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charts/chart10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5.xml" ContentType="application/vnd.openxmlformats-officedocument.drawingml.chart+xml"/>
  <Override PartName="/xl/drawings/drawing23.xml" ContentType="application/vnd.openxmlformats-officedocument.drawingml.chartshapes+xml"/>
  <Override PartName="/xl/charts/chart16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7.xml" ContentType="application/vnd.openxmlformats-officedocument.drawingml.chart+xml"/>
  <Override PartName="/xl/drawings/drawing26.xml" ContentType="application/vnd.openxmlformats-officedocument.drawingml.chartshapes+xml"/>
  <Override PartName="/xl/charts/chart18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9.xml" ContentType="application/vnd.openxmlformats-officedocument.drawingml.chart+xml"/>
  <Override PartName="/xl/drawings/drawing29.xml" ContentType="application/vnd.openxmlformats-officedocument.drawingml.chartshapes+xml"/>
  <Override PartName="/xl/charts/chart20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1.xml" ContentType="application/vnd.openxmlformats-officedocument.drawingml.chart+xml"/>
  <Override PartName="/xl/drawings/drawing32.xml" ContentType="application/vnd.openxmlformats-officedocument.drawingml.chartshapes+xml"/>
  <Override PartName="/xl/charts/chart22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3.xml" ContentType="application/vnd.openxmlformats-officedocument.drawingml.chart+xml"/>
  <Override PartName="/xl/drawings/drawing35.xml" ContentType="application/vnd.openxmlformats-officedocument.drawingml.chartshapes+xml"/>
  <Override PartName="/xl/charts/chart24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5.xml" ContentType="application/vnd.openxmlformats-officedocument.drawingml.chart+xml"/>
  <Override PartName="/xl/drawings/drawing38.xml" ContentType="application/vnd.openxmlformats-officedocument.drawingml.chartshapes+xml"/>
  <Override PartName="/xl/charts/chart26.xml" ContentType="application/vnd.openxmlformats-officedocument.drawingml.chart+xml"/>
  <Override PartName="/xl/drawings/drawing39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hagimusashi/Downloads/"/>
    </mc:Choice>
  </mc:AlternateContent>
  <xr:revisionPtr revIDLastSave="0" documentId="8_{C5F32018-54B0-A040-A949-653F62358B3B}" xr6:coauthVersionLast="47" xr6:coauthVersionMax="47" xr10:uidLastSave="{00000000-0000-0000-0000-000000000000}"/>
  <bookViews>
    <workbookView xWindow="0" yWindow="500" windowWidth="28800" windowHeight="17500" firstSheet="3" activeTab="14" xr2:uid="{C46F790F-5C71-4DA5-ADDE-3396671E8133}"/>
  </bookViews>
  <sheets>
    <sheet name="6個のANOVA" sheetId="17" r:id="rId1"/>
    <sheet name="VASANOVA" sheetId="13" r:id="rId2"/>
    <sheet name="MGvsAWS (3)" sheetId="16" r:id="rId3"/>
    <sheet name="MGvsAce (3)" sheetId="15" r:id="rId4"/>
    <sheet name="AWSvsAce (3)" sheetId="14" r:id="rId5"/>
    <sheet name="normalANOVA" sheetId="4" r:id="rId6"/>
    <sheet name="AWSvsAce" sheetId="8" r:id="rId7"/>
    <sheet name="MGvsAce" sheetId="7" r:id="rId8"/>
    <sheet name="MGvsAWS" sheetId="6" r:id="rId9"/>
    <sheet name="imobiANOVA" sheetId="5" r:id="rId10"/>
    <sheet name="MGvsAWS (2)" sheetId="10" r:id="rId11"/>
    <sheet name="MGvsAce (2)" sheetId="12" r:id="rId12"/>
    <sheet name="AWSvsAce (2)" sheetId="11" r:id="rId13"/>
    <sheet name="Sheet1" sheetId="1" r:id="rId14"/>
    <sheet name="Sheet2" sheetId="18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7" i="1" l="1"/>
  <c r="AI57" i="1"/>
  <c r="AH57" i="1"/>
  <c r="AG57" i="1"/>
  <c r="AF57" i="1"/>
  <c r="D232" i="17"/>
  <c r="C232" i="17"/>
  <c r="B232" i="17"/>
  <c r="D123" i="17"/>
  <c r="C117" i="17"/>
  <c r="D116" i="17"/>
  <c r="B111" i="17"/>
  <c r="D110" i="17"/>
  <c r="C110" i="17"/>
  <c r="B104" i="17"/>
  <c r="D103" i="17"/>
  <c r="C103" i="17"/>
  <c r="B99" i="17"/>
  <c r="D98" i="17"/>
  <c r="C98" i="17"/>
  <c r="D88" i="17"/>
  <c r="C88" i="17"/>
  <c r="B88" i="17"/>
  <c r="D87" i="17"/>
  <c r="C87" i="17"/>
  <c r="B87" i="17"/>
  <c r="D86" i="17"/>
  <c r="C86" i="17"/>
  <c r="B86" i="17"/>
  <c r="D85" i="17"/>
  <c r="C85" i="17"/>
  <c r="B85" i="17"/>
  <c r="D84" i="17"/>
  <c r="C84" i="17"/>
  <c r="B84" i="17"/>
  <c r="D83" i="17"/>
  <c r="C83" i="17"/>
  <c r="B83" i="17"/>
  <c r="I75" i="17"/>
  <c r="I74" i="17"/>
  <c r="I72" i="17"/>
  <c r="I71" i="17"/>
  <c r="D62" i="17"/>
  <c r="C62" i="17"/>
  <c r="C92" i="17" s="1"/>
  <c r="H61" i="17"/>
  <c r="BP236" i="17" s="1"/>
  <c r="D59" i="17"/>
  <c r="D60" i="17" s="1"/>
  <c r="C59" i="17"/>
  <c r="C60" i="17" s="1"/>
  <c r="B59" i="17"/>
  <c r="B60" i="17" s="1"/>
  <c r="A62" i="17" s="1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E57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E56" i="17"/>
  <c r="AB55" i="17"/>
  <c r="AA55" i="17"/>
  <c r="Z55" i="17"/>
  <c r="Y55" i="17"/>
  <c r="X55" i="17"/>
  <c r="W55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E55" i="17"/>
  <c r="AB54" i="17"/>
  <c r="AA54" i="17"/>
  <c r="Z54" i="17"/>
  <c r="Y54" i="17"/>
  <c r="X54" i="17"/>
  <c r="W54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E54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E53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E52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E51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G50" i="17"/>
  <c r="E50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G49" i="17"/>
  <c r="E49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E48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G47" i="17"/>
  <c r="E47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E46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E45" i="17"/>
  <c r="AB44" i="17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E44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E43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E42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E41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E40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E39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E38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E37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E36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E35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E34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E33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E32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E31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E30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E29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E28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E27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E26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E25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E24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E23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E22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E21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E20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E19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E18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E17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E16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E15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E14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E13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E12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E11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E10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E9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E8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E7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E6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E5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E4" i="17"/>
  <c r="AB3" i="17"/>
  <c r="AB60" i="17" s="1"/>
  <c r="AA3" i="17"/>
  <c r="AA60" i="17" s="1"/>
  <c r="Z3" i="17"/>
  <c r="Z60" i="17" s="1"/>
  <c r="Y3" i="17"/>
  <c r="Y60" i="17" s="1"/>
  <c r="X3" i="17"/>
  <c r="X60" i="17" s="1"/>
  <c r="W3" i="17"/>
  <c r="W60" i="17" s="1"/>
  <c r="V3" i="17"/>
  <c r="V60" i="17" s="1"/>
  <c r="U3" i="17"/>
  <c r="U60" i="17" s="1"/>
  <c r="T3" i="17"/>
  <c r="T60" i="17" s="1"/>
  <c r="S3" i="17"/>
  <c r="S60" i="17" s="1"/>
  <c r="R3" i="17"/>
  <c r="R60" i="17" s="1"/>
  <c r="Q3" i="17"/>
  <c r="Q60" i="17" s="1"/>
  <c r="P3" i="17"/>
  <c r="P60" i="17" s="1"/>
  <c r="O3" i="17"/>
  <c r="O60" i="17" s="1"/>
  <c r="N3" i="17"/>
  <c r="N60" i="17" s="1"/>
  <c r="M3" i="17"/>
  <c r="M60" i="17" s="1"/>
  <c r="L3" i="17"/>
  <c r="L60" i="17" s="1"/>
  <c r="K3" i="17"/>
  <c r="K60" i="17" s="1"/>
  <c r="J3" i="17"/>
  <c r="J60" i="17" s="1"/>
  <c r="I3" i="17"/>
  <c r="I60" i="17" s="1"/>
  <c r="H3" i="17"/>
  <c r="H60" i="17" s="1"/>
  <c r="G3" i="17"/>
  <c r="E3" i="17"/>
  <c r="B62" i="17" s="1"/>
  <c r="AB2" i="17"/>
  <c r="AA2" i="17"/>
  <c r="Z2" i="17"/>
  <c r="Y2" i="17"/>
  <c r="X2" i="17"/>
  <c r="W2" i="17"/>
  <c r="V2" i="17"/>
  <c r="U2" i="17"/>
  <c r="T2" i="17"/>
  <c r="S2" i="17"/>
  <c r="R2" i="17"/>
  <c r="Q2" i="17"/>
  <c r="P2" i="17"/>
  <c r="O2" i="17"/>
  <c r="N2" i="17"/>
  <c r="M2" i="17"/>
  <c r="L2" i="17"/>
  <c r="K2" i="17"/>
  <c r="J2" i="17"/>
  <c r="I2" i="17"/>
  <c r="H2" i="17"/>
  <c r="G2" i="17"/>
  <c r="B96" i="17" l="1"/>
  <c r="C94" i="17"/>
  <c r="D92" i="17"/>
  <c r="D95" i="17"/>
  <c r="B92" i="17"/>
  <c r="B95" i="17"/>
  <c r="B93" i="17"/>
  <c r="C91" i="17"/>
  <c r="H75" i="17"/>
  <c r="H65" i="17"/>
  <c r="BP242" i="17"/>
  <c r="H68" i="17"/>
  <c r="H66" i="17"/>
  <c r="H71" i="17"/>
  <c r="H69" i="17"/>
  <c r="H74" i="17"/>
  <c r="H72" i="17"/>
  <c r="H59" i="17"/>
  <c r="L59" i="17"/>
  <c r="P59" i="17"/>
  <c r="T59" i="17"/>
  <c r="X59" i="17"/>
  <c r="AB59" i="17"/>
  <c r="I65" i="17"/>
  <c r="C96" i="17"/>
  <c r="D96" i="17" s="1"/>
  <c r="BP234" i="17"/>
  <c r="BP235" i="17"/>
  <c r="I59" i="17"/>
  <c r="M59" i="17"/>
  <c r="Q59" i="17"/>
  <c r="U59" i="17"/>
  <c r="Y59" i="17"/>
  <c r="BP241" i="17"/>
  <c r="BP237" i="17"/>
  <c r="BP233" i="17"/>
  <c r="AE371" i="17"/>
  <c r="AE300" i="17"/>
  <c r="C93" i="17"/>
  <c r="D93" i="17" s="1"/>
  <c r="C95" i="17"/>
  <c r="C99" i="17"/>
  <c r="C111" i="17"/>
  <c r="D117" i="17"/>
  <c r="J59" i="17"/>
  <c r="N59" i="17"/>
  <c r="R59" i="17"/>
  <c r="V59" i="17"/>
  <c r="Z59" i="17"/>
  <c r="I69" i="17"/>
  <c r="D99" i="17"/>
  <c r="B101" i="17"/>
  <c r="D111" i="17"/>
  <c r="K59" i="17"/>
  <c r="O59" i="17"/>
  <c r="S59" i="17"/>
  <c r="W59" i="17"/>
  <c r="AA59" i="17"/>
  <c r="I66" i="17"/>
  <c r="I68" i="17"/>
  <c r="B100" i="17"/>
  <c r="BP238" i="17"/>
  <c r="BP239" i="17"/>
  <c r="BP240" i="17"/>
  <c r="A233" i="17" l="1"/>
  <c r="J71" i="17"/>
  <c r="J69" i="17"/>
  <c r="J74" i="17"/>
  <c r="J72" i="17"/>
  <c r="J75" i="17"/>
  <c r="J65" i="17"/>
  <c r="J68" i="17"/>
  <c r="J66" i="17"/>
  <c r="D100" i="17"/>
  <c r="D101" i="17"/>
  <c r="C104" i="17"/>
  <c r="C101" i="17"/>
  <c r="C100" i="17"/>
  <c r="AZ372" i="17"/>
  <c r="AV372" i="17"/>
  <c r="AR372" i="17"/>
  <c r="AN372" i="17"/>
  <c r="AJ372" i="17"/>
  <c r="AZ371" i="17"/>
  <c r="AV371" i="17"/>
  <c r="AR371" i="17"/>
  <c r="AN371" i="17"/>
  <c r="AJ371" i="17"/>
  <c r="AY372" i="17"/>
  <c r="AU372" i="17"/>
  <c r="AQ372" i="17"/>
  <c r="AM372" i="17"/>
  <c r="AI372" i="17"/>
  <c r="AY371" i="17"/>
  <c r="AU371" i="17"/>
  <c r="AQ371" i="17"/>
  <c r="AM371" i="17"/>
  <c r="AI371" i="17"/>
  <c r="AX372" i="17"/>
  <c r="AT372" i="17"/>
  <c r="AP372" i="17"/>
  <c r="AL372" i="17"/>
  <c r="AH372" i="17"/>
  <c r="AX371" i="17"/>
  <c r="AT371" i="17"/>
  <c r="AP371" i="17"/>
  <c r="AL371" i="17"/>
  <c r="AH371" i="17"/>
  <c r="AW372" i="17"/>
  <c r="AG372" i="17"/>
  <c r="C115" i="17" s="1"/>
  <c r="C113" i="17" s="1"/>
  <c r="AK371" i="17"/>
  <c r="AS372" i="17"/>
  <c r="AW371" i="17"/>
  <c r="AG371" i="17"/>
  <c r="C114" i="17" s="1"/>
  <c r="C112" i="17" s="1"/>
  <c r="AO372" i="17"/>
  <c r="AS371" i="17"/>
  <c r="AK372" i="17"/>
  <c r="AO371" i="17"/>
  <c r="I73" i="17"/>
  <c r="I70" i="17"/>
  <c r="AW301" i="17"/>
  <c r="AS301" i="17"/>
  <c r="AO301" i="17"/>
  <c r="AK301" i="17"/>
  <c r="AG301" i="17"/>
  <c r="AW300" i="17"/>
  <c r="AS300" i="17"/>
  <c r="AO300" i="17"/>
  <c r="AK300" i="17"/>
  <c r="AG300" i="17"/>
  <c r="AZ301" i="17"/>
  <c r="AV301" i="17"/>
  <c r="AR301" i="17"/>
  <c r="AN301" i="17"/>
  <c r="AJ301" i="17"/>
  <c r="AZ300" i="17"/>
  <c r="AV300" i="17"/>
  <c r="AR300" i="17"/>
  <c r="AN300" i="17"/>
  <c r="AJ300" i="17"/>
  <c r="AY301" i="17"/>
  <c r="AU301" i="17"/>
  <c r="AQ301" i="17"/>
  <c r="AM301" i="17"/>
  <c r="AI301" i="17"/>
  <c r="AY300" i="17"/>
  <c r="AU300" i="17"/>
  <c r="AQ300" i="17"/>
  <c r="AM300" i="17"/>
  <c r="AI300" i="17"/>
  <c r="AL301" i="17"/>
  <c r="AT300" i="17"/>
  <c r="AX301" i="17"/>
  <c r="AH301" i="17"/>
  <c r="AP300" i="17"/>
  <c r="AT301" i="17"/>
  <c r="AL300" i="17"/>
  <c r="AP301" i="17"/>
  <c r="AX300" i="17"/>
  <c r="AH300" i="17"/>
  <c r="D104" i="17"/>
  <c r="BQ242" i="17"/>
  <c r="D115" i="17" l="1"/>
  <c r="D113" i="17" s="1"/>
  <c r="D120" i="17"/>
  <c r="D118" i="17" s="1"/>
  <c r="D114" i="17"/>
  <c r="D112" i="17" s="1"/>
  <c r="C107" i="17"/>
  <c r="C105" i="17"/>
  <c r="C108" i="17"/>
  <c r="C106" i="17" s="1"/>
  <c r="C233" i="17"/>
  <c r="B233" i="17"/>
  <c r="D233" i="17"/>
  <c r="D121" i="17"/>
  <c r="D119" i="17" s="1"/>
  <c r="I64" i="17"/>
  <c r="I67" i="17"/>
  <c r="D107" i="17"/>
  <c r="D105" i="17" s="1"/>
  <c r="D108" i="17"/>
  <c r="D106" i="17"/>
  <c r="A234" i="17"/>
  <c r="A235" i="17"/>
  <c r="D234" i="17" l="1"/>
  <c r="C234" i="17"/>
  <c r="B234" i="17"/>
  <c r="C235" i="17"/>
  <c r="D235" i="17"/>
  <c r="B235" i="17"/>
  <c r="A236" i="17"/>
  <c r="B236" i="17" l="1"/>
  <c r="D236" i="17"/>
  <c r="C236" i="17"/>
  <c r="A238" i="17"/>
  <c r="A237" i="17"/>
  <c r="D238" i="17" l="1"/>
  <c r="C238" i="17"/>
  <c r="B238" i="17"/>
  <c r="D237" i="17"/>
  <c r="C237" i="17"/>
  <c r="B237" i="17"/>
  <c r="A239" i="17"/>
  <c r="A240" i="17" l="1"/>
  <c r="C239" i="17"/>
  <c r="D239" i="17"/>
  <c r="B239" i="17"/>
  <c r="B240" i="17" l="1"/>
  <c r="D240" i="17"/>
  <c r="C240" i="17"/>
  <c r="A241" i="17"/>
  <c r="A242" i="17"/>
  <c r="D241" i="17" l="1"/>
  <c r="C241" i="17"/>
  <c r="B241" i="17"/>
  <c r="D242" i="17"/>
  <c r="C242" i="17"/>
  <c r="B242" i="17"/>
  <c r="A243" i="17"/>
  <c r="B243" i="17" l="1"/>
  <c r="D243" i="17"/>
  <c r="C243" i="17"/>
  <c r="A244" i="17"/>
  <c r="B244" i="17" l="1"/>
  <c r="D244" i="17"/>
  <c r="C244" i="17"/>
  <c r="A245" i="17"/>
  <c r="B245" i="17" l="1"/>
  <c r="C245" i="17"/>
  <c r="D245" i="17"/>
  <c r="A246" i="17"/>
  <c r="B246" i="17" l="1"/>
  <c r="D246" i="17"/>
  <c r="C246" i="17"/>
  <c r="A247" i="17"/>
  <c r="B247" i="17" l="1"/>
  <c r="D247" i="17"/>
  <c r="C247" i="17"/>
  <c r="A248" i="17"/>
  <c r="B248" i="17" l="1"/>
  <c r="D248" i="17"/>
  <c r="C248" i="17"/>
  <c r="A249" i="17"/>
  <c r="B249" i="17" l="1"/>
  <c r="C249" i="17"/>
  <c r="D249" i="17"/>
  <c r="A250" i="17"/>
  <c r="B250" i="17" l="1"/>
  <c r="D250" i="17"/>
  <c r="C250" i="17"/>
  <c r="A251" i="17"/>
  <c r="B251" i="17" l="1"/>
  <c r="D251" i="17"/>
  <c r="C251" i="17"/>
  <c r="A252" i="17"/>
  <c r="B252" i="17" l="1"/>
  <c r="D252" i="17"/>
  <c r="C252" i="17"/>
  <c r="A253" i="17"/>
  <c r="B253" i="17" l="1"/>
  <c r="C253" i="17"/>
  <c r="D253" i="17"/>
  <c r="A254" i="17"/>
  <c r="B254" i="17" l="1"/>
  <c r="D254" i="17"/>
  <c r="C254" i="17"/>
  <c r="A255" i="17"/>
  <c r="B255" i="17" l="1"/>
  <c r="D255" i="17"/>
  <c r="C255" i="17"/>
  <c r="A256" i="17"/>
  <c r="B256" i="17" l="1"/>
  <c r="D256" i="17"/>
  <c r="C256" i="17"/>
  <c r="A257" i="17"/>
  <c r="B257" i="17" l="1"/>
  <c r="C257" i="17"/>
  <c r="D257" i="17"/>
  <c r="A258" i="17"/>
  <c r="B258" i="17" l="1"/>
  <c r="D258" i="17"/>
  <c r="C258" i="17"/>
  <c r="A259" i="17"/>
  <c r="B259" i="17" l="1"/>
  <c r="D259" i="17"/>
  <c r="C259" i="17"/>
  <c r="A260" i="17"/>
  <c r="B260" i="17" l="1"/>
  <c r="D260" i="17"/>
  <c r="C260" i="17"/>
  <c r="A261" i="17"/>
  <c r="B261" i="17" l="1"/>
  <c r="C261" i="17"/>
  <c r="D261" i="17"/>
  <c r="A262" i="17"/>
  <c r="B262" i="17" l="1"/>
  <c r="D262" i="17"/>
  <c r="C262" i="17"/>
  <c r="A263" i="17"/>
  <c r="B263" i="17" l="1"/>
  <c r="D263" i="17"/>
  <c r="C263" i="17"/>
  <c r="A264" i="17"/>
  <c r="B264" i="17" l="1"/>
  <c r="D264" i="17"/>
  <c r="C264" i="17"/>
  <c r="A265" i="17"/>
  <c r="B265" i="17" l="1"/>
  <c r="C265" i="17"/>
  <c r="D265" i="17"/>
  <c r="A266" i="17"/>
  <c r="B266" i="17" l="1"/>
  <c r="D266" i="17"/>
  <c r="C266" i="17"/>
  <c r="A267" i="17"/>
  <c r="B267" i="17" l="1"/>
  <c r="D267" i="17"/>
  <c r="C267" i="17"/>
  <c r="A268" i="17"/>
  <c r="B268" i="17" l="1"/>
  <c r="D268" i="17"/>
  <c r="C268" i="17"/>
  <c r="A269" i="17"/>
  <c r="B269" i="17" l="1"/>
  <c r="D269" i="17"/>
  <c r="C269" i="17"/>
  <c r="A270" i="17"/>
  <c r="B270" i="17" l="1"/>
  <c r="D270" i="17"/>
  <c r="C270" i="17"/>
  <c r="A271" i="17"/>
  <c r="B271" i="17" l="1"/>
  <c r="D271" i="17"/>
  <c r="C271" i="17"/>
  <c r="A272" i="17"/>
  <c r="B272" i="17" l="1"/>
  <c r="D272" i="17"/>
  <c r="C272" i="17"/>
  <c r="A273" i="17"/>
  <c r="B273" i="17" l="1"/>
  <c r="D273" i="17"/>
  <c r="C273" i="17"/>
  <c r="A274" i="17"/>
  <c r="B274" i="17" l="1"/>
  <c r="D274" i="17"/>
  <c r="C274" i="17"/>
  <c r="A275" i="17"/>
  <c r="B275" i="17" l="1"/>
  <c r="D275" i="17"/>
  <c r="C275" i="17"/>
  <c r="A276" i="17"/>
  <c r="B276" i="17" l="1"/>
  <c r="D276" i="17"/>
  <c r="C276" i="17"/>
  <c r="A277" i="17"/>
  <c r="B277" i="17" l="1"/>
  <c r="D277" i="17"/>
  <c r="C277" i="17"/>
  <c r="A278" i="17"/>
  <c r="B278" i="17" l="1"/>
  <c r="D278" i="17"/>
  <c r="C278" i="17"/>
  <c r="A279" i="17"/>
  <c r="B279" i="17" l="1"/>
  <c r="D279" i="17"/>
  <c r="C279" i="17"/>
  <c r="A280" i="17"/>
  <c r="B280" i="17" l="1"/>
  <c r="D280" i="17"/>
  <c r="C280" i="17"/>
  <c r="A281" i="17"/>
  <c r="B281" i="17" l="1"/>
  <c r="D281" i="17"/>
  <c r="C281" i="17"/>
  <c r="A282" i="17"/>
  <c r="B282" i="17" l="1"/>
  <c r="D282" i="17"/>
  <c r="C282" i="17"/>
  <c r="A283" i="17"/>
  <c r="B283" i="17" l="1"/>
  <c r="D283" i="17"/>
  <c r="C283" i="17"/>
  <c r="A284" i="17"/>
  <c r="B284" i="17" l="1"/>
  <c r="D284" i="17"/>
  <c r="C284" i="17"/>
  <c r="A285" i="17"/>
  <c r="B285" i="17" l="1"/>
  <c r="D285" i="17"/>
  <c r="C285" i="17"/>
  <c r="A286" i="17"/>
  <c r="B286" i="17" l="1"/>
  <c r="D286" i="17"/>
  <c r="C286" i="17"/>
  <c r="A287" i="17"/>
  <c r="B287" i="17" l="1"/>
  <c r="D287" i="17"/>
  <c r="C287" i="17"/>
  <c r="A288" i="17"/>
  <c r="B288" i="17" l="1"/>
  <c r="D288" i="17"/>
  <c r="C288" i="17"/>
  <c r="A289" i="17"/>
  <c r="B289" i="17" l="1"/>
  <c r="D289" i="17"/>
  <c r="C289" i="17"/>
  <c r="A290" i="17"/>
  <c r="B290" i="17" l="1"/>
  <c r="D290" i="17"/>
  <c r="C290" i="17"/>
  <c r="A291" i="17"/>
  <c r="B291" i="17" l="1"/>
  <c r="D291" i="17"/>
  <c r="C291" i="17"/>
  <c r="A292" i="17"/>
  <c r="B292" i="17" l="1"/>
  <c r="D292" i="17"/>
  <c r="C292" i="17"/>
  <c r="A293" i="17"/>
  <c r="B293" i="17" l="1"/>
  <c r="D293" i="17"/>
  <c r="C293" i="17"/>
  <c r="A294" i="17"/>
  <c r="B294" i="17" l="1"/>
  <c r="D294" i="17"/>
  <c r="C294" i="17"/>
  <c r="A295" i="17"/>
  <c r="B295" i="17" l="1"/>
  <c r="D295" i="17"/>
  <c r="C295" i="17"/>
  <c r="A296" i="17"/>
  <c r="B296" i="17" l="1"/>
  <c r="D296" i="17"/>
  <c r="C296" i="17"/>
  <c r="A297" i="17"/>
  <c r="B297" i="17" l="1"/>
  <c r="D297" i="17"/>
  <c r="C297" i="17"/>
  <c r="A298" i="17"/>
  <c r="B298" i="17" l="1"/>
  <c r="D298" i="17"/>
  <c r="C298" i="17"/>
  <c r="A299" i="17"/>
  <c r="B299" i="17" l="1"/>
  <c r="D299" i="17"/>
  <c r="C299" i="17"/>
  <c r="A300" i="17"/>
  <c r="B300" i="17" l="1"/>
  <c r="D300" i="17"/>
  <c r="C300" i="17"/>
  <c r="A301" i="17"/>
  <c r="D301" i="17" l="1"/>
  <c r="C301" i="17"/>
  <c r="B301" i="17"/>
  <c r="A302" i="17"/>
  <c r="D302" i="17" l="1"/>
  <c r="C302" i="17"/>
  <c r="B302" i="17"/>
  <c r="A303" i="17"/>
  <c r="D303" i="17" l="1"/>
  <c r="C303" i="17"/>
  <c r="B303" i="17"/>
  <c r="A304" i="17"/>
  <c r="D304" i="17" l="1"/>
  <c r="C304" i="17"/>
  <c r="B304" i="17"/>
  <c r="A305" i="17"/>
  <c r="D305" i="17" l="1"/>
  <c r="C305" i="17"/>
  <c r="B305" i="17"/>
  <c r="A306" i="17"/>
  <c r="D306" i="17" l="1"/>
  <c r="C306" i="17"/>
  <c r="B306" i="17"/>
  <c r="A307" i="17"/>
  <c r="D307" i="17" l="1"/>
  <c r="C307" i="17"/>
  <c r="B307" i="17"/>
  <c r="A308" i="17"/>
  <c r="D308" i="17" l="1"/>
  <c r="C308" i="17"/>
  <c r="B308" i="17"/>
  <c r="A309" i="17"/>
  <c r="D309" i="17" l="1"/>
  <c r="C309" i="17"/>
  <c r="B309" i="17"/>
  <c r="A310" i="17"/>
  <c r="D310" i="17" l="1"/>
  <c r="C310" i="17"/>
  <c r="B310" i="17"/>
  <c r="A311" i="17"/>
  <c r="D311" i="17" l="1"/>
  <c r="C311" i="17"/>
  <c r="B311" i="17"/>
  <c r="A312" i="17"/>
  <c r="D312" i="17" l="1"/>
  <c r="C312" i="17"/>
  <c r="B312" i="17"/>
  <c r="A313" i="17"/>
  <c r="D313" i="17" l="1"/>
  <c r="C313" i="17"/>
  <c r="B313" i="17"/>
  <c r="A314" i="17"/>
  <c r="D314" i="17" l="1"/>
  <c r="C314" i="17"/>
  <c r="B314" i="17"/>
  <c r="A315" i="17"/>
  <c r="D315" i="17" l="1"/>
  <c r="C315" i="17"/>
  <c r="B315" i="17"/>
  <c r="A316" i="17"/>
  <c r="D316" i="17" l="1"/>
  <c r="C316" i="17"/>
  <c r="B316" i="17"/>
  <c r="A317" i="17"/>
  <c r="D317" i="17" l="1"/>
  <c r="C317" i="17"/>
  <c r="B317" i="17"/>
  <c r="A318" i="17"/>
  <c r="D318" i="17" l="1"/>
  <c r="C318" i="17"/>
  <c r="B318" i="17"/>
  <c r="A319" i="17"/>
  <c r="D319" i="17" l="1"/>
  <c r="C319" i="17"/>
  <c r="B319" i="17"/>
  <c r="A320" i="17"/>
  <c r="D320" i="17" l="1"/>
  <c r="C320" i="17"/>
  <c r="B320" i="17"/>
  <c r="A321" i="17"/>
  <c r="D321" i="17" l="1"/>
  <c r="C321" i="17"/>
  <c r="B321" i="17"/>
  <c r="A322" i="17"/>
  <c r="D322" i="17" l="1"/>
  <c r="C322" i="17"/>
  <c r="B322" i="17"/>
  <c r="A323" i="17"/>
  <c r="D323" i="17" l="1"/>
  <c r="C323" i="17"/>
  <c r="B323" i="17"/>
  <c r="A324" i="17"/>
  <c r="D324" i="17" l="1"/>
  <c r="C324" i="17"/>
  <c r="B324" i="17"/>
  <c r="A325" i="17"/>
  <c r="D325" i="17" l="1"/>
  <c r="C325" i="17"/>
  <c r="B325" i="17"/>
  <c r="A326" i="17"/>
  <c r="D326" i="17" l="1"/>
  <c r="C326" i="17"/>
  <c r="B326" i="17"/>
  <c r="A327" i="17"/>
  <c r="D327" i="17" l="1"/>
  <c r="C327" i="17"/>
  <c r="B327" i="17"/>
  <c r="A328" i="17"/>
  <c r="D328" i="17" l="1"/>
  <c r="C328" i="17"/>
  <c r="B328" i="17"/>
  <c r="A329" i="17"/>
  <c r="D329" i="17" l="1"/>
  <c r="C329" i="17"/>
  <c r="B329" i="17"/>
  <c r="A330" i="17"/>
  <c r="D330" i="17" l="1"/>
  <c r="C330" i="17"/>
  <c r="B330" i="17"/>
  <c r="A331" i="17"/>
  <c r="D331" i="17" l="1"/>
  <c r="C331" i="17"/>
  <c r="B331" i="17"/>
  <c r="A332" i="17"/>
  <c r="D332" i="17" l="1"/>
  <c r="C332" i="17"/>
  <c r="B332" i="17"/>
  <c r="U57" i="1" l="1"/>
  <c r="V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G57" i="1"/>
  <c r="F57" i="1"/>
  <c r="K76" i="16"/>
  <c r="J76" i="16"/>
  <c r="K75" i="16"/>
  <c r="J75" i="16"/>
  <c r="K74" i="16"/>
  <c r="J74" i="16"/>
  <c r="K73" i="16"/>
  <c r="J73" i="16"/>
  <c r="K72" i="16"/>
  <c r="J72" i="16"/>
  <c r="C72" i="16"/>
  <c r="A72" i="16"/>
  <c r="B72" i="16" s="1"/>
  <c r="K71" i="16"/>
  <c r="J71" i="16"/>
  <c r="C71" i="16"/>
  <c r="B71" i="16"/>
  <c r="B67" i="16"/>
  <c r="B64" i="16"/>
  <c r="C61" i="16"/>
  <c r="B61" i="16"/>
  <c r="C60" i="16"/>
  <c r="B60" i="16"/>
  <c r="I58" i="16"/>
  <c r="H58" i="16"/>
  <c r="D58" i="16"/>
  <c r="I57" i="16"/>
  <c r="H57" i="16"/>
  <c r="D57" i="16"/>
  <c r="I56" i="16"/>
  <c r="H56" i="16"/>
  <c r="D56" i="16"/>
  <c r="I55" i="16"/>
  <c r="H55" i="16"/>
  <c r="D55" i="16"/>
  <c r="I54" i="16"/>
  <c r="H54" i="16"/>
  <c r="D54" i="16"/>
  <c r="I53" i="16"/>
  <c r="H53" i="16"/>
  <c r="D53" i="16"/>
  <c r="I52" i="16"/>
  <c r="H52" i="16"/>
  <c r="D52" i="16"/>
  <c r="I51" i="16"/>
  <c r="H51" i="16"/>
  <c r="D51" i="16"/>
  <c r="I50" i="16"/>
  <c r="H50" i="16"/>
  <c r="D50" i="16"/>
  <c r="I49" i="16"/>
  <c r="H49" i="16"/>
  <c r="D49" i="16"/>
  <c r="I48" i="16"/>
  <c r="H48" i="16"/>
  <c r="D48" i="16"/>
  <c r="I47" i="16"/>
  <c r="H47" i="16"/>
  <c r="D47" i="16"/>
  <c r="I46" i="16"/>
  <c r="H46" i="16"/>
  <c r="D46" i="16"/>
  <c r="I45" i="16"/>
  <c r="H45" i="16"/>
  <c r="D45" i="16"/>
  <c r="I44" i="16"/>
  <c r="H44" i="16"/>
  <c r="D44" i="16"/>
  <c r="I43" i="16"/>
  <c r="H43" i="16"/>
  <c r="D43" i="16"/>
  <c r="Q42" i="16"/>
  <c r="P42" i="16"/>
  <c r="I42" i="16"/>
  <c r="H42" i="16"/>
  <c r="D42" i="16"/>
  <c r="Q41" i="16"/>
  <c r="P41" i="16"/>
  <c r="I41" i="16"/>
  <c r="H41" i="16"/>
  <c r="D41" i="16"/>
  <c r="Q40" i="16"/>
  <c r="P40" i="16"/>
  <c r="I40" i="16"/>
  <c r="H40" i="16"/>
  <c r="D40" i="16"/>
  <c r="Q39" i="16"/>
  <c r="P39" i="16"/>
  <c r="I39" i="16"/>
  <c r="H39" i="16"/>
  <c r="D39" i="16"/>
  <c r="I38" i="16"/>
  <c r="H38" i="16"/>
  <c r="D38" i="16"/>
  <c r="I37" i="16"/>
  <c r="H37" i="16"/>
  <c r="D37" i="16"/>
  <c r="I36" i="16"/>
  <c r="H36" i="16"/>
  <c r="D36" i="16"/>
  <c r="I35" i="16"/>
  <c r="H35" i="16"/>
  <c r="D35" i="16"/>
  <c r="I34" i="16"/>
  <c r="H34" i="16"/>
  <c r="D34" i="16"/>
  <c r="I33" i="16"/>
  <c r="H33" i="16"/>
  <c r="D33" i="16"/>
  <c r="Q32" i="16"/>
  <c r="P32" i="16"/>
  <c r="I32" i="16"/>
  <c r="H32" i="16"/>
  <c r="D32" i="16"/>
  <c r="Q31" i="16"/>
  <c r="P31" i="16"/>
  <c r="I31" i="16"/>
  <c r="H31" i="16"/>
  <c r="D31" i="16"/>
  <c r="Q30" i="16"/>
  <c r="P30" i="16"/>
  <c r="I30" i="16"/>
  <c r="H30" i="16"/>
  <c r="D30" i="16"/>
  <c r="Q29" i="16"/>
  <c r="P29" i="16"/>
  <c r="I29" i="16"/>
  <c r="H29" i="16"/>
  <c r="D29" i="16"/>
  <c r="I28" i="16"/>
  <c r="H28" i="16"/>
  <c r="D28" i="16"/>
  <c r="I27" i="16"/>
  <c r="H27" i="16"/>
  <c r="D27" i="16"/>
  <c r="I26" i="16"/>
  <c r="H26" i="16"/>
  <c r="D26" i="16"/>
  <c r="I25" i="16"/>
  <c r="H25" i="16"/>
  <c r="D25" i="16"/>
  <c r="I24" i="16"/>
  <c r="H24" i="16"/>
  <c r="D24" i="16"/>
  <c r="I23" i="16"/>
  <c r="H23" i="16"/>
  <c r="D23" i="16"/>
  <c r="Q22" i="16"/>
  <c r="P22" i="16"/>
  <c r="I22" i="16"/>
  <c r="H22" i="16"/>
  <c r="D22" i="16"/>
  <c r="Q21" i="16"/>
  <c r="P21" i="16"/>
  <c r="I21" i="16"/>
  <c r="H21" i="16"/>
  <c r="D21" i="16"/>
  <c r="Q20" i="16"/>
  <c r="P20" i="16"/>
  <c r="I20" i="16"/>
  <c r="H20" i="16"/>
  <c r="D20" i="16"/>
  <c r="Q19" i="16"/>
  <c r="P19" i="16"/>
  <c r="I19" i="16"/>
  <c r="H19" i="16"/>
  <c r="D19" i="16"/>
  <c r="I18" i="16"/>
  <c r="H18" i="16"/>
  <c r="D18" i="16"/>
  <c r="Q17" i="16"/>
  <c r="P17" i="16"/>
  <c r="I17" i="16"/>
  <c r="H17" i="16"/>
  <c r="D17" i="16"/>
  <c r="Q16" i="16"/>
  <c r="P16" i="16"/>
  <c r="I16" i="16"/>
  <c r="H16" i="16"/>
  <c r="D16" i="16"/>
  <c r="Q15" i="16"/>
  <c r="P15" i="16"/>
  <c r="I15" i="16"/>
  <c r="H15" i="16"/>
  <c r="D15" i="16"/>
  <c r="Q14" i="16"/>
  <c r="P14" i="16"/>
  <c r="I14" i="16"/>
  <c r="H14" i="16"/>
  <c r="D14" i="16"/>
  <c r="I13" i="16"/>
  <c r="H13" i="16"/>
  <c r="D13" i="16"/>
  <c r="I12" i="16"/>
  <c r="H12" i="16"/>
  <c r="D12" i="16"/>
  <c r="I11" i="16"/>
  <c r="H11" i="16"/>
  <c r="D11" i="16"/>
  <c r="I10" i="16"/>
  <c r="H10" i="16"/>
  <c r="D10" i="16"/>
  <c r="I9" i="16"/>
  <c r="H9" i="16"/>
  <c r="D9" i="16"/>
  <c r="I8" i="16"/>
  <c r="H8" i="16"/>
  <c r="D8" i="16"/>
  <c r="Q7" i="16"/>
  <c r="Q6" i="16" s="1"/>
  <c r="Q5" i="16" s="1"/>
  <c r="Q4" i="16" s="1"/>
  <c r="Q3" i="16" s="1"/>
  <c r="P7" i="16"/>
  <c r="I7" i="16"/>
  <c r="H7" i="16"/>
  <c r="D7" i="16"/>
  <c r="P6" i="16"/>
  <c r="P5" i="16" s="1"/>
  <c r="P4" i="16" s="1"/>
  <c r="P3" i="16" s="1"/>
  <c r="I6" i="16"/>
  <c r="H6" i="16"/>
  <c r="D6" i="16"/>
  <c r="I5" i="16"/>
  <c r="J5" i="16" s="1"/>
  <c r="H5" i="16"/>
  <c r="D5" i="16"/>
  <c r="I4" i="16"/>
  <c r="H4" i="16"/>
  <c r="D4" i="16"/>
  <c r="H3" i="16"/>
  <c r="Q2" i="16"/>
  <c r="P2" i="16"/>
  <c r="K76" i="15"/>
  <c r="J76" i="15"/>
  <c r="K75" i="15"/>
  <c r="J75" i="15"/>
  <c r="K74" i="15"/>
  <c r="J74" i="15"/>
  <c r="K73" i="15"/>
  <c r="J73" i="15"/>
  <c r="A73" i="15"/>
  <c r="C73" i="15" s="1"/>
  <c r="K72" i="15"/>
  <c r="J72" i="15"/>
  <c r="A72" i="15"/>
  <c r="C72" i="15" s="1"/>
  <c r="K71" i="15"/>
  <c r="J71" i="15"/>
  <c r="C71" i="15"/>
  <c r="B71" i="15"/>
  <c r="B67" i="15"/>
  <c r="B64" i="15"/>
  <c r="C61" i="15"/>
  <c r="B61" i="15"/>
  <c r="C60" i="15"/>
  <c r="B60" i="15"/>
  <c r="I58" i="15"/>
  <c r="H58" i="15"/>
  <c r="D58" i="15"/>
  <c r="I57" i="15"/>
  <c r="H57" i="15"/>
  <c r="D57" i="15"/>
  <c r="I56" i="15"/>
  <c r="H56" i="15"/>
  <c r="D56" i="15"/>
  <c r="I55" i="15"/>
  <c r="H55" i="15"/>
  <c r="D55" i="15"/>
  <c r="I54" i="15"/>
  <c r="H54" i="15"/>
  <c r="D54" i="15"/>
  <c r="I53" i="15"/>
  <c r="H53" i="15"/>
  <c r="D53" i="15"/>
  <c r="I52" i="15"/>
  <c r="H52" i="15"/>
  <c r="D52" i="15"/>
  <c r="I51" i="15"/>
  <c r="H51" i="15"/>
  <c r="D51" i="15"/>
  <c r="I50" i="15"/>
  <c r="H50" i="15"/>
  <c r="D50" i="15"/>
  <c r="I49" i="15"/>
  <c r="H49" i="15"/>
  <c r="D49" i="15"/>
  <c r="I48" i="15"/>
  <c r="H48" i="15"/>
  <c r="D48" i="15"/>
  <c r="I47" i="15"/>
  <c r="H47" i="15"/>
  <c r="D47" i="15"/>
  <c r="I46" i="15"/>
  <c r="H46" i="15"/>
  <c r="D46" i="15"/>
  <c r="I45" i="15"/>
  <c r="H45" i="15"/>
  <c r="D45" i="15"/>
  <c r="I44" i="15"/>
  <c r="H44" i="15"/>
  <c r="D44" i="15"/>
  <c r="I43" i="15"/>
  <c r="H43" i="15"/>
  <c r="D43" i="15"/>
  <c r="Q42" i="15"/>
  <c r="P42" i="15"/>
  <c r="I42" i="15"/>
  <c r="H42" i="15"/>
  <c r="D42" i="15"/>
  <c r="Q41" i="15"/>
  <c r="P41" i="15"/>
  <c r="I41" i="15"/>
  <c r="H41" i="15"/>
  <c r="D41" i="15"/>
  <c r="Q40" i="15"/>
  <c r="P40" i="15"/>
  <c r="I40" i="15"/>
  <c r="H40" i="15"/>
  <c r="D40" i="15"/>
  <c r="Q39" i="15"/>
  <c r="P39" i="15"/>
  <c r="I39" i="15"/>
  <c r="H39" i="15"/>
  <c r="D39" i="15"/>
  <c r="I38" i="15"/>
  <c r="H38" i="15"/>
  <c r="D38" i="15"/>
  <c r="I37" i="15"/>
  <c r="H37" i="15"/>
  <c r="D37" i="15"/>
  <c r="I36" i="15"/>
  <c r="H36" i="15"/>
  <c r="D36" i="15"/>
  <c r="I35" i="15"/>
  <c r="H35" i="15"/>
  <c r="D35" i="15"/>
  <c r="I34" i="15"/>
  <c r="H34" i="15"/>
  <c r="D34" i="15"/>
  <c r="I33" i="15"/>
  <c r="H33" i="15"/>
  <c r="D33" i="15"/>
  <c r="Q32" i="15"/>
  <c r="P32" i="15"/>
  <c r="I32" i="15"/>
  <c r="H32" i="15"/>
  <c r="D32" i="15"/>
  <c r="Q31" i="15"/>
  <c r="P31" i="15"/>
  <c r="I31" i="15"/>
  <c r="H31" i="15"/>
  <c r="D31" i="15"/>
  <c r="Q30" i="15"/>
  <c r="P30" i="15"/>
  <c r="I30" i="15"/>
  <c r="H30" i="15"/>
  <c r="D30" i="15"/>
  <c r="Q29" i="15"/>
  <c r="P29" i="15"/>
  <c r="I29" i="15"/>
  <c r="H29" i="15"/>
  <c r="D29" i="15"/>
  <c r="I28" i="15"/>
  <c r="H28" i="15"/>
  <c r="D28" i="15"/>
  <c r="I27" i="15"/>
  <c r="H27" i="15"/>
  <c r="D27" i="15"/>
  <c r="I26" i="15"/>
  <c r="H26" i="15"/>
  <c r="D26" i="15"/>
  <c r="I25" i="15"/>
  <c r="H25" i="15"/>
  <c r="D25" i="15"/>
  <c r="I24" i="15"/>
  <c r="H24" i="15"/>
  <c r="D24" i="15"/>
  <c r="I23" i="15"/>
  <c r="H23" i="15"/>
  <c r="D23" i="15"/>
  <c r="Q22" i="15"/>
  <c r="P22" i="15"/>
  <c r="I22" i="15"/>
  <c r="H22" i="15"/>
  <c r="D22" i="15"/>
  <c r="Q21" i="15"/>
  <c r="P21" i="15"/>
  <c r="I21" i="15"/>
  <c r="H21" i="15"/>
  <c r="D21" i="15"/>
  <c r="Q20" i="15"/>
  <c r="P20" i="15"/>
  <c r="I20" i="15"/>
  <c r="H20" i="15"/>
  <c r="D20" i="15"/>
  <c r="Q19" i="15"/>
  <c r="P19" i="15"/>
  <c r="I19" i="15"/>
  <c r="H19" i="15"/>
  <c r="D19" i="15"/>
  <c r="I18" i="15"/>
  <c r="H18" i="15"/>
  <c r="D18" i="15"/>
  <c r="Q17" i="15"/>
  <c r="P17" i="15"/>
  <c r="I17" i="15"/>
  <c r="H17" i="15"/>
  <c r="D17" i="15"/>
  <c r="Q16" i="15"/>
  <c r="P16" i="15"/>
  <c r="I16" i="15"/>
  <c r="H16" i="15"/>
  <c r="D16" i="15"/>
  <c r="Q15" i="15"/>
  <c r="P15" i="15"/>
  <c r="I15" i="15"/>
  <c r="H15" i="15"/>
  <c r="D15" i="15"/>
  <c r="Q14" i="15"/>
  <c r="P14" i="15"/>
  <c r="I14" i="15"/>
  <c r="H14" i="15"/>
  <c r="D14" i="15"/>
  <c r="I13" i="15"/>
  <c r="H13" i="15"/>
  <c r="D13" i="15"/>
  <c r="I12" i="15"/>
  <c r="H12" i="15"/>
  <c r="D12" i="15"/>
  <c r="I11" i="15"/>
  <c r="H11" i="15"/>
  <c r="D11" i="15"/>
  <c r="I10" i="15"/>
  <c r="H10" i="15"/>
  <c r="D10" i="15"/>
  <c r="I9" i="15"/>
  <c r="H9" i="15"/>
  <c r="D9" i="15"/>
  <c r="I8" i="15"/>
  <c r="H8" i="15"/>
  <c r="D8" i="15"/>
  <c r="Q7" i="15"/>
  <c r="P7" i="15"/>
  <c r="P6" i="15" s="1"/>
  <c r="P5" i="15" s="1"/>
  <c r="P4" i="15" s="1"/>
  <c r="P3" i="15" s="1"/>
  <c r="I7" i="15"/>
  <c r="H7" i="15"/>
  <c r="D7" i="15"/>
  <c r="Q6" i="15"/>
  <c r="Q5" i="15" s="1"/>
  <c r="Q4" i="15" s="1"/>
  <c r="Q3" i="15" s="1"/>
  <c r="I6" i="15"/>
  <c r="H6" i="15"/>
  <c r="D6" i="15"/>
  <c r="I5" i="15"/>
  <c r="H5" i="15"/>
  <c r="D5" i="15"/>
  <c r="I4" i="15"/>
  <c r="H4" i="15"/>
  <c r="D4" i="15"/>
  <c r="H3" i="15"/>
  <c r="Q2" i="15"/>
  <c r="P2" i="15"/>
  <c r="K76" i="14"/>
  <c r="J76" i="14"/>
  <c r="K75" i="14"/>
  <c r="Q4" i="14" s="1"/>
  <c r="Q3" i="14" s="1"/>
  <c r="J75" i="14"/>
  <c r="K74" i="14"/>
  <c r="J74" i="14"/>
  <c r="K73" i="14"/>
  <c r="J73" i="14"/>
  <c r="A73" i="14"/>
  <c r="C73" i="14" s="1"/>
  <c r="K72" i="14"/>
  <c r="J72" i="14"/>
  <c r="B72" i="14"/>
  <c r="A72" i="14"/>
  <c r="C72" i="14" s="1"/>
  <c r="K71" i="14"/>
  <c r="Q2" i="14" s="1"/>
  <c r="J71" i="14"/>
  <c r="C71" i="14"/>
  <c r="B71" i="14"/>
  <c r="B67" i="14"/>
  <c r="B64" i="14"/>
  <c r="C61" i="14"/>
  <c r="B61" i="14"/>
  <c r="C60" i="14"/>
  <c r="B60" i="14"/>
  <c r="I58" i="14"/>
  <c r="H58" i="14"/>
  <c r="D58" i="14"/>
  <c r="I57" i="14"/>
  <c r="H57" i="14"/>
  <c r="D57" i="14"/>
  <c r="I56" i="14"/>
  <c r="H56" i="14"/>
  <c r="D56" i="14"/>
  <c r="I55" i="14"/>
  <c r="H55" i="14"/>
  <c r="D55" i="14"/>
  <c r="I54" i="14"/>
  <c r="H54" i="14"/>
  <c r="D54" i="14"/>
  <c r="I53" i="14"/>
  <c r="H53" i="14"/>
  <c r="D53" i="14"/>
  <c r="I52" i="14"/>
  <c r="H52" i="14"/>
  <c r="D52" i="14"/>
  <c r="I51" i="14"/>
  <c r="H51" i="14"/>
  <c r="D51" i="14"/>
  <c r="I50" i="14"/>
  <c r="H50" i="14"/>
  <c r="D50" i="14"/>
  <c r="I49" i="14"/>
  <c r="H49" i="14"/>
  <c r="D49" i="14"/>
  <c r="I48" i="14"/>
  <c r="H48" i="14"/>
  <c r="D48" i="14"/>
  <c r="I47" i="14"/>
  <c r="H47" i="14"/>
  <c r="D47" i="14"/>
  <c r="I46" i="14"/>
  <c r="H46" i="14"/>
  <c r="D46" i="14"/>
  <c r="I45" i="14"/>
  <c r="H45" i="14"/>
  <c r="D45" i="14"/>
  <c r="I44" i="14"/>
  <c r="H44" i="14"/>
  <c r="D44" i="14"/>
  <c r="I43" i="14"/>
  <c r="H43" i="14"/>
  <c r="D43" i="14"/>
  <c r="Q42" i="14"/>
  <c r="P42" i="14"/>
  <c r="I42" i="14"/>
  <c r="H42" i="14"/>
  <c r="D42" i="14"/>
  <c r="Q41" i="14"/>
  <c r="P41" i="14"/>
  <c r="I41" i="14"/>
  <c r="H41" i="14"/>
  <c r="D41" i="14"/>
  <c r="Q40" i="14"/>
  <c r="P40" i="14"/>
  <c r="I40" i="14"/>
  <c r="H40" i="14"/>
  <c r="D40" i="14"/>
  <c r="Q39" i="14"/>
  <c r="P39" i="14"/>
  <c r="I39" i="14"/>
  <c r="H39" i="14"/>
  <c r="D39" i="14"/>
  <c r="I38" i="14"/>
  <c r="H38" i="14"/>
  <c r="D38" i="14"/>
  <c r="I37" i="14"/>
  <c r="H37" i="14"/>
  <c r="D37" i="14"/>
  <c r="I36" i="14"/>
  <c r="H36" i="14"/>
  <c r="D36" i="14"/>
  <c r="I35" i="14"/>
  <c r="H35" i="14"/>
  <c r="D35" i="14"/>
  <c r="I34" i="14"/>
  <c r="H34" i="14"/>
  <c r="D34" i="14"/>
  <c r="I33" i="14"/>
  <c r="H33" i="14"/>
  <c r="D33" i="14"/>
  <c r="Q32" i="14"/>
  <c r="P32" i="14"/>
  <c r="I32" i="14"/>
  <c r="H32" i="14"/>
  <c r="D32" i="14"/>
  <c r="Q31" i="14"/>
  <c r="P31" i="14"/>
  <c r="I31" i="14"/>
  <c r="H31" i="14"/>
  <c r="D31" i="14"/>
  <c r="Q30" i="14"/>
  <c r="P30" i="14"/>
  <c r="I30" i="14"/>
  <c r="H30" i="14"/>
  <c r="D30" i="14"/>
  <c r="Q29" i="14"/>
  <c r="P29" i="14"/>
  <c r="I29" i="14"/>
  <c r="H29" i="14"/>
  <c r="D29" i="14"/>
  <c r="I28" i="14"/>
  <c r="H28" i="14"/>
  <c r="D28" i="14"/>
  <c r="I27" i="14"/>
  <c r="H27" i="14"/>
  <c r="D27" i="14"/>
  <c r="I26" i="14"/>
  <c r="J26" i="14" s="1"/>
  <c r="H26" i="14"/>
  <c r="D26" i="14"/>
  <c r="I25" i="14"/>
  <c r="H25" i="14"/>
  <c r="D25" i="14"/>
  <c r="I24" i="14"/>
  <c r="H24" i="14"/>
  <c r="D24" i="14"/>
  <c r="I23" i="14"/>
  <c r="H23" i="14"/>
  <c r="D23" i="14"/>
  <c r="Q22" i="14"/>
  <c r="P22" i="14"/>
  <c r="I22" i="14"/>
  <c r="H22" i="14"/>
  <c r="D22" i="14"/>
  <c r="Q21" i="14"/>
  <c r="P21" i="14"/>
  <c r="I21" i="14"/>
  <c r="H21" i="14"/>
  <c r="D21" i="14"/>
  <c r="Q20" i="14"/>
  <c r="P20" i="14"/>
  <c r="I20" i="14"/>
  <c r="H20" i="14"/>
  <c r="D20" i="14"/>
  <c r="Q19" i="14"/>
  <c r="P19" i="14"/>
  <c r="I19" i="14"/>
  <c r="H19" i="14"/>
  <c r="D19" i="14"/>
  <c r="I18" i="14"/>
  <c r="H18" i="14"/>
  <c r="D18" i="14"/>
  <c r="Q17" i="14"/>
  <c r="P17" i="14"/>
  <c r="I17" i="14"/>
  <c r="J17" i="14" s="1"/>
  <c r="H17" i="14"/>
  <c r="D17" i="14"/>
  <c r="Q16" i="14"/>
  <c r="P16" i="14"/>
  <c r="I16" i="14"/>
  <c r="J16" i="14" s="1"/>
  <c r="H16" i="14"/>
  <c r="D16" i="14"/>
  <c r="Q15" i="14"/>
  <c r="P15" i="14"/>
  <c r="I15" i="14"/>
  <c r="J15" i="14" s="1"/>
  <c r="H15" i="14"/>
  <c r="D15" i="14"/>
  <c r="Q14" i="14"/>
  <c r="P14" i="14"/>
  <c r="I14" i="14"/>
  <c r="J14" i="14" s="1"/>
  <c r="H14" i="14"/>
  <c r="D14" i="14"/>
  <c r="I13" i="14"/>
  <c r="H13" i="14"/>
  <c r="D13" i="14"/>
  <c r="I12" i="14"/>
  <c r="H12" i="14"/>
  <c r="D12" i="14"/>
  <c r="I11" i="14"/>
  <c r="J11" i="14" s="1"/>
  <c r="H11" i="14"/>
  <c r="D11" i="14"/>
  <c r="I10" i="14"/>
  <c r="J10" i="14" s="1"/>
  <c r="H10" i="14"/>
  <c r="D10" i="14"/>
  <c r="I9" i="14"/>
  <c r="H9" i="14"/>
  <c r="D9" i="14"/>
  <c r="I8" i="14"/>
  <c r="H8" i="14"/>
  <c r="D8" i="14"/>
  <c r="Q7" i="14"/>
  <c r="P7" i="14"/>
  <c r="I7" i="14"/>
  <c r="H7" i="14"/>
  <c r="D7" i="14"/>
  <c r="Q6" i="14"/>
  <c r="P6" i="14"/>
  <c r="P5" i="14" s="1"/>
  <c r="P4" i="14" s="1"/>
  <c r="P3" i="14" s="1"/>
  <c r="I6" i="14"/>
  <c r="H6" i="14"/>
  <c r="D6" i="14"/>
  <c r="Q5" i="14"/>
  <c r="I5" i="14"/>
  <c r="H5" i="14"/>
  <c r="D5" i="14"/>
  <c r="I4" i="14"/>
  <c r="H4" i="14"/>
  <c r="D4" i="14"/>
  <c r="H3" i="14"/>
  <c r="P2" i="14"/>
  <c r="D232" i="13"/>
  <c r="C232" i="13"/>
  <c r="B232" i="13"/>
  <c r="D123" i="13"/>
  <c r="C117" i="13"/>
  <c r="D116" i="13"/>
  <c r="B111" i="13"/>
  <c r="D110" i="13"/>
  <c r="C110" i="13"/>
  <c r="B104" i="13"/>
  <c r="D103" i="13"/>
  <c r="C103" i="13"/>
  <c r="B99" i="13"/>
  <c r="D98" i="13"/>
  <c r="C98" i="13"/>
  <c r="D88" i="13"/>
  <c r="C88" i="13"/>
  <c r="B88" i="13"/>
  <c r="D87" i="13"/>
  <c r="C87" i="13"/>
  <c r="B87" i="13"/>
  <c r="D86" i="13"/>
  <c r="C86" i="13"/>
  <c r="B86" i="13"/>
  <c r="D85" i="13"/>
  <c r="C85" i="13"/>
  <c r="B85" i="13"/>
  <c r="D84" i="13"/>
  <c r="C84" i="13"/>
  <c r="B84" i="13"/>
  <c r="D83" i="13"/>
  <c r="C83" i="13"/>
  <c r="B83" i="13"/>
  <c r="I75" i="13"/>
  <c r="I74" i="13"/>
  <c r="I72" i="13"/>
  <c r="I71" i="13"/>
  <c r="D62" i="13"/>
  <c r="AE371" i="13" s="1"/>
  <c r="C62" i="13"/>
  <c r="C96" i="13" s="1"/>
  <c r="H61" i="13"/>
  <c r="I69" i="13" s="1"/>
  <c r="D59" i="13"/>
  <c r="C59" i="13"/>
  <c r="B59" i="13"/>
  <c r="B60" i="13" s="1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E57" i="13"/>
  <c r="AB56" i="13"/>
  <c r="AA56" i="13"/>
  <c r="Z56" i="13"/>
  <c r="Y56" i="13"/>
  <c r="X56" i="13"/>
  <c r="W56" i="13"/>
  <c r="V56" i="13"/>
  <c r="U56" i="13"/>
  <c r="T56" i="13"/>
  <c r="S56" i="13"/>
  <c r="R56" i="13"/>
  <c r="Q56" i="13"/>
  <c r="P56" i="13"/>
  <c r="O56" i="13"/>
  <c r="N56" i="13"/>
  <c r="M56" i="13"/>
  <c r="L56" i="13"/>
  <c r="K56" i="13"/>
  <c r="J56" i="13"/>
  <c r="I56" i="13"/>
  <c r="H56" i="13"/>
  <c r="G56" i="13"/>
  <c r="E56" i="13"/>
  <c r="AB55" i="13"/>
  <c r="AA55" i="13"/>
  <c r="Z55" i="13"/>
  <c r="Y55" i="13"/>
  <c r="X55" i="13"/>
  <c r="W55" i="13"/>
  <c r="V55" i="13"/>
  <c r="U55" i="13"/>
  <c r="T55" i="13"/>
  <c r="S55" i="13"/>
  <c r="R55" i="13"/>
  <c r="Q55" i="13"/>
  <c r="P55" i="13"/>
  <c r="O55" i="13"/>
  <c r="N55" i="13"/>
  <c r="M55" i="13"/>
  <c r="L55" i="13"/>
  <c r="K55" i="13"/>
  <c r="J55" i="13"/>
  <c r="I55" i="13"/>
  <c r="H55" i="13"/>
  <c r="G55" i="13"/>
  <c r="E55" i="13"/>
  <c r="AB54" i="13"/>
  <c r="AA54" i="13"/>
  <c r="Z54" i="13"/>
  <c r="Y54" i="13"/>
  <c r="X54" i="13"/>
  <c r="W54" i="13"/>
  <c r="V54" i="13"/>
  <c r="U54" i="13"/>
  <c r="T54" i="13"/>
  <c r="S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E54" i="13"/>
  <c r="AB53" i="13"/>
  <c r="AA53" i="13"/>
  <c r="Z53" i="13"/>
  <c r="Y53" i="13"/>
  <c r="X53" i="13"/>
  <c r="W53" i="13"/>
  <c r="V53" i="13"/>
  <c r="U53" i="13"/>
  <c r="T53" i="13"/>
  <c r="S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E53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E52" i="13"/>
  <c r="AB51" i="13"/>
  <c r="AA51" i="13"/>
  <c r="Z51" i="13"/>
  <c r="Y51" i="13"/>
  <c r="X51" i="13"/>
  <c r="W51" i="13"/>
  <c r="V51" i="13"/>
  <c r="U51" i="13"/>
  <c r="T51" i="13"/>
  <c r="S51" i="13"/>
  <c r="R51" i="13"/>
  <c r="Q51" i="13"/>
  <c r="P51" i="13"/>
  <c r="O51" i="13"/>
  <c r="N51" i="13"/>
  <c r="M51" i="13"/>
  <c r="L51" i="13"/>
  <c r="K51" i="13"/>
  <c r="J51" i="13"/>
  <c r="I51" i="13"/>
  <c r="H51" i="13"/>
  <c r="G51" i="13"/>
  <c r="E51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E50" i="13"/>
  <c r="AB49" i="13"/>
  <c r="AA49" i="13"/>
  <c r="Z49" i="13"/>
  <c r="Y49" i="13"/>
  <c r="X49" i="13"/>
  <c r="W49" i="13"/>
  <c r="V49" i="13"/>
  <c r="U49" i="13"/>
  <c r="T49" i="13"/>
  <c r="S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E49" i="13"/>
  <c r="AB48" i="13"/>
  <c r="AA48" i="13"/>
  <c r="Z48" i="13"/>
  <c r="Y48" i="13"/>
  <c r="X48" i="13"/>
  <c r="W48" i="13"/>
  <c r="V48" i="13"/>
  <c r="U48" i="13"/>
  <c r="T48" i="13"/>
  <c r="S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E48" i="13"/>
  <c r="AB47" i="13"/>
  <c r="AA47" i="13"/>
  <c r="Z47" i="13"/>
  <c r="Y47" i="13"/>
  <c r="X47" i="13"/>
  <c r="W47" i="13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E47" i="13"/>
  <c r="AB46" i="13"/>
  <c r="AA46" i="13"/>
  <c r="Z46" i="13"/>
  <c r="Y46" i="13"/>
  <c r="X46" i="13"/>
  <c r="W46" i="13"/>
  <c r="V46" i="13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E46" i="13"/>
  <c r="AB45" i="13"/>
  <c r="AA45" i="13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E45" i="13"/>
  <c r="AB44" i="13"/>
  <c r="AA44" i="13"/>
  <c r="Z44" i="13"/>
  <c r="Y44" i="13"/>
  <c r="X44" i="13"/>
  <c r="W44" i="13"/>
  <c r="V44" i="13"/>
  <c r="U44" i="13"/>
  <c r="T44" i="13"/>
  <c r="S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E44" i="13"/>
  <c r="AB43" i="13"/>
  <c r="AA43" i="13"/>
  <c r="Z43" i="13"/>
  <c r="Y43" i="13"/>
  <c r="X43" i="13"/>
  <c r="W43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E43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E42" i="13"/>
  <c r="AB41" i="13"/>
  <c r="AA41" i="13"/>
  <c r="Z41" i="13"/>
  <c r="Y41" i="13"/>
  <c r="X41" i="13"/>
  <c r="W41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E41" i="13"/>
  <c r="AB40" i="13"/>
  <c r="AA40" i="13"/>
  <c r="Z40" i="13"/>
  <c r="Y40" i="13"/>
  <c r="X40" i="13"/>
  <c r="W40" i="13"/>
  <c r="V40" i="13"/>
  <c r="U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E40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E39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E38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E37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E36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E35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E34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E33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E32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E31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E30" i="13"/>
  <c r="AB29" i="13"/>
  <c r="AA29" i="13"/>
  <c r="Z29" i="13"/>
  <c r="Y29" i="13"/>
  <c r="X29" i="13"/>
  <c r="W29" i="13"/>
  <c r="V29" i="13"/>
  <c r="U29" i="13"/>
  <c r="T29" i="13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E29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E28" i="13"/>
  <c r="AB27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E27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E26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E25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E24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E23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E22" i="13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E21" i="13"/>
  <c r="AB20" i="13"/>
  <c r="AA20" i="13"/>
  <c r="Z20" i="13"/>
  <c r="Y20" i="13"/>
  <c r="X20" i="13"/>
  <c r="W20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E20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E19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E18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E16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E15" i="13"/>
  <c r="AB14" i="13"/>
  <c r="AA14" i="13"/>
  <c r="Z14" i="13"/>
  <c r="Y14" i="13"/>
  <c r="X14" i="13"/>
  <c r="W14" i="13"/>
  <c r="V14" i="13"/>
  <c r="U14" i="13"/>
  <c r="T14" i="13"/>
  <c r="S14" i="13"/>
  <c r="R14" i="13"/>
  <c r="Q14" i="13"/>
  <c r="P14" i="13"/>
  <c r="O14" i="13"/>
  <c r="N14" i="13"/>
  <c r="M14" i="13"/>
  <c r="L14" i="13"/>
  <c r="K14" i="13"/>
  <c r="J14" i="13"/>
  <c r="I14" i="13"/>
  <c r="H14" i="13"/>
  <c r="G14" i="13"/>
  <c r="E14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E13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E12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E11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E10" i="13"/>
  <c r="AB9" i="13"/>
  <c r="AA9" i="13"/>
  <c r="Z9" i="13"/>
  <c r="Y9" i="13"/>
  <c r="X9" i="13"/>
  <c r="W9" i="13"/>
  <c r="V9" i="13"/>
  <c r="U9" i="13"/>
  <c r="T9" i="13"/>
  <c r="S9" i="13"/>
  <c r="R9" i="13"/>
  <c r="Q9" i="13"/>
  <c r="P9" i="13"/>
  <c r="O9" i="13"/>
  <c r="N9" i="13"/>
  <c r="M9" i="13"/>
  <c r="L9" i="13"/>
  <c r="K9" i="13"/>
  <c r="J9" i="13"/>
  <c r="I9" i="13"/>
  <c r="H9" i="13"/>
  <c r="G9" i="13"/>
  <c r="E9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E8" i="13"/>
  <c r="AB7" i="13"/>
  <c r="AA7" i="13"/>
  <c r="Z7" i="13"/>
  <c r="Y7" i="13"/>
  <c r="X7" i="13"/>
  <c r="W7" i="13"/>
  <c r="V7" i="13"/>
  <c r="U7" i="13"/>
  <c r="T7" i="13"/>
  <c r="S7" i="13"/>
  <c r="R7" i="13"/>
  <c r="Q7" i="13"/>
  <c r="P7" i="13"/>
  <c r="O7" i="13"/>
  <c r="N7" i="13"/>
  <c r="M7" i="13"/>
  <c r="L7" i="13"/>
  <c r="K7" i="13"/>
  <c r="J7" i="13"/>
  <c r="I7" i="13"/>
  <c r="H7" i="13"/>
  <c r="G7" i="13"/>
  <c r="E7" i="13"/>
  <c r="AB6" i="13"/>
  <c r="AA6" i="13"/>
  <c r="Z6" i="13"/>
  <c r="Y6" i="13"/>
  <c r="X6" i="13"/>
  <c r="W6" i="13"/>
  <c r="V6" i="13"/>
  <c r="U6" i="13"/>
  <c r="T6" i="13"/>
  <c r="S6" i="13"/>
  <c r="R6" i="13"/>
  <c r="Q6" i="13"/>
  <c r="P6" i="13"/>
  <c r="O6" i="13"/>
  <c r="N6" i="13"/>
  <c r="M6" i="13"/>
  <c r="L6" i="13"/>
  <c r="K6" i="13"/>
  <c r="J6" i="13"/>
  <c r="I6" i="13"/>
  <c r="H6" i="13"/>
  <c r="G6" i="13"/>
  <c r="E6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E5" i="13"/>
  <c r="AB4" i="13"/>
  <c r="AA4" i="13"/>
  <c r="Z4" i="13"/>
  <c r="Y4" i="13"/>
  <c r="X4" i="13"/>
  <c r="W4" i="13"/>
  <c r="V4" i="13"/>
  <c r="U4" i="13"/>
  <c r="T4" i="13"/>
  <c r="S4" i="13"/>
  <c r="R4" i="13"/>
  <c r="Q4" i="13"/>
  <c r="P4" i="13"/>
  <c r="O4" i="13"/>
  <c r="N4" i="13"/>
  <c r="M4" i="13"/>
  <c r="L4" i="13"/>
  <c r="K4" i="13"/>
  <c r="J4" i="13"/>
  <c r="I4" i="13"/>
  <c r="H4" i="13"/>
  <c r="G4" i="13"/>
  <c r="E4" i="13"/>
  <c r="AB3" i="13"/>
  <c r="AA3" i="13"/>
  <c r="AA60" i="13" s="1"/>
  <c r="Z3" i="13"/>
  <c r="Y3" i="13"/>
  <c r="X3" i="13"/>
  <c r="W3" i="13"/>
  <c r="V3" i="13"/>
  <c r="U3" i="13"/>
  <c r="U60" i="13" s="1"/>
  <c r="T3" i="13"/>
  <c r="S3" i="13"/>
  <c r="R3" i="13"/>
  <c r="Q3" i="13"/>
  <c r="P3" i="13"/>
  <c r="O3" i="13"/>
  <c r="O60" i="13" s="1"/>
  <c r="N3" i="13"/>
  <c r="M3" i="13"/>
  <c r="L3" i="13"/>
  <c r="K3" i="13"/>
  <c r="J3" i="13"/>
  <c r="I3" i="13"/>
  <c r="I60" i="13" s="1"/>
  <c r="H3" i="13"/>
  <c r="G3" i="13"/>
  <c r="E3" i="13"/>
  <c r="AB2" i="13"/>
  <c r="AA2" i="13"/>
  <c r="Z2" i="13"/>
  <c r="Y2" i="13"/>
  <c r="X2" i="13"/>
  <c r="W2" i="13"/>
  <c r="V2" i="13"/>
  <c r="U2" i="13"/>
  <c r="T2" i="13"/>
  <c r="S2" i="13"/>
  <c r="R2" i="13"/>
  <c r="Q2" i="13"/>
  <c r="P2" i="13"/>
  <c r="O2" i="13"/>
  <c r="N2" i="13"/>
  <c r="M2" i="13"/>
  <c r="L2" i="13"/>
  <c r="K2" i="13"/>
  <c r="J2" i="13"/>
  <c r="I2" i="13"/>
  <c r="H2" i="13"/>
  <c r="G2" i="13"/>
  <c r="K76" i="12"/>
  <c r="J76" i="12"/>
  <c r="K75" i="12"/>
  <c r="J75" i="12"/>
  <c r="K74" i="12"/>
  <c r="J74" i="12"/>
  <c r="K73" i="12"/>
  <c r="J73" i="12"/>
  <c r="K72" i="12"/>
  <c r="J72" i="12"/>
  <c r="A72" i="12"/>
  <c r="B72" i="12" s="1"/>
  <c r="K71" i="12"/>
  <c r="Q2" i="12" s="1"/>
  <c r="J71" i="12"/>
  <c r="C71" i="12"/>
  <c r="B71" i="12"/>
  <c r="B67" i="12"/>
  <c r="B64" i="12"/>
  <c r="C61" i="12"/>
  <c r="B61" i="12"/>
  <c r="C60" i="12"/>
  <c r="B60" i="12"/>
  <c r="I58" i="12"/>
  <c r="H58" i="12"/>
  <c r="D58" i="12"/>
  <c r="I57" i="12"/>
  <c r="H57" i="12"/>
  <c r="D57" i="12"/>
  <c r="I56" i="12"/>
  <c r="H56" i="12"/>
  <c r="D56" i="12"/>
  <c r="I55" i="12"/>
  <c r="H55" i="12"/>
  <c r="D55" i="12"/>
  <c r="I54" i="12"/>
  <c r="H54" i="12"/>
  <c r="D54" i="12"/>
  <c r="I53" i="12"/>
  <c r="H53" i="12"/>
  <c r="D53" i="12"/>
  <c r="I52" i="12"/>
  <c r="H52" i="12"/>
  <c r="D52" i="12"/>
  <c r="I51" i="12"/>
  <c r="H51" i="12"/>
  <c r="D51" i="12"/>
  <c r="I50" i="12"/>
  <c r="H50" i="12"/>
  <c r="D50" i="12"/>
  <c r="I49" i="12"/>
  <c r="H49" i="12"/>
  <c r="D49" i="12"/>
  <c r="I48" i="12"/>
  <c r="H48" i="12"/>
  <c r="D48" i="12"/>
  <c r="I47" i="12"/>
  <c r="H47" i="12"/>
  <c r="D47" i="12"/>
  <c r="I46" i="12"/>
  <c r="H46" i="12"/>
  <c r="D46" i="12"/>
  <c r="I45" i="12"/>
  <c r="H45" i="12"/>
  <c r="D45" i="12"/>
  <c r="I44" i="12"/>
  <c r="H44" i="12"/>
  <c r="D44" i="12"/>
  <c r="I43" i="12"/>
  <c r="H43" i="12"/>
  <c r="D43" i="12"/>
  <c r="Q42" i="12"/>
  <c r="P42" i="12"/>
  <c r="I42" i="12"/>
  <c r="H42" i="12"/>
  <c r="D42" i="12"/>
  <c r="Q41" i="12"/>
  <c r="P41" i="12"/>
  <c r="I41" i="12"/>
  <c r="H41" i="12"/>
  <c r="D41" i="12"/>
  <c r="Q40" i="12"/>
  <c r="P40" i="12"/>
  <c r="I40" i="12"/>
  <c r="H40" i="12"/>
  <c r="D40" i="12"/>
  <c r="Q39" i="12"/>
  <c r="P39" i="12"/>
  <c r="I39" i="12"/>
  <c r="H39" i="12"/>
  <c r="D39" i="12"/>
  <c r="I38" i="12"/>
  <c r="H38" i="12"/>
  <c r="D38" i="12"/>
  <c r="I37" i="12"/>
  <c r="H37" i="12"/>
  <c r="D37" i="12"/>
  <c r="I36" i="12"/>
  <c r="H36" i="12"/>
  <c r="D36" i="12"/>
  <c r="I35" i="12"/>
  <c r="H35" i="12"/>
  <c r="D35" i="12"/>
  <c r="I34" i="12"/>
  <c r="H34" i="12"/>
  <c r="D34" i="12"/>
  <c r="I33" i="12"/>
  <c r="H33" i="12"/>
  <c r="D33" i="12"/>
  <c r="Q32" i="12"/>
  <c r="P32" i="12"/>
  <c r="I32" i="12"/>
  <c r="H32" i="12"/>
  <c r="D32" i="12"/>
  <c r="Q31" i="12"/>
  <c r="P31" i="12"/>
  <c r="I31" i="12"/>
  <c r="H31" i="12"/>
  <c r="D31" i="12"/>
  <c r="Q30" i="12"/>
  <c r="P30" i="12"/>
  <c r="I30" i="12"/>
  <c r="H30" i="12"/>
  <c r="D30" i="12"/>
  <c r="Q29" i="12"/>
  <c r="P29" i="12"/>
  <c r="I29" i="12"/>
  <c r="H29" i="12"/>
  <c r="D29" i="12"/>
  <c r="I28" i="12"/>
  <c r="H28" i="12"/>
  <c r="D28" i="12"/>
  <c r="I27" i="12"/>
  <c r="H27" i="12"/>
  <c r="D27" i="12"/>
  <c r="I26" i="12"/>
  <c r="H26" i="12"/>
  <c r="D26" i="12"/>
  <c r="I25" i="12"/>
  <c r="H25" i="12"/>
  <c r="D25" i="12"/>
  <c r="I24" i="12"/>
  <c r="H24" i="12"/>
  <c r="D24" i="12"/>
  <c r="I23" i="12"/>
  <c r="H23" i="12"/>
  <c r="D23" i="12"/>
  <c r="Q22" i="12"/>
  <c r="P22" i="12"/>
  <c r="I22" i="12"/>
  <c r="H22" i="12"/>
  <c r="D22" i="12"/>
  <c r="Q21" i="12"/>
  <c r="P21" i="12"/>
  <c r="I21" i="12"/>
  <c r="H21" i="12"/>
  <c r="D21" i="12"/>
  <c r="Q20" i="12"/>
  <c r="P20" i="12"/>
  <c r="I20" i="12"/>
  <c r="H20" i="12"/>
  <c r="D20" i="12"/>
  <c r="Q19" i="12"/>
  <c r="P19" i="12"/>
  <c r="I19" i="12"/>
  <c r="H19" i="12"/>
  <c r="D19" i="12"/>
  <c r="I18" i="12"/>
  <c r="H18" i="12"/>
  <c r="D18" i="12"/>
  <c r="Q17" i="12"/>
  <c r="P17" i="12"/>
  <c r="I17" i="12"/>
  <c r="H17" i="12"/>
  <c r="D17" i="12"/>
  <c r="Q16" i="12"/>
  <c r="P16" i="12"/>
  <c r="I16" i="12"/>
  <c r="H16" i="12"/>
  <c r="D16" i="12"/>
  <c r="Q15" i="12"/>
  <c r="P15" i="12"/>
  <c r="I15" i="12"/>
  <c r="H15" i="12"/>
  <c r="D15" i="12"/>
  <c r="Q14" i="12"/>
  <c r="P14" i="12"/>
  <c r="I14" i="12"/>
  <c r="H14" i="12"/>
  <c r="D14" i="12"/>
  <c r="I13" i="12"/>
  <c r="H13" i="12"/>
  <c r="D13" i="12"/>
  <c r="I12" i="12"/>
  <c r="H12" i="12"/>
  <c r="D12" i="12"/>
  <c r="I11" i="12"/>
  <c r="H11" i="12"/>
  <c r="D11" i="12"/>
  <c r="I10" i="12"/>
  <c r="H10" i="12"/>
  <c r="D10" i="12"/>
  <c r="I9" i="12"/>
  <c r="H9" i="12"/>
  <c r="D9" i="12"/>
  <c r="I8" i="12"/>
  <c r="H8" i="12"/>
  <c r="D8" i="12"/>
  <c r="Q7" i="12"/>
  <c r="Q6" i="12" s="1"/>
  <c r="Q5" i="12" s="1"/>
  <c r="Q4" i="12" s="1"/>
  <c r="Q3" i="12" s="1"/>
  <c r="P7" i="12"/>
  <c r="I7" i="12"/>
  <c r="H7" i="12"/>
  <c r="D7" i="12"/>
  <c r="P6" i="12"/>
  <c r="P5" i="12" s="1"/>
  <c r="P4" i="12" s="1"/>
  <c r="P3" i="12" s="1"/>
  <c r="I6" i="12"/>
  <c r="H6" i="12"/>
  <c r="D6" i="12"/>
  <c r="I5" i="12"/>
  <c r="H5" i="12"/>
  <c r="D5" i="12"/>
  <c r="I4" i="12"/>
  <c r="H4" i="12"/>
  <c r="D4" i="12"/>
  <c r="H3" i="12"/>
  <c r="P2" i="12"/>
  <c r="K76" i="11"/>
  <c r="J76" i="11"/>
  <c r="K75" i="11"/>
  <c r="J75" i="11"/>
  <c r="K74" i="11"/>
  <c r="J74" i="11"/>
  <c r="P5" i="11" s="1"/>
  <c r="P4" i="11" s="1"/>
  <c r="P3" i="11" s="1"/>
  <c r="K73" i="11"/>
  <c r="J73" i="11"/>
  <c r="K72" i="11"/>
  <c r="J72" i="11"/>
  <c r="C72" i="11"/>
  <c r="A72" i="11"/>
  <c r="B72" i="11" s="1"/>
  <c r="K71" i="11"/>
  <c r="J71" i="11"/>
  <c r="C71" i="11"/>
  <c r="B71" i="11"/>
  <c r="B67" i="11"/>
  <c r="B64" i="11"/>
  <c r="C61" i="11"/>
  <c r="B61" i="11"/>
  <c r="C60" i="11"/>
  <c r="B60" i="11"/>
  <c r="I58" i="11"/>
  <c r="H58" i="11"/>
  <c r="D58" i="11"/>
  <c r="I57" i="11"/>
  <c r="H57" i="11"/>
  <c r="D57" i="11"/>
  <c r="I56" i="11"/>
  <c r="H56" i="11"/>
  <c r="D56" i="11"/>
  <c r="I55" i="11"/>
  <c r="H55" i="11"/>
  <c r="D55" i="11"/>
  <c r="I54" i="11"/>
  <c r="H54" i="11"/>
  <c r="D54" i="11"/>
  <c r="I53" i="11"/>
  <c r="H53" i="11"/>
  <c r="D53" i="11"/>
  <c r="I52" i="11"/>
  <c r="H52" i="11"/>
  <c r="D52" i="11"/>
  <c r="I51" i="11"/>
  <c r="H51" i="11"/>
  <c r="D51" i="11"/>
  <c r="I50" i="11"/>
  <c r="H50" i="11"/>
  <c r="D50" i="11"/>
  <c r="I49" i="11"/>
  <c r="H49" i="11"/>
  <c r="D49" i="11"/>
  <c r="I48" i="11"/>
  <c r="H48" i="11"/>
  <c r="D48" i="11"/>
  <c r="I47" i="11"/>
  <c r="H47" i="11"/>
  <c r="D47" i="11"/>
  <c r="I46" i="11"/>
  <c r="H46" i="11"/>
  <c r="D46" i="11"/>
  <c r="I45" i="11"/>
  <c r="H45" i="11"/>
  <c r="D45" i="11"/>
  <c r="I44" i="11"/>
  <c r="H44" i="11"/>
  <c r="D44" i="11"/>
  <c r="I43" i="11"/>
  <c r="H43" i="11"/>
  <c r="D43" i="11"/>
  <c r="Q42" i="11"/>
  <c r="P42" i="11"/>
  <c r="I42" i="11"/>
  <c r="H42" i="11"/>
  <c r="D42" i="11"/>
  <c r="Q41" i="11"/>
  <c r="P41" i="11"/>
  <c r="I41" i="11"/>
  <c r="H41" i="11"/>
  <c r="D41" i="11"/>
  <c r="Q40" i="11"/>
  <c r="P40" i="11"/>
  <c r="I40" i="11"/>
  <c r="H40" i="11"/>
  <c r="D40" i="11"/>
  <c r="Q39" i="11"/>
  <c r="P39" i="11"/>
  <c r="I39" i="11"/>
  <c r="H39" i="11"/>
  <c r="D39" i="11"/>
  <c r="I38" i="11"/>
  <c r="H38" i="11"/>
  <c r="D38" i="11"/>
  <c r="I37" i="11"/>
  <c r="J37" i="11" s="1"/>
  <c r="H37" i="11"/>
  <c r="D37" i="11"/>
  <c r="I36" i="11"/>
  <c r="H36" i="11"/>
  <c r="D36" i="11"/>
  <c r="I35" i="11"/>
  <c r="H35" i="11"/>
  <c r="D35" i="11"/>
  <c r="I34" i="11"/>
  <c r="H34" i="11"/>
  <c r="D34" i="11"/>
  <c r="I33" i="11"/>
  <c r="H33" i="11"/>
  <c r="D33" i="11"/>
  <c r="Q32" i="11"/>
  <c r="P32" i="11"/>
  <c r="I32" i="11"/>
  <c r="H32" i="11"/>
  <c r="D32" i="11"/>
  <c r="Q31" i="11"/>
  <c r="P31" i="11"/>
  <c r="I31" i="11"/>
  <c r="H31" i="11"/>
  <c r="D31" i="11"/>
  <c r="Q30" i="11"/>
  <c r="P30" i="11"/>
  <c r="I30" i="11"/>
  <c r="H30" i="11"/>
  <c r="D30" i="11"/>
  <c r="Q29" i="11"/>
  <c r="P29" i="11"/>
  <c r="I29" i="11"/>
  <c r="H29" i="11"/>
  <c r="D29" i="11"/>
  <c r="I28" i="11"/>
  <c r="H28" i="11"/>
  <c r="D28" i="11"/>
  <c r="I27" i="11"/>
  <c r="H27" i="11"/>
  <c r="D27" i="11"/>
  <c r="I26" i="11"/>
  <c r="J26" i="11" s="1"/>
  <c r="H26" i="11"/>
  <c r="D26" i="11"/>
  <c r="I25" i="11"/>
  <c r="H25" i="11"/>
  <c r="D25" i="11"/>
  <c r="I24" i="11"/>
  <c r="J24" i="11" s="1"/>
  <c r="H24" i="11"/>
  <c r="D24" i="11"/>
  <c r="I23" i="11"/>
  <c r="J23" i="11" s="1"/>
  <c r="H23" i="11"/>
  <c r="D23" i="11"/>
  <c r="Q22" i="11"/>
  <c r="P22" i="11"/>
  <c r="I22" i="11"/>
  <c r="J22" i="11" s="1"/>
  <c r="H22" i="11"/>
  <c r="D22" i="11"/>
  <c r="Q21" i="11"/>
  <c r="P21" i="11"/>
  <c r="I21" i="11"/>
  <c r="J21" i="11" s="1"/>
  <c r="H21" i="11"/>
  <c r="D21" i="11"/>
  <c r="Q20" i="11"/>
  <c r="P20" i="11"/>
  <c r="I20" i="11"/>
  <c r="J20" i="11" s="1"/>
  <c r="H20" i="11"/>
  <c r="D20" i="11"/>
  <c r="Q19" i="11"/>
  <c r="P19" i="11"/>
  <c r="I19" i="11"/>
  <c r="J19" i="11" s="1"/>
  <c r="H19" i="11"/>
  <c r="D19" i="11"/>
  <c r="I18" i="11"/>
  <c r="H18" i="11"/>
  <c r="D18" i="11"/>
  <c r="Q17" i="11"/>
  <c r="P17" i="11"/>
  <c r="I17" i="11"/>
  <c r="H17" i="11"/>
  <c r="D17" i="11"/>
  <c r="Q16" i="11"/>
  <c r="P16" i="11"/>
  <c r="I16" i="11"/>
  <c r="H16" i="11"/>
  <c r="D16" i="11"/>
  <c r="Q15" i="11"/>
  <c r="P15" i="11"/>
  <c r="I15" i="11"/>
  <c r="H15" i="11"/>
  <c r="D15" i="11"/>
  <c r="Q14" i="11"/>
  <c r="P14" i="11"/>
  <c r="I14" i="11"/>
  <c r="H14" i="11"/>
  <c r="D14" i="11"/>
  <c r="I13" i="11"/>
  <c r="J13" i="11" s="1"/>
  <c r="H13" i="11"/>
  <c r="D13" i="11"/>
  <c r="I12" i="11"/>
  <c r="J12" i="11" s="1"/>
  <c r="H12" i="11"/>
  <c r="D12" i="11"/>
  <c r="I11" i="11"/>
  <c r="H11" i="11"/>
  <c r="D11" i="11"/>
  <c r="I10" i="11"/>
  <c r="H10" i="11"/>
  <c r="D10" i="11"/>
  <c r="J9" i="11"/>
  <c r="I9" i="11"/>
  <c r="H9" i="11"/>
  <c r="D9" i="11"/>
  <c r="I8" i="11"/>
  <c r="H8" i="11"/>
  <c r="D8" i="11"/>
  <c r="Q7" i="11"/>
  <c r="P7" i="11"/>
  <c r="I7" i="11"/>
  <c r="H7" i="11"/>
  <c r="D7" i="11"/>
  <c r="Q6" i="11"/>
  <c r="P6" i="11"/>
  <c r="I6" i="11"/>
  <c r="H6" i="11"/>
  <c r="D6" i="11"/>
  <c r="Q5" i="11"/>
  <c r="Q4" i="11" s="1"/>
  <c r="Q3" i="11" s="1"/>
  <c r="I5" i="11"/>
  <c r="H5" i="11"/>
  <c r="D5" i="11"/>
  <c r="I4" i="11"/>
  <c r="H4" i="11"/>
  <c r="D4" i="11"/>
  <c r="H3" i="11"/>
  <c r="Q2" i="11"/>
  <c r="P2" i="11"/>
  <c r="K76" i="10"/>
  <c r="J76" i="10"/>
  <c r="K75" i="10"/>
  <c r="J75" i="10"/>
  <c r="P4" i="10" s="1"/>
  <c r="P3" i="10" s="1"/>
  <c r="K74" i="10"/>
  <c r="J74" i="10"/>
  <c r="K73" i="10"/>
  <c r="J73" i="10"/>
  <c r="K72" i="10"/>
  <c r="Q7" i="10" s="1"/>
  <c r="Q6" i="10" s="1"/>
  <c r="Q5" i="10" s="1"/>
  <c r="Q4" i="10" s="1"/>
  <c r="Q3" i="10" s="1"/>
  <c r="J72" i="10"/>
  <c r="A72" i="10"/>
  <c r="C72" i="10" s="1"/>
  <c r="K71" i="10"/>
  <c r="J71" i="10"/>
  <c r="P2" i="10" s="1"/>
  <c r="C71" i="10"/>
  <c r="B71" i="10"/>
  <c r="B67" i="10"/>
  <c r="B64" i="10"/>
  <c r="C61" i="10"/>
  <c r="B61" i="10"/>
  <c r="C60" i="10"/>
  <c r="B60" i="10"/>
  <c r="I58" i="10"/>
  <c r="H58" i="10"/>
  <c r="D58" i="10"/>
  <c r="I57" i="10"/>
  <c r="H57" i="10"/>
  <c r="D57" i="10"/>
  <c r="I56" i="10"/>
  <c r="H56" i="10"/>
  <c r="D56" i="10"/>
  <c r="I55" i="10"/>
  <c r="H55" i="10"/>
  <c r="D55" i="10"/>
  <c r="I54" i="10"/>
  <c r="H54" i="10"/>
  <c r="D54" i="10"/>
  <c r="I53" i="10"/>
  <c r="H53" i="10"/>
  <c r="D53" i="10"/>
  <c r="I52" i="10"/>
  <c r="H52" i="10"/>
  <c r="D52" i="10"/>
  <c r="I51" i="10"/>
  <c r="H51" i="10"/>
  <c r="D51" i="10"/>
  <c r="I50" i="10"/>
  <c r="H50" i="10"/>
  <c r="D50" i="10"/>
  <c r="I49" i="10"/>
  <c r="H49" i="10"/>
  <c r="D49" i="10"/>
  <c r="I48" i="10"/>
  <c r="H48" i="10"/>
  <c r="D48" i="10"/>
  <c r="I47" i="10"/>
  <c r="H47" i="10"/>
  <c r="D47" i="10"/>
  <c r="I46" i="10"/>
  <c r="H46" i="10"/>
  <c r="D46" i="10"/>
  <c r="I45" i="10"/>
  <c r="H45" i="10"/>
  <c r="D45" i="10"/>
  <c r="I44" i="10"/>
  <c r="H44" i="10"/>
  <c r="D44" i="10"/>
  <c r="I43" i="10"/>
  <c r="H43" i="10"/>
  <c r="D43" i="10"/>
  <c r="Q42" i="10"/>
  <c r="P42" i="10"/>
  <c r="I42" i="10"/>
  <c r="H42" i="10"/>
  <c r="D42" i="10"/>
  <c r="Q41" i="10"/>
  <c r="P41" i="10"/>
  <c r="I41" i="10"/>
  <c r="H41" i="10"/>
  <c r="D41" i="10"/>
  <c r="Q40" i="10"/>
  <c r="P40" i="10"/>
  <c r="I40" i="10"/>
  <c r="H40" i="10"/>
  <c r="D40" i="10"/>
  <c r="Q39" i="10"/>
  <c r="P39" i="10"/>
  <c r="I39" i="10"/>
  <c r="H39" i="10"/>
  <c r="D39" i="10"/>
  <c r="I38" i="10"/>
  <c r="H38" i="10"/>
  <c r="D38" i="10"/>
  <c r="I37" i="10"/>
  <c r="H37" i="10"/>
  <c r="D37" i="10"/>
  <c r="I36" i="10"/>
  <c r="H36" i="10"/>
  <c r="D36" i="10"/>
  <c r="I35" i="10"/>
  <c r="H35" i="10"/>
  <c r="D35" i="10"/>
  <c r="I34" i="10"/>
  <c r="H34" i="10"/>
  <c r="D34" i="10"/>
  <c r="I33" i="10"/>
  <c r="H33" i="10"/>
  <c r="D33" i="10"/>
  <c r="Q32" i="10"/>
  <c r="P32" i="10"/>
  <c r="I32" i="10"/>
  <c r="H32" i="10"/>
  <c r="D32" i="10"/>
  <c r="Q31" i="10"/>
  <c r="P31" i="10"/>
  <c r="I31" i="10"/>
  <c r="H31" i="10"/>
  <c r="D31" i="10"/>
  <c r="Q30" i="10"/>
  <c r="P30" i="10"/>
  <c r="I30" i="10"/>
  <c r="H30" i="10"/>
  <c r="D30" i="10"/>
  <c r="Q29" i="10"/>
  <c r="P29" i="10"/>
  <c r="I29" i="10"/>
  <c r="H29" i="10"/>
  <c r="D29" i="10"/>
  <c r="I28" i="10"/>
  <c r="H28" i="10"/>
  <c r="D28" i="10"/>
  <c r="I27" i="10"/>
  <c r="H27" i="10"/>
  <c r="D27" i="10"/>
  <c r="I26" i="10"/>
  <c r="H26" i="10"/>
  <c r="D26" i="10"/>
  <c r="I25" i="10"/>
  <c r="H25" i="10"/>
  <c r="D25" i="10"/>
  <c r="I24" i="10"/>
  <c r="H24" i="10"/>
  <c r="D24" i="10"/>
  <c r="I23" i="10"/>
  <c r="H23" i="10"/>
  <c r="D23" i="10"/>
  <c r="Q22" i="10"/>
  <c r="P22" i="10"/>
  <c r="I22" i="10"/>
  <c r="H22" i="10"/>
  <c r="D22" i="10"/>
  <c r="Q21" i="10"/>
  <c r="P21" i="10"/>
  <c r="I21" i="10"/>
  <c r="H21" i="10"/>
  <c r="D21" i="10"/>
  <c r="Q20" i="10"/>
  <c r="P20" i="10"/>
  <c r="I20" i="10"/>
  <c r="H20" i="10"/>
  <c r="D20" i="10"/>
  <c r="Q19" i="10"/>
  <c r="P19" i="10"/>
  <c r="I19" i="10"/>
  <c r="H19" i="10"/>
  <c r="D19" i="10"/>
  <c r="I18" i="10"/>
  <c r="H18" i="10"/>
  <c r="D18" i="10"/>
  <c r="Q17" i="10"/>
  <c r="P17" i="10"/>
  <c r="I17" i="10"/>
  <c r="H17" i="10"/>
  <c r="D17" i="10"/>
  <c r="Q16" i="10"/>
  <c r="P16" i="10"/>
  <c r="I16" i="10"/>
  <c r="H16" i="10"/>
  <c r="D16" i="10"/>
  <c r="Q15" i="10"/>
  <c r="P15" i="10"/>
  <c r="I15" i="10"/>
  <c r="H15" i="10"/>
  <c r="D15" i="10"/>
  <c r="Q14" i="10"/>
  <c r="P14" i="10"/>
  <c r="I14" i="10"/>
  <c r="H14" i="10"/>
  <c r="D14" i="10"/>
  <c r="I13" i="10"/>
  <c r="H13" i="10"/>
  <c r="D13" i="10"/>
  <c r="I12" i="10"/>
  <c r="H12" i="10"/>
  <c r="D12" i="10"/>
  <c r="I11" i="10"/>
  <c r="H11" i="10"/>
  <c r="D11" i="10"/>
  <c r="I10" i="10"/>
  <c r="H10" i="10"/>
  <c r="D10" i="10"/>
  <c r="I9" i="10"/>
  <c r="H9" i="10"/>
  <c r="D9" i="10"/>
  <c r="I8" i="10"/>
  <c r="J8" i="10" s="1"/>
  <c r="H8" i="10"/>
  <c r="D8" i="10"/>
  <c r="P7" i="10"/>
  <c r="I7" i="10"/>
  <c r="J7" i="10" s="1"/>
  <c r="H7" i="10"/>
  <c r="D7" i="10"/>
  <c r="P6" i="10"/>
  <c r="I6" i="10"/>
  <c r="J6" i="10" s="1"/>
  <c r="H6" i="10"/>
  <c r="D6" i="10"/>
  <c r="P5" i="10"/>
  <c r="I5" i="10"/>
  <c r="J5" i="10" s="1"/>
  <c r="H5" i="10"/>
  <c r="D5" i="10"/>
  <c r="I4" i="10"/>
  <c r="J56" i="10" s="1"/>
  <c r="H4" i="10"/>
  <c r="D4" i="10"/>
  <c r="H3" i="10"/>
  <c r="Q2" i="10"/>
  <c r="K76" i="8"/>
  <c r="J76" i="8"/>
  <c r="K75" i="8"/>
  <c r="J75" i="8"/>
  <c r="K74" i="8"/>
  <c r="J74" i="8"/>
  <c r="K73" i="8"/>
  <c r="J73" i="8"/>
  <c r="K72" i="8"/>
  <c r="J72" i="8"/>
  <c r="B72" i="8"/>
  <c r="A72" i="8"/>
  <c r="A73" i="8" s="1"/>
  <c r="C73" i="8" s="1"/>
  <c r="K71" i="8"/>
  <c r="J71" i="8"/>
  <c r="P2" i="8" s="1"/>
  <c r="C71" i="8"/>
  <c r="B71" i="8"/>
  <c r="B67" i="8"/>
  <c r="B64" i="8"/>
  <c r="C61" i="8"/>
  <c r="B61" i="8"/>
  <c r="C60" i="8"/>
  <c r="B60" i="8"/>
  <c r="I58" i="8"/>
  <c r="H58" i="8"/>
  <c r="D58" i="8"/>
  <c r="I57" i="8"/>
  <c r="H57" i="8"/>
  <c r="D57" i="8"/>
  <c r="I56" i="8"/>
  <c r="H56" i="8"/>
  <c r="D56" i="8"/>
  <c r="I55" i="8"/>
  <c r="H55" i="8"/>
  <c r="D55" i="8"/>
  <c r="I54" i="8"/>
  <c r="H54" i="8"/>
  <c r="D54" i="8"/>
  <c r="I53" i="8"/>
  <c r="H53" i="8"/>
  <c r="D53" i="8"/>
  <c r="I52" i="8"/>
  <c r="H52" i="8"/>
  <c r="D52" i="8"/>
  <c r="I51" i="8"/>
  <c r="H51" i="8"/>
  <c r="D51" i="8"/>
  <c r="I50" i="8"/>
  <c r="H50" i="8"/>
  <c r="D50" i="8"/>
  <c r="I49" i="8"/>
  <c r="H49" i="8"/>
  <c r="D49" i="8"/>
  <c r="I48" i="8"/>
  <c r="H48" i="8"/>
  <c r="D48" i="8"/>
  <c r="I47" i="8"/>
  <c r="H47" i="8"/>
  <c r="D47" i="8"/>
  <c r="I46" i="8"/>
  <c r="H46" i="8"/>
  <c r="D46" i="8"/>
  <c r="I45" i="8"/>
  <c r="H45" i="8"/>
  <c r="D45" i="8"/>
  <c r="I44" i="8"/>
  <c r="H44" i="8"/>
  <c r="D44" i="8"/>
  <c r="I43" i="8"/>
  <c r="H43" i="8"/>
  <c r="D43" i="8"/>
  <c r="Q42" i="8"/>
  <c r="P42" i="8"/>
  <c r="I42" i="8"/>
  <c r="H42" i="8"/>
  <c r="D42" i="8"/>
  <c r="Q41" i="8"/>
  <c r="P41" i="8"/>
  <c r="I41" i="8"/>
  <c r="H41" i="8"/>
  <c r="D41" i="8"/>
  <c r="Q40" i="8"/>
  <c r="P40" i="8"/>
  <c r="I40" i="8"/>
  <c r="H40" i="8"/>
  <c r="D40" i="8"/>
  <c r="Q39" i="8"/>
  <c r="P39" i="8"/>
  <c r="I39" i="8"/>
  <c r="H39" i="8"/>
  <c r="D39" i="8"/>
  <c r="I38" i="8"/>
  <c r="H38" i="8"/>
  <c r="D38" i="8"/>
  <c r="I37" i="8"/>
  <c r="H37" i="8"/>
  <c r="D37" i="8"/>
  <c r="I36" i="8"/>
  <c r="H36" i="8"/>
  <c r="D36" i="8"/>
  <c r="I35" i="8"/>
  <c r="H35" i="8"/>
  <c r="D35" i="8"/>
  <c r="I34" i="8"/>
  <c r="H34" i="8"/>
  <c r="D34" i="8"/>
  <c r="I33" i="8"/>
  <c r="H33" i="8"/>
  <c r="D33" i="8"/>
  <c r="Q32" i="8"/>
  <c r="P32" i="8"/>
  <c r="I32" i="8"/>
  <c r="H32" i="8"/>
  <c r="D32" i="8"/>
  <c r="Q31" i="8"/>
  <c r="P31" i="8"/>
  <c r="I31" i="8"/>
  <c r="H31" i="8"/>
  <c r="D31" i="8"/>
  <c r="Q30" i="8"/>
  <c r="P30" i="8"/>
  <c r="I30" i="8"/>
  <c r="H30" i="8"/>
  <c r="D30" i="8"/>
  <c r="Q29" i="8"/>
  <c r="P29" i="8"/>
  <c r="I29" i="8"/>
  <c r="H29" i="8"/>
  <c r="D29" i="8"/>
  <c r="I28" i="8"/>
  <c r="H28" i="8"/>
  <c r="D28" i="8"/>
  <c r="I27" i="8"/>
  <c r="H27" i="8"/>
  <c r="D27" i="8"/>
  <c r="I26" i="8"/>
  <c r="H26" i="8"/>
  <c r="D26" i="8"/>
  <c r="I25" i="8"/>
  <c r="H25" i="8"/>
  <c r="D25" i="8"/>
  <c r="I24" i="8"/>
  <c r="H24" i="8"/>
  <c r="D24" i="8"/>
  <c r="I23" i="8"/>
  <c r="H23" i="8"/>
  <c r="D23" i="8"/>
  <c r="Q22" i="8"/>
  <c r="P22" i="8"/>
  <c r="I22" i="8"/>
  <c r="H22" i="8"/>
  <c r="D22" i="8"/>
  <c r="Q21" i="8"/>
  <c r="P21" i="8"/>
  <c r="I21" i="8"/>
  <c r="H21" i="8"/>
  <c r="D21" i="8"/>
  <c r="Q20" i="8"/>
  <c r="P20" i="8"/>
  <c r="I20" i="8"/>
  <c r="H20" i="8"/>
  <c r="D20" i="8"/>
  <c r="Q19" i="8"/>
  <c r="P19" i="8"/>
  <c r="I19" i="8"/>
  <c r="H19" i="8"/>
  <c r="D19" i="8"/>
  <c r="I18" i="8"/>
  <c r="H18" i="8"/>
  <c r="D18" i="8"/>
  <c r="Q17" i="8"/>
  <c r="P17" i="8"/>
  <c r="I17" i="8"/>
  <c r="H17" i="8"/>
  <c r="D17" i="8"/>
  <c r="Q16" i="8"/>
  <c r="P16" i="8"/>
  <c r="I16" i="8"/>
  <c r="H16" i="8"/>
  <c r="D16" i="8"/>
  <c r="Q15" i="8"/>
  <c r="P15" i="8"/>
  <c r="I15" i="8"/>
  <c r="H15" i="8"/>
  <c r="D15" i="8"/>
  <c r="Q14" i="8"/>
  <c r="P14" i="8"/>
  <c r="I14" i="8"/>
  <c r="H14" i="8"/>
  <c r="D14" i="8"/>
  <c r="I13" i="8"/>
  <c r="H13" i="8"/>
  <c r="D13" i="8"/>
  <c r="I12" i="8"/>
  <c r="H12" i="8"/>
  <c r="D12" i="8"/>
  <c r="I11" i="8"/>
  <c r="H11" i="8"/>
  <c r="D11" i="8"/>
  <c r="I10" i="8"/>
  <c r="H10" i="8"/>
  <c r="D10" i="8"/>
  <c r="I9" i="8"/>
  <c r="H9" i="8"/>
  <c r="D9" i="8"/>
  <c r="I8" i="8"/>
  <c r="H8" i="8"/>
  <c r="D8" i="8"/>
  <c r="Q7" i="8"/>
  <c r="P7" i="8"/>
  <c r="P6" i="8" s="1"/>
  <c r="P5" i="8" s="1"/>
  <c r="P4" i="8" s="1"/>
  <c r="P3" i="8" s="1"/>
  <c r="I7" i="8"/>
  <c r="H7" i="8"/>
  <c r="D7" i="8"/>
  <c r="Q6" i="8"/>
  <c r="I6" i="8"/>
  <c r="J6" i="8" s="1"/>
  <c r="H6" i="8"/>
  <c r="D6" i="8"/>
  <c r="Q5" i="8"/>
  <c r="I5" i="8"/>
  <c r="H5" i="8"/>
  <c r="D5" i="8"/>
  <c r="Q4" i="8"/>
  <c r="I4" i="8"/>
  <c r="H4" i="8"/>
  <c r="D4" i="8"/>
  <c r="G72" i="8" s="1"/>
  <c r="Q3" i="8"/>
  <c r="H3" i="8"/>
  <c r="Q2" i="8"/>
  <c r="K76" i="7"/>
  <c r="J76" i="7"/>
  <c r="K75" i="7"/>
  <c r="J75" i="7"/>
  <c r="K74" i="7"/>
  <c r="J74" i="7"/>
  <c r="P5" i="7" s="1"/>
  <c r="P4" i="7" s="1"/>
  <c r="P3" i="7" s="1"/>
  <c r="K73" i="7"/>
  <c r="Q6" i="7" s="1"/>
  <c r="Q5" i="7" s="1"/>
  <c r="Q4" i="7" s="1"/>
  <c r="Q3" i="7" s="1"/>
  <c r="J73" i="7"/>
  <c r="K72" i="7"/>
  <c r="J72" i="7"/>
  <c r="A72" i="7"/>
  <c r="K71" i="7"/>
  <c r="Q2" i="7" s="1"/>
  <c r="J71" i="7"/>
  <c r="C71" i="7"/>
  <c r="B71" i="7"/>
  <c r="B67" i="7"/>
  <c r="B64" i="7"/>
  <c r="C61" i="7"/>
  <c r="B61" i="7"/>
  <c r="C60" i="7"/>
  <c r="B60" i="7"/>
  <c r="I58" i="7"/>
  <c r="H58" i="7"/>
  <c r="D58" i="7"/>
  <c r="I57" i="7"/>
  <c r="H57" i="7"/>
  <c r="D57" i="7"/>
  <c r="I56" i="7"/>
  <c r="H56" i="7"/>
  <c r="D56" i="7"/>
  <c r="I55" i="7"/>
  <c r="H55" i="7"/>
  <c r="D55" i="7"/>
  <c r="I54" i="7"/>
  <c r="H54" i="7"/>
  <c r="D54" i="7"/>
  <c r="I53" i="7"/>
  <c r="H53" i="7"/>
  <c r="D53" i="7"/>
  <c r="I52" i="7"/>
  <c r="H52" i="7"/>
  <c r="D52" i="7"/>
  <c r="I51" i="7"/>
  <c r="H51" i="7"/>
  <c r="D51" i="7"/>
  <c r="I50" i="7"/>
  <c r="H50" i="7"/>
  <c r="D50" i="7"/>
  <c r="I49" i="7"/>
  <c r="H49" i="7"/>
  <c r="D49" i="7"/>
  <c r="I48" i="7"/>
  <c r="H48" i="7"/>
  <c r="D48" i="7"/>
  <c r="I47" i="7"/>
  <c r="H47" i="7"/>
  <c r="D47" i="7"/>
  <c r="I46" i="7"/>
  <c r="H46" i="7"/>
  <c r="D46" i="7"/>
  <c r="I45" i="7"/>
  <c r="H45" i="7"/>
  <c r="D45" i="7"/>
  <c r="I44" i="7"/>
  <c r="H44" i="7"/>
  <c r="D44" i="7"/>
  <c r="I43" i="7"/>
  <c r="H43" i="7"/>
  <c r="D43" i="7"/>
  <c r="Q42" i="7"/>
  <c r="P42" i="7"/>
  <c r="I42" i="7"/>
  <c r="H42" i="7"/>
  <c r="D42" i="7"/>
  <c r="Q41" i="7"/>
  <c r="P41" i="7"/>
  <c r="I41" i="7"/>
  <c r="H41" i="7"/>
  <c r="D41" i="7"/>
  <c r="Q40" i="7"/>
  <c r="P40" i="7"/>
  <c r="I40" i="7"/>
  <c r="H40" i="7"/>
  <c r="D40" i="7"/>
  <c r="Q39" i="7"/>
  <c r="P39" i="7"/>
  <c r="I39" i="7"/>
  <c r="H39" i="7"/>
  <c r="D39" i="7"/>
  <c r="I38" i="7"/>
  <c r="H38" i="7"/>
  <c r="D38" i="7"/>
  <c r="I37" i="7"/>
  <c r="H37" i="7"/>
  <c r="D37" i="7"/>
  <c r="I36" i="7"/>
  <c r="H36" i="7"/>
  <c r="D36" i="7"/>
  <c r="I35" i="7"/>
  <c r="H35" i="7"/>
  <c r="D35" i="7"/>
  <c r="I34" i="7"/>
  <c r="H34" i="7"/>
  <c r="D34" i="7"/>
  <c r="I33" i="7"/>
  <c r="H33" i="7"/>
  <c r="D33" i="7"/>
  <c r="Q32" i="7"/>
  <c r="P32" i="7"/>
  <c r="I32" i="7"/>
  <c r="H32" i="7"/>
  <c r="D32" i="7"/>
  <c r="Q31" i="7"/>
  <c r="P31" i="7"/>
  <c r="I31" i="7"/>
  <c r="H31" i="7"/>
  <c r="D31" i="7"/>
  <c r="Q30" i="7"/>
  <c r="P30" i="7"/>
  <c r="I30" i="7"/>
  <c r="H30" i="7"/>
  <c r="D30" i="7"/>
  <c r="Q29" i="7"/>
  <c r="P29" i="7"/>
  <c r="I29" i="7"/>
  <c r="H29" i="7"/>
  <c r="D29" i="7"/>
  <c r="I28" i="7"/>
  <c r="H28" i="7"/>
  <c r="D28" i="7"/>
  <c r="I27" i="7"/>
  <c r="H27" i="7"/>
  <c r="D27" i="7"/>
  <c r="I26" i="7"/>
  <c r="H26" i="7"/>
  <c r="D26" i="7"/>
  <c r="I25" i="7"/>
  <c r="H25" i="7"/>
  <c r="D25" i="7"/>
  <c r="I24" i="7"/>
  <c r="H24" i="7"/>
  <c r="D24" i="7"/>
  <c r="I23" i="7"/>
  <c r="H23" i="7"/>
  <c r="D23" i="7"/>
  <c r="Q22" i="7"/>
  <c r="P22" i="7"/>
  <c r="I22" i="7"/>
  <c r="H22" i="7"/>
  <c r="D22" i="7"/>
  <c r="Q21" i="7"/>
  <c r="P21" i="7"/>
  <c r="I21" i="7"/>
  <c r="H21" i="7"/>
  <c r="D21" i="7"/>
  <c r="Q20" i="7"/>
  <c r="P20" i="7"/>
  <c r="I20" i="7"/>
  <c r="H20" i="7"/>
  <c r="D20" i="7"/>
  <c r="Q19" i="7"/>
  <c r="P19" i="7"/>
  <c r="I19" i="7"/>
  <c r="H19" i="7"/>
  <c r="D19" i="7"/>
  <c r="I18" i="7"/>
  <c r="H18" i="7"/>
  <c r="D18" i="7"/>
  <c r="Q17" i="7"/>
  <c r="P17" i="7"/>
  <c r="I17" i="7"/>
  <c r="H17" i="7"/>
  <c r="D17" i="7"/>
  <c r="Q16" i="7"/>
  <c r="P16" i="7"/>
  <c r="I16" i="7"/>
  <c r="H16" i="7"/>
  <c r="D16" i="7"/>
  <c r="Q15" i="7"/>
  <c r="P15" i="7"/>
  <c r="I15" i="7"/>
  <c r="J15" i="7" s="1"/>
  <c r="H15" i="7"/>
  <c r="D15" i="7"/>
  <c r="Q14" i="7"/>
  <c r="P14" i="7"/>
  <c r="I14" i="7"/>
  <c r="H14" i="7"/>
  <c r="D14" i="7"/>
  <c r="I13" i="7"/>
  <c r="H13" i="7"/>
  <c r="D13" i="7"/>
  <c r="I12" i="7"/>
  <c r="H12" i="7"/>
  <c r="D12" i="7"/>
  <c r="I11" i="7"/>
  <c r="H11" i="7"/>
  <c r="D11" i="7"/>
  <c r="I10" i="7"/>
  <c r="H10" i="7"/>
  <c r="D10" i="7"/>
  <c r="I9" i="7"/>
  <c r="H9" i="7"/>
  <c r="D9" i="7"/>
  <c r="I8" i="7"/>
  <c r="J8" i="7" s="1"/>
  <c r="H8" i="7"/>
  <c r="D8" i="7"/>
  <c r="Q7" i="7"/>
  <c r="P7" i="7"/>
  <c r="I7" i="7"/>
  <c r="J7" i="7" s="1"/>
  <c r="H7" i="7"/>
  <c r="D7" i="7"/>
  <c r="P6" i="7"/>
  <c r="I6" i="7"/>
  <c r="J6" i="7" s="1"/>
  <c r="H6" i="7"/>
  <c r="D6" i="7"/>
  <c r="I5" i="7"/>
  <c r="H5" i="7"/>
  <c r="D5" i="7"/>
  <c r="I4" i="7"/>
  <c r="J4" i="7" s="1"/>
  <c r="H4" i="7"/>
  <c r="D4" i="7"/>
  <c r="H3" i="7"/>
  <c r="P2" i="7"/>
  <c r="I33" i="6"/>
  <c r="H33" i="6"/>
  <c r="D33" i="6"/>
  <c r="Q32" i="6"/>
  <c r="P32" i="6"/>
  <c r="P31" i="6" s="1"/>
  <c r="P30" i="6" s="1"/>
  <c r="P29" i="6" s="1"/>
  <c r="I32" i="6"/>
  <c r="H32" i="6"/>
  <c r="D32" i="6"/>
  <c r="Q31" i="6"/>
  <c r="Q30" i="6" s="1"/>
  <c r="Q29" i="6" s="1"/>
  <c r="I31" i="6"/>
  <c r="H31" i="6"/>
  <c r="D31" i="6"/>
  <c r="I30" i="6"/>
  <c r="H30" i="6"/>
  <c r="D30" i="6"/>
  <c r="I29" i="6"/>
  <c r="H29" i="6"/>
  <c r="D29" i="6"/>
  <c r="I28" i="6"/>
  <c r="H28" i="6"/>
  <c r="D28" i="6"/>
  <c r="I27" i="6"/>
  <c r="H27" i="6"/>
  <c r="D27" i="6"/>
  <c r="I26" i="6"/>
  <c r="H26" i="6"/>
  <c r="D26" i="6"/>
  <c r="I25" i="6"/>
  <c r="H25" i="6"/>
  <c r="D25" i="6"/>
  <c r="I24" i="6"/>
  <c r="H24" i="6"/>
  <c r="D24" i="6"/>
  <c r="I23" i="6"/>
  <c r="H23" i="6"/>
  <c r="D23" i="6"/>
  <c r="Q22" i="6"/>
  <c r="P22" i="6"/>
  <c r="P21" i="6" s="1"/>
  <c r="P20" i="6" s="1"/>
  <c r="P19" i="6" s="1"/>
  <c r="I22" i="6"/>
  <c r="H22" i="6"/>
  <c r="D22" i="6"/>
  <c r="Q21" i="6"/>
  <c r="Q20" i="6" s="1"/>
  <c r="Q19" i="6" s="1"/>
  <c r="I21" i="6"/>
  <c r="H21" i="6"/>
  <c r="D21" i="6"/>
  <c r="I20" i="6"/>
  <c r="H20" i="6"/>
  <c r="D20" i="6"/>
  <c r="I19" i="6"/>
  <c r="H19" i="6"/>
  <c r="D19" i="6"/>
  <c r="I38" i="6"/>
  <c r="H38" i="6"/>
  <c r="D38" i="6"/>
  <c r="I37" i="6"/>
  <c r="H37" i="6"/>
  <c r="D37" i="6"/>
  <c r="I36" i="6"/>
  <c r="H36" i="6"/>
  <c r="D36" i="6"/>
  <c r="I35" i="6"/>
  <c r="H35" i="6"/>
  <c r="D35" i="6"/>
  <c r="I34" i="6"/>
  <c r="H34" i="6"/>
  <c r="D34" i="6"/>
  <c r="I18" i="6"/>
  <c r="H18" i="6"/>
  <c r="D18" i="6"/>
  <c r="Q17" i="6"/>
  <c r="Q16" i="6" s="1"/>
  <c r="Q15" i="6" s="1"/>
  <c r="Q14" i="6" s="1"/>
  <c r="P17" i="6"/>
  <c r="P16" i="6" s="1"/>
  <c r="P15" i="6" s="1"/>
  <c r="P14" i="6" s="1"/>
  <c r="I17" i="6"/>
  <c r="H17" i="6"/>
  <c r="D17" i="6"/>
  <c r="I16" i="6"/>
  <c r="H16" i="6"/>
  <c r="D16" i="6"/>
  <c r="I15" i="6"/>
  <c r="H15" i="6"/>
  <c r="D15" i="6"/>
  <c r="I14" i="6"/>
  <c r="H14" i="6"/>
  <c r="D14" i="6"/>
  <c r="I48" i="6"/>
  <c r="H48" i="6"/>
  <c r="D48" i="6"/>
  <c r="I47" i="6"/>
  <c r="H47" i="6"/>
  <c r="D47" i="6"/>
  <c r="I46" i="6"/>
  <c r="H46" i="6"/>
  <c r="D46" i="6"/>
  <c r="I45" i="6"/>
  <c r="H45" i="6"/>
  <c r="D45" i="6"/>
  <c r="I44" i="6"/>
  <c r="H44" i="6"/>
  <c r="D44" i="6"/>
  <c r="I43" i="6"/>
  <c r="H43" i="6"/>
  <c r="D43" i="6"/>
  <c r="Q42" i="6"/>
  <c r="Q41" i="6" s="1"/>
  <c r="Q40" i="6" s="1"/>
  <c r="Q39" i="6" s="1"/>
  <c r="P42" i="6"/>
  <c r="I42" i="6"/>
  <c r="H42" i="6"/>
  <c r="D42" i="6"/>
  <c r="P41" i="6"/>
  <c r="P40" i="6" s="1"/>
  <c r="P39" i="6" s="1"/>
  <c r="I41" i="6"/>
  <c r="H41" i="6"/>
  <c r="D41" i="6"/>
  <c r="I40" i="6"/>
  <c r="H40" i="6"/>
  <c r="D40" i="6"/>
  <c r="I39" i="6"/>
  <c r="H39" i="6"/>
  <c r="D39" i="6"/>
  <c r="H3" i="6"/>
  <c r="D4" i="6"/>
  <c r="H4" i="6"/>
  <c r="I4" i="6"/>
  <c r="D5" i="6"/>
  <c r="H5" i="6"/>
  <c r="I5" i="6"/>
  <c r="D6" i="6"/>
  <c r="H6" i="6"/>
  <c r="I6" i="6"/>
  <c r="D7" i="6"/>
  <c r="H7" i="6"/>
  <c r="I7" i="6"/>
  <c r="D8" i="6"/>
  <c r="H8" i="6"/>
  <c r="I8" i="6"/>
  <c r="D9" i="6"/>
  <c r="H9" i="6"/>
  <c r="I9" i="6"/>
  <c r="D10" i="6"/>
  <c r="H10" i="6"/>
  <c r="I10" i="6"/>
  <c r="D11" i="6"/>
  <c r="H11" i="6"/>
  <c r="I11" i="6"/>
  <c r="D12" i="6"/>
  <c r="H12" i="6"/>
  <c r="I12" i="6"/>
  <c r="D13" i="6"/>
  <c r="H13" i="6"/>
  <c r="I13" i="6"/>
  <c r="D49" i="6"/>
  <c r="H49" i="6"/>
  <c r="I49" i="6"/>
  <c r="D50" i="6"/>
  <c r="H50" i="6"/>
  <c r="I50" i="6"/>
  <c r="D51" i="6"/>
  <c r="H51" i="6"/>
  <c r="I51" i="6"/>
  <c r="D52" i="6"/>
  <c r="H52" i="6"/>
  <c r="I52" i="6"/>
  <c r="D53" i="6"/>
  <c r="H53" i="6"/>
  <c r="I53" i="6"/>
  <c r="D54" i="6"/>
  <c r="H54" i="6"/>
  <c r="I54" i="6"/>
  <c r="D55" i="6"/>
  <c r="H55" i="6"/>
  <c r="I55" i="6"/>
  <c r="D56" i="6"/>
  <c r="H56" i="6"/>
  <c r="I56" i="6"/>
  <c r="D57" i="6"/>
  <c r="H57" i="6"/>
  <c r="I57" i="6"/>
  <c r="D58" i="6"/>
  <c r="H58" i="6"/>
  <c r="I58" i="6"/>
  <c r="B60" i="6"/>
  <c r="C60" i="6"/>
  <c r="B61" i="6"/>
  <c r="C61" i="6"/>
  <c r="B64" i="6"/>
  <c r="B67" i="6"/>
  <c r="B71" i="6"/>
  <c r="C71" i="6"/>
  <c r="J71" i="6"/>
  <c r="P2" i="6" s="1"/>
  <c r="K71" i="6"/>
  <c r="Q2" i="6" s="1"/>
  <c r="A72" i="6"/>
  <c r="B72" i="6" s="1"/>
  <c r="J72" i="6"/>
  <c r="P7" i="6" s="1"/>
  <c r="K72" i="6"/>
  <c r="Q7" i="6" s="1"/>
  <c r="J73" i="6"/>
  <c r="K73" i="6"/>
  <c r="J74" i="6"/>
  <c r="K74" i="6"/>
  <c r="J75" i="6"/>
  <c r="K75" i="6"/>
  <c r="J76" i="6"/>
  <c r="K76" i="6"/>
  <c r="D232" i="5"/>
  <c r="C232" i="5"/>
  <c r="B232" i="5"/>
  <c r="D123" i="5"/>
  <c r="C117" i="5"/>
  <c r="D116" i="5"/>
  <c r="B111" i="5"/>
  <c r="D110" i="5"/>
  <c r="C110" i="5"/>
  <c r="B104" i="5"/>
  <c r="D103" i="5"/>
  <c r="C103" i="5"/>
  <c r="B99" i="5"/>
  <c r="D98" i="5"/>
  <c r="C98" i="5"/>
  <c r="D88" i="5"/>
  <c r="C88" i="5"/>
  <c r="B88" i="5"/>
  <c r="D87" i="5"/>
  <c r="C87" i="5"/>
  <c r="B87" i="5"/>
  <c r="D86" i="5"/>
  <c r="C86" i="5"/>
  <c r="B86" i="5"/>
  <c r="D85" i="5"/>
  <c r="C85" i="5"/>
  <c r="B85" i="5"/>
  <c r="D84" i="5"/>
  <c r="C84" i="5"/>
  <c r="B84" i="5"/>
  <c r="D83" i="5"/>
  <c r="C83" i="5"/>
  <c r="B83" i="5"/>
  <c r="I75" i="5"/>
  <c r="I74" i="5"/>
  <c r="I72" i="5"/>
  <c r="I71" i="5"/>
  <c r="D62" i="5"/>
  <c r="AE371" i="5" s="1"/>
  <c r="C62" i="5"/>
  <c r="H61" i="5"/>
  <c r="BP241" i="5" s="1"/>
  <c r="D59" i="5"/>
  <c r="C59" i="5"/>
  <c r="B59" i="5"/>
  <c r="B60" i="5" s="1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E57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E56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E55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E54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E53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E52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E51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E50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E49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E48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E47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E46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E45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E44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E43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E42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E41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E40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E39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E38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E37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E36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E35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E34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E33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E32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E31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E30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E29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E28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E27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E26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E25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E24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E23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E22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E21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E20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E19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E18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E17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E16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E15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E14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E13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E12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E11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E10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E9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E8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E7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E6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E5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E4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E3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E50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E49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E48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E47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E46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E45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E44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E43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E42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E41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E33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E32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E31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E30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E29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E28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E27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E26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E25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E24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E23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E22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E21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E20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E19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E38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E37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E36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E35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E34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E18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E17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E16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E15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E14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Y2" i="4"/>
  <c r="Z2" i="4"/>
  <c r="AA2" i="4"/>
  <c r="AB2" i="4"/>
  <c r="E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Y3" i="4"/>
  <c r="Z3" i="4"/>
  <c r="AA3" i="4"/>
  <c r="AB3" i="4"/>
  <c r="E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E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E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E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E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E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E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E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E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E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E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E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E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E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E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Y53" i="4"/>
  <c r="Z53" i="4"/>
  <c r="AA53" i="4"/>
  <c r="AB53" i="4"/>
  <c r="E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E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Z55" i="4"/>
  <c r="AA55" i="4"/>
  <c r="AB55" i="4"/>
  <c r="E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E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AA57" i="4"/>
  <c r="AB57" i="4"/>
  <c r="B59" i="4"/>
  <c r="B60" i="4" s="1"/>
  <c r="C59" i="4"/>
  <c r="C60" i="4" s="1"/>
  <c r="D59" i="4"/>
  <c r="D60" i="4" s="1"/>
  <c r="H61" i="4"/>
  <c r="I66" i="4" s="1"/>
  <c r="C62" i="4"/>
  <c r="D62" i="4"/>
  <c r="B100" i="4" s="1"/>
  <c r="I71" i="4"/>
  <c r="I72" i="4"/>
  <c r="I74" i="4"/>
  <c r="I75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B88" i="4"/>
  <c r="C88" i="4"/>
  <c r="D88" i="4"/>
  <c r="C98" i="4"/>
  <c r="D98" i="4"/>
  <c r="B99" i="4"/>
  <c r="C103" i="4"/>
  <c r="D103" i="4"/>
  <c r="B104" i="4"/>
  <c r="C110" i="4"/>
  <c r="D110" i="4"/>
  <c r="B111" i="4"/>
  <c r="D116" i="4"/>
  <c r="C117" i="4"/>
  <c r="D123" i="4"/>
  <c r="B232" i="4"/>
  <c r="C232" i="4"/>
  <c r="D232" i="4"/>
  <c r="BP238" i="4"/>
  <c r="J8" i="15" l="1"/>
  <c r="J10" i="15"/>
  <c r="J12" i="15"/>
  <c r="J14" i="15"/>
  <c r="J7" i="15"/>
  <c r="J27" i="15"/>
  <c r="F60" i="15"/>
  <c r="J6" i="15"/>
  <c r="J22" i="15"/>
  <c r="J44" i="15"/>
  <c r="B72" i="15"/>
  <c r="J5" i="15"/>
  <c r="J9" i="15"/>
  <c r="J11" i="15"/>
  <c r="J13" i="15"/>
  <c r="J21" i="15"/>
  <c r="J37" i="15"/>
  <c r="J52" i="15"/>
  <c r="J16" i="15"/>
  <c r="J20" i="15"/>
  <c r="J24" i="15"/>
  <c r="J15" i="15"/>
  <c r="J19" i="15"/>
  <c r="J47" i="15"/>
  <c r="J53" i="15"/>
  <c r="J27" i="14"/>
  <c r="J41" i="14"/>
  <c r="J22" i="14"/>
  <c r="J36" i="14"/>
  <c r="G72" i="14"/>
  <c r="J52" i="14"/>
  <c r="J12" i="14"/>
  <c r="J40" i="14"/>
  <c r="J44" i="14"/>
  <c r="J56" i="14"/>
  <c r="J19" i="14"/>
  <c r="J21" i="14"/>
  <c r="J42" i="14"/>
  <c r="J9" i="14"/>
  <c r="J24" i="14"/>
  <c r="J35" i="14"/>
  <c r="J39" i="14"/>
  <c r="J55" i="14"/>
  <c r="J20" i="14"/>
  <c r="J23" i="14"/>
  <c r="J34" i="14"/>
  <c r="J4" i="14"/>
  <c r="J5" i="14"/>
  <c r="J6" i="14"/>
  <c r="J7" i="14"/>
  <c r="J8" i="14"/>
  <c r="J13" i="14"/>
  <c r="J53" i="14"/>
  <c r="J4" i="16"/>
  <c r="D60" i="16"/>
  <c r="J16" i="16"/>
  <c r="J20" i="16"/>
  <c r="J24" i="16"/>
  <c r="J26" i="16"/>
  <c r="J15" i="16"/>
  <c r="J19" i="16"/>
  <c r="J43" i="16"/>
  <c r="J47" i="16"/>
  <c r="J53" i="16"/>
  <c r="J9" i="16"/>
  <c r="J17" i="16"/>
  <c r="J37" i="16"/>
  <c r="J8" i="16"/>
  <c r="J10" i="16"/>
  <c r="J12" i="16"/>
  <c r="J14" i="16"/>
  <c r="J34" i="16"/>
  <c r="J36" i="16"/>
  <c r="J42" i="16"/>
  <c r="A73" i="16"/>
  <c r="J11" i="16"/>
  <c r="J21" i="16"/>
  <c r="J7" i="16"/>
  <c r="J23" i="16"/>
  <c r="J25" i="16"/>
  <c r="J27" i="16"/>
  <c r="J41" i="16"/>
  <c r="J13" i="16"/>
  <c r="J39" i="16"/>
  <c r="J6" i="16"/>
  <c r="J18" i="16"/>
  <c r="J22" i="16"/>
  <c r="J40" i="16"/>
  <c r="J46" i="16"/>
  <c r="J52" i="16"/>
  <c r="J56" i="16"/>
  <c r="J58" i="16"/>
  <c r="J45" i="16"/>
  <c r="E72" i="16"/>
  <c r="D61" i="16"/>
  <c r="A68" i="16" s="1"/>
  <c r="J29" i="16"/>
  <c r="J30" i="16"/>
  <c r="J31" i="16"/>
  <c r="J32" i="16"/>
  <c r="J33" i="16"/>
  <c r="J38" i="16"/>
  <c r="J50" i="16"/>
  <c r="J55" i="16"/>
  <c r="J35" i="16"/>
  <c r="J57" i="16"/>
  <c r="I61" i="16"/>
  <c r="J28" i="16"/>
  <c r="I60" i="16" s="1"/>
  <c r="J44" i="16"/>
  <c r="J49" i="16"/>
  <c r="J54" i="16"/>
  <c r="G72" i="16"/>
  <c r="J51" i="16"/>
  <c r="F60" i="16"/>
  <c r="J48" i="16"/>
  <c r="B73" i="16"/>
  <c r="A74" i="16"/>
  <c r="A75" i="16" s="1"/>
  <c r="C73" i="16"/>
  <c r="B68" i="15"/>
  <c r="B66" i="15"/>
  <c r="B69" i="15"/>
  <c r="B65" i="15"/>
  <c r="J4" i="15"/>
  <c r="J17" i="15"/>
  <c r="J18" i="15"/>
  <c r="J25" i="15"/>
  <c r="J46" i="15"/>
  <c r="J34" i="15"/>
  <c r="J39" i="15"/>
  <c r="J40" i="15"/>
  <c r="J41" i="15"/>
  <c r="J42" i="15"/>
  <c r="J43" i="15"/>
  <c r="J56" i="15"/>
  <c r="J36" i="15"/>
  <c r="J58" i="15"/>
  <c r="E72" i="15"/>
  <c r="D61" i="15"/>
  <c r="J29" i="15"/>
  <c r="J30" i="15"/>
  <c r="J31" i="15"/>
  <c r="J32" i="15"/>
  <c r="J33" i="15"/>
  <c r="J50" i="15"/>
  <c r="J55" i="15"/>
  <c r="I61" i="15"/>
  <c r="G72" i="15"/>
  <c r="J23" i="15"/>
  <c r="J26" i="15"/>
  <c r="J57" i="15"/>
  <c r="J54" i="15"/>
  <c r="J51" i="15"/>
  <c r="J48" i="15"/>
  <c r="J45" i="15"/>
  <c r="J38" i="15"/>
  <c r="J35" i="15"/>
  <c r="J28" i="15"/>
  <c r="J49" i="15"/>
  <c r="D60" i="15"/>
  <c r="B73" i="15"/>
  <c r="A74" i="15"/>
  <c r="J28" i="14"/>
  <c r="J49" i="14"/>
  <c r="J54" i="14"/>
  <c r="D60" i="14"/>
  <c r="J18" i="14"/>
  <c r="J25" i="14"/>
  <c r="J37" i="14"/>
  <c r="J46" i="14"/>
  <c r="J51" i="14"/>
  <c r="F60" i="14"/>
  <c r="J43" i="14"/>
  <c r="J48" i="14"/>
  <c r="J45" i="14"/>
  <c r="J58" i="14"/>
  <c r="E72" i="14"/>
  <c r="D61" i="14"/>
  <c r="J29" i="14"/>
  <c r="J30" i="14"/>
  <c r="J31" i="14"/>
  <c r="J32" i="14"/>
  <c r="J33" i="14"/>
  <c r="J38" i="14"/>
  <c r="J50" i="14"/>
  <c r="I61" i="14"/>
  <c r="J47" i="14"/>
  <c r="J57" i="14"/>
  <c r="B73" i="14"/>
  <c r="A74" i="14"/>
  <c r="A75" i="14"/>
  <c r="J60" i="13"/>
  <c r="P59" i="13"/>
  <c r="V60" i="13"/>
  <c r="AB59" i="13"/>
  <c r="K60" i="13"/>
  <c r="Q60" i="13"/>
  <c r="W60" i="13"/>
  <c r="I65" i="13"/>
  <c r="C92" i="13"/>
  <c r="L60" i="13"/>
  <c r="R60" i="13"/>
  <c r="X60" i="13"/>
  <c r="M60" i="13"/>
  <c r="S60" i="13"/>
  <c r="Y60" i="13"/>
  <c r="H60" i="13"/>
  <c r="N60" i="13"/>
  <c r="T60" i="13"/>
  <c r="Z60" i="13"/>
  <c r="AZ372" i="13"/>
  <c r="AT372" i="13"/>
  <c r="AN372" i="13"/>
  <c r="AH372" i="13"/>
  <c r="AV371" i="13"/>
  <c r="AP371" i="13"/>
  <c r="AJ371" i="13"/>
  <c r="AY372" i="13"/>
  <c r="AS372" i="13"/>
  <c r="AM372" i="13"/>
  <c r="AG372" i="13"/>
  <c r="AU371" i="13"/>
  <c r="AO371" i="13"/>
  <c r="AI371" i="13"/>
  <c r="AX372" i="13"/>
  <c r="AR372" i="13"/>
  <c r="AL372" i="13"/>
  <c r="AZ371" i="13"/>
  <c r="AT371" i="13"/>
  <c r="AN371" i="13"/>
  <c r="AH371" i="13"/>
  <c r="AW372" i="13"/>
  <c r="AQ372" i="13"/>
  <c r="AK372" i="13"/>
  <c r="AY371" i="13"/>
  <c r="AS371" i="13"/>
  <c r="AM371" i="13"/>
  <c r="AG371" i="13"/>
  <c r="AV372" i="13"/>
  <c r="AX371" i="13"/>
  <c r="AU372" i="13"/>
  <c r="AW371" i="13"/>
  <c r="AP372" i="13"/>
  <c r="AR371" i="13"/>
  <c r="AO372" i="13"/>
  <c r="AQ371" i="13"/>
  <c r="AK371" i="13"/>
  <c r="AJ372" i="13"/>
  <c r="AL371" i="13"/>
  <c r="AI372" i="13"/>
  <c r="AB60" i="13"/>
  <c r="K59" i="13"/>
  <c r="Q59" i="13"/>
  <c r="W59" i="13"/>
  <c r="BP237" i="13"/>
  <c r="BP238" i="13"/>
  <c r="BP239" i="13"/>
  <c r="BP233" i="13"/>
  <c r="BP240" i="13"/>
  <c r="BP234" i="13"/>
  <c r="C95" i="13"/>
  <c r="BP241" i="13"/>
  <c r="J59" i="13"/>
  <c r="V59" i="13"/>
  <c r="P60" i="13"/>
  <c r="L59" i="13"/>
  <c r="R59" i="13"/>
  <c r="X59" i="13"/>
  <c r="C60" i="13"/>
  <c r="A62" i="13" s="1"/>
  <c r="B101" i="13"/>
  <c r="AE300" i="13"/>
  <c r="M59" i="13"/>
  <c r="S59" i="13"/>
  <c r="Y59" i="13"/>
  <c r="D60" i="13"/>
  <c r="I68" i="13"/>
  <c r="C93" i="13"/>
  <c r="BP235" i="13"/>
  <c r="H59" i="13"/>
  <c r="N59" i="13"/>
  <c r="T59" i="13"/>
  <c r="Z59" i="13"/>
  <c r="BP236" i="13"/>
  <c r="I59" i="13"/>
  <c r="O59" i="13"/>
  <c r="U59" i="13"/>
  <c r="AA59" i="13"/>
  <c r="I66" i="13"/>
  <c r="B100" i="13"/>
  <c r="C72" i="12"/>
  <c r="J24" i="12"/>
  <c r="J47" i="12"/>
  <c r="J53" i="12"/>
  <c r="J13" i="12"/>
  <c r="J20" i="12"/>
  <c r="A73" i="12"/>
  <c r="C73" i="12" s="1"/>
  <c r="J27" i="12"/>
  <c r="J58" i="12"/>
  <c r="J37" i="12"/>
  <c r="F60" i="12"/>
  <c r="B68" i="12" s="1"/>
  <c r="J44" i="12"/>
  <c r="J52" i="11"/>
  <c r="J53" i="11"/>
  <c r="F60" i="11"/>
  <c r="B69" i="11" s="1"/>
  <c r="A73" i="11"/>
  <c r="C73" i="11" s="1"/>
  <c r="J49" i="11"/>
  <c r="J27" i="11"/>
  <c r="J44" i="11"/>
  <c r="J49" i="10"/>
  <c r="J53" i="10"/>
  <c r="J4" i="10"/>
  <c r="J10" i="10"/>
  <c r="J30" i="10"/>
  <c r="J36" i="10"/>
  <c r="A73" i="10"/>
  <c r="J55" i="10"/>
  <c r="J27" i="10"/>
  <c r="J29" i="10"/>
  <c r="J44" i="10"/>
  <c r="J50" i="10"/>
  <c r="J58" i="10"/>
  <c r="B72" i="10"/>
  <c r="J31" i="10"/>
  <c r="J13" i="10"/>
  <c r="J33" i="10"/>
  <c r="J24" i="10"/>
  <c r="J32" i="10"/>
  <c r="B69" i="12"/>
  <c r="B65" i="12"/>
  <c r="J4" i="12"/>
  <c r="J5" i="12"/>
  <c r="J6" i="12"/>
  <c r="J7" i="12"/>
  <c r="J8" i="12"/>
  <c r="J11" i="12"/>
  <c r="J14" i="12"/>
  <c r="J15" i="12"/>
  <c r="J16" i="12"/>
  <c r="J17" i="12"/>
  <c r="J18" i="12"/>
  <c r="J25" i="12"/>
  <c r="J46" i="12"/>
  <c r="J34" i="12"/>
  <c r="J39" i="12"/>
  <c r="J40" i="12"/>
  <c r="J41" i="12"/>
  <c r="J42" i="12"/>
  <c r="J43" i="12"/>
  <c r="J56" i="12"/>
  <c r="J10" i="12"/>
  <c r="J36" i="12"/>
  <c r="E72" i="12"/>
  <c r="D61" i="12"/>
  <c r="J28" i="12"/>
  <c r="J29" i="12"/>
  <c r="J30" i="12"/>
  <c r="J31" i="12"/>
  <c r="J32" i="12"/>
  <c r="J33" i="12"/>
  <c r="J50" i="12"/>
  <c r="J55" i="12"/>
  <c r="I61" i="12"/>
  <c r="G72" i="12"/>
  <c r="J9" i="12"/>
  <c r="J12" i="12"/>
  <c r="J19" i="12"/>
  <c r="J21" i="12"/>
  <c r="J22" i="12"/>
  <c r="J23" i="12"/>
  <c r="J26" i="12"/>
  <c r="J52" i="12"/>
  <c r="J57" i="12"/>
  <c r="J49" i="12"/>
  <c r="D60" i="12"/>
  <c r="J35" i="12"/>
  <c r="J38" i="12"/>
  <c r="J45" i="12"/>
  <c r="J48" i="12"/>
  <c r="J51" i="12"/>
  <c r="J54" i="12"/>
  <c r="B68" i="11"/>
  <c r="B66" i="11"/>
  <c r="B65" i="11"/>
  <c r="J4" i="11"/>
  <c r="J5" i="11"/>
  <c r="J6" i="11"/>
  <c r="J7" i="11"/>
  <c r="J8" i="11"/>
  <c r="J11" i="11"/>
  <c r="J14" i="11"/>
  <c r="J15" i="11"/>
  <c r="J16" i="11"/>
  <c r="J17" i="11"/>
  <c r="J18" i="11"/>
  <c r="J25" i="11"/>
  <c r="J46" i="11"/>
  <c r="J51" i="11"/>
  <c r="J34" i="11"/>
  <c r="J39" i="11"/>
  <c r="J40" i="11"/>
  <c r="J41" i="11"/>
  <c r="J42" i="11"/>
  <c r="J43" i="11"/>
  <c r="J48" i="11"/>
  <c r="J56" i="11"/>
  <c r="J10" i="11"/>
  <c r="J36" i="11"/>
  <c r="J45" i="11"/>
  <c r="J58" i="11"/>
  <c r="E72" i="11"/>
  <c r="D61" i="11"/>
  <c r="J29" i="11"/>
  <c r="J30" i="11"/>
  <c r="J31" i="11"/>
  <c r="J32" i="11"/>
  <c r="J33" i="11"/>
  <c r="J50" i="11"/>
  <c r="J55" i="11"/>
  <c r="I61" i="11"/>
  <c r="G72" i="11"/>
  <c r="J47" i="11"/>
  <c r="J57" i="11"/>
  <c r="J38" i="11"/>
  <c r="J54" i="11"/>
  <c r="D60" i="11"/>
  <c r="J28" i="11"/>
  <c r="J35" i="11"/>
  <c r="B73" i="11"/>
  <c r="A74" i="11"/>
  <c r="D61" i="10"/>
  <c r="J38" i="10"/>
  <c r="G72" i="10"/>
  <c r="J9" i="10"/>
  <c r="J12" i="10"/>
  <c r="J19" i="10"/>
  <c r="J20" i="10"/>
  <c r="J21" i="10"/>
  <c r="J22" i="10"/>
  <c r="J23" i="10"/>
  <c r="J26" i="10"/>
  <c r="J35" i="10"/>
  <c r="J47" i="10"/>
  <c r="J52" i="10"/>
  <c r="J57" i="10"/>
  <c r="I61" i="10"/>
  <c r="J28" i="10"/>
  <c r="J54" i="10"/>
  <c r="D60" i="10"/>
  <c r="J11" i="10"/>
  <c r="J14" i="10"/>
  <c r="J15" i="10"/>
  <c r="J16" i="10"/>
  <c r="J17" i="10"/>
  <c r="J18" i="10"/>
  <c r="J25" i="10"/>
  <c r="J37" i="10"/>
  <c r="J46" i="10"/>
  <c r="J51" i="10"/>
  <c r="F60" i="10"/>
  <c r="A74" i="10"/>
  <c r="B73" i="10"/>
  <c r="J34" i="10"/>
  <c r="J39" i="10"/>
  <c r="J40" i="10"/>
  <c r="J41" i="10"/>
  <c r="J42" i="10"/>
  <c r="J43" i="10"/>
  <c r="J48" i="10"/>
  <c r="C73" i="10"/>
  <c r="J45" i="10"/>
  <c r="E72" i="10"/>
  <c r="K60" i="5"/>
  <c r="Q60" i="5"/>
  <c r="W60" i="5"/>
  <c r="I66" i="5"/>
  <c r="L60" i="5"/>
  <c r="R60" i="5"/>
  <c r="X60" i="5"/>
  <c r="I69" i="5"/>
  <c r="M60" i="5"/>
  <c r="S60" i="5"/>
  <c r="Y60" i="5"/>
  <c r="H60" i="5"/>
  <c r="N60" i="5"/>
  <c r="T60" i="5"/>
  <c r="Z60" i="5"/>
  <c r="BP233" i="5"/>
  <c r="I59" i="5"/>
  <c r="O59" i="5"/>
  <c r="U60" i="5"/>
  <c r="AA59" i="5"/>
  <c r="C96" i="5"/>
  <c r="BP236" i="5"/>
  <c r="J60" i="5"/>
  <c r="P60" i="5"/>
  <c r="V60" i="5"/>
  <c r="AB60" i="5"/>
  <c r="J10" i="7"/>
  <c r="J14" i="7"/>
  <c r="J5" i="7"/>
  <c r="J18" i="7"/>
  <c r="J11" i="7"/>
  <c r="J17" i="7"/>
  <c r="J16" i="7"/>
  <c r="J34" i="7"/>
  <c r="J36" i="7"/>
  <c r="J12" i="7"/>
  <c r="J23" i="7"/>
  <c r="J27" i="7"/>
  <c r="J41" i="7"/>
  <c r="J22" i="7"/>
  <c r="J40" i="7"/>
  <c r="J9" i="7"/>
  <c r="J21" i="7"/>
  <c r="J39" i="7"/>
  <c r="J13" i="7"/>
  <c r="J20" i="7"/>
  <c r="J24" i="7"/>
  <c r="J26" i="7"/>
  <c r="J56" i="7"/>
  <c r="J19" i="7"/>
  <c r="J5" i="8"/>
  <c r="J11" i="8"/>
  <c r="J13" i="8"/>
  <c r="J17" i="8"/>
  <c r="J33" i="8"/>
  <c r="J37" i="8"/>
  <c r="J52" i="8"/>
  <c r="J16" i="8"/>
  <c r="J24" i="8"/>
  <c r="J32" i="8"/>
  <c r="J15" i="8"/>
  <c r="J31" i="8"/>
  <c r="J53" i="8"/>
  <c r="J18" i="8"/>
  <c r="J50" i="8"/>
  <c r="J8" i="8"/>
  <c r="J10" i="8"/>
  <c r="J14" i="8"/>
  <c r="J30" i="8"/>
  <c r="J36" i="8"/>
  <c r="J46" i="8"/>
  <c r="J7" i="8"/>
  <c r="D60" i="8"/>
  <c r="J25" i="8"/>
  <c r="J27" i="8"/>
  <c r="J29" i="8"/>
  <c r="J21" i="6"/>
  <c r="J24" i="6"/>
  <c r="J27" i="6"/>
  <c r="J32" i="6"/>
  <c r="J33" i="6"/>
  <c r="I61" i="6"/>
  <c r="G89" i="6" s="1"/>
  <c r="J19" i="6"/>
  <c r="J30" i="6"/>
  <c r="J20" i="6"/>
  <c r="J23" i="6"/>
  <c r="J25" i="6"/>
  <c r="J29" i="6"/>
  <c r="J31" i="6"/>
  <c r="J26" i="6"/>
  <c r="J22" i="6"/>
  <c r="J28" i="6"/>
  <c r="J28" i="8"/>
  <c r="J44" i="8"/>
  <c r="J49" i="8"/>
  <c r="J54" i="8"/>
  <c r="J4" i="8"/>
  <c r="J51" i="8"/>
  <c r="F60" i="8"/>
  <c r="J34" i="8"/>
  <c r="J39" i="8"/>
  <c r="J40" i="8"/>
  <c r="J41" i="8"/>
  <c r="J42" i="8"/>
  <c r="J43" i="8"/>
  <c r="J48" i="8"/>
  <c r="J56" i="8"/>
  <c r="J45" i="8"/>
  <c r="J58" i="8"/>
  <c r="E72" i="8"/>
  <c r="D61" i="8"/>
  <c r="A68" i="8" s="1"/>
  <c r="J38" i="8"/>
  <c r="J55" i="8"/>
  <c r="I61" i="8"/>
  <c r="J9" i="8"/>
  <c r="J12" i="8"/>
  <c r="J19" i="8"/>
  <c r="J20" i="8"/>
  <c r="J21" i="8"/>
  <c r="J22" i="8"/>
  <c r="J23" i="8"/>
  <c r="J26" i="8"/>
  <c r="J35" i="8"/>
  <c r="J47" i="8"/>
  <c r="J57" i="8"/>
  <c r="C72" i="8"/>
  <c r="B73" i="8"/>
  <c r="A74" i="8"/>
  <c r="A75" i="8" s="1"/>
  <c r="J45" i="7"/>
  <c r="J53" i="7"/>
  <c r="J58" i="7"/>
  <c r="E72" i="7"/>
  <c r="I61" i="7"/>
  <c r="D60" i="7"/>
  <c r="D61" i="7"/>
  <c r="J29" i="7"/>
  <c r="J30" i="7"/>
  <c r="J31" i="7"/>
  <c r="J32" i="7"/>
  <c r="J33" i="7"/>
  <c r="J38" i="7"/>
  <c r="J50" i="7"/>
  <c r="J55" i="7"/>
  <c r="J35" i="7"/>
  <c r="J47" i="7"/>
  <c r="J52" i="7"/>
  <c r="J57" i="7"/>
  <c r="J28" i="7"/>
  <c r="J44" i="7"/>
  <c r="J49" i="7"/>
  <c r="J54" i="7"/>
  <c r="F60" i="7"/>
  <c r="J25" i="7"/>
  <c r="J37" i="7"/>
  <c r="J46" i="7"/>
  <c r="J51" i="7"/>
  <c r="G72" i="7"/>
  <c r="J42" i="7"/>
  <c r="J43" i="7"/>
  <c r="J48" i="7"/>
  <c r="B72" i="7"/>
  <c r="A73" i="7"/>
  <c r="C72" i="7"/>
  <c r="J34" i="6"/>
  <c r="J58" i="6"/>
  <c r="J56" i="6"/>
  <c r="J35" i="6"/>
  <c r="J37" i="6"/>
  <c r="J38" i="6"/>
  <c r="J36" i="6"/>
  <c r="E76" i="6"/>
  <c r="G113" i="6"/>
  <c r="J47" i="6"/>
  <c r="A73" i="6"/>
  <c r="C73" i="6" s="1"/>
  <c r="J14" i="6"/>
  <c r="J15" i="6"/>
  <c r="J16" i="6"/>
  <c r="J17" i="6"/>
  <c r="J18" i="6"/>
  <c r="D60" i="6"/>
  <c r="Q6" i="6"/>
  <c r="Q5" i="6" s="1"/>
  <c r="Q4" i="6" s="1"/>
  <c r="Q3" i="6" s="1"/>
  <c r="J43" i="6"/>
  <c r="J44" i="6"/>
  <c r="J46" i="6"/>
  <c r="J48" i="6"/>
  <c r="J45" i="6"/>
  <c r="E125" i="6"/>
  <c r="E80" i="6"/>
  <c r="G96" i="6"/>
  <c r="P6" i="6"/>
  <c r="P5" i="6" s="1"/>
  <c r="P4" i="6" s="1"/>
  <c r="P3" i="6" s="1"/>
  <c r="E117" i="6"/>
  <c r="C72" i="6"/>
  <c r="G91" i="6"/>
  <c r="J39" i="6"/>
  <c r="J40" i="6"/>
  <c r="J41" i="6"/>
  <c r="J42" i="6"/>
  <c r="G90" i="6"/>
  <c r="G117" i="6"/>
  <c r="E94" i="6"/>
  <c r="J57" i="6"/>
  <c r="J55" i="6"/>
  <c r="J53" i="6"/>
  <c r="J51" i="6"/>
  <c r="J49" i="6"/>
  <c r="J12" i="6"/>
  <c r="J10" i="6"/>
  <c r="J8" i="6"/>
  <c r="J6" i="6"/>
  <c r="J4" i="6"/>
  <c r="E114" i="6"/>
  <c r="E90" i="6"/>
  <c r="G115" i="6"/>
  <c r="G93" i="6"/>
  <c r="B73" i="6"/>
  <c r="A74" i="6"/>
  <c r="A75" i="6" s="1"/>
  <c r="A76" i="6" s="1"/>
  <c r="F60" i="6"/>
  <c r="E72" i="6"/>
  <c r="G72" i="6"/>
  <c r="D61" i="6"/>
  <c r="A66" i="6" s="1"/>
  <c r="P68" i="6"/>
  <c r="G88" i="6"/>
  <c r="I66" i="6"/>
  <c r="G80" i="6"/>
  <c r="G98" i="6"/>
  <c r="G116" i="6"/>
  <c r="J54" i="6"/>
  <c r="J52" i="6"/>
  <c r="J50" i="6"/>
  <c r="J13" i="6"/>
  <c r="J11" i="6"/>
  <c r="J9" i="6"/>
  <c r="J7" i="6"/>
  <c r="J5" i="6"/>
  <c r="BP236" i="4"/>
  <c r="BP235" i="4"/>
  <c r="BP237" i="4"/>
  <c r="BP241" i="4"/>
  <c r="BP233" i="4"/>
  <c r="BP239" i="4"/>
  <c r="BP240" i="4"/>
  <c r="BP234" i="4"/>
  <c r="AZ372" i="5"/>
  <c r="AT372" i="5"/>
  <c r="AN372" i="5"/>
  <c r="AH372" i="5"/>
  <c r="AV371" i="5"/>
  <c r="AP371" i="5"/>
  <c r="AJ371" i="5"/>
  <c r="AY372" i="5"/>
  <c r="AS372" i="5"/>
  <c r="AM372" i="5"/>
  <c r="AG372" i="5"/>
  <c r="AU371" i="5"/>
  <c r="AO371" i="5"/>
  <c r="AI371" i="5"/>
  <c r="AX372" i="5"/>
  <c r="AR372" i="5"/>
  <c r="AL372" i="5"/>
  <c r="AZ371" i="5"/>
  <c r="AT371" i="5"/>
  <c r="AN371" i="5"/>
  <c r="AH371" i="5"/>
  <c r="AW372" i="5"/>
  <c r="AQ372" i="5"/>
  <c r="AK372" i="5"/>
  <c r="AY371" i="5"/>
  <c r="AS371" i="5"/>
  <c r="AM371" i="5"/>
  <c r="AG371" i="5"/>
  <c r="AV372" i="5"/>
  <c r="AX371" i="5"/>
  <c r="AU372" i="5"/>
  <c r="AW371" i="5"/>
  <c r="AK371" i="5"/>
  <c r="AP372" i="5"/>
  <c r="AR371" i="5"/>
  <c r="AO372" i="5"/>
  <c r="AQ371" i="5"/>
  <c r="AI372" i="5"/>
  <c r="AJ372" i="5"/>
  <c r="AL371" i="5"/>
  <c r="J59" i="5"/>
  <c r="P59" i="5"/>
  <c r="V59" i="5"/>
  <c r="AB59" i="5"/>
  <c r="C92" i="5"/>
  <c r="I60" i="5"/>
  <c r="AA60" i="5"/>
  <c r="K59" i="5"/>
  <c r="Q59" i="5"/>
  <c r="W59" i="5"/>
  <c r="BP238" i="5"/>
  <c r="BP239" i="5"/>
  <c r="BP240" i="5"/>
  <c r="BP234" i="5"/>
  <c r="C95" i="5"/>
  <c r="BP237" i="5"/>
  <c r="AE300" i="5"/>
  <c r="U59" i="5"/>
  <c r="O60" i="5"/>
  <c r="L59" i="5"/>
  <c r="R59" i="5"/>
  <c r="X59" i="5"/>
  <c r="C60" i="5"/>
  <c r="I65" i="5"/>
  <c r="B101" i="5"/>
  <c r="M59" i="5"/>
  <c r="S59" i="5"/>
  <c r="Y59" i="5"/>
  <c r="D60" i="5"/>
  <c r="I68" i="5"/>
  <c r="C93" i="5"/>
  <c r="BP235" i="5"/>
  <c r="B100" i="5"/>
  <c r="H59" i="5"/>
  <c r="N59" i="5"/>
  <c r="T59" i="5"/>
  <c r="Z59" i="5"/>
  <c r="AE300" i="4"/>
  <c r="AL300" i="4" s="1"/>
  <c r="B101" i="4"/>
  <c r="AE371" i="4"/>
  <c r="AP372" i="4" s="1"/>
  <c r="AS301" i="4"/>
  <c r="H59" i="4"/>
  <c r="AQ301" i="4"/>
  <c r="AK301" i="4"/>
  <c r="AP301" i="4"/>
  <c r="AX300" i="4"/>
  <c r="AU301" i="4"/>
  <c r="AV300" i="4"/>
  <c r="AT301" i="4"/>
  <c r="AN301" i="4"/>
  <c r="AG300" i="4"/>
  <c r="AL301" i="4"/>
  <c r="AZ300" i="4"/>
  <c r="W59" i="4"/>
  <c r="W60" i="4"/>
  <c r="P59" i="4"/>
  <c r="P60" i="4"/>
  <c r="I59" i="4"/>
  <c r="I60" i="4"/>
  <c r="Y59" i="4"/>
  <c r="Y60" i="4"/>
  <c r="R59" i="4"/>
  <c r="R60" i="4"/>
  <c r="K59" i="4"/>
  <c r="K60" i="4"/>
  <c r="AA59" i="4"/>
  <c r="AA60" i="4"/>
  <c r="H60" i="4"/>
  <c r="X59" i="4"/>
  <c r="X60" i="4"/>
  <c r="V59" i="4"/>
  <c r="V60" i="4"/>
  <c r="O59" i="4"/>
  <c r="O60" i="4"/>
  <c r="T59" i="4"/>
  <c r="T60" i="4"/>
  <c r="L59" i="4"/>
  <c r="L60" i="4"/>
  <c r="AB59" i="4"/>
  <c r="AB60" i="4"/>
  <c r="U59" i="4"/>
  <c r="U60" i="4"/>
  <c r="N59" i="4"/>
  <c r="N60" i="4"/>
  <c r="Q59" i="4"/>
  <c r="Q60" i="4"/>
  <c r="J59" i="4"/>
  <c r="J60" i="4"/>
  <c r="Z59" i="4"/>
  <c r="Z60" i="4"/>
  <c r="AK300" i="4"/>
  <c r="AQ300" i="4"/>
  <c r="AW300" i="4"/>
  <c r="S59" i="4"/>
  <c r="S60" i="4"/>
  <c r="M59" i="4"/>
  <c r="C92" i="4"/>
  <c r="C93" i="4"/>
  <c r="C96" i="4"/>
  <c r="C95" i="4"/>
  <c r="I68" i="4"/>
  <c r="M60" i="4"/>
  <c r="I65" i="4"/>
  <c r="I69" i="4"/>
  <c r="I60" i="14" l="1"/>
  <c r="H68" i="14" s="1"/>
  <c r="C75" i="16"/>
  <c r="B75" i="16"/>
  <c r="O69" i="16"/>
  <c r="H68" i="16"/>
  <c r="H66" i="16"/>
  <c r="O65" i="16"/>
  <c r="H69" i="16"/>
  <c r="O66" i="16"/>
  <c r="H65" i="16"/>
  <c r="O68" i="16"/>
  <c r="B74" i="16"/>
  <c r="A76" i="16"/>
  <c r="C74" i="16"/>
  <c r="A66" i="16"/>
  <c r="A65" i="16"/>
  <c r="B69" i="16"/>
  <c r="C69" i="16" s="1"/>
  <c r="B65" i="16"/>
  <c r="C65" i="16" s="1"/>
  <c r="B68" i="16"/>
  <c r="C68" i="16" s="1"/>
  <c r="B66" i="16"/>
  <c r="C66" i="16" s="1"/>
  <c r="A69" i="16"/>
  <c r="E130" i="16"/>
  <c r="E131" i="16" s="1"/>
  <c r="G125" i="16"/>
  <c r="E124" i="16"/>
  <c r="G119" i="16"/>
  <c r="E118" i="16"/>
  <c r="G113" i="16"/>
  <c r="E112" i="16"/>
  <c r="G107" i="16"/>
  <c r="E106" i="16"/>
  <c r="G101" i="16"/>
  <c r="E100" i="16"/>
  <c r="G95" i="16"/>
  <c r="E94" i="16"/>
  <c r="G89" i="16"/>
  <c r="E88" i="16"/>
  <c r="G83" i="16"/>
  <c r="E82" i="16"/>
  <c r="G77" i="16"/>
  <c r="G126" i="16"/>
  <c r="E125" i="16"/>
  <c r="G120" i="16"/>
  <c r="E119" i="16"/>
  <c r="G114" i="16"/>
  <c r="E113" i="16"/>
  <c r="G108" i="16"/>
  <c r="E107" i="16"/>
  <c r="G102" i="16"/>
  <c r="E101" i="16"/>
  <c r="G96" i="16"/>
  <c r="E95" i="16"/>
  <c r="G90" i="16"/>
  <c r="E89" i="16"/>
  <c r="G84" i="16"/>
  <c r="E83" i="16"/>
  <c r="G78" i="16"/>
  <c r="E77" i="16"/>
  <c r="G76" i="16"/>
  <c r="G127" i="16"/>
  <c r="E126" i="16"/>
  <c r="G121" i="16"/>
  <c r="E120" i="16"/>
  <c r="G115" i="16"/>
  <c r="E114" i="16"/>
  <c r="G109" i="16"/>
  <c r="E108" i="16"/>
  <c r="G103" i="16"/>
  <c r="E102" i="16"/>
  <c r="G97" i="16"/>
  <c r="E96" i="16"/>
  <c r="G91" i="16"/>
  <c r="E90" i="16"/>
  <c r="G85" i="16"/>
  <c r="E84" i="16"/>
  <c r="G79" i="16"/>
  <c r="E78" i="16"/>
  <c r="E76" i="16"/>
  <c r="G75" i="16"/>
  <c r="G128" i="16"/>
  <c r="E127" i="16"/>
  <c r="G122" i="16"/>
  <c r="E121" i="16"/>
  <c r="G116" i="16"/>
  <c r="E115" i="16"/>
  <c r="G110" i="16"/>
  <c r="E109" i="16"/>
  <c r="G104" i="16"/>
  <c r="E103" i="16"/>
  <c r="G98" i="16"/>
  <c r="E97" i="16"/>
  <c r="G92" i="16"/>
  <c r="E91" i="16"/>
  <c r="G86" i="16"/>
  <c r="E85" i="16"/>
  <c r="G80" i="16"/>
  <c r="E79" i="16"/>
  <c r="E75" i="16"/>
  <c r="G74" i="16"/>
  <c r="P69" i="16"/>
  <c r="I68" i="16"/>
  <c r="J68" i="16" s="1"/>
  <c r="I66" i="16"/>
  <c r="J66" i="16" s="1"/>
  <c r="P65" i="16"/>
  <c r="G129" i="16"/>
  <c r="E128" i="16"/>
  <c r="G123" i="16"/>
  <c r="E122" i="16"/>
  <c r="G117" i="16"/>
  <c r="E116" i="16"/>
  <c r="G111" i="16"/>
  <c r="E110" i="16"/>
  <c r="G105" i="16"/>
  <c r="E104" i="16"/>
  <c r="G99" i="16"/>
  <c r="E98" i="16"/>
  <c r="G93" i="16"/>
  <c r="E92" i="16"/>
  <c r="G87" i="16"/>
  <c r="E86" i="16"/>
  <c r="G81" i="16"/>
  <c r="E80" i="16"/>
  <c r="E74" i="16"/>
  <c r="G73" i="16"/>
  <c r="G118" i="16"/>
  <c r="E111" i="16"/>
  <c r="G82" i="16"/>
  <c r="I69" i="16"/>
  <c r="J69" i="16" s="1"/>
  <c r="G124" i="16"/>
  <c r="E117" i="16"/>
  <c r="G88" i="16"/>
  <c r="E81" i="16"/>
  <c r="P66" i="16"/>
  <c r="G130" i="16"/>
  <c r="G131" i="16" s="1"/>
  <c r="E123" i="16"/>
  <c r="G94" i="16"/>
  <c r="E87" i="16"/>
  <c r="E129" i="16"/>
  <c r="G100" i="16"/>
  <c r="E93" i="16"/>
  <c r="I65" i="16"/>
  <c r="J65" i="16" s="1"/>
  <c r="G106" i="16"/>
  <c r="E99" i="16"/>
  <c r="E73" i="16"/>
  <c r="P68" i="16"/>
  <c r="G112" i="16"/>
  <c r="E105" i="16"/>
  <c r="B74" i="15"/>
  <c r="C74" i="15"/>
  <c r="A75" i="15"/>
  <c r="A68" i="15"/>
  <c r="A66" i="15"/>
  <c r="A69" i="15"/>
  <c r="A65" i="15"/>
  <c r="C69" i="15"/>
  <c r="C66" i="15"/>
  <c r="C68" i="15"/>
  <c r="C65" i="15"/>
  <c r="E130" i="15"/>
  <c r="E131" i="15" s="1"/>
  <c r="G125" i="15"/>
  <c r="E124" i="15"/>
  <c r="G119" i="15"/>
  <c r="E118" i="15"/>
  <c r="G113" i="15"/>
  <c r="E112" i="15"/>
  <c r="G107" i="15"/>
  <c r="E106" i="15"/>
  <c r="G101" i="15"/>
  <c r="E100" i="15"/>
  <c r="G95" i="15"/>
  <c r="E94" i="15"/>
  <c r="G89" i="15"/>
  <c r="E88" i="15"/>
  <c r="G83" i="15"/>
  <c r="E82" i="15"/>
  <c r="G77" i="15"/>
  <c r="I69" i="15"/>
  <c r="P68" i="15"/>
  <c r="P66" i="15"/>
  <c r="I65" i="15"/>
  <c r="G126" i="15"/>
  <c r="E125" i="15"/>
  <c r="G120" i="15"/>
  <c r="E119" i="15"/>
  <c r="G114" i="15"/>
  <c r="E113" i="15"/>
  <c r="G108" i="15"/>
  <c r="E107" i="15"/>
  <c r="G102" i="15"/>
  <c r="E101" i="15"/>
  <c r="G96" i="15"/>
  <c r="E95" i="15"/>
  <c r="G90" i="15"/>
  <c r="E89" i="15"/>
  <c r="G84" i="15"/>
  <c r="E83" i="15"/>
  <c r="G78" i="15"/>
  <c r="E77" i="15"/>
  <c r="G76" i="15"/>
  <c r="G127" i="15"/>
  <c r="E126" i="15"/>
  <c r="G121" i="15"/>
  <c r="E120" i="15"/>
  <c r="G115" i="15"/>
  <c r="E114" i="15"/>
  <c r="G109" i="15"/>
  <c r="E108" i="15"/>
  <c r="G103" i="15"/>
  <c r="E102" i="15"/>
  <c r="G97" i="15"/>
  <c r="E96" i="15"/>
  <c r="G91" i="15"/>
  <c r="E90" i="15"/>
  <c r="G85" i="15"/>
  <c r="E84" i="15"/>
  <c r="G79" i="15"/>
  <c r="E78" i="15"/>
  <c r="E76" i="15"/>
  <c r="G75" i="15"/>
  <c r="G128" i="15"/>
  <c r="E127" i="15"/>
  <c r="G122" i="15"/>
  <c r="E121" i="15"/>
  <c r="G116" i="15"/>
  <c r="E115" i="15"/>
  <c r="G110" i="15"/>
  <c r="E109" i="15"/>
  <c r="G104" i="15"/>
  <c r="E103" i="15"/>
  <c r="G98" i="15"/>
  <c r="E97" i="15"/>
  <c r="G92" i="15"/>
  <c r="E91" i="15"/>
  <c r="G86" i="15"/>
  <c r="E85" i="15"/>
  <c r="G80" i="15"/>
  <c r="E79" i="15"/>
  <c r="E75" i="15"/>
  <c r="G74" i="15"/>
  <c r="P69" i="15"/>
  <c r="I68" i="15"/>
  <c r="I66" i="15"/>
  <c r="P65" i="15"/>
  <c r="G129" i="15"/>
  <c r="E128" i="15"/>
  <c r="G123" i="15"/>
  <c r="E122" i="15"/>
  <c r="G117" i="15"/>
  <c r="E116" i="15"/>
  <c r="G111" i="15"/>
  <c r="E110" i="15"/>
  <c r="G105" i="15"/>
  <c r="E104" i="15"/>
  <c r="G99" i="15"/>
  <c r="E98" i="15"/>
  <c r="G93" i="15"/>
  <c r="E92" i="15"/>
  <c r="G87" i="15"/>
  <c r="E86" i="15"/>
  <c r="G81" i="15"/>
  <c r="E80" i="15"/>
  <c r="E74" i="15"/>
  <c r="G73" i="15"/>
  <c r="G118" i="15"/>
  <c r="E111" i="15"/>
  <c r="G82" i="15"/>
  <c r="G124" i="15"/>
  <c r="E117" i="15"/>
  <c r="G88" i="15"/>
  <c r="E81" i="15"/>
  <c r="G130" i="15"/>
  <c r="G131" i="15" s="1"/>
  <c r="E123" i="15"/>
  <c r="G94" i="15"/>
  <c r="E87" i="15"/>
  <c r="E129" i="15"/>
  <c r="G100" i="15"/>
  <c r="E93" i="15"/>
  <c r="G106" i="15"/>
  <c r="E99" i="15"/>
  <c r="E73" i="15"/>
  <c r="G112" i="15"/>
  <c r="E105" i="15"/>
  <c r="I60" i="15"/>
  <c r="H69" i="14"/>
  <c r="O69" i="14"/>
  <c r="O66" i="14"/>
  <c r="H65" i="14"/>
  <c r="B74" i="14"/>
  <c r="A76" i="14"/>
  <c r="C74" i="14"/>
  <c r="B68" i="14"/>
  <c r="C68" i="14" s="1"/>
  <c r="B66" i="14"/>
  <c r="C66" i="14" s="1"/>
  <c r="B69" i="14"/>
  <c r="B65" i="14"/>
  <c r="C65" i="14" s="1"/>
  <c r="C75" i="14"/>
  <c r="B75" i="14"/>
  <c r="A69" i="14"/>
  <c r="A65" i="14"/>
  <c r="C69" i="14"/>
  <c r="A66" i="14"/>
  <c r="A68" i="14"/>
  <c r="E130" i="14"/>
  <c r="E131" i="14" s="1"/>
  <c r="G125" i="14"/>
  <c r="E124" i="14"/>
  <c r="G119" i="14"/>
  <c r="E118" i="14"/>
  <c r="G113" i="14"/>
  <c r="E112" i="14"/>
  <c r="G107" i="14"/>
  <c r="E106" i="14"/>
  <c r="G101" i="14"/>
  <c r="E100" i="14"/>
  <c r="G95" i="14"/>
  <c r="E94" i="14"/>
  <c r="G89" i="14"/>
  <c r="E88" i="14"/>
  <c r="G83" i="14"/>
  <c r="E82" i="14"/>
  <c r="G77" i="14"/>
  <c r="I69" i="14"/>
  <c r="P68" i="14"/>
  <c r="P66" i="14"/>
  <c r="I65" i="14"/>
  <c r="G126" i="14"/>
  <c r="E125" i="14"/>
  <c r="G120" i="14"/>
  <c r="E119" i="14"/>
  <c r="G114" i="14"/>
  <c r="E113" i="14"/>
  <c r="G108" i="14"/>
  <c r="E107" i="14"/>
  <c r="G102" i="14"/>
  <c r="E101" i="14"/>
  <c r="G96" i="14"/>
  <c r="E95" i="14"/>
  <c r="G90" i="14"/>
  <c r="E89" i="14"/>
  <c r="G84" i="14"/>
  <c r="E83" i="14"/>
  <c r="G78" i="14"/>
  <c r="E77" i="14"/>
  <c r="G76" i="14"/>
  <c r="G127" i="14"/>
  <c r="E126" i="14"/>
  <c r="G121" i="14"/>
  <c r="E120" i="14"/>
  <c r="G115" i="14"/>
  <c r="E114" i="14"/>
  <c r="G109" i="14"/>
  <c r="E108" i="14"/>
  <c r="G103" i="14"/>
  <c r="E102" i="14"/>
  <c r="G97" i="14"/>
  <c r="E96" i="14"/>
  <c r="G91" i="14"/>
  <c r="E90" i="14"/>
  <c r="G85" i="14"/>
  <c r="E84" i="14"/>
  <c r="G79" i="14"/>
  <c r="E78" i="14"/>
  <c r="E76" i="14"/>
  <c r="G75" i="14"/>
  <c r="G128" i="14"/>
  <c r="E127" i="14"/>
  <c r="G122" i="14"/>
  <c r="E121" i="14"/>
  <c r="G116" i="14"/>
  <c r="E115" i="14"/>
  <c r="G110" i="14"/>
  <c r="E109" i="14"/>
  <c r="G104" i="14"/>
  <c r="E103" i="14"/>
  <c r="G98" i="14"/>
  <c r="E97" i="14"/>
  <c r="G92" i="14"/>
  <c r="E91" i="14"/>
  <c r="G86" i="14"/>
  <c r="E85" i="14"/>
  <c r="G80" i="14"/>
  <c r="E79" i="14"/>
  <c r="E75" i="14"/>
  <c r="G74" i="14"/>
  <c r="P69" i="14"/>
  <c r="I68" i="14"/>
  <c r="I66" i="14"/>
  <c r="J66" i="14" s="1"/>
  <c r="P65" i="14"/>
  <c r="G129" i="14"/>
  <c r="E128" i="14"/>
  <c r="G123" i="14"/>
  <c r="E122" i="14"/>
  <c r="G117" i="14"/>
  <c r="E116" i="14"/>
  <c r="G111" i="14"/>
  <c r="E110" i="14"/>
  <c r="G105" i="14"/>
  <c r="E104" i="14"/>
  <c r="G99" i="14"/>
  <c r="E98" i="14"/>
  <c r="G93" i="14"/>
  <c r="E92" i="14"/>
  <c r="G87" i="14"/>
  <c r="E86" i="14"/>
  <c r="G81" i="14"/>
  <c r="E80" i="14"/>
  <c r="E74" i="14"/>
  <c r="G73" i="14"/>
  <c r="G118" i="14"/>
  <c r="E111" i="14"/>
  <c r="G82" i="14"/>
  <c r="G124" i="14"/>
  <c r="E117" i="14"/>
  <c r="G88" i="14"/>
  <c r="E81" i="14"/>
  <c r="G130" i="14"/>
  <c r="G131" i="14" s="1"/>
  <c r="E123" i="14"/>
  <c r="G94" i="14"/>
  <c r="E87" i="14"/>
  <c r="E129" i="14"/>
  <c r="G100" i="14"/>
  <c r="E93" i="14"/>
  <c r="G106" i="14"/>
  <c r="E99" i="14"/>
  <c r="E73" i="14"/>
  <c r="G112" i="14"/>
  <c r="E105" i="14"/>
  <c r="H71" i="13"/>
  <c r="I73" i="13"/>
  <c r="I70" i="13"/>
  <c r="A233" i="13"/>
  <c r="A234" i="13"/>
  <c r="A235" i="13"/>
  <c r="H66" i="13"/>
  <c r="B62" i="13"/>
  <c r="H65" i="13"/>
  <c r="H74" i="13"/>
  <c r="H75" i="13"/>
  <c r="H72" i="13"/>
  <c r="AW301" i="13"/>
  <c r="AQ301" i="13"/>
  <c r="AK301" i="13"/>
  <c r="AW300" i="13"/>
  <c r="AQ300" i="13"/>
  <c r="AK300" i="13"/>
  <c r="AV301" i="13"/>
  <c r="AP301" i="13"/>
  <c r="AJ301" i="13"/>
  <c r="AV300" i="13"/>
  <c r="AP300" i="13"/>
  <c r="AJ300" i="13"/>
  <c r="AU301" i="13"/>
  <c r="AO301" i="13"/>
  <c r="AI301" i="13"/>
  <c r="AU300" i="13"/>
  <c r="AO300" i="13"/>
  <c r="AI300" i="13"/>
  <c r="AZ301" i="13"/>
  <c r="AT301" i="13"/>
  <c r="AN301" i="13"/>
  <c r="AH301" i="13"/>
  <c r="AZ300" i="13"/>
  <c r="AT300" i="13"/>
  <c r="AN300" i="13"/>
  <c r="AH300" i="13"/>
  <c r="AY301" i="13"/>
  <c r="AG301" i="13"/>
  <c r="AM300" i="13"/>
  <c r="AX301" i="13"/>
  <c r="AL300" i="13"/>
  <c r="AS301" i="13"/>
  <c r="AY300" i="13"/>
  <c r="AG300" i="13"/>
  <c r="AR301" i="13"/>
  <c r="AX300" i="13"/>
  <c r="AL301" i="13"/>
  <c r="AM301" i="13"/>
  <c r="AS300" i="13"/>
  <c r="AR300" i="13"/>
  <c r="H68" i="13"/>
  <c r="H69" i="13"/>
  <c r="BP242" i="13"/>
  <c r="BQ242" i="13" s="1"/>
  <c r="B73" i="12"/>
  <c r="B66" i="12"/>
  <c r="A74" i="12"/>
  <c r="C74" i="12" s="1"/>
  <c r="I60" i="10"/>
  <c r="O65" i="10" s="1"/>
  <c r="I60" i="12"/>
  <c r="A68" i="12"/>
  <c r="A66" i="12"/>
  <c r="A69" i="12"/>
  <c r="A65" i="12"/>
  <c r="C69" i="12"/>
  <c r="C66" i="12"/>
  <c r="C68" i="12"/>
  <c r="C65" i="12"/>
  <c r="E130" i="12"/>
  <c r="E131" i="12" s="1"/>
  <c r="G125" i="12"/>
  <c r="E124" i="12"/>
  <c r="G119" i="12"/>
  <c r="E118" i="12"/>
  <c r="G113" i="12"/>
  <c r="E112" i="12"/>
  <c r="G107" i="12"/>
  <c r="E106" i="12"/>
  <c r="G101" i="12"/>
  <c r="E100" i="12"/>
  <c r="G95" i="12"/>
  <c r="E94" i="12"/>
  <c r="G89" i="12"/>
  <c r="E88" i="12"/>
  <c r="G83" i="12"/>
  <c r="E82" i="12"/>
  <c r="G77" i="12"/>
  <c r="I69" i="12"/>
  <c r="J69" i="12" s="1"/>
  <c r="P68" i="12"/>
  <c r="P66" i="12"/>
  <c r="I65" i="12"/>
  <c r="G126" i="12"/>
  <c r="E125" i="12"/>
  <c r="G120" i="12"/>
  <c r="E119" i="12"/>
  <c r="G114" i="12"/>
  <c r="E113" i="12"/>
  <c r="G108" i="12"/>
  <c r="E107" i="12"/>
  <c r="G102" i="12"/>
  <c r="E101" i="12"/>
  <c r="G96" i="12"/>
  <c r="E95" i="12"/>
  <c r="G90" i="12"/>
  <c r="E89" i="12"/>
  <c r="G84" i="12"/>
  <c r="E83" i="12"/>
  <c r="G78" i="12"/>
  <c r="E77" i="12"/>
  <c r="G76" i="12"/>
  <c r="G127" i="12"/>
  <c r="E126" i="12"/>
  <c r="G121" i="12"/>
  <c r="E120" i="12"/>
  <c r="G115" i="12"/>
  <c r="E114" i="12"/>
  <c r="G109" i="12"/>
  <c r="E108" i="12"/>
  <c r="G103" i="12"/>
  <c r="E102" i="12"/>
  <c r="G97" i="12"/>
  <c r="E96" i="12"/>
  <c r="G91" i="12"/>
  <c r="E90" i="12"/>
  <c r="G85" i="12"/>
  <c r="E84" i="12"/>
  <c r="G79" i="12"/>
  <c r="E78" i="12"/>
  <c r="E76" i="12"/>
  <c r="G75" i="12"/>
  <c r="G128" i="12"/>
  <c r="E127" i="12"/>
  <c r="G122" i="12"/>
  <c r="E121" i="12"/>
  <c r="G116" i="12"/>
  <c r="E115" i="12"/>
  <c r="G110" i="12"/>
  <c r="E109" i="12"/>
  <c r="G104" i="12"/>
  <c r="E103" i="12"/>
  <c r="G98" i="12"/>
  <c r="E97" i="12"/>
  <c r="G92" i="12"/>
  <c r="E91" i="12"/>
  <c r="G86" i="12"/>
  <c r="E85" i="12"/>
  <c r="G80" i="12"/>
  <c r="E79" i="12"/>
  <c r="E75" i="12"/>
  <c r="G74" i="12"/>
  <c r="P69" i="12"/>
  <c r="I68" i="12"/>
  <c r="J68" i="12" s="1"/>
  <c r="I66" i="12"/>
  <c r="J66" i="12" s="1"/>
  <c r="P65" i="12"/>
  <c r="G129" i="12"/>
  <c r="E128" i="12"/>
  <c r="G123" i="12"/>
  <c r="E122" i="12"/>
  <c r="G117" i="12"/>
  <c r="E116" i="12"/>
  <c r="G111" i="12"/>
  <c r="E110" i="12"/>
  <c r="G105" i="12"/>
  <c r="E104" i="12"/>
  <c r="G99" i="12"/>
  <c r="E98" i="12"/>
  <c r="G93" i="12"/>
  <c r="E92" i="12"/>
  <c r="G87" i="12"/>
  <c r="E86" i="12"/>
  <c r="G81" i="12"/>
  <c r="E80" i="12"/>
  <c r="E74" i="12"/>
  <c r="G73" i="12"/>
  <c r="G118" i="12"/>
  <c r="E111" i="12"/>
  <c r="G82" i="12"/>
  <c r="G124" i="12"/>
  <c r="E117" i="12"/>
  <c r="G88" i="12"/>
  <c r="E81" i="12"/>
  <c r="G130" i="12"/>
  <c r="G131" i="12" s="1"/>
  <c r="E123" i="12"/>
  <c r="G94" i="12"/>
  <c r="E87" i="12"/>
  <c r="E129" i="12"/>
  <c r="G100" i="12"/>
  <c r="E93" i="12"/>
  <c r="G106" i="12"/>
  <c r="E99" i="12"/>
  <c r="E73" i="12"/>
  <c r="G112" i="12"/>
  <c r="E105" i="12"/>
  <c r="A75" i="11"/>
  <c r="A69" i="11"/>
  <c r="A65" i="11"/>
  <c r="A68" i="11"/>
  <c r="C66" i="11"/>
  <c r="C69" i="11"/>
  <c r="A66" i="11"/>
  <c r="C68" i="11"/>
  <c r="C65" i="11"/>
  <c r="E130" i="11"/>
  <c r="E131" i="11" s="1"/>
  <c r="G125" i="11"/>
  <c r="E124" i="11"/>
  <c r="G119" i="11"/>
  <c r="E118" i="11"/>
  <c r="G113" i="11"/>
  <c r="E112" i="11"/>
  <c r="G107" i="11"/>
  <c r="E106" i="11"/>
  <c r="G101" i="11"/>
  <c r="E100" i="11"/>
  <c r="G95" i="11"/>
  <c r="E94" i="11"/>
  <c r="G89" i="11"/>
  <c r="E88" i="11"/>
  <c r="G83" i="11"/>
  <c r="E82" i="11"/>
  <c r="G77" i="11"/>
  <c r="I69" i="11"/>
  <c r="P68" i="11"/>
  <c r="P66" i="11"/>
  <c r="I65" i="11"/>
  <c r="G126" i="11"/>
  <c r="E125" i="11"/>
  <c r="G120" i="11"/>
  <c r="E119" i="11"/>
  <c r="G114" i="11"/>
  <c r="E113" i="11"/>
  <c r="G108" i="11"/>
  <c r="E107" i="11"/>
  <c r="G102" i="11"/>
  <c r="E101" i="11"/>
  <c r="G96" i="11"/>
  <c r="E95" i="11"/>
  <c r="G90" i="11"/>
  <c r="E89" i="11"/>
  <c r="G84" i="11"/>
  <c r="E83" i="11"/>
  <c r="G78" i="11"/>
  <c r="E77" i="11"/>
  <c r="G76" i="11"/>
  <c r="G127" i="11"/>
  <c r="E126" i="11"/>
  <c r="G121" i="11"/>
  <c r="E120" i="11"/>
  <c r="G115" i="11"/>
  <c r="E114" i="11"/>
  <c r="G109" i="11"/>
  <c r="E108" i="11"/>
  <c r="G103" i="11"/>
  <c r="E102" i="11"/>
  <c r="G97" i="11"/>
  <c r="E96" i="11"/>
  <c r="G91" i="11"/>
  <c r="E90" i="11"/>
  <c r="G85" i="11"/>
  <c r="E84" i="11"/>
  <c r="G79" i="11"/>
  <c r="E78" i="11"/>
  <c r="E76" i="11"/>
  <c r="G75" i="11"/>
  <c r="G128" i="11"/>
  <c r="E127" i="11"/>
  <c r="G122" i="11"/>
  <c r="E121" i="11"/>
  <c r="G116" i="11"/>
  <c r="E115" i="11"/>
  <c r="G110" i="11"/>
  <c r="E109" i="11"/>
  <c r="G104" i="11"/>
  <c r="E103" i="11"/>
  <c r="G98" i="11"/>
  <c r="E97" i="11"/>
  <c r="G92" i="11"/>
  <c r="E91" i="11"/>
  <c r="G86" i="11"/>
  <c r="E85" i="11"/>
  <c r="G80" i="11"/>
  <c r="E79" i="11"/>
  <c r="E75" i="11"/>
  <c r="G74" i="11"/>
  <c r="P69" i="11"/>
  <c r="I68" i="11"/>
  <c r="I66" i="11"/>
  <c r="P65" i="11"/>
  <c r="G129" i="11"/>
  <c r="E128" i="11"/>
  <c r="G123" i="11"/>
  <c r="E122" i="11"/>
  <c r="G117" i="11"/>
  <c r="E116" i="11"/>
  <c r="G111" i="11"/>
  <c r="E110" i="11"/>
  <c r="G105" i="11"/>
  <c r="E104" i="11"/>
  <c r="G99" i="11"/>
  <c r="E98" i="11"/>
  <c r="G93" i="11"/>
  <c r="E92" i="11"/>
  <c r="G87" i="11"/>
  <c r="E86" i="11"/>
  <c r="G81" i="11"/>
  <c r="E80" i="11"/>
  <c r="E74" i="11"/>
  <c r="G73" i="11"/>
  <c r="G118" i="11"/>
  <c r="E111" i="11"/>
  <c r="G82" i="11"/>
  <c r="G124" i="11"/>
  <c r="E117" i="11"/>
  <c r="G88" i="11"/>
  <c r="E81" i="11"/>
  <c r="G130" i="11"/>
  <c r="G131" i="11" s="1"/>
  <c r="E123" i="11"/>
  <c r="G94" i="11"/>
  <c r="E87" i="11"/>
  <c r="E129" i="11"/>
  <c r="G100" i="11"/>
  <c r="E93" i="11"/>
  <c r="G106" i="11"/>
  <c r="E99" i="11"/>
  <c r="E73" i="11"/>
  <c r="G112" i="11"/>
  <c r="E105" i="11"/>
  <c r="I60" i="11"/>
  <c r="B74" i="11"/>
  <c r="A76" i="11"/>
  <c r="C74" i="11"/>
  <c r="O69" i="10"/>
  <c r="H68" i="10"/>
  <c r="O66" i="10"/>
  <c r="H65" i="10"/>
  <c r="H69" i="10"/>
  <c r="C74" i="10"/>
  <c r="B74" i="10"/>
  <c r="E130" i="10"/>
  <c r="E131" i="10" s="1"/>
  <c r="G125" i="10"/>
  <c r="E124" i="10"/>
  <c r="G119" i="10"/>
  <c r="E118" i="10"/>
  <c r="G113" i="10"/>
  <c r="E112" i="10"/>
  <c r="G107" i="10"/>
  <c r="E106" i="10"/>
  <c r="G101" i="10"/>
  <c r="E100" i="10"/>
  <c r="G95" i="10"/>
  <c r="E94" i="10"/>
  <c r="G89" i="10"/>
  <c r="E88" i="10"/>
  <c r="G83" i="10"/>
  <c r="E82" i="10"/>
  <c r="G77" i="10"/>
  <c r="G126" i="10"/>
  <c r="E125" i="10"/>
  <c r="G120" i="10"/>
  <c r="E119" i="10"/>
  <c r="G114" i="10"/>
  <c r="E113" i="10"/>
  <c r="G108" i="10"/>
  <c r="E107" i="10"/>
  <c r="G102" i="10"/>
  <c r="E101" i="10"/>
  <c r="G96" i="10"/>
  <c r="E95" i="10"/>
  <c r="G90" i="10"/>
  <c r="E89" i="10"/>
  <c r="G84" i="10"/>
  <c r="E83" i="10"/>
  <c r="G78" i="10"/>
  <c r="E77" i="10"/>
  <c r="G76" i="10"/>
  <c r="G127" i="10"/>
  <c r="E126" i="10"/>
  <c r="G121" i="10"/>
  <c r="E120" i="10"/>
  <c r="G115" i="10"/>
  <c r="E114" i="10"/>
  <c r="G109" i="10"/>
  <c r="E108" i="10"/>
  <c r="G103" i="10"/>
  <c r="E102" i="10"/>
  <c r="G97" i="10"/>
  <c r="E96" i="10"/>
  <c r="G91" i="10"/>
  <c r="E90" i="10"/>
  <c r="G85" i="10"/>
  <c r="E84" i="10"/>
  <c r="G79" i="10"/>
  <c r="E78" i="10"/>
  <c r="E76" i="10"/>
  <c r="G75" i="10"/>
  <c r="G128" i="10"/>
  <c r="E127" i="10"/>
  <c r="G122" i="10"/>
  <c r="E121" i="10"/>
  <c r="G116" i="10"/>
  <c r="E115" i="10"/>
  <c r="G110" i="10"/>
  <c r="E109" i="10"/>
  <c r="G104" i="10"/>
  <c r="E103" i="10"/>
  <c r="G98" i="10"/>
  <c r="E97" i="10"/>
  <c r="G92" i="10"/>
  <c r="E91" i="10"/>
  <c r="G86" i="10"/>
  <c r="E85" i="10"/>
  <c r="G80" i="10"/>
  <c r="E79" i="10"/>
  <c r="E75" i="10"/>
  <c r="G74" i="10"/>
  <c r="P69" i="10"/>
  <c r="I68" i="10"/>
  <c r="J68" i="10" s="1"/>
  <c r="I66" i="10"/>
  <c r="J66" i="10" s="1"/>
  <c r="P65" i="10"/>
  <c r="G129" i="10"/>
  <c r="E128" i="10"/>
  <c r="G123" i="10"/>
  <c r="E122" i="10"/>
  <c r="G117" i="10"/>
  <c r="E116" i="10"/>
  <c r="G111" i="10"/>
  <c r="E110" i="10"/>
  <c r="G105" i="10"/>
  <c r="E104" i="10"/>
  <c r="G99" i="10"/>
  <c r="E98" i="10"/>
  <c r="G93" i="10"/>
  <c r="E92" i="10"/>
  <c r="G87" i="10"/>
  <c r="E86" i="10"/>
  <c r="G81" i="10"/>
  <c r="E80" i="10"/>
  <c r="E74" i="10"/>
  <c r="G73" i="10"/>
  <c r="G118" i="10"/>
  <c r="E111" i="10"/>
  <c r="G82" i="10"/>
  <c r="E73" i="10"/>
  <c r="G124" i="10"/>
  <c r="E117" i="10"/>
  <c r="G88" i="10"/>
  <c r="E81" i="10"/>
  <c r="G130" i="10"/>
  <c r="G131" i="10" s="1"/>
  <c r="E123" i="10"/>
  <c r="G94" i="10"/>
  <c r="E87" i="10"/>
  <c r="P68" i="10"/>
  <c r="E129" i="10"/>
  <c r="G100" i="10"/>
  <c r="E93" i="10"/>
  <c r="I65" i="10"/>
  <c r="J65" i="10" s="1"/>
  <c r="G106" i="10"/>
  <c r="E99" i="10"/>
  <c r="I69" i="10"/>
  <c r="J69" i="10" s="1"/>
  <c r="G112" i="10"/>
  <c r="E105" i="10"/>
  <c r="P66" i="10"/>
  <c r="A75" i="10"/>
  <c r="B69" i="10"/>
  <c r="C69" i="10" s="1"/>
  <c r="B65" i="10"/>
  <c r="B68" i="10"/>
  <c r="C68" i="10" s="1"/>
  <c r="B66" i="10"/>
  <c r="C66" i="10" s="1"/>
  <c r="A69" i="10"/>
  <c r="A65" i="10"/>
  <c r="A68" i="10"/>
  <c r="A66" i="10"/>
  <c r="C65" i="10"/>
  <c r="BP242" i="5"/>
  <c r="BQ242" i="5" s="1"/>
  <c r="A62" i="5"/>
  <c r="H68" i="5"/>
  <c r="I60" i="7"/>
  <c r="O68" i="7" s="1"/>
  <c r="E115" i="6"/>
  <c r="E97" i="6"/>
  <c r="E79" i="6"/>
  <c r="P65" i="6"/>
  <c r="E87" i="6"/>
  <c r="P66" i="6"/>
  <c r="E101" i="6"/>
  <c r="E74" i="6"/>
  <c r="G123" i="6"/>
  <c r="G103" i="6"/>
  <c r="G129" i="6"/>
  <c r="G128" i="6"/>
  <c r="G110" i="6"/>
  <c r="G92" i="6"/>
  <c r="E75" i="6"/>
  <c r="G100" i="6"/>
  <c r="G82" i="6"/>
  <c r="I65" i="6"/>
  <c r="G102" i="6"/>
  <c r="G76" i="6"/>
  <c r="G97" i="6"/>
  <c r="G121" i="6"/>
  <c r="G75" i="6"/>
  <c r="G101" i="6"/>
  <c r="E123" i="6"/>
  <c r="G106" i="6"/>
  <c r="E107" i="6"/>
  <c r="E84" i="6"/>
  <c r="E128" i="6"/>
  <c r="G111" i="6"/>
  <c r="E98" i="6"/>
  <c r="G99" i="6"/>
  <c r="E95" i="6"/>
  <c r="G73" i="6"/>
  <c r="G95" i="6"/>
  <c r="G118" i="6"/>
  <c r="E127" i="6"/>
  <c r="E109" i="6"/>
  <c r="E91" i="6"/>
  <c r="G74" i="6"/>
  <c r="E99" i="6"/>
  <c r="E81" i="6"/>
  <c r="E77" i="6"/>
  <c r="E105" i="6"/>
  <c r="G77" i="6"/>
  <c r="G105" i="6"/>
  <c r="E124" i="6"/>
  <c r="E78" i="6"/>
  <c r="G107" i="6"/>
  <c r="E126" i="6"/>
  <c r="G114" i="6"/>
  <c r="E116" i="6"/>
  <c r="E92" i="6"/>
  <c r="E118" i="6"/>
  <c r="E104" i="6"/>
  <c r="G119" i="6"/>
  <c r="E106" i="6"/>
  <c r="G122" i="6"/>
  <c r="G104" i="6"/>
  <c r="G86" i="6"/>
  <c r="P69" i="6"/>
  <c r="G94" i="6"/>
  <c r="E73" i="6"/>
  <c r="G84" i="6"/>
  <c r="E108" i="6"/>
  <c r="G79" i="6"/>
  <c r="G108" i="6"/>
  <c r="G83" i="6"/>
  <c r="E110" i="6"/>
  <c r="G130" i="6"/>
  <c r="E120" i="6"/>
  <c r="E122" i="6"/>
  <c r="E102" i="6"/>
  <c r="G78" i="6"/>
  <c r="G124" i="6"/>
  <c r="E112" i="6"/>
  <c r="G125" i="6"/>
  <c r="E130" i="6"/>
  <c r="E131" i="6" s="1"/>
  <c r="E96" i="6"/>
  <c r="G120" i="6"/>
  <c r="E100" i="6"/>
  <c r="E89" i="6"/>
  <c r="E121" i="6"/>
  <c r="E103" i="6"/>
  <c r="E85" i="6"/>
  <c r="I68" i="6"/>
  <c r="E93" i="6"/>
  <c r="I69" i="6"/>
  <c r="E86" i="6"/>
  <c r="G112" i="6"/>
  <c r="E88" i="6"/>
  <c r="E111" i="6"/>
  <c r="G85" i="6"/>
  <c r="E113" i="6"/>
  <c r="E82" i="6"/>
  <c r="G126" i="6"/>
  <c r="E83" i="6"/>
  <c r="G127" i="6"/>
  <c r="G109" i="6"/>
  <c r="G87" i="6"/>
  <c r="E129" i="6"/>
  <c r="E119" i="6"/>
  <c r="G81" i="6"/>
  <c r="A65" i="8"/>
  <c r="B74" i="8"/>
  <c r="A76" i="8"/>
  <c r="C74" i="8"/>
  <c r="B68" i="8"/>
  <c r="C68" i="8" s="1"/>
  <c r="B66" i="8"/>
  <c r="C66" i="8" s="1"/>
  <c r="B69" i="8"/>
  <c r="C69" i="8" s="1"/>
  <c r="B65" i="8"/>
  <c r="A69" i="8"/>
  <c r="A66" i="8"/>
  <c r="C75" i="8"/>
  <c r="B75" i="8"/>
  <c r="E130" i="8"/>
  <c r="E131" i="8" s="1"/>
  <c r="G125" i="8"/>
  <c r="E124" i="8"/>
  <c r="G119" i="8"/>
  <c r="E118" i="8"/>
  <c r="G113" i="8"/>
  <c r="E112" i="8"/>
  <c r="G107" i="8"/>
  <c r="E106" i="8"/>
  <c r="G101" i="8"/>
  <c r="E100" i="8"/>
  <c r="G95" i="8"/>
  <c r="E94" i="8"/>
  <c r="G89" i="8"/>
  <c r="E88" i="8"/>
  <c r="G83" i="8"/>
  <c r="E82" i="8"/>
  <c r="G77" i="8"/>
  <c r="I69" i="8"/>
  <c r="P68" i="8"/>
  <c r="P66" i="8"/>
  <c r="I65" i="8"/>
  <c r="G126" i="8"/>
  <c r="E125" i="8"/>
  <c r="G120" i="8"/>
  <c r="E119" i="8"/>
  <c r="G114" i="8"/>
  <c r="E113" i="8"/>
  <c r="G108" i="8"/>
  <c r="E107" i="8"/>
  <c r="G102" i="8"/>
  <c r="E101" i="8"/>
  <c r="G96" i="8"/>
  <c r="E95" i="8"/>
  <c r="G90" i="8"/>
  <c r="E89" i="8"/>
  <c r="G84" i="8"/>
  <c r="E83" i="8"/>
  <c r="G78" i="8"/>
  <c r="E77" i="8"/>
  <c r="G76" i="8"/>
  <c r="G127" i="8"/>
  <c r="E126" i="8"/>
  <c r="G121" i="8"/>
  <c r="E120" i="8"/>
  <c r="G115" i="8"/>
  <c r="E114" i="8"/>
  <c r="G109" i="8"/>
  <c r="E108" i="8"/>
  <c r="G103" i="8"/>
  <c r="E102" i="8"/>
  <c r="G97" i="8"/>
  <c r="E96" i="8"/>
  <c r="G91" i="8"/>
  <c r="E90" i="8"/>
  <c r="G85" i="8"/>
  <c r="E84" i="8"/>
  <c r="G79" i="8"/>
  <c r="E78" i="8"/>
  <c r="E76" i="8"/>
  <c r="G75" i="8"/>
  <c r="G128" i="8"/>
  <c r="E127" i="8"/>
  <c r="G122" i="8"/>
  <c r="E121" i="8"/>
  <c r="G116" i="8"/>
  <c r="E115" i="8"/>
  <c r="G110" i="8"/>
  <c r="E109" i="8"/>
  <c r="G104" i="8"/>
  <c r="E103" i="8"/>
  <c r="G98" i="8"/>
  <c r="E97" i="8"/>
  <c r="G92" i="8"/>
  <c r="E91" i="8"/>
  <c r="G86" i="8"/>
  <c r="E85" i="8"/>
  <c r="G80" i="8"/>
  <c r="E79" i="8"/>
  <c r="E75" i="8"/>
  <c r="G74" i="8"/>
  <c r="P69" i="8"/>
  <c r="I68" i="8"/>
  <c r="I66" i="8"/>
  <c r="P65" i="8"/>
  <c r="G129" i="8"/>
  <c r="E128" i="8"/>
  <c r="G123" i="8"/>
  <c r="E122" i="8"/>
  <c r="G117" i="8"/>
  <c r="E116" i="8"/>
  <c r="G111" i="8"/>
  <c r="E110" i="8"/>
  <c r="G105" i="8"/>
  <c r="E104" i="8"/>
  <c r="G99" i="8"/>
  <c r="E98" i="8"/>
  <c r="G93" i="8"/>
  <c r="E92" i="8"/>
  <c r="G87" i="8"/>
  <c r="E86" i="8"/>
  <c r="G81" i="8"/>
  <c r="E80" i="8"/>
  <c r="E74" i="8"/>
  <c r="G73" i="8"/>
  <c r="G118" i="8"/>
  <c r="E111" i="8"/>
  <c r="G82" i="8"/>
  <c r="G124" i="8"/>
  <c r="E117" i="8"/>
  <c r="G88" i="8"/>
  <c r="E81" i="8"/>
  <c r="G130" i="8"/>
  <c r="G131" i="8" s="1"/>
  <c r="E123" i="8"/>
  <c r="G94" i="8"/>
  <c r="E87" i="8"/>
  <c r="E129" i="8"/>
  <c r="G100" i="8"/>
  <c r="E93" i="8"/>
  <c r="G106" i="8"/>
  <c r="E99" i="8"/>
  <c r="E73" i="8"/>
  <c r="G112" i="8"/>
  <c r="E105" i="8"/>
  <c r="I60" i="8"/>
  <c r="C65" i="8"/>
  <c r="H69" i="7"/>
  <c r="O66" i="7"/>
  <c r="H65" i="7"/>
  <c r="O69" i="7"/>
  <c r="H68" i="7"/>
  <c r="H66" i="7"/>
  <c r="O65" i="7"/>
  <c r="C73" i="7"/>
  <c r="B73" i="7"/>
  <c r="E130" i="7"/>
  <c r="E131" i="7" s="1"/>
  <c r="G125" i="7"/>
  <c r="E124" i="7"/>
  <c r="G119" i="7"/>
  <c r="E118" i="7"/>
  <c r="G113" i="7"/>
  <c r="E112" i="7"/>
  <c r="G107" i="7"/>
  <c r="E106" i="7"/>
  <c r="G101" i="7"/>
  <c r="E100" i="7"/>
  <c r="G95" i="7"/>
  <c r="E94" i="7"/>
  <c r="G89" i="7"/>
  <c r="E88" i="7"/>
  <c r="G83" i="7"/>
  <c r="E82" i="7"/>
  <c r="G77" i="7"/>
  <c r="I69" i="7"/>
  <c r="J69" i="7" s="1"/>
  <c r="P68" i="7"/>
  <c r="P66" i="7"/>
  <c r="I65" i="7"/>
  <c r="J65" i="7" s="1"/>
  <c r="G126" i="7"/>
  <c r="E125" i="7"/>
  <c r="G120" i="7"/>
  <c r="E119" i="7"/>
  <c r="G114" i="7"/>
  <c r="E113" i="7"/>
  <c r="G108" i="7"/>
  <c r="E107" i="7"/>
  <c r="G102" i="7"/>
  <c r="E101" i="7"/>
  <c r="G96" i="7"/>
  <c r="E95" i="7"/>
  <c r="G90" i="7"/>
  <c r="E89" i="7"/>
  <c r="G84" i="7"/>
  <c r="E83" i="7"/>
  <c r="G78" i="7"/>
  <c r="E77" i="7"/>
  <c r="G76" i="7"/>
  <c r="G127" i="7"/>
  <c r="E126" i="7"/>
  <c r="G121" i="7"/>
  <c r="E120" i="7"/>
  <c r="G115" i="7"/>
  <c r="E114" i="7"/>
  <c r="G109" i="7"/>
  <c r="E108" i="7"/>
  <c r="G103" i="7"/>
  <c r="E102" i="7"/>
  <c r="G97" i="7"/>
  <c r="E96" i="7"/>
  <c r="G91" i="7"/>
  <c r="E90" i="7"/>
  <c r="G85" i="7"/>
  <c r="E84" i="7"/>
  <c r="G79" i="7"/>
  <c r="E78" i="7"/>
  <c r="E76" i="7"/>
  <c r="G75" i="7"/>
  <c r="G128" i="7"/>
  <c r="E127" i="7"/>
  <c r="G122" i="7"/>
  <c r="E121" i="7"/>
  <c r="G116" i="7"/>
  <c r="E115" i="7"/>
  <c r="G110" i="7"/>
  <c r="E109" i="7"/>
  <c r="G104" i="7"/>
  <c r="E103" i="7"/>
  <c r="G98" i="7"/>
  <c r="E97" i="7"/>
  <c r="G92" i="7"/>
  <c r="E91" i="7"/>
  <c r="G86" i="7"/>
  <c r="E85" i="7"/>
  <c r="G80" i="7"/>
  <c r="E79" i="7"/>
  <c r="E75" i="7"/>
  <c r="G74" i="7"/>
  <c r="P69" i="7"/>
  <c r="I68" i="7"/>
  <c r="J68" i="7" s="1"/>
  <c r="I66" i="7"/>
  <c r="J66" i="7" s="1"/>
  <c r="P65" i="7"/>
  <c r="G129" i="7"/>
  <c r="E128" i="7"/>
  <c r="G123" i="7"/>
  <c r="E122" i="7"/>
  <c r="G117" i="7"/>
  <c r="E116" i="7"/>
  <c r="G111" i="7"/>
  <c r="E110" i="7"/>
  <c r="G105" i="7"/>
  <c r="E104" i="7"/>
  <c r="G99" i="7"/>
  <c r="E98" i="7"/>
  <c r="G93" i="7"/>
  <c r="E92" i="7"/>
  <c r="G87" i="7"/>
  <c r="E86" i="7"/>
  <c r="G81" i="7"/>
  <c r="E80" i="7"/>
  <c r="E74" i="7"/>
  <c r="G73" i="7"/>
  <c r="G118" i="7"/>
  <c r="E111" i="7"/>
  <c r="G82" i="7"/>
  <c r="G124" i="7"/>
  <c r="E117" i="7"/>
  <c r="G88" i="7"/>
  <c r="E81" i="7"/>
  <c r="G130" i="7"/>
  <c r="G131" i="7" s="1"/>
  <c r="E123" i="7"/>
  <c r="G94" i="7"/>
  <c r="E87" i="7"/>
  <c r="E129" i="7"/>
  <c r="G100" i="7"/>
  <c r="E93" i="7"/>
  <c r="G106" i="7"/>
  <c r="E99" i="7"/>
  <c r="E73" i="7"/>
  <c r="G112" i="7"/>
  <c r="E105" i="7"/>
  <c r="A74" i="7"/>
  <c r="B68" i="7"/>
  <c r="C68" i="7" s="1"/>
  <c r="B66" i="7"/>
  <c r="C66" i="7" s="1"/>
  <c r="B69" i="7"/>
  <c r="C69" i="7" s="1"/>
  <c r="B65" i="7"/>
  <c r="A68" i="7"/>
  <c r="A66" i="7"/>
  <c r="C65" i="7"/>
  <c r="A69" i="7"/>
  <c r="A65" i="7"/>
  <c r="C76" i="6"/>
  <c r="B76" i="6"/>
  <c r="B66" i="6"/>
  <c r="C66" i="6" s="1"/>
  <c r="B68" i="6"/>
  <c r="C68" i="6" s="1"/>
  <c r="B65" i="6"/>
  <c r="C65" i="6" s="1"/>
  <c r="B69" i="6"/>
  <c r="C69" i="6" s="1"/>
  <c r="B74" i="6"/>
  <c r="C74" i="6"/>
  <c r="A77" i="6"/>
  <c r="A69" i="6"/>
  <c r="A65" i="6"/>
  <c r="J65" i="6"/>
  <c r="I60" i="6"/>
  <c r="J69" i="6" s="1"/>
  <c r="B75" i="6"/>
  <c r="C75" i="6"/>
  <c r="A68" i="6"/>
  <c r="G131" i="6"/>
  <c r="J68" i="6"/>
  <c r="AM300" i="4"/>
  <c r="AR301" i="4"/>
  <c r="AO300" i="4"/>
  <c r="AJ301" i="4"/>
  <c r="AM301" i="4"/>
  <c r="AU300" i="4"/>
  <c r="AI301" i="4"/>
  <c r="AV301" i="4"/>
  <c r="AY372" i="4"/>
  <c r="AH301" i="4"/>
  <c r="AO301" i="4"/>
  <c r="AW301" i="4"/>
  <c r="AG301" i="4"/>
  <c r="AQ371" i="4"/>
  <c r="AH371" i="4"/>
  <c r="AK371" i="4"/>
  <c r="AW372" i="4"/>
  <c r="AP371" i="4"/>
  <c r="AX371" i="4"/>
  <c r="AI371" i="4"/>
  <c r="AV372" i="4"/>
  <c r="AX372" i="4"/>
  <c r="AO372" i="4"/>
  <c r="AN372" i="4"/>
  <c r="AM372" i="4"/>
  <c r="AL372" i="4"/>
  <c r="AY371" i="4"/>
  <c r="AL371" i="4"/>
  <c r="AI372" i="4"/>
  <c r="AH372" i="4"/>
  <c r="AG372" i="4"/>
  <c r="AZ371" i="4"/>
  <c r="AM371" i="4"/>
  <c r="AJ372" i="4"/>
  <c r="AT372" i="4"/>
  <c r="AS372" i="4"/>
  <c r="AR372" i="4"/>
  <c r="AK372" i="4"/>
  <c r="AR371" i="4"/>
  <c r="AW371" i="4"/>
  <c r="AV371" i="4"/>
  <c r="AU371" i="4"/>
  <c r="AN371" i="4"/>
  <c r="AG371" i="4"/>
  <c r="H72" i="5"/>
  <c r="H71" i="5"/>
  <c r="H69" i="5"/>
  <c r="H66" i="5"/>
  <c r="H65" i="5"/>
  <c r="H74" i="5"/>
  <c r="I67" i="5"/>
  <c r="I64" i="5"/>
  <c r="A233" i="5"/>
  <c r="AW301" i="5"/>
  <c r="AQ301" i="5"/>
  <c r="AK301" i="5"/>
  <c r="AW300" i="5"/>
  <c r="AQ300" i="5"/>
  <c r="AK300" i="5"/>
  <c r="AV301" i="5"/>
  <c r="AP301" i="5"/>
  <c r="AJ301" i="5"/>
  <c r="AV300" i="5"/>
  <c r="AP300" i="5"/>
  <c r="AJ300" i="5"/>
  <c r="AU301" i="5"/>
  <c r="AO301" i="5"/>
  <c r="AI301" i="5"/>
  <c r="AU300" i="5"/>
  <c r="AO300" i="5"/>
  <c r="AI300" i="5"/>
  <c r="AZ301" i="5"/>
  <c r="AT301" i="5"/>
  <c r="AN301" i="5"/>
  <c r="AH301" i="5"/>
  <c r="AZ300" i="5"/>
  <c r="AT300" i="5"/>
  <c r="AN300" i="5"/>
  <c r="AH300" i="5"/>
  <c r="AY301" i="5"/>
  <c r="AG301" i="5"/>
  <c r="AM300" i="5"/>
  <c r="AL301" i="5"/>
  <c r="AX301" i="5"/>
  <c r="AL300" i="5"/>
  <c r="AS301" i="5"/>
  <c r="AY300" i="5"/>
  <c r="AG300" i="5"/>
  <c r="AR300" i="5"/>
  <c r="AR301" i="5"/>
  <c r="AX300" i="5"/>
  <c r="AM301" i="5"/>
  <c r="AS300" i="5"/>
  <c r="H75" i="5"/>
  <c r="B62" i="5"/>
  <c r="C94" i="5" s="1"/>
  <c r="AU372" i="4"/>
  <c r="AZ372" i="4"/>
  <c r="AJ371" i="4"/>
  <c r="AO371" i="4"/>
  <c r="AT371" i="4"/>
  <c r="AS371" i="4"/>
  <c r="AX301" i="4"/>
  <c r="AZ301" i="4"/>
  <c r="AP300" i="4"/>
  <c r="AJ300" i="4"/>
  <c r="AT300" i="4"/>
  <c r="AQ372" i="4"/>
  <c r="AS300" i="4"/>
  <c r="AN300" i="4"/>
  <c r="AH300" i="4"/>
  <c r="AI300" i="4"/>
  <c r="AY300" i="4"/>
  <c r="AR300" i="4"/>
  <c r="AY301" i="4"/>
  <c r="B62" i="4"/>
  <c r="A62" i="4"/>
  <c r="H69" i="4"/>
  <c r="H72" i="4"/>
  <c r="H65" i="4"/>
  <c r="H75" i="4"/>
  <c r="H68" i="4"/>
  <c r="H71" i="4"/>
  <c r="H66" i="4"/>
  <c r="BP242" i="4"/>
  <c r="BQ242" i="4" s="1"/>
  <c r="H74" i="4"/>
  <c r="A233" i="4"/>
  <c r="Q66" i="14" l="1"/>
  <c r="J69" i="14"/>
  <c r="O68" i="14"/>
  <c r="O65" i="14"/>
  <c r="J68" i="14"/>
  <c r="H66" i="14"/>
  <c r="J65" i="14"/>
  <c r="P67" i="14"/>
  <c r="P64" i="16"/>
  <c r="I67" i="16"/>
  <c r="A77" i="16"/>
  <c r="A78" i="16" s="1"/>
  <c r="Q68" i="16"/>
  <c r="Q66" i="16"/>
  <c r="C77" i="16"/>
  <c r="B77" i="16"/>
  <c r="C76" i="16"/>
  <c r="B76" i="16"/>
  <c r="I64" i="16"/>
  <c r="Q65" i="16"/>
  <c r="P67" i="16"/>
  <c r="Q69" i="16"/>
  <c r="J69" i="15"/>
  <c r="J66" i="15"/>
  <c r="I64" i="15"/>
  <c r="H69" i="15"/>
  <c r="O68" i="15"/>
  <c r="O66" i="15"/>
  <c r="H65" i="15"/>
  <c r="I67" i="15"/>
  <c r="O69" i="15"/>
  <c r="H68" i="15"/>
  <c r="H66" i="15"/>
  <c r="O65" i="15"/>
  <c r="Q66" i="15"/>
  <c r="P64" i="15"/>
  <c r="Q68" i="15"/>
  <c r="Q65" i="15"/>
  <c r="Q69" i="15"/>
  <c r="P67" i="15"/>
  <c r="J68" i="15"/>
  <c r="J65" i="15"/>
  <c r="C75" i="15"/>
  <c r="B75" i="15"/>
  <c r="A76" i="15"/>
  <c r="P64" i="14"/>
  <c r="Q65" i="14"/>
  <c r="Q69" i="14"/>
  <c r="Q68" i="14"/>
  <c r="I67" i="14"/>
  <c r="C76" i="14"/>
  <c r="B76" i="14"/>
  <c r="I64" i="14"/>
  <c r="A77" i="14"/>
  <c r="C111" i="13"/>
  <c r="D111" i="13"/>
  <c r="D117" i="13"/>
  <c r="C99" i="13"/>
  <c r="D99" i="13"/>
  <c r="D233" i="13"/>
  <c r="C233" i="13"/>
  <c r="B233" i="13"/>
  <c r="B96" i="13"/>
  <c r="I67" i="13"/>
  <c r="I64" i="13"/>
  <c r="C235" i="13"/>
  <c r="B235" i="13"/>
  <c r="D235" i="13"/>
  <c r="C91" i="13"/>
  <c r="B95" i="13"/>
  <c r="D93" i="13"/>
  <c r="A236" i="13"/>
  <c r="B234" i="13"/>
  <c r="D234" i="13"/>
  <c r="C234" i="13"/>
  <c r="D92" i="13"/>
  <c r="B92" i="13"/>
  <c r="B93" i="13"/>
  <c r="C94" i="13"/>
  <c r="J71" i="13"/>
  <c r="J74" i="13"/>
  <c r="J68" i="13"/>
  <c r="J75" i="13"/>
  <c r="J65" i="13"/>
  <c r="J72" i="13"/>
  <c r="J69" i="13"/>
  <c r="J66" i="13"/>
  <c r="D95" i="13"/>
  <c r="D96" i="13"/>
  <c r="B74" i="12"/>
  <c r="A75" i="12"/>
  <c r="A76" i="12" s="1"/>
  <c r="J65" i="12"/>
  <c r="O68" i="10"/>
  <c r="H66" i="10"/>
  <c r="P64" i="10"/>
  <c r="I67" i="10"/>
  <c r="C75" i="12"/>
  <c r="B75" i="12"/>
  <c r="I64" i="12"/>
  <c r="H69" i="12"/>
  <c r="O68" i="12"/>
  <c r="O66" i="12"/>
  <c r="H65" i="12"/>
  <c r="I67" i="12"/>
  <c r="O69" i="12"/>
  <c r="H68" i="12"/>
  <c r="H66" i="12"/>
  <c r="O65" i="12"/>
  <c r="Q66" i="12"/>
  <c r="P64" i="12"/>
  <c r="Q68" i="12"/>
  <c r="Q65" i="12"/>
  <c r="Q69" i="12"/>
  <c r="P67" i="12"/>
  <c r="J69" i="11"/>
  <c r="C76" i="11"/>
  <c r="B76" i="11"/>
  <c r="J66" i="11"/>
  <c r="I64" i="11"/>
  <c r="I67" i="11"/>
  <c r="O69" i="11"/>
  <c r="H68" i="11"/>
  <c r="H66" i="11"/>
  <c r="O65" i="11"/>
  <c r="H69" i="11"/>
  <c r="P64" i="11"/>
  <c r="P67" i="11"/>
  <c r="Q68" i="11"/>
  <c r="Q65" i="11"/>
  <c r="O68" i="11"/>
  <c r="Q66" i="11"/>
  <c r="Q69" i="11"/>
  <c r="O66" i="11"/>
  <c r="H65" i="11"/>
  <c r="J68" i="11"/>
  <c r="J65" i="11"/>
  <c r="C75" i="11"/>
  <c r="B75" i="11"/>
  <c r="A77" i="11"/>
  <c r="C75" i="10"/>
  <c r="B75" i="10"/>
  <c r="A76" i="10"/>
  <c r="I64" i="10"/>
  <c r="Q68" i="10"/>
  <c r="Q65" i="10"/>
  <c r="P67" i="10"/>
  <c r="Q69" i="10"/>
  <c r="Q66" i="10"/>
  <c r="B96" i="5"/>
  <c r="I64" i="7"/>
  <c r="P67" i="7"/>
  <c r="J68" i="8"/>
  <c r="J65" i="8"/>
  <c r="C76" i="8"/>
  <c r="B76" i="8"/>
  <c r="I64" i="8"/>
  <c r="H69" i="8"/>
  <c r="O68" i="8"/>
  <c r="O66" i="8"/>
  <c r="H65" i="8"/>
  <c r="I67" i="8"/>
  <c r="O69" i="8"/>
  <c r="H68" i="8"/>
  <c r="H66" i="8"/>
  <c r="O65" i="8"/>
  <c r="Q68" i="8"/>
  <c r="Q65" i="8"/>
  <c r="Q69" i="8"/>
  <c r="P67" i="8"/>
  <c r="Q66" i="8"/>
  <c r="P64" i="8"/>
  <c r="J69" i="8"/>
  <c r="J66" i="8"/>
  <c r="A77" i="8"/>
  <c r="Q69" i="7"/>
  <c r="Q66" i="7"/>
  <c r="B74" i="7"/>
  <c r="C74" i="7"/>
  <c r="P64" i="7"/>
  <c r="I67" i="7"/>
  <c r="A75" i="7"/>
  <c r="Q68" i="7"/>
  <c r="Q65" i="7"/>
  <c r="H65" i="6"/>
  <c r="O66" i="6"/>
  <c r="O68" i="6"/>
  <c r="H69" i="6"/>
  <c r="I64" i="6"/>
  <c r="P64" i="6"/>
  <c r="Q66" i="6"/>
  <c r="Q68" i="6"/>
  <c r="O65" i="6"/>
  <c r="H66" i="6"/>
  <c r="H68" i="6"/>
  <c r="O69" i="6"/>
  <c r="I67" i="6"/>
  <c r="P67" i="6"/>
  <c r="Q65" i="6"/>
  <c r="Q69" i="6"/>
  <c r="J66" i="6"/>
  <c r="A78" i="6"/>
  <c r="B77" i="6"/>
  <c r="C77" i="6"/>
  <c r="I73" i="5"/>
  <c r="I70" i="5"/>
  <c r="C99" i="5"/>
  <c r="D111" i="5"/>
  <c r="D99" i="5"/>
  <c r="D117" i="5"/>
  <c r="C111" i="5"/>
  <c r="B95" i="5"/>
  <c r="B92" i="5"/>
  <c r="A234" i="5"/>
  <c r="J68" i="5"/>
  <c r="J75" i="5"/>
  <c r="J65" i="5"/>
  <c r="J72" i="5"/>
  <c r="J69" i="5"/>
  <c r="J71" i="5"/>
  <c r="J74" i="5"/>
  <c r="J66" i="5"/>
  <c r="D92" i="5"/>
  <c r="D96" i="5"/>
  <c r="B93" i="5"/>
  <c r="C91" i="5"/>
  <c r="D233" i="5"/>
  <c r="B233" i="5"/>
  <c r="C233" i="5"/>
  <c r="D95" i="5"/>
  <c r="D93" i="5"/>
  <c r="D99" i="4"/>
  <c r="D100" i="4" s="1"/>
  <c r="C99" i="4"/>
  <c r="C101" i="4" s="1"/>
  <c r="D111" i="4"/>
  <c r="D104" i="4" s="1"/>
  <c r="C111" i="4"/>
  <c r="D117" i="4"/>
  <c r="I64" i="4"/>
  <c r="I67" i="4"/>
  <c r="B92" i="4"/>
  <c r="C94" i="4"/>
  <c r="D96" i="4"/>
  <c r="B95" i="4"/>
  <c r="B93" i="4"/>
  <c r="D95" i="4"/>
  <c r="B96" i="4"/>
  <c r="D92" i="4"/>
  <c r="D93" i="4"/>
  <c r="C91" i="4"/>
  <c r="C233" i="4"/>
  <c r="D233" i="4"/>
  <c r="B233" i="4"/>
  <c r="I70" i="4"/>
  <c r="I73" i="4"/>
  <c r="J71" i="4"/>
  <c r="J66" i="4"/>
  <c r="J74" i="4"/>
  <c r="J69" i="4"/>
  <c r="J72" i="4"/>
  <c r="J65" i="4"/>
  <c r="J75" i="4"/>
  <c r="J68" i="4"/>
  <c r="A234" i="4"/>
  <c r="A79" i="16" l="1"/>
  <c r="C79" i="16" s="1"/>
  <c r="C78" i="16"/>
  <c r="B78" i="16"/>
  <c r="A80" i="16"/>
  <c r="C76" i="15"/>
  <c r="B76" i="15"/>
  <c r="A77" i="15"/>
  <c r="C77" i="14"/>
  <c r="B77" i="14"/>
  <c r="A78" i="14"/>
  <c r="A237" i="13"/>
  <c r="D101" i="13"/>
  <c r="D100" i="13"/>
  <c r="C101" i="13"/>
  <c r="C100" i="13"/>
  <c r="D120" i="13"/>
  <c r="D118" i="13" s="1"/>
  <c r="D121" i="13"/>
  <c r="D119" i="13" s="1"/>
  <c r="D115" i="13"/>
  <c r="D113" i="13" s="1"/>
  <c r="D114" i="13"/>
  <c r="D112" i="13" s="1"/>
  <c r="D104" i="13"/>
  <c r="C115" i="13"/>
  <c r="C113" i="13" s="1"/>
  <c r="C114" i="13"/>
  <c r="C112" i="13" s="1"/>
  <c r="C104" i="13"/>
  <c r="D236" i="13"/>
  <c r="C236" i="13"/>
  <c r="B236" i="13"/>
  <c r="C76" i="12"/>
  <c r="B76" i="12"/>
  <c r="A77" i="12"/>
  <c r="C77" i="11"/>
  <c r="B77" i="11"/>
  <c r="A78" i="11"/>
  <c r="C76" i="10"/>
  <c r="B76" i="10"/>
  <c r="A77" i="10"/>
  <c r="C77" i="8"/>
  <c r="B77" i="8"/>
  <c r="A78" i="8"/>
  <c r="C75" i="7"/>
  <c r="B75" i="7"/>
  <c r="A76" i="7"/>
  <c r="C78" i="6"/>
  <c r="B78" i="6"/>
  <c r="A79" i="6"/>
  <c r="A80" i="6" s="1"/>
  <c r="D101" i="4"/>
  <c r="D234" i="5"/>
  <c r="C234" i="5"/>
  <c r="B234" i="5"/>
  <c r="A235" i="5"/>
  <c r="D115" i="5"/>
  <c r="D113" i="5" s="1"/>
  <c r="D104" i="5"/>
  <c r="D114" i="5"/>
  <c r="D112" i="5" s="1"/>
  <c r="C101" i="5"/>
  <c r="C100" i="5"/>
  <c r="D101" i="5"/>
  <c r="D100" i="5"/>
  <c r="C114" i="5"/>
  <c r="C112" i="5" s="1"/>
  <c r="C115" i="5"/>
  <c r="C113" i="5" s="1"/>
  <c r="C104" i="5"/>
  <c r="D121" i="5"/>
  <c r="D119" i="5" s="1"/>
  <c r="D120" i="5"/>
  <c r="D118" i="5" s="1"/>
  <c r="C100" i="4"/>
  <c r="C104" i="4"/>
  <c r="C114" i="4"/>
  <c r="C112" i="4" s="1"/>
  <c r="D120" i="4"/>
  <c r="D118" i="4" s="1"/>
  <c r="D121" i="4"/>
  <c r="D119" i="4" s="1"/>
  <c r="C115" i="4"/>
  <c r="C113" i="4" s="1"/>
  <c r="D114" i="4"/>
  <c r="D112" i="4" s="1"/>
  <c r="D115" i="4"/>
  <c r="D113" i="4" s="1"/>
  <c r="D234" i="4"/>
  <c r="C234" i="4"/>
  <c r="B234" i="4"/>
  <c r="A235" i="4"/>
  <c r="B79" i="16" l="1"/>
  <c r="A81" i="16"/>
  <c r="B80" i="16"/>
  <c r="C80" i="16"/>
  <c r="C77" i="15"/>
  <c r="B77" i="15"/>
  <c r="A78" i="15"/>
  <c r="A79" i="14"/>
  <c r="A80" i="14" s="1"/>
  <c r="C78" i="14"/>
  <c r="B78" i="14"/>
  <c r="D108" i="13"/>
  <c r="D106" i="13" s="1"/>
  <c r="D107" i="13"/>
  <c r="D105" i="13" s="1"/>
  <c r="D237" i="13"/>
  <c r="C237" i="13"/>
  <c r="B237" i="13"/>
  <c r="A238" i="13"/>
  <c r="A239" i="13" s="1"/>
  <c r="C108" i="13"/>
  <c r="C107" i="13"/>
  <c r="C105" i="13" s="1"/>
  <c r="C106" i="13"/>
  <c r="C77" i="12"/>
  <c r="B77" i="12"/>
  <c r="A78" i="12"/>
  <c r="A79" i="12" s="1"/>
  <c r="C78" i="11"/>
  <c r="B78" i="11"/>
  <c r="A79" i="11"/>
  <c r="C77" i="10"/>
  <c r="B77" i="10"/>
  <c r="A78" i="10"/>
  <c r="A79" i="10" s="1"/>
  <c r="C78" i="8"/>
  <c r="B78" i="8"/>
  <c r="A79" i="8"/>
  <c r="A77" i="7"/>
  <c r="C76" i="7"/>
  <c r="B76" i="7"/>
  <c r="B79" i="6"/>
  <c r="C79" i="6"/>
  <c r="C80" i="6"/>
  <c r="B80" i="6"/>
  <c r="A81" i="6"/>
  <c r="C108" i="5"/>
  <c r="C106" i="5" s="1"/>
  <c r="C107" i="5"/>
  <c r="C105" i="5" s="1"/>
  <c r="A236" i="5"/>
  <c r="D235" i="5"/>
  <c r="C235" i="5"/>
  <c r="B235" i="5"/>
  <c r="D107" i="5"/>
  <c r="D105" i="5" s="1"/>
  <c r="D108" i="5"/>
  <c r="D106" i="5" s="1"/>
  <c r="D108" i="4"/>
  <c r="D106" i="4" s="1"/>
  <c r="D107" i="4"/>
  <c r="D105" i="4" s="1"/>
  <c r="C108" i="4"/>
  <c r="C106" i="4" s="1"/>
  <c r="C107" i="4"/>
  <c r="C105" i="4" s="1"/>
  <c r="B235" i="4"/>
  <c r="D235" i="4"/>
  <c r="C235" i="4"/>
  <c r="A236" i="4"/>
  <c r="A237" i="4" s="1"/>
  <c r="A79" i="15" l="1"/>
  <c r="A80" i="15" s="1"/>
  <c r="A82" i="16"/>
  <c r="C81" i="16"/>
  <c r="B81" i="16"/>
  <c r="C78" i="15"/>
  <c r="B78" i="15"/>
  <c r="C79" i="15"/>
  <c r="B79" i="15"/>
  <c r="A81" i="14"/>
  <c r="A82" i="14" s="1"/>
  <c r="B80" i="14"/>
  <c r="C80" i="14"/>
  <c r="C79" i="14"/>
  <c r="B79" i="14"/>
  <c r="A240" i="13"/>
  <c r="D239" i="13"/>
  <c r="C239" i="13"/>
  <c r="B239" i="13"/>
  <c r="D238" i="13"/>
  <c r="C238" i="13"/>
  <c r="B238" i="13"/>
  <c r="C79" i="12"/>
  <c r="B79" i="12"/>
  <c r="A80" i="12"/>
  <c r="C78" i="12"/>
  <c r="B78" i="12"/>
  <c r="C79" i="11"/>
  <c r="B79" i="11"/>
  <c r="A80" i="11"/>
  <c r="C79" i="10"/>
  <c r="B79" i="10"/>
  <c r="A80" i="10"/>
  <c r="C78" i="10"/>
  <c r="B78" i="10"/>
  <c r="A80" i="8"/>
  <c r="A82" i="8" s="1"/>
  <c r="C79" i="8"/>
  <c r="B79" i="8"/>
  <c r="A81" i="8"/>
  <c r="C77" i="7"/>
  <c r="B77" i="7"/>
  <c r="A78" i="7"/>
  <c r="B81" i="6"/>
  <c r="C81" i="6"/>
  <c r="A82" i="6"/>
  <c r="C236" i="5"/>
  <c r="B236" i="5"/>
  <c r="D236" i="5"/>
  <c r="A237" i="5"/>
  <c r="D237" i="4"/>
  <c r="B237" i="4"/>
  <c r="C237" i="4"/>
  <c r="A238" i="4"/>
  <c r="C236" i="4"/>
  <c r="B236" i="4"/>
  <c r="D236" i="4"/>
  <c r="B80" i="15" l="1"/>
  <c r="C80" i="15"/>
  <c r="A81" i="15"/>
  <c r="B81" i="15" s="1"/>
  <c r="C82" i="16"/>
  <c r="B82" i="16"/>
  <c r="A83" i="16"/>
  <c r="C81" i="15"/>
  <c r="C82" i="14"/>
  <c r="B82" i="14"/>
  <c r="A83" i="14"/>
  <c r="C81" i="14"/>
  <c r="B81" i="14"/>
  <c r="B240" i="13"/>
  <c r="D240" i="13"/>
  <c r="C240" i="13"/>
  <c r="A241" i="13"/>
  <c r="A242" i="13" s="1"/>
  <c r="B80" i="12"/>
  <c r="C80" i="12"/>
  <c r="A81" i="12"/>
  <c r="B80" i="11"/>
  <c r="C80" i="11"/>
  <c r="A81" i="11"/>
  <c r="A82" i="11" s="1"/>
  <c r="B80" i="10"/>
  <c r="C80" i="10"/>
  <c r="A81" i="10"/>
  <c r="C82" i="8"/>
  <c r="B82" i="8"/>
  <c r="C81" i="8"/>
  <c r="B81" i="8"/>
  <c r="B80" i="8"/>
  <c r="C80" i="8"/>
  <c r="A83" i="8"/>
  <c r="C78" i="7"/>
  <c r="B78" i="7"/>
  <c r="A79" i="7"/>
  <c r="B82" i="6"/>
  <c r="C82" i="6"/>
  <c r="A83" i="6"/>
  <c r="D237" i="5"/>
  <c r="C237" i="5"/>
  <c r="B237" i="5"/>
  <c r="A238" i="5"/>
  <c r="B238" i="4"/>
  <c r="C238" i="4"/>
  <c r="D238" i="4"/>
  <c r="A239" i="4"/>
  <c r="A82" i="15" l="1"/>
  <c r="C83" i="16"/>
  <c r="B83" i="16"/>
  <c r="A84" i="16"/>
  <c r="C83" i="14"/>
  <c r="B83" i="14"/>
  <c r="A84" i="14"/>
  <c r="C241" i="13"/>
  <c r="B241" i="13"/>
  <c r="D241" i="13"/>
  <c r="D242" i="13"/>
  <c r="C242" i="13"/>
  <c r="B242" i="13"/>
  <c r="A243" i="13"/>
  <c r="A244" i="13" s="1"/>
  <c r="C81" i="12"/>
  <c r="B81" i="12"/>
  <c r="A82" i="12"/>
  <c r="C82" i="11"/>
  <c r="B82" i="11"/>
  <c r="A83" i="11"/>
  <c r="C81" i="11"/>
  <c r="B81" i="11"/>
  <c r="C81" i="10"/>
  <c r="B81" i="10"/>
  <c r="A82" i="10"/>
  <c r="C83" i="8"/>
  <c r="B83" i="8"/>
  <c r="A84" i="8"/>
  <c r="C79" i="7"/>
  <c r="B79" i="7"/>
  <c r="A80" i="7"/>
  <c r="B83" i="6"/>
  <c r="C83" i="6"/>
  <c r="A84" i="6"/>
  <c r="D238" i="5"/>
  <c r="C238" i="5"/>
  <c r="B238" i="5"/>
  <c r="A239" i="5"/>
  <c r="C239" i="4"/>
  <c r="D239" i="4"/>
  <c r="B239" i="4"/>
  <c r="A240" i="4"/>
  <c r="A83" i="15" l="1"/>
  <c r="C82" i="15"/>
  <c r="B82" i="15"/>
  <c r="A84" i="15"/>
  <c r="C84" i="16"/>
  <c r="B84" i="16"/>
  <c r="A85" i="16"/>
  <c r="C84" i="14"/>
  <c r="B84" i="14"/>
  <c r="A85" i="14"/>
  <c r="D244" i="13"/>
  <c r="C244" i="13"/>
  <c r="B244" i="13"/>
  <c r="A245" i="13"/>
  <c r="D243" i="13"/>
  <c r="C243" i="13"/>
  <c r="B243" i="13"/>
  <c r="C82" i="12"/>
  <c r="B82" i="12"/>
  <c r="A83" i="12"/>
  <c r="C83" i="11"/>
  <c r="B83" i="11"/>
  <c r="A84" i="11"/>
  <c r="C82" i="10"/>
  <c r="B82" i="10"/>
  <c r="A83" i="10"/>
  <c r="C84" i="8"/>
  <c r="B84" i="8"/>
  <c r="A85" i="8"/>
  <c r="B80" i="7"/>
  <c r="C80" i="7"/>
  <c r="A81" i="7"/>
  <c r="C84" i="6"/>
  <c r="B84" i="6"/>
  <c r="A85" i="6"/>
  <c r="D239" i="5"/>
  <c r="B239" i="5"/>
  <c r="C239" i="5"/>
  <c r="A240" i="5"/>
  <c r="D240" i="4"/>
  <c r="B240" i="4"/>
  <c r="C240" i="4"/>
  <c r="A241" i="4"/>
  <c r="B84" i="15" l="1"/>
  <c r="C84" i="15"/>
  <c r="C83" i="15"/>
  <c r="B83" i="15"/>
  <c r="A85" i="15"/>
  <c r="C85" i="16"/>
  <c r="B85" i="16"/>
  <c r="A86" i="16"/>
  <c r="C85" i="14"/>
  <c r="B85" i="14"/>
  <c r="A86" i="14"/>
  <c r="B245" i="13"/>
  <c r="C245" i="13"/>
  <c r="D245" i="13"/>
  <c r="A246" i="13"/>
  <c r="C83" i="12"/>
  <c r="B83" i="12"/>
  <c r="A84" i="12"/>
  <c r="C84" i="11"/>
  <c r="B84" i="11"/>
  <c r="A85" i="11"/>
  <c r="C83" i="10"/>
  <c r="B83" i="10"/>
  <c r="A84" i="10"/>
  <c r="C85" i="8"/>
  <c r="B85" i="8"/>
  <c r="A86" i="8"/>
  <c r="C81" i="7"/>
  <c r="B81" i="7"/>
  <c r="A82" i="7"/>
  <c r="B85" i="6"/>
  <c r="C85" i="6"/>
  <c r="A86" i="6"/>
  <c r="D240" i="5"/>
  <c r="C240" i="5"/>
  <c r="B240" i="5"/>
  <c r="A241" i="5"/>
  <c r="B241" i="4"/>
  <c r="C241" i="4"/>
  <c r="D241" i="4"/>
  <c r="A242" i="4"/>
  <c r="B85" i="15" l="1"/>
  <c r="A86" i="15"/>
  <c r="A87" i="15" s="1"/>
  <c r="C85" i="15"/>
  <c r="B86" i="16"/>
  <c r="C86" i="16"/>
  <c r="A87" i="16"/>
  <c r="B86" i="14"/>
  <c r="C86" i="14"/>
  <c r="A87" i="14"/>
  <c r="D246" i="13"/>
  <c r="C246" i="13"/>
  <c r="B246" i="13"/>
  <c r="A247" i="13"/>
  <c r="C84" i="12"/>
  <c r="B84" i="12"/>
  <c r="A85" i="12"/>
  <c r="C85" i="11"/>
  <c r="B85" i="11"/>
  <c r="A86" i="11"/>
  <c r="C84" i="10"/>
  <c r="B84" i="10"/>
  <c r="A85" i="10"/>
  <c r="B86" i="8"/>
  <c r="C86" i="8"/>
  <c r="A87" i="8"/>
  <c r="C82" i="7"/>
  <c r="B82" i="7"/>
  <c r="A83" i="7"/>
  <c r="C86" i="6"/>
  <c r="B86" i="6"/>
  <c r="A87" i="6"/>
  <c r="B241" i="5"/>
  <c r="C241" i="5"/>
  <c r="D241" i="5"/>
  <c r="A242" i="5"/>
  <c r="C242" i="4"/>
  <c r="B242" i="4"/>
  <c r="D242" i="4"/>
  <c r="A243" i="4"/>
  <c r="C87" i="15" l="1"/>
  <c r="B87" i="15"/>
  <c r="C86" i="15"/>
  <c r="B86" i="15"/>
  <c r="A88" i="15"/>
  <c r="C88" i="15" s="1"/>
  <c r="C87" i="16"/>
  <c r="B87" i="16"/>
  <c r="A88" i="16"/>
  <c r="C87" i="14"/>
  <c r="B87" i="14"/>
  <c r="A88" i="14"/>
  <c r="D247" i="13"/>
  <c r="C247" i="13"/>
  <c r="B247" i="13"/>
  <c r="A248" i="13"/>
  <c r="C85" i="12"/>
  <c r="B85" i="12"/>
  <c r="A86" i="12"/>
  <c r="B86" i="11"/>
  <c r="C86" i="11"/>
  <c r="A87" i="11"/>
  <c r="C85" i="10"/>
  <c r="B85" i="10"/>
  <c r="A86" i="10"/>
  <c r="C87" i="8"/>
  <c r="B87" i="8"/>
  <c r="A88" i="8"/>
  <c r="C83" i="7"/>
  <c r="B83" i="7"/>
  <c r="A84" i="7"/>
  <c r="B87" i="6"/>
  <c r="C87" i="6"/>
  <c r="A88" i="6"/>
  <c r="C242" i="5"/>
  <c r="B242" i="5"/>
  <c r="D242" i="5"/>
  <c r="A243" i="5"/>
  <c r="C243" i="4"/>
  <c r="B243" i="4"/>
  <c r="D243" i="4"/>
  <c r="A244" i="4"/>
  <c r="A89" i="15" l="1"/>
  <c r="C89" i="15" s="1"/>
  <c r="B88" i="15"/>
  <c r="C88" i="16"/>
  <c r="B88" i="16"/>
  <c r="A89" i="16"/>
  <c r="B89" i="15"/>
  <c r="A90" i="15"/>
  <c r="C88" i="14"/>
  <c r="B88" i="14"/>
  <c r="A89" i="14"/>
  <c r="B248" i="13"/>
  <c r="D248" i="13"/>
  <c r="C248" i="13"/>
  <c r="A249" i="13"/>
  <c r="B86" i="12"/>
  <c r="C86" i="12"/>
  <c r="A87" i="12"/>
  <c r="C87" i="11"/>
  <c r="B87" i="11"/>
  <c r="A88" i="11"/>
  <c r="B86" i="10"/>
  <c r="C86" i="10"/>
  <c r="A87" i="10"/>
  <c r="C88" i="8"/>
  <c r="B88" i="8"/>
  <c r="A89" i="8"/>
  <c r="C84" i="7"/>
  <c r="B84" i="7"/>
  <c r="A85" i="7"/>
  <c r="B88" i="6"/>
  <c r="C88" i="6"/>
  <c r="A89" i="6"/>
  <c r="C243" i="5"/>
  <c r="B243" i="5"/>
  <c r="D243" i="5"/>
  <c r="A244" i="5"/>
  <c r="B244" i="4"/>
  <c r="D244" i="4"/>
  <c r="C244" i="4"/>
  <c r="A245" i="4"/>
  <c r="C89" i="16" l="1"/>
  <c r="B89" i="16"/>
  <c r="A90" i="16"/>
  <c r="C90" i="15"/>
  <c r="B90" i="15"/>
  <c r="A91" i="15"/>
  <c r="C89" i="14"/>
  <c r="B89" i="14"/>
  <c r="A90" i="14"/>
  <c r="D249" i="13"/>
  <c r="C249" i="13"/>
  <c r="B249" i="13"/>
  <c r="A250" i="13"/>
  <c r="C87" i="12"/>
  <c r="B87" i="12"/>
  <c r="A88" i="12"/>
  <c r="C88" i="11"/>
  <c r="B88" i="11"/>
  <c r="A89" i="11"/>
  <c r="C87" i="10"/>
  <c r="B87" i="10"/>
  <c r="A88" i="10"/>
  <c r="C89" i="8"/>
  <c r="B89" i="8"/>
  <c r="A90" i="8"/>
  <c r="C85" i="7"/>
  <c r="B85" i="7"/>
  <c r="A86" i="7"/>
  <c r="B89" i="6"/>
  <c r="C89" i="6"/>
  <c r="A90" i="6"/>
  <c r="D244" i="5"/>
  <c r="C244" i="5"/>
  <c r="B244" i="5"/>
  <c r="A245" i="5"/>
  <c r="D245" i="4"/>
  <c r="B245" i="4"/>
  <c r="C245" i="4"/>
  <c r="A246" i="4"/>
  <c r="C90" i="16" l="1"/>
  <c r="B90" i="16"/>
  <c r="A91" i="16"/>
  <c r="C91" i="15"/>
  <c r="B91" i="15"/>
  <c r="A92" i="15"/>
  <c r="C90" i="14"/>
  <c r="B90" i="14"/>
  <c r="A91" i="14"/>
  <c r="D250" i="13"/>
  <c r="C250" i="13"/>
  <c r="B250" i="13"/>
  <c r="A251" i="13"/>
  <c r="C88" i="12"/>
  <c r="B88" i="12"/>
  <c r="A89" i="12"/>
  <c r="C89" i="11"/>
  <c r="B89" i="11"/>
  <c r="A90" i="11"/>
  <c r="C88" i="10"/>
  <c r="B88" i="10"/>
  <c r="A89" i="10"/>
  <c r="C90" i="8"/>
  <c r="B90" i="8"/>
  <c r="A91" i="8"/>
  <c r="B86" i="7"/>
  <c r="C86" i="7"/>
  <c r="A87" i="7"/>
  <c r="C90" i="6"/>
  <c r="B90" i="6"/>
  <c r="A91" i="6"/>
  <c r="D245" i="5"/>
  <c r="C245" i="5"/>
  <c r="B245" i="5"/>
  <c r="A246" i="5"/>
  <c r="C246" i="4"/>
  <c r="D246" i="4"/>
  <c r="B246" i="4"/>
  <c r="A247" i="4"/>
  <c r="C91" i="16" l="1"/>
  <c r="B91" i="16"/>
  <c r="A92" i="16"/>
  <c r="B92" i="15"/>
  <c r="C92" i="15"/>
  <c r="A93" i="15"/>
  <c r="C91" i="14"/>
  <c r="B91" i="14"/>
  <c r="A92" i="14"/>
  <c r="B251" i="13"/>
  <c r="D251" i="13"/>
  <c r="C251" i="13"/>
  <c r="A252" i="13"/>
  <c r="C89" i="12"/>
  <c r="B89" i="12"/>
  <c r="A90" i="12"/>
  <c r="C90" i="11"/>
  <c r="B90" i="11"/>
  <c r="A91" i="11"/>
  <c r="C89" i="10"/>
  <c r="B89" i="10"/>
  <c r="A90" i="10"/>
  <c r="C91" i="8"/>
  <c r="B91" i="8"/>
  <c r="A92" i="8"/>
  <c r="C87" i="7"/>
  <c r="B87" i="7"/>
  <c r="A88" i="7"/>
  <c r="B91" i="6"/>
  <c r="C91" i="6"/>
  <c r="A92" i="6"/>
  <c r="C246" i="5"/>
  <c r="B246" i="5"/>
  <c r="D246" i="5"/>
  <c r="A247" i="5"/>
  <c r="D247" i="4"/>
  <c r="B247" i="4"/>
  <c r="C247" i="4"/>
  <c r="A248" i="4"/>
  <c r="B92" i="16" l="1"/>
  <c r="C92" i="16"/>
  <c r="A93" i="16"/>
  <c r="C93" i="15"/>
  <c r="B93" i="15"/>
  <c r="A94" i="15"/>
  <c r="B92" i="14"/>
  <c r="C92" i="14"/>
  <c r="A93" i="14"/>
  <c r="D252" i="13"/>
  <c r="C252" i="13"/>
  <c r="B252" i="13"/>
  <c r="A253" i="13"/>
  <c r="C90" i="12"/>
  <c r="B90" i="12"/>
  <c r="A91" i="12"/>
  <c r="C91" i="11"/>
  <c r="B91" i="11"/>
  <c r="A92" i="11"/>
  <c r="C90" i="10"/>
  <c r="B90" i="10"/>
  <c r="A91" i="10"/>
  <c r="B92" i="8"/>
  <c r="C92" i="8"/>
  <c r="A93" i="8"/>
  <c r="C88" i="7"/>
  <c r="B88" i="7"/>
  <c r="A89" i="7"/>
  <c r="C92" i="6"/>
  <c r="B92" i="6"/>
  <c r="A93" i="6"/>
  <c r="D247" i="5"/>
  <c r="C247" i="5"/>
  <c r="B247" i="5"/>
  <c r="A248" i="5"/>
  <c r="D248" i="4"/>
  <c r="C248" i="4"/>
  <c r="B248" i="4"/>
  <c r="A249" i="4"/>
  <c r="C93" i="16" l="1"/>
  <c r="B93" i="16"/>
  <c r="A94" i="16"/>
  <c r="C94" i="15"/>
  <c r="B94" i="15"/>
  <c r="A95" i="15"/>
  <c r="C93" i="14"/>
  <c r="B93" i="14"/>
  <c r="A94" i="14"/>
  <c r="D253" i="13"/>
  <c r="C253" i="13"/>
  <c r="B253" i="13"/>
  <c r="A254" i="13"/>
  <c r="C91" i="12"/>
  <c r="B91" i="12"/>
  <c r="A92" i="12"/>
  <c r="B92" i="11"/>
  <c r="C92" i="11"/>
  <c r="A93" i="11"/>
  <c r="C91" i="10"/>
  <c r="B91" i="10"/>
  <c r="A92" i="10"/>
  <c r="C93" i="8"/>
  <c r="B93" i="8"/>
  <c r="A94" i="8"/>
  <c r="C89" i="7"/>
  <c r="B89" i="7"/>
  <c r="A90" i="7"/>
  <c r="C93" i="6"/>
  <c r="B93" i="6"/>
  <c r="A94" i="6"/>
  <c r="D248" i="5"/>
  <c r="C248" i="5"/>
  <c r="B248" i="5"/>
  <c r="A249" i="5"/>
  <c r="C249" i="4"/>
  <c r="D249" i="4"/>
  <c r="B249" i="4"/>
  <c r="A250" i="4"/>
  <c r="C94" i="16" l="1"/>
  <c r="B94" i="16"/>
  <c r="A95" i="16"/>
  <c r="C95" i="15"/>
  <c r="B95" i="15"/>
  <c r="A96" i="15"/>
  <c r="C94" i="14"/>
  <c r="B94" i="14"/>
  <c r="A95" i="14"/>
  <c r="B254" i="13"/>
  <c r="C254" i="13"/>
  <c r="D254" i="13"/>
  <c r="A255" i="13"/>
  <c r="B92" i="12"/>
  <c r="C92" i="12"/>
  <c r="A93" i="12"/>
  <c r="C93" i="11"/>
  <c r="B93" i="11"/>
  <c r="A94" i="11"/>
  <c r="B92" i="10"/>
  <c r="C92" i="10"/>
  <c r="A93" i="10"/>
  <c r="C94" i="8"/>
  <c r="B94" i="8"/>
  <c r="A95" i="8"/>
  <c r="C90" i="7"/>
  <c r="B90" i="7"/>
  <c r="A91" i="7"/>
  <c r="B94" i="6"/>
  <c r="C94" i="6"/>
  <c r="A95" i="6"/>
  <c r="C249" i="5"/>
  <c r="B249" i="5"/>
  <c r="D249" i="5"/>
  <c r="A250" i="5"/>
  <c r="C250" i="4"/>
  <c r="B250" i="4"/>
  <c r="D250" i="4"/>
  <c r="A251" i="4"/>
  <c r="C95" i="16" l="1"/>
  <c r="B95" i="16"/>
  <c r="A96" i="16"/>
  <c r="C96" i="15"/>
  <c r="B96" i="15"/>
  <c r="A97" i="15"/>
  <c r="C95" i="14"/>
  <c r="B95" i="14"/>
  <c r="A96" i="14"/>
  <c r="D255" i="13"/>
  <c r="C255" i="13"/>
  <c r="B255" i="13"/>
  <c r="A256" i="13"/>
  <c r="C93" i="12"/>
  <c r="B93" i="12"/>
  <c r="A94" i="12"/>
  <c r="C94" i="11"/>
  <c r="B94" i="11"/>
  <c r="A95" i="11"/>
  <c r="C93" i="10"/>
  <c r="B93" i="10"/>
  <c r="A94" i="10"/>
  <c r="C95" i="8"/>
  <c r="B95" i="8"/>
  <c r="A96" i="8"/>
  <c r="C91" i="7"/>
  <c r="B91" i="7"/>
  <c r="A92" i="7"/>
  <c r="B95" i="6"/>
  <c r="C95" i="6"/>
  <c r="A96" i="6"/>
  <c r="D250" i="5"/>
  <c r="C250" i="5"/>
  <c r="B250" i="5"/>
  <c r="A251" i="5"/>
  <c r="D251" i="4"/>
  <c r="B251" i="4"/>
  <c r="C251" i="4"/>
  <c r="A252" i="4"/>
  <c r="C96" i="16" l="1"/>
  <c r="B96" i="16"/>
  <c r="A97" i="16"/>
  <c r="C97" i="15"/>
  <c r="B97" i="15"/>
  <c r="A98" i="15"/>
  <c r="C96" i="14"/>
  <c r="B96" i="14"/>
  <c r="A97" i="14"/>
  <c r="D256" i="13"/>
  <c r="C256" i="13"/>
  <c r="B256" i="13"/>
  <c r="A257" i="13"/>
  <c r="C94" i="12"/>
  <c r="B94" i="12"/>
  <c r="A95" i="12"/>
  <c r="C95" i="11"/>
  <c r="B95" i="11"/>
  <c r="A96" i="11"/>
  <c r="C94" i="10"/>
  <c r="B94" i="10"/>
  <c r="A95" i="10"/>
  <c r="C96" i="8"/>
  <c r="B96" i="8"/>
  <c r="A97" i="8"/>
  <c r="B92" i="7"/>
  <c r="C92" i="7"/>
  <c r="A93" i="7"/>
  <c r="C96" i="6"/>
  <c r="B96" i="6"/>
  <c r="A97" i="6"/>
  <c r="B251" i="5"/>
  <c r="D251" i="5"/>
  <c r="C251" i="5"/>
  <c r="A252" i="5"/>
  <c r="C252" i="4"/>
  <c r="D252" i="4"/>
  <c r="B252" i="4"/>
  <c r="A253" i="4"/>
  <c r="C97" i="16" l="1"/>
  <c r="B97" i="16"/>
  <c r="A98" i="16"/>
  <c r="B98" i="15"/>
  <c r="C98" i="15"/>
  <c r="A99" i="15"/>
  <c r="C97" i="14"/>
  <c r="B97" i="14"/>
  <c r="A98" i="14"/>
  <c r="B257" i="13"/>
  <c r="D257" i="13"/>
  <c r="C257" i="13"/>
  <c r="A258" i="13"/>
  <c r="C95" i="12"/>
  <c r="B95" i="12"/>
  <c r="A96" i="12"/>
  <c r="C96" i="11"/>
  <c r="B96" i="11"/>
  <c r="A97" i="11"/>
  <c r="C95" i="10"/>
  <c r="B95" i="10"/>
  <c r="A96" i="10"/>
  <c r="C97" i="8"/>
  <c r="B97" i="8"/>
  <c r="A98" i="8"/>
  <c r="C93" i="7"/>
  <c r="B93" i="7"/>
  <c r="A94" i="7"/>
  <c r="B97" i="6"/>
  <c r="C97" i="6"/>
  <c r="A98" i="6"/>
  <c r="D252" i="5"/>
  <c r="C252" i="5"/>
  <c r="B252" i="5"/>
  <c r="A253" i="5"/>
  <c r="C253" i="4"/>
  <c r="B253" i="4"/>
  <c r="D253" i="4"/>
  <c r="A254" i="4"/>
  <c r="B98" i="16" l="1"/>
  <c r="C98" i="16"/>
  <c r="A99" i="16"/>
  <c r="C99" i="15"/>
  <c r="B99" i="15"/>
  <c r="A100" i="15"/>
  <c r="B98" i="14"/>
  <c r="C98" i="14"/>
  <c r="A99" i="14"/>
  <c r="D258" i="13"/>
  <c r="C258" i="13"/>
  <c r="B258" i="13"/>
  <c r="A259" i="13"/>
  <c r="C96" i="12"/>
  <c r="B96" i="12"/>
  <c r="A97" i="12"/>
  <c r="C97" i="11"/>
  <c r="B97" i="11"/>
  <c r="A98" i="11"/>
  <c r="C96" i="10"/>
  <c r="B96" i="10"/>
  <c r="A97" i="10"/>
  <c r="B98" i="8"/>
  <c r="C98" i="8"/>
  <c r="A99" i="8"/>
  <c r="C94" i="7"/>
  <c r="B94" i="7"/>
  <c r="A95" i="7"/>
  <c r="C98" i="6"/>
  <c r="B98" i="6"/>
  <c r="A99" i="6"/>
  <c r="D253" i="5"/>
  <c r="C253" i="5"/>
  <c r="B253" i="5"/>
  <c r="A254" i="5"/>
  <c r="C254" i="4"/>
  <c r="B254" i="4"/>
  <c r="D254" i="4"/>
  <c r="A255" i="4"/>
  <c r="C99" i="16" l="1"/>
  <c r="B99" i="16"/>
  <c r="A100" i="16"/>
  <c r="C100" i="15"/>
  <c r="B100" i="15"/>
  <c r="A101" i="15"/>
  <c r="C99" i="14"/>
  <c r="B99" i="14"/>
  <c r="A100" i="14"/>
  <c r="D259" i="13"/>
  <c r="C259" i="13"/>
  <c r="B259" i="13"/>
  <c r="A260" i="13"/>
  <c r="C97" i="12"/>
  <c r="B97" i="12"/>
  <c r="A98" i="12"/>
  <c r="B98" i="11"/>
  <c r="C98" i="11"/>
  <c r="A99" i="11"/>
  <c r="C97" i="10"/>
  <c r="B97" i="10"/>
  <c r="A98" i="10"/>
  <c r="C99" i="8"/>
  <c r="B99" i="8"/>
  <c r="A100" i="8"/>
  <c r="C95" i="7"/>
  <c r="B95" i="7"/>
  <c r="A96" i="7"/>
  <c r="B99" i="6"/>
  <c r="C99" i="6"/>
  <c r="A100" i="6"/>
  <c r="B254" i="5"/>
  <c r="C254" i="5"/>
  <c r="D254" i="5"/>
  <c r="A255" i="5"/>
  <c r="C255" i="4"/>
  <c r="B255" i="4"/>
  <c r="D255" i="4"/>
  <c r="A256" i="4"/>
  <c r="C100" i="16" l="1"/>
  <c r="B100" i="16"/>
  <c r="A101" i="16"/>
  <c r="C101" i="15"/>
  <c r="B101" i="15"/>
  <c r="A102" i="15"/>
  <c r="C100" i="14"/>
  <c r="B100" i="14"/>
  <c r="A101" i="14"/>
  <c r="B260" i="13"/>
  <c r="D260" i="13"/>
  <c r="C260" i="13"/>
  <c r="A261" i="13"/>
  <c r="B98" i="12"/>
  <c r="C98" i="12"/>
  <c r="A99" i="12"/>
  <c r="C99" i="11"/>
  <c r="B99" i="11"/>
  <c r="A100" i="11"/>
  <c r="B98" i="10"/>
  <c r="C98" i="10"/>
  <c r="A99" i="10"/>
  <c r="C100" i="8"/>
  <c r="B100" i="8"/>
  <c r="A101" i="8"/>
  <c r="C96" i="7"/>
  <c r="B96" i="7"/>
  <c r="A97" i="7"/>
  <c r="C100" i="6"/>
  <c r="B100" i="6"/>
  <c r="A101" i="6"/>
  <c r="D255" i="5"/>
  <c r="C255" i="5"/>
  <c r="B255" i="5"/>
  <c r="A256" i="5"/>
  <c r="D256" i="4"/>
  <c r="B256" i="4"/>
  <c r="C256" i="4"/>
  <c r="A257" i="4"/>
  <c r="C101" i="16" l="1"/>
  <c r="B101" i="16"/>
  <c r="A102" i="16"/>
  <c r="C102" i="15"/>
  <c r="B102" i="15"/>
  <c r="A103" i="15"/>
  <c r="C101" i="14"/>
  <c r="B101" i="14"/>
  <c r="A102" i="14"/>
  <c r="D261" i="13"/>
  <c r="C261" i="13"/>
  <c r="B261" i="13"/>
  <c r="A262" i="13"/>
  <c r="C99" i="12"/>
  <c r="B99" i="12"/>
  <c r="A100" i="12"/>
  <c r="C100" i="11"/>
  <c r="B100" i="11"/>
  <c r="A101" i="11"/>
  <c r="C99" i="10"/>
  <c r="B99" i="10"/>
  <c r="A100" i="10"/>
  <c r="C101" i="8"/>
  <c r="B101" i="8"/>
  <c r="A102" i="8"/>
  <c r="C97" i="7"/>
  <c r="B97" i="7"/>
  <c r="A98" i="7"/>
  <c r="B101" i="6"/>
  <c r="C101" i="6"/>
  <c r="A102" i="6"/>
  <c r="D256" i="5"/>
  <c r="C256" i="5"/>
  <c r="B256" i="5"/>
  <c r="A257" i="5"/>
  <c r="D257" i="4"/>
  <c r="B257" i="4"/>
  <c r="C257" i="4"/>
  <c r="A258" i="4"/>
  <c r="C102" i="16" l="1"/>
  <c r="B102" i="16"/>
  <c r="A103" i="16"/>
  <c r="C103" i="15"/>
  <c r="B103" i="15"/>
  <c r="A104" i="15"/>
  <c r="C102" i="14"/>
  <c r="B102" i="14"/>
  <c r="A103" i="14"/>
  <c r="D262" i="13"/>
  <c r="C262" i="13"/>
  <c r="B262" i="13"/>
  <c r="A263" i="13"/>
  <c r="C100" i="12"/>
  <c r="B100" i="12"/>
  <c r="A101" i="12"/>
  <c r="C101" i="11"/>
  <c r="B101" i="11"/>
  <c r="A102" i="11"/>
  <c r="C100" i="10"/>
  <c r="B100" i="10"/>
  <c r="A101" i="10"/>
  <c r="C102" i="8"/>
  <c r="B102" i="8"/>
  <c r="A103" i="8"/>
  <c r="B98" i="7"/>
  <c r="C98" i="7"/>
  <c r="A99" i="7"/>
  <c r="C102" i="6"/>
  <c r="B102" i="6"/>
  <c r="A103" i="6"/>
  <c r="B257" i="5"/>
  <c r="D257" i="5"/>
  <c r="C257" i="5"/>
  <c r="A258" i="5"/>
  <c r="C258" i="4"/>
  <c r="D258" i="4"/>
  <c r="B258" i="4"/>
  <c r="A259" i="4"/>
  <c r="C103" i="16" l="1"/>
  <c r="B103" i="16"/>
  <c r="A104" i="16"/>
  <c r="B104" i="15"/>
  <c r="C104" i="15"/>
  <c r="A105" i="15"/>
  <c r="C103" i="14"/>
  <c r="B103" i="14"/>
  <c r="A104" i="14"/>
  <c r="B263" i="13"/>
  <c r="C263" i="13"/>
  <c r="D263" i="13"/>
  <c r="A264" i="13"/>
  <c r="C101" i="12"/>
  <c r="B101" i="12"/>
  <c r="A102" i="12"/>
  <c r="C102" i="11"/>
  <c r="B102" i="11"/>
  <c r="A103" i="11"/>
  <c r="C101" i="10"/>
  <c r="B101" i="10"/>
  <c r="A102" i="10"/>
  <c r="C103" i="8"/>
  <c r="B103" i="8"/>
  <c r="A104" i="8"/>
  <c r="C99" i="7"/>
  <c r="B99" i="7"/>
  <c r="A100" i="7"/>
  <c r="B103" i="6"/>
  <c r="C103" i="6"/>
  <c r="A104" i="6"/>
  <c r="D258" i="5"/>
  <c r="C258" i="5"/>
  <c r="B258" i="5"/>
  <c r="A259" i="5"/>
  <c r="C259" i="4"/>
  <c r="B259" i="4"/>
  <c r="D259" i="4"/>
  <c r="A260" i="4"/>
  <c r="B104" i="16" l="1"/>
  <c r="C104" i="16"/>
  <c r="A105" i="16"/>
  <c r="C105" i="15"/>
  <c r="B105" i="15"/>
  <c r="A106" i="15"/>
  <c r="B104" i="14"/>
  <c r="C104" i="14"/>
  <c r="A105" i="14"/>
  <c r="D264" i="13"/>
  <c r="C264" i="13"/>
  <c r="B264" i="13"/>
  <c r="A265" i="13"/>
  <c r="C102" i="12"/>
  <c r="B102" i="12"/>
  <c r="A103" i="12"/>
  <c r="C103" i="11"/>
  <c r="B103" i="11"/>
  <c r="A104" i="11"/>
  <c r="C102" i="10"/>
  <c r="B102" i="10"/>
  <c r="A103" i="10"/>
  <c r="B104" i="8"/>
  <c r="C104" i="8"/>
  <c r="A105" i="8"/>
  <c r="C100" i="7"/>
  <c r="B100" i="7"/>
  <c r="A101" i="7"/>
  <c r="B104" i="6"/>
  <c r="C104" i="6"/>
  <c r="A105" i="6"/>
  <c r="D259" i="5"/>
  <c r="C259" i="5"/>
  <c r="B259" i="5"/>
  <c r="A260" i="5"/>
  <c r="C260" i="4"/>
  <c r="B260" i="4"/>
  <c r="D260" i="4"/>
  <c r="A261" i="4"/>
  <c r="C105" i="16" l="1"/>
  <c r="B105" i="16"/>
  <c r="A106" i="16"/>
  <c r="C106" i="15"/>
  <c r="B106" i="15"/>
  <c r="A107" i="15"/>
  <c r="C105" i="14"/>
  <c r="B105" i="14"/>
  <c r="A106" i="14"/>
  <c r="D265" i="13"/>
  <c r="C265" i="13"/>
  <c r="B265" i="13"/>
  <c r="A266" i="13"/>
  <c r="C103" i="12"/>
  <c r="B103" i="12"/>
  <c r="A104" i="12"/>
  <c r="B104" i="11"/>
  <c r="C104" i="11"/>
  <c r="A105" i="11"/>
  <c r="C103" i="10"/>
  <c r="B103" i="10"/>
  <c r="A104" i="10"/>
  <c r="C105" i="8"/>
  <c r="B105" i="8"/>
  <c r="A106" i="8"/>
  <c r="C101" i="7"/>
  <c r="B101" i="7"/>
  <c r="A102" i="7"/>
  <c r="C105" i="6"/>
  <c r="B105" i="6"/>
  <c r="A106" i="6"/>
  <c r="B260" i="5"/>
  <c r="D260" i="5"/>
  <c r="C260" i="5"/>
  <c r="A261" i="5"/>
  <c r="C261" i="4"/>
  <c r="B261" i="4"/>
  <c r="D261" i="4"/>
  <c r="A262" i="4"/>
  <c r="C106" i="16" l="1"/>
  <c r="B106" i="16"/>
  <c r="A107" i="16"/>
  <c r="C107" i="15"/>
  <c r="B107" i="15"/>
  <c r="A108" i="15"/>
  <c r="C106" i="14"/>
  <c r="B106" i="14"/>
  <c r="A107" i="14"/>
  <c r="B266" i="13"/>
  <c r="D266" i="13"/>
  <c r="C266" i="13"/>
  <c r="A267" i="13"/>
  <c r="B104" i="12"/>
  <c r="C104" i="12"/>
  <c r="A105" i="12"/>
  <c r="C105" i="11"/>
  <c r="B105" i="11"/>
  <c r="A106" i="11"/>
  <c r="B104" i="10"/>
  <c r="C104" i="10"/>
  <c r="A105" i="10"/>
  <c r="C106" i="8"/>
  <c r="B106" i="8"/>
  <c r="A107" i="8"/>
  <c r="C102" i="7"/>
  <c r="B102" i="7"/>
  <c r="A103" i="7"/>
  <c r="B106" i="6"/>
  <c r="C106" i="6"/>
  <c r="A107" i="6"/>
  <c r="D261" i="5"/>
  <c r="C261" i="5"/>
  <c r="B261" i="5"/>
  <c r="A262" i="5"/>
  <c r="B262" i="4"/>
  <c r="D262" i="4"/>
  <c r="C262" i="4"/>
  <c r="A263" i="4"/>
  <c r="C107" i="16" l="1"/>
  <c r="B107" i="16"/>
  <c r="A108" i="16"/>
  <c r="C108" i="15"/>
  <c r="B108" i="15"/>
  <c r="A109" i="15"/>
  <c r="C107" i="14"/>
  <c r="B107" i="14"/>
  <c r="A108" i="14"/>
  <c r="D267" i="13"/>
  <c r="C267" i="13"/>
  <c r="B267" i="13"/>
  <c r="A268" i="13"/>
  <c r="C105" i="12"/>
  <c r="B105" i="12"/>
  <c r="A106" i="12"/>
  <c r="C106" i="11"/>
  <c r="B106" i="11"/>
  <c r="A107" i="11"/>
  <c r="C105" i="10"/>
  <c r="B105" i="10"/>
  <c r="A106" i="10"/>
  <c r="C107" i="8"/>
  <c r="B107" i="8"/>
  <c r="A108" i="8"/>
  <c r="C103" i="7"/>
  <c r="B103" i="7"/>
  <c r="A104" i="7"/>
  <c r="B107" i="6"/>
  <c r="C107" i="6"/>
  <c r="A108" i="6"/>
  <c r="D262" i="5"/>
  <c r="C262" i="5"/>
  <c r="B262" i="5"/>
  <c r="A263" i="5"/>
  <c r="B263" i="4"/>
  <c r="D263" i="4"/>
  <c r="C263" i="4"/>
  <c r="A264" i="4"/>
  <c r="C108" i="16" l="1"/>
  <c r="B108" i="16"/>
  <c r="A109" i="16"/>
  <c r="C109" i="15"/>
  <c r="B109" i="15"/>
  <c r="A110" i="15"/>
  <c r="C108" i="14"/>
  <c r="B108" i="14"/>
  <c r="A109" i="14"/>
  <c r="D268" i="13"/>
  <c r="C268" i="13"/>
  <c r="B268" i="13"/>
  <c r="A269" i="13"/>
  <c r="C106" i="12"/>
  <c r="B106" i="12"/>
  <c r="A107" i="12"/>
  <c r="C107" i="11"/>
  <c r="B107" i="11"/>
  <c r="A108" i="11"/>
  <c r="C106" i="10"/>
  <c r="B106" i="10"/>
  <c r="A107" i="10"/>
  <c r="C108" i="8"/>
  <c r="B108" i="8"/>
  <c r="A109" i="8"/>
  <c r="B104" i="7"/>
  <c r="C104" i="7"/>
  <c r="A105" i="7"/>
  <c r="C108" i="6"/>
  <c r="B108" i="6"/>
  <c r="A109" i="6"/>
  <c r="B263" i="5"/>
  <c r="C263" i="5"/>
  <c r="D263" i="5"/>
  <c r="A264" i="5"/>
  <c r="C264" i="4"/>
  <c r="D264" i="4"/>
  <c r="B264" i="4"/>
  <c r="A265" i="4"/>
  <c r="C109" i="16" l="1"/>
  <c r="B109" i="16"/>
  <c r="A110" i="16"/>
  <c r="B110" i="15"/>
  <c r="C110" i="15"/>
  <c r="A111" i="15"/>
  <c r="C109" i="14"/>
  <c r="B109" i="14"/>
  <c r="A110" i="14"/>
  <c r="B269" i="13"/>
  <c r="D269" i="13"/>
  <c r="C269" i="13"/>
  <c r="A270" i="13"/>
  <c r="C107" i="12"/>
  <c r="B107" i="12"/>
  <c r="A108" i="12"/>
  <c r="C108" i="11"/>
  <c r="B108" i="11"/>
  <c r="A109" i="11"/>
  <c r="C107" i="10"/>
  <c r="B107" i="10"/>
  <c r="A108" i="10"/>
  <c r="C109" i="8"/>
  <c r="B109" i="8"/>
  <c r="A110" i="8"/>
  <c r="C105" i="7"/>
  <c r="B105" i="7"/>
  <c r="A106" i="7"/>
  <c r="C109" i="6"/>
  <c r="B109" i="6"/>
  <c r="A110" i="6"/>
  <c r="D264" i="5"/>
  <c r="C264" i="5"/>
  <c r="B264" i="5"/>
  <c r="A265" i="5"/>
  <c r="C265" i="4"/>
  <c r="D265" i="4"/>
  <c r="B265" i="4"/>
  <c r="A266" i="4"/>
  <c r="B110" i="16" l="1"/>
  <c r="C110" i="16"/>
  <c r="A111" i="16"/>
  <c r="C111" i="15"/>
  <c r="B111" i="15"/>
  <c r="A112" i="15"/>
  <c r="B110" i="14"/>
  <c r="C110" i="14"/>
  <c r="A111" i="14"/>
  <c r="D270" i="13"/>
  <c r="C270" i="13"/>
  <c r="B270" i="13"/>
  <c r="A271" i="13"/>
  <c r="C108" i="12"/>
  <c r="B108" i="12"/>
  <c r="A109" i="12"/>
  <c r="C109" i="11"/>
  <c r="B109" i="11"/>
  <c r="A110" i="11"/>
  <c r="C108" i="10"/>
  <c r="B108" i="10"/>
  <c r="A109" i="10"/>
  <c r="B110" i="8"/>
  <c r="C110" i="8"/>
  <c r="A111" i="8"/>
  <c r="C106" i="7"/>
  <c r="B106" i="7"/>
  <c r="A107" i="7"/>
  <c r="B110" i="6"/>
  <c r="C110" i="6"/>
  <c r="A111" i="6"/>
  <c r="D265" i="5"/>
  <c r="C265" i="5"/>
  <c r="B265" i="5"/>
  <c r="A266" i="5"/>
  <c r="C266" i="4"/>
  <c r="D266" i="4"/>
  <c r="B266" i="4"/>
  <c r="A267" i="4"/>
  <c r="C111" i="16" l="1"/>
  <c r="B111" i="16"/>
  <c r="A112" i="16"/>
  <c r="C112" i="15"/>
  <c r="B112" i="15"/>
  <c r="A113" i="15"/>
  <c r="C111" i="14"/>
  <c r="B111" i="14"/>
  <c r="A112" i="14"/>
  <c r="D271" i="13"/>
  <c r="C271" i="13"/>
  <c r="B271" i="13"/>
  <c r="A272" i="13"/>
  <c r="C109" i="12"/>
  <c r="B109" i="12"/>
  <c r="A110" i="12"/>
  <c r="B110" i="11"/>
  <c r="C110" i="11"/>
  <c r="A111" i="11"/>
  <c r="C109" i="10"/>
  <c r="B109" i="10"/>
  <c r="A110" i="10"/>
  <c r="C111" i="8"/>
  <c r="B111" i="8"/>
  <c r="A112" i="8"/>
  <c r="C107" i="7"/>
  <c r="B107" i="7"/>
  <c r="A108" i="7"/>
  <c r="B111" i="6"/>
  <c r="C111" i="6"/>
  <c r="A112" i="6"/>
  <c r="B266" i="5"/>
  <c r="D266" i="5"/>
  <c r="C266" i="5"/>
  <c r="A267" i="5"/>
  <c r="C267" i="4"/>
  <c r="B267" i="4"/>
  <c r="D267" i="4"/>
  <c r="A268" i="4"/>
  <c r="C112" i="16" l="1"/>
  <c r="B112" i="16"/>
  <c r="A113" i="16"/>
  <c r="C113" i="15"/>
  <c r="B113" i="15"/>
  <c r="A114" i="15"/>
  <c r="C112" i="14"/>
  <c r="B112" i="14"/>
  <c r="A113" i="14"/>
  <c r="B272" i="13"/>
  <c r="C272" i="13"/>
  <c r="D272" i="13"/>
  <c r="A273" i="13"/>
  <c r="B110" i="12"/>
  <c r="C110" i="12"/>
  <c r="A111" i="12"/>
  <c r="C111" i="11"/>
  <c r="B111" i="11"/>
  <c r="A112" i="11"/>
  <c r="B110" i="10"/>
  <c r="C110" i="10"/>
  <c r="A111" i="10"/>
  <c r="C112" i="8"/>
  <c r="B112" i="8"/>
  <c r="A113" i="8"/>
  <c r="C108" i="7"/>
  <c r="B108" i="7"/>
  <c r="A109" i="7"/>
  <c r="C112" i="6"/>
  <c r="B112" i="6"/>
  <c r="A113" i="6"/>
  <c r="D267" i="5"/>
  <c r="C267" i="5"/>
  <c r="B267" i="5"/>
  <c r="A268" i="5"/>
  <c r="D268" i="4"/>
  <c r="B268" i="4"/>
  <c r="C268" i="4"/>
  <c r="A269" i="4"/>
  <c r="C113" i="16" l="1"/>
  <c r="B113" i="16"/>
  <c r="A114" i="16"/>
  <c r="C114" i="15"/>
  <c r="B114" i="15"/>
  <c r="A115" i="15"/>
  <c r="C113" i="14"/>
  <c r="B113" i="14"/>
  <c r="A114" i="14"/>
  <c r="D273" i="13"/>
  <c r="C273" i="13"/>
  <c r="B273" i="13"/>
  <c r="A274" i="13"/>
  <c r="C111" i="12"/>
  <c r="B111" i="12"/>
  <c r="A112" i="12"/>
  <c r="C112" i="11"/>
  <c r="B112" i="11"/>
  <c r="A113" i="11"/>
  <c r="C111" i="10"/>
  <c r="B111" i="10"/>
  <c r="A112" i="10"/>
  <c r="C113" i="8"/>
  <c r="B113" i="8"/>
  <c r="A114" i="8"/>
  <c r="C109" i="7"/>
  <c r="B109" i="7"/>
  <c r="A110" i="7"/>
  <c r="B113" i="6"/>
  <c r="C113" i="6"/>
  <c r="A114" i="6"/>
  <c r="D268" i="5"/>
  <c r="C268" i="5"/>
  <c r="B268" i="5"/>
  <c r="A269" i="5"/>
  <c r="D269" i="4"/>
  <c r="B269" i="4"/>
  <c r="C269" i="4"/>
  <c r="A270" i="4"/>
  <c r="C114" i="16" l="1"/>
  <c r="B114" i="16"/>
  <c r="A115" i="16"/>
  <c r="C115" i="15"/>
  <c r="B115" i="15"/>
  <c r="A116" i="15"/>
  <c r="C114" i="14"/>
  <c r="B114" i="14"/>
  <c r="A115" i="14"/>
  <c r="D274" i="13"/>
  <c r="C274" i="13"/>
  <c r="B274" i="13"/>
  <c r="A275" i="13"/>
  <c r="C112" i="12"/>
  <c r="B112" i="12"/>
  <c r="A113" i="12"/>
  <c r="C113" i="11"/>
  <c r="B113" i="11"/>
  <c r="A114" i="11"/>
  <c r="C112" i="10"/>
  <c r="B112" i="10"/>
  <c r="A113" i="10"/>
  <c r="C114" i="8"/>
  <c r="B114" i="8"/>
  <c r="A115" i="8"/>
  <c r="B110" i="7"/>
  <c r="C110" i="7"/>
  <c r="A111" i="7"/>
  <c r="C114" i="6"/>
  <c r="B114" i="6"/>
  <c r="A115" i="6"/>
  <c r="B269" i="5"/>
  <c r="D269" i="5"/>
  <c r="C269" i="5"/>
  <c r="A270" i="5"/>
  <c r="C270" i="4"/>
  <c r="D270" i="4"/>
  <c r="B270" i="4"/>
  <c r="A271" i="4"/>
  <c r="C115" i="16" l="1"/>
  <c r="B115" i="16"/>
  <c r="A116" i="16"/>
  <c r="B116" i="15"/>
  <c r="C116" i="15"/>
  <c r="A117" i="15"/>
  <c r="C115" i="14"/>
  <c r="B115" i="14"/>
  <c r="A116" i="14"/>
  <c r="B275" i="13"/>
  <c r="D275" i="13"/>
  <c r="C275" i="13"/>
  <c r="A276" i="13"/>
  <c r="C113" i="12"/>
  <c r="B113" i="12"/>
  <c r="A114" i="12"/>
  <c r="C114" i="11"/>
  <c r="B114" i="11"/>
  <c r="A115" i="11"/>
  <c r="C113" i="10"/>
  <c r="B113" i="10"/>
  <c r="A114" i="10"/>
  <c r="C115" i="8"/>
  <c r="B115" i="8"/>
  <c r="A116" i="8"/>
  <c r="C111" i="7"/>
  <c r="B111" i="7"/>
  <c r="A112" i="7"/>
  <c r="C115" i="6"/>
  <c r="B115" i="6"/>
  <c r="A116" i="6"/>
  <c r="D270" i="5"/>
  <c r="C270" i="5"/>
  <c r="B270" i="5"/>
  <c r="A271" i="5"/>
  <c r="C271" i="4"/>
  <c r="B271" i="4"/>
  <c r="D271" i="4"/>
  <c r="A272" i="4"/>
  <c r="B116" i="16" l="1"/>
  <c r="C116" i="16"/>
  <c r="A117" i="16"/>
  <c r="C117" i="15"/>
  <c r="B117" i="15"/>
  <c r="A118" i="15"/>
  <c r="B116" i="14"/>
  <c r="C116" i="14"/>
  <c r="A117" i="14"/>
  <c r="D276" i="13"/>
  <c r="C276" i="13"/>
  <c r="B276" i="13"/>
  <c r="A277" i="13"/>
  <c r="C114" i="12"/>
  <c r="B114" i="12"/>
  <c r="A115" i="12"/>
  <c r="C115" i="11"/>
  <c r="B115" i="11"/>
  <c r="A116" i="11"/>
  <c r="C114" i="10"/>
  <c r="B114" i="10"/>
  <c r="A115" i="10"/>
  <c r="B116" i="8"/>
  <c r="C116" i="8"/>
  <c r="A117" i="8"/>
  <c r="C112" i="7"/>
  <c r="B112" i="7"/>
  <c r="A113" i="7"/>
  <c r="B116" i="6"/>
  <c r="C116" i="6"/>
  <c r="A117" i="6"/>
  <c r="D271" i="5"/>
  <c r="C271" i="5"/>
  <c r="B271" i="5"/>
  <c r="A272" i="5"/>
  <c r="C272" i="4"/>
  <c r="B272" i="4"/>
  <c r="D272" i="4"/>
  <c r="A273" i="4"/>
  <c r="C117" i="16" l="1"/>
  <c r="B117" i="16"/>
  <c r="A118" i="16"/>
  <c r="C118" i="15"/>
  <c r="B118" i="15"/>
  <c r="A119" i="15"/>
  <c r="C117" i="14"/>
  <c r="B117" i="14"/>
  <c r="A118" i="14"/>
  <c r="D277" i="13"/>
  <c r="C277" i="13"/>
  <c r="B277" i="13"/>
  <c r="A278" i="13"/>
  <c r="C115" i="12"/>
  <c r="B115" i="12"/>
  <c r="A116" i="12"/>
  <c r="B116" i="11"/>
  <c r="C116" i="11"/>
  <c r="A117" i="11"/>
  <c r="C115" i="10"/>
  <c r="B115" i="10"/>
  <c r="A116" i="10"/>
  <c r="C117" i="8"/>
  <c r="B117" i="8"/>
  <c r="A118" i="8"/>
  <c r="C113" i="7"/>
  <c r="B113" i="7"/>
  <c r="A114" i="7"/>
  <c r="B117" i="6"/>
  <c r="C117" i="6"/>
  <c r="A118" i="6"/>
  <c r="B272" i="5"/>
  <c r="C272" i="5"/>
  <c r="D272" i="5"/>
  <c r="A273" i="5"/>
  <c r="C273" i="4"/>
  <c r="B273" i="4"/>
  <c r="D273" i="4"/>
  <c r="A274" i="4"/>
  <c r="C118" i="16" l="1"/>
  <c r="B118" i="16"/>
  <c r="A119" i="16"/>
  <c r="C119" i="15"/>
  <c r="B119" i="15"/>
  <c r="A120" i="15"/>
  <c r="C118" i="14"/>
  <c r="B118" i="14"/>
  <c r="A119" i="14"/>
  <c r="B278" i="13"/>
  <c r="D278" i="13"/>
  <c r="C278" i="13"/>
  <c r="A279" i="13"/>
  <c r="B116" i="12"/>
  <c r="C116" i="12"/>
  <c r="A117" i="12"/>
  <c r="C117" i="11"/>
  <c r="B117" i="11"/>
  <c r="A118" i="11"/>
  <c r="B116" i="10"/>
  <c r="C116" i="10"/>
  <c r="A117" i="10"/>
  <c r="C118" i="8"/>
  <c r="B118" i="8"/>
  <c r="A119" i="8"/>
  <c r="C114" i="7"/>
  <c r="B114" i="7"/>
  <c r="A115" i="7"/>
  <c r="C118" i="6"/>
  <c r="B118" i="6"/>
  <c r="A119" i="6"/>
  <c r="D273" i="5"/>
  <c r="C273" i="5"/>
  <c r="B273" i="5"/>
  <c r="A274" i="5"/>
  <c r="D274" i="4"/>
  <c r="B274" i="4"/>
  <c r="C274" i="4"/>
  <c r="A275" i="4"/>
  <c r="C119" i="16" l="1"/>
  <c r="B119" i="16"/>
  <c r="A120" i="16"/>
  <c r="C120" i="15"/>
  <c r="B120" i="15"/>
  <c r="A121" i="15"/>
  <c r="C119" i="14"/>
  <c r="B119" i="14"/>
  <c r="A120" i="14"/>
  <c r="D279" i="13"/>
  <c r="C279" i="13"/>
  <c r="B279" i="13"/>
  <c r="A280" i="13"/>
  <c r="C117" i="12"/>
  <c r="B117" i="12"/>
  <c r="A118" i="12"/>
  <c r="C118" i="11"/>
  <c r="B118" i="11"/>
  <c r="A119" i="11"/>
  <c r="C117" i="10"/>
  <c r="B117" i="10"/>
  <c r="A118" i="10"/>
  <c r="C119" i="8"/>
  <c r="B119" i="8"/>
  <c r="A120" i="8"/>
  <c r="C115" i="7"/>
  <c r="B115" i="7"/>
  <c r="A116" i="7"/>
  <c r="B119" i="6"/>
  <c r="C119" i="6"/>
  <c r="A120" i="6"/>
  <c r="D274" i="5"/>
  <c r="C274" i="5"/>
  <c r="B274" i="5"/>
  <c r="A275" i="5"/>
  <c r="D275" i="4"/>
  <c r="B275" i="4"/>
  <c r="C275" i="4"/>
  <c r="A276" i="4"/>
  <c r="C120" i="16" l="1"/>
  <c r="B120" i="16"/>
  <c r="A121" i="16"/>
  <c r="C121" i="15"/>
  <c r="B121" i="15"/>
  <c r="A122" i="15"/>
  <c r="C120" i="14"/>
  <c r="B120" i="14"/>
  <c r="A121" i="14"/>
  <c r="D280" i="13"/>
  <c r="C280" i="13"/>
  <c r="B280" i="13"/>
  <c r="A281" i="13"/>
  <c r="C118" i="12"/>
  <c r="B118" i="12"/>
  <c r="A119" i="12"/>
  <c r="C119" i="11"/>
  <c r="B119" i="11"/>
  <c r="A120" i="11"/>
  <c r="C118" i="10"/>
  <c r="B118" i="10"/>
  <c r="A119" i="10"/>
  <c r="C120" i="8"/>
  <c r="B120" i="8"/>
  <c r="A121" i="8"/>
  <c r="B116" i="7"/>
  <c r="C116" i="7"/>
  <c r="A117" i="7"/>
  <c r="C120" i="6"/>
  <c r="B120" i="6"/>
  <c r="A121" i="6"/>
  <c r="B275" i="5"/>
  <c r="D275" i="5"/>
  <c r="C275" i="5"/>
  <c r="A276" i="5"/>
  <c r="C276" i="4"/>
  <c r="D276" i="4"/>
  <c r="B276" i="4"/>
  <c r="A277" i="4"/>
  <c r="C121" i="16" l="1"/>
  <c r="B121" i="16"/>
  <c r="A122" i="16"/>
  <c r="B122" i="15"/>
  <c r="C122" i="15"/>
  <c r="A123" i="15"/>
  <c r="C121" i="14"/>
  <c r="B121" i="14"/>
  <c r="A122" i="14"/>
  <c r="B281" i="13"/>
  <c r="C281" i="13"/>
  <c r="D281" i="13"/>
  <c r="A282" i="13"/>
  <c r="C119" i="12"/>
  <c r="B119" i="12"/>
  <c r="A120" i="12"/>
  <c r="C120" i="11"/>
  <c r="B120" i="11"/>
  <c r="A121" i="11"/>
  <c r="C119" i="10"/>
  <c r="B119" i="10"/>
  <c r="A120" i="10"/>
  <c r="C121" i="8"/>
  <c r="B121" i="8"/>
  <c r="A122" i="8"/>
  <c r="C117" i="7"/>
  <c r="B117" i="7"/>
  <c r="A118" i="7"/>
  <c r="B121" i="6"/>
  <c r="C121" i="6"/>
  <c r="A122" i="6"/>
  <c r="D276" i="5"/>
  <c r="C276" i="5"/>
  <c r="B276" i="5"/>
  <c r="A277" i="5"/>
  <c r="D277" i="4"/>
  <c r="B277" i="4"/>
  <c r="C277" i="4"/>
  <c r="A278" i="4"/>
  <c r="B122" i="16" l="1"/>
  <c r="C122" i="16"/>
  <c r="A123" i="16"/>
  <c r="C123" i="15"/>
  <c r="B123" i="15"/>
  <c r="A124" i="15"/>
  <c r="B122" i="14"/>
  <c r="C122" i="14"/>
  <c r="A123" i="14"/>
  <c r="D282" i="13"/>
  <c r="C282" i="13"/>
  <c r="B282" i="13"/>
  <c r="A283" i="13"/>
  <c r="C120" i="12"/>
  <c r="B120" i="12"/>
  <c r="A121" i="12"/>
  <c r="C121" i="11"/>
  <c r="B121" i="11"/>
  <c r="A122" i="11"/>
  <c r="C120" i="10"/>
  <c r="B120" i="10"/>
  <c r="A121" i="10"/>
  <c r="B122" i="8"/>
  <c r="C122" i="8"/>
  <c r="A123" i="8"/>
  <c r="C118" i="7"/>
  <c r="B118" i="7"/>
  <c r="A119" i="7"/>
  <c r="C122" i="6"/>
  <c r="B122" i="6"/>
  <c r="A123" i="6"/>
  <c r="D277" i="5"/>
  <c r="C277" i="5"/>
  <c r="B277" i="5"/>
  <c r="A278" i="5"/>
  <c r="B278" i="4"/>
  <c r="C278" i="4"/>
  <c r="D278" i="4"/>
  <c r="A279" i="4"/>
  <c r="C123" i="16" l="1"/>
  <c r="B123" i="16"/>
  <c r="A124" i="16"/>
  <c r="C124" i="15"/>
  <c r="B124" i="15"/>
  <c r="A125" i="15"/>
  <c r="C123" i="14"/>
  <c r="B123" i="14"/>
  <c r="A124" i="14"/>
  <c r="D283" i="13"/>
  <c r="C283" i="13"/>
  <c r="B283" i="13"/>
  <c r="A284" i="13"/>
  <c r="C121" i="12"/>
  <c r="B121" i="12"/>
  <c r="A122" i="12"/>
  <c r="B122" i="11"/>
  <c r="C122" i="11"/>
  <c r="A123" i="11"/>
  <c r="C121" i="10"/>
  <c r="B121" i="10"/>
  <c r="A122" i="10"/>
  <c r="C123" i="8"/>
  <c r="B123" i="8"/>
  <c r="A124" i="8"/>
  <c r="C119" i="7"/>
  <c r="B119" i="7"/>
  <c r="A120" i="7"/>
  <c r="B123" i="6"/>
  <c r="C123" i="6"/>
  <c r="A124" i="6"/>
  <c r="B278" i="5"/>
  <c r="D278" i="5"/>
  <c r="C278" i="5"/>
  <c r="A279" i="5"/>
  <c r="D279" i="4"/>
  <c r="B279" i="4"/>
  <c r="C279" i="4"/>
  <c r="A280" i="4"/>
  <c r="C124" i="16" l="1"/>
  <c r="B124" i="16"/>
  <c r="A125" i="16"/>
  <c r="C125" i="15"/>
  <c r="B125" i="15"/>
  <c r="A126" i="15"/>
  <c r="C124" i="14"/>
  <c r="B124" i="14"/>
  <c r="A125" i="14"/>
  <c r="B284" i="13"/>
  <c r="D284" i="13"/>
  <c r="C284" i="13"/>
  <c r="A285" i="13"/>
  <c r="B122" i="12"/>
  <c r="C122" i="12"/>
  <c r="A123" i="12"/>
  <c r="C123" i="11"/>
  <c r="B123" i="11"/>
  <c r="A124" i="11"/>
  <c r="B122" i="10"/>
  <c r="C122" i="10"/>
  <c r="A123" i="10"/>
  <c r="C124" i="8"/>
  <c r="B124" i="8"/>
  <c r="A125" i="8"/>
  <c r="C120" i="7"/>
  <c r="B120" i="7"/>
  <c r="A121" i="7"/>
  <c r="B124" i="6"/>
  <c r="C124" i="6"/>
  <c r="A125" i="6"/>
  <c r="D279" i="5"/>
  <c r="C279" i="5"/>
  <c r="B279" i="5"/>
  <c r="A280" i="5"/>
  <c r="D280" i="4"/>
  <c r="B280" i="4"/>
  <c r="C280" i="4"/>
  <c r="A281" i="4"/>
  <c r="C125" i="16" l="1"/>
  <c r="B125" i="16"/>
  <c r="A126" i="16"/>
  <c r="C126" i="15"/>
  <c r="B126" i="15"/>
  <c r="A127" i="15"/>
  <c r="C125" i="14"/>
  <c r="B125" i="14"/>
  <c r="A126" i="14"/>
  <c r="D285" i="13"/>
  <c r="C285" i="13"/>
  <c r="B285" i="13"/>
  <c r="A286" i="13"/>
  <c r="C123" i="12"/>
  <c r="B123" i="12"/>
  <c r="A124" i="12"/>
  <c r="C124" i="11"/>
  <c r="B124" i="11"/>
  <c r="A125" i="11"/>
  <c r="C123" i="10"/>
  <c r="B123" i="10"/>
  <c r="A124" i="10"/>
  <c r="C125" i="8"/>
  <c r="B125" i="8"/>
  <c r="A126" i="8"/>
  <c r="C121" i="7"/>
  <c r="B121" i="7"/>
  <c r="A122" i="7"/>
  <c r="B125" i="6"/>
  <c r="C125" i="6"/>
  <c r="A126" i="6"/>
  <c r="D280" i="5"/>
  <c r="C280" i="5"/>
  <c r="B280" i="5"/>
  <c r="A281" i="5"/>
  <c r="B281" i="4"/>
  <c r="C281" i="4"/>
  <c r="D281" i="4"/>
  <c r="A282" i="4"/>
  <c r="C126" i="16" l="1"/>
  <c r="B126" i="16"/>
  <c r="A127" i="16"/>
  <c r="C127" i="15"/>
  <c r="B127" i="15"/>
  <c r="A128" i="15"/>
  <c r="C126" i="14"/>
  <c r="B126" i="14"/>
  <c r="A127" i="14"/>
  <c r="D286" i="13"/>
  <c r="C286" i="13"/>
  <c r="B286" i="13"/>
  <c r="A287" i="13"/>
  <c r="C124" i="12"/>
  <c r="B124" i="12"/>
  <c r="A125" i="12"/>
  <c r="C125" i="11"/>
  <c r="B125" i="11"/>
  <c r="A126" i="11"/>
  <c r="C124" i="10"/>
  <c r="B124" i="10"/>
  <c r="A125" i="10"/>
  <c r="C126" i="8"/>
  <c r="B126" i="8"/>
  <c r="A127" i="8"/>
  <c r="B122" i="7"/>
  <c r="C122" i="7"/>
  <c r="A123" i="7"/>
  <c r="C126" i="6"/>
  <c r="B126" i="6"/>
  <c r="A127" i="6"/>
  <c r="B281" i="5"/>
  <c r="C281" i="5"/>
  <c r="D281" i="5"/>
  <c r="A282" i="5"/>
  <c r="D282" i="4"/>
  <c r="B282" i="4"/>
  <c r="C282" i="4"/>
  <c r="A283" i="4"/>
  <c r="C127" i="16" l="1"/>
  <c r="B127" i="16"/>
  <c r="A128" i="16"/>
  <c r="B128" i="15"/>
  <c r="C128" i="15"/>
  <c r="A129" i="15"/>
  <c r="C127" i="14"/>
  <c r="B127" i="14"/>
  <c r="A128" i="14"/>
  <c r="B287" i="13"/>
  <c r="D287" i="13"/>
  <c r="C287" i="13"/>
  <c r="A288" i="13"/>
  <c r="C125" i="12"/>
  <c r="B125" i="12"/>
  <c r="A126" i="12"/>
  <c r="C126" i="11"/>
  <c r="B126" i="11"/>
  <c r="A127" i="11"/>
  <c r="C125" i="10"/>
  <c r="B125" i="10"/>
  <c r="A126" i="10"/>
  <c r="C127" i="8"/>
  <c r="B127" i="8"/>
  <c r="A128" i="8"/>
  <c r="C123" i="7"/>
  <c r="B123" i="7"/>
  <c r="A124" i="7"/>
  <c r="B127" i="6"/>
  <c r="C127" i="6"/>
  <c r="A128" i="6"/>
  <c r="D282" i="5"/>
  <c r="C282" i="5"/>
  <c r="B282" i="5"/>
  <c r="A283" i="5"/>
  <c r="D283" i="4"/>
  <c r="C283" i="4"/>
  <c r="B283" i="4"/>
  <c r="A284" i="4"/>
  <c r="B128" i="16" l="1"/>
  <c r="C128" i="16"/>
  <c r="A129" i="16"/>
  <c r="C129" i="15"/>
  <c r="B129" i="15"/>
  <c r="A130" i="15"/>
  <c r="B128" i="14"/>
  <c r="C128" i="14"/>
  <c r="A129" i="14"/>
  <c r="D288" i="13"/>
  <c r="C288" i="13"/>
  <c r="B288" i="13"/>
  <c r="A289" i="13"/>
  <c r="C126" i="12"/>
  <c r="B126" i="12"/>
  <c r="A127" i="12"/>
  <c r="C127" i="11"/>
  <c r="B127" i="11"/>
  <c r="A128" i="11"/>
  <c r="C126" i="10"/>
  <c r="B126" i="10"/>
  <c r="A127" i="10"/>
  <c r="B128" i="8"/>
  <c r="C128" i="8"/>
  <c r="A129" i="8"/>
  <c r="C124" i="7"/>
  <c r="B124" i="7"/>
  <c r="A125" i="7"/>
  <c r="C128" i="6"/>
  <c r="B128" i="6"/>
  <c r="A129" i="6"/>
  <c r="D283" i="5"/>
  <c r="C283" i="5"/>
  <c r="B283" i="5"/>
  <c r="A284" i="5"/>
  <c r="B284" i="4"/>
  <c r="D284" i="4"/>
  <c r="C284" i="4"/>
  <c r="A285" i="4"/>
  <c r="C129" i="16" l="1"/>
  <c r="B129" i="16"/>
  <c r="A130" i="16"/>
  <c r="C130" i="15"/>
  <c r="B130" i="15"/>
  <c r="A131" i="15"/>
  <c r="C129" i="14"/>
  <c r="B129" i="14"/>
  <c r="A130" i="14"/>
  <c r="D289" i="13"/>
  <c r="C289" i="13"/>
  <c r="B289" i="13"/>
  <c r="A290" i="13"/>
  <c r="C127" i="12"/>
  <c r="B127" i="12"/>
  <c r="A128" i="12"/>
  <c r="B128" i="11"/>
  <c r="C128" i="11"/>
  <c r="A129" i="11"/>
  <c r="C127" i="10"/>
  <c r="B127" i="10"/>
  <c r="A128" i="10"/>
  <c r="C129" i="8"/>
  <c r="B129" i="8"/>
  <c r="A130" i="8"/>
  <c r="C125" i="7"/>
  <c r="B125" i="7"/>
  <c r="A126" i="7"/>
  <c r="B129" i="6"/>
  <c r="C129" i="6"/>
  <c r="A130" i="6"/>
  <c r="B284" i="5"/>
  <c r="D284" i="5"/>
  <c r="C284" i="5"/>
  <c r="A285" i="5"/>
  <c r="D285" i="4"/>
  <c r="B285" i="4"/>
  <c r="C285" i="4"/>
  <c r="A286" i="4"/>
  <c r="C130" i="16" l="1"/>
  <c r="B130" i="16"/>
  <c r="A131" i="16"/>
  <c r="C131" i="15"/>
  <c r="B131" i="15"/>
  <c r="A132" i="15"/>
  <c r="C130" i="14"/>
  <c r="B130" i="14"/>
  <c r="A131" i="14"/>
  <c r="B290" i="13"/>
  <c r="C290" i="13"/>
  <c r="D290" i="13"/>
  <c r="A291" i="13"/>
  <c r="B128" i="12"/>
  <c r="C128" i="12"/>
  <c r="A129" i="12"/>
  <c r="C129" i="11"/>
  <c r="B129" i="11"/>
  <c r="A130" i="11"/>
  <c r="B128" i="10"/>
  <c r="C128" i="10"/>
  <c r="A129" i="10"/>
  <c r="C130" i="8"/>
  <c r="B130" i="8"/>
  <c r="A131" i="8"/>
  <c r="C126" i="7"/>
  <c r="B126" i="7"/>
  <c r="A127" i="7"/>
  <c r="B130" i="6"/>
  <c r="C130" i="6"/>
  <c r="A131" i="6"/>
  <c r="D285" i="5"/>
  <c r="C285" i="5"/>
  <c r="B285" i="5"/>
  <c r="A286" i="5"/>
  <c r="D286" i="4"/>
  <c r="B286" i="4"/>
  <c r="C286" i="4"/>
  <c r="A287" i="4"/>
  <c r="C131" i="16" l="1"/>
  <c r="B131" i="16"/>
  <c r="A132" i="16"/>
  <c r="C132" i="15"/>
  <c r="B132" i="15"/>
  <c r="A133" i="15"/>
  <c r="C131" i="14"/>
  <c r="B131" i="14"/>
  <c r="A132" i="14"/>
  <c r="D291" i="13"/>
  <c r="C291" i="13"/>
  <c r="B291" i="13"/>
  <c r="A292" i="13"/>
  <c r="C129" i="12"/>
  <c r="B129" i="12"/>
  <c r="A130" i="12"/>
  <c r="C130" i="11"/>
  <c r="B130" i="11"/>
  <c r="A131" i="11"/>
  <c r="C129" i="10"/>
  <c r="B129" i="10"/>
  <c r="A130" i="10"/>
  <c r="C131" i="8"/>
  <c r="B131" i="8"/>
  <c r="A132" i="8"/>
  <c r="C127" i="7"/>
  <c r="B127" i="7"/>
  <c r="A128" i="7"/>
  <c r="B131" i="6"/>
  <c r="C131" i="6"/>
  <c r="A132" i="6"/>
  <c r="D286" i="5"/>
  <c r="C286" i="5"/>
  <c r="B286" i="5"/>
  <c r="A287" i="5"/>
  <c r="B287" i="4"/>
  <c r="C287" i="4"/>
  <c r="D287" i="4"/>
  <c r="A288" i="4"/>
  <c r="C132" i="16" l="1"/>
  <c r="B132" i="16"/>
  <c r="A133" i="16"/>
  <c r="C133" i="15"/>
  <c r="B133" i="15"/>
  <c r="A134" i="15"/>
  <c r="C132" i="14"/>
  <c r="B132" i="14"/>
  <c r="A133" i="14"/>
  <c r="D292" i="13"/>
  <c r="C292" i="13"/>
  <c r="B292" i="13"/>
  <c r="A293" i="13"/>
  <c r="C130" i="12"/>
  <c r="B130" i="12"/>
  <c r="A131" i="12"/>
  <c r="C131" i="11"/>
  <c r="B131" i="11"/>
  <c r="A132" i="11"/>
  <c r="C130" i="10"/>
  <c r="B130" i="10"/>
  <c r="A131" i="10"/>
  <c r="C132" i="8"/>
  <c r="B132" i="8"/>
  <c r="A133" i="8"/>
  <c r="B128" i="7"/>
  <c r="C128" i="7"/>
  <c r="A129" i="7"/>
  <c r="C132" i="6"/>
  <c r="B132" i="6"/>
  <c r="A133" i="6"/>
  <c r="B287" i="5"/>
  <c r="D287" i="5"/>
  <c r="C287" i="5"/>
  <c r="A288" i="5"/>
  <c r="D288" i="4"/>
  <c r="B288" i="4"/>
  <c r="C288" i="4"/>
  <c r="A289" i="4"/>
  <c r="C133" i="16" l="1"/>
  <c r="B133" i="16"/>
  <c r="A134" i="16"/>
  <c r="C134" i="15"/>
  <c r="B134" i="15"/>
  <c r="A135" i="15"/>
  <c r="C133" i="14"/>
  <c r="B133" i="14"/>
  <c r="A134" i="14"/>
  <c r="B293" i="13"/>
  <c r="D293" i="13"/>
  <c r="C293" i="13"/>
  <c r="A294" i="13"/>
  <c r="C131" i="12"/>
  <c r="B131" i="12"/>
  <c r="A132" i="12"/>
  <c r="C132" i="11"/>
  <c r="B132" i="11"/>
  <c r="A133" i="11"/>
  <c r="C131" i="10"/>
  <c r="B131" i="10"/>
  <c r="A132" i="10"/>
  <c r="C133" i="8"/>
  <c r="B133" i="8"/>
  <c r="A134" i="8"/>
  <c r="C129" i="7"/>
  <c r="B129" i="7"/>
  <c r="A130" i="7"/>
  <c r="B133" i="6"/>
  <c r="C133" i="6"/>
  <c r="A134" i="6"/>
  <c r="D288" i="5"/>
  <c r="C288" i="5"/>
  <c r="B288" i="5"/>
  <c r="A289" i="5"/>
  <c r="D289" i="4"/>
  <c r="B289" i="4"/>
  <c r="C289" i="4"/>
  <c r="A290" i="4"/>
  <c r="C134" i="16" l="1"/>
  <c r="B134" i="16"/>
  <c r="A135" i="16"/>
  <c r="C135" i="15"/>
  <c r="B135" i="15"/>
  <c r="A136" i="15"/>
  <c r="C134" i="14"/>
  <c r="B134" i="14"/>
  <c r="A135" i="14"/>
  <c r="D294" i="13"/>
  <c r="C294" i="13"/>
  <c r="B294" i="13"/>
  <c r="A295" i="13"/>
  <c r="C132" i="12"/>
  <c r="B132" i="12"/>
  <c r="A133" i="12"/>
  <c r="C133" i="11"/>
  <c r="B133" i="11"/>
  <c r="A134" i="11"/>
  <c r="C132" i="10"/>
  <c r="B132" i="10"/>
  <c r="A133" i="10"/>
  <c r="C134" i="8"/>
  <c r="B134" i="8"/>
  <c r="A135" i="8"/>
  <c r="C130" i="7"/>
  <c r="B130" i="7"/>
  <c r="A131" i="7"/>
  <c r="C134" i="6"/>
  <c r="B134" i="6"/>
  <c r="A135" i="6"/>
  <c r="D289" i="5"/>
  <c r="C289" i="5"/>
  <c r="B289" i="5"/>
  <c r="A290" i="5"/>
  <c r="B290" i="4"/>
  <c r="C290" i="4"/>
  <c r="D290" i="4"/>
  <c r="A291" i="4"/>
  <c r="C135" i="16" l="1"/>
  <c r="B135" i="16"/>
  <c r="A136" i="16"/>
  <c r="C136" i="15"/>
  <c r="B136" i="15"/>
  <c r="A137" i="15"/>
  <c r="C135" i="14"/>
  <c r="B135" i="14"/>
  <c r="A136" i="14"/>
  <c r="D295" i="13"/>
  <c r="C295" i="13"/>
  <c r="B295" i="13"/>
  <c r="A296" i="13"/>
  <c r="C133" i="12"/>
  <c r="B133" i="12"/>
  <c r="A134" i="12"/>
  <c r="C134" i="11"/>
  <c r="B134" i="11"/>
  <c r="A135" i="11"/>
  <c r="C133" i="10"/>
  <c r="B133" i="10"/>
  <c r="A134" i="10"/>
  <c r="C135" i="8"/>
  <c r="B135" i="8"/>
  <c r="A136" i="8"/>
  <c r="C131" i="7"/>
  <c r="B131" i="7"/>
  <c r="A132" i="7"/>
  <c r="C135" i="6"/>
  <c r="B135" i="6"/>
  <c r="A136" i="6"/>
  <c r="B290" i="5"/>
  <c r="C290" i="5"/>
  <c r="D290" i="5"/>
  <c r="A291" i="5"/>
  <c r="D291" i="4"/>
  <c r="B291" i="4"/>
  <c r="C291" i="4"/>
  <c r="A292" i="4"/>
  <c r="C136" i="16" l="1"/>
  <c r="B136" i="16"/>
  <c r="A137" i="16"/>
  <c r="C137" i="15"/>
  <c r="B137" i="15"/>
  <c r="A138" i="15"/>
  <c r="C136" i="14"/>
  <c r="B136" i="14"/>
  <c r="A137" i="14"/>
  <c r="B296" i="13"/>
  <c r="D296" i="13"/>
  <c r="C296" i="13"/>
  <c r="A297" i="13"/>
  <c r="C134" i="12"/>
  <c r="B134" i="12"/>
  <c r="A135" i="12"/>
  <c r="C135" i="11"/>
  <c r="B135" i="11"/>
  <c r="A136" i="11"/>
  <c r="C134" i="10"/>
  <c r="B134" i="10"/>
  <c r="A135" i="10"/>
  <c r="C136" i="8"/>
  <c r="B136" i="8"/>
  <c r="A137" i="8"/>
  <c r="C132" i="7"/>
  <c r="B132" i="7"/>
  <c r="A133" i="7"/>
  <c r="C136" i="6"/>
  <c r="B136" i="6"/>
  <c r="A137" i="6"/>
  <c r="D291" i="5"/>
  <c r="C291" i="5"/>
  <c r="B291" i="5"/>
  <c r="A292" i="5"/>
  <c r="D292" i="4"/>
  <c r="C292" i="4"/>
  <c r="B292" i="4"/>
  <c r="A293" i="4"/>
  <c r="C137" i="16" l="1"/>
  <c r="B137" i="16"/>
  <c r="A138" i="16"/>
  <c r="C138" i="15"/>
  <c r="B138" i="15"/>
  <c r="A139" i="15"/>
  <c r="C137" i="14"/>
  <c r="B137" i="14"/>
  <c r="A138" i="14"/>
  <c r="D297" i="13"/>
  <c r="C297" i="13"/>
  <c r="B297" i="13"/>
  <c r="A298" i="13"/>
  <c r="C135" i="12"/>
  <c r="B135" i="12"/>
  <c r="A136" i="12"/>
  <c r="C136" i="11"/>
  <c r="B136" i="11"/>
  <c r="A137" i="11"/>
  <c r="C135" i="10"/>
  <c r="B135" i="10"/>
  <c r="A136" i="10"/>
  <c r="C137" i="8"/>
  <c r="B137" i="8"/>
  <c r="A138" i="8"/>
  <c r="C133" i="7"/>
  <c r="B133" i="7"/>
  <c r="A134" i="7"/>
  <c r="B137" i="6"/>
  <c r="C137" i="6"/>
  <c r="A138" i="6"/>
  <c r="D292" i="5"/>
  <c r="C292" i="5"/>
  <c r="B292" i="5"/>
  <c r="A293" i="5"/>
  <c r="B293" i="4"/>
  <c r="C293" i="4"/>
  <c r="D293" i="4"/>
  <c r="A294" i="4"/>
  <c r="C138" i="16" l="1"/>
  <c r="B138" i="16"/>
  <c r="A139" i="16"/>
  <c r="C139" i="15"/>
  <c r="B139" i="15"/>
  <c r="A140" i="15"/>
  <c r="C138" i="14"/>
  <c r="B138" i="14"/>
  <c r="A139" i="14"/>
  <c r="D298" i="13"/>
  <c r="C298" i="13"/>
  <c r="B298" i="13"/>
  <c r="A299" i="13"/>
  <c r="C136" i="12"/>
  <c r="B136" i="12"/>
  <c r="A137" i="12"/>
  <c r="C137" i="11"/>
  <c r="B137" i="11"/>
  <c r="A138" i="11"/>
  <c r="C136" i="10"/>
  <c r="B136" i="10"/>
  <c r="A137" i="10"/>
  <c r="C138" i="8"/>
  <c r="B138" i="8"/>
  <c r="A139" i="8"/>
  <c r="C134" i="7"/>
  <c r="B134" i="7"/>
  <c r="A135" i="7"/>
  <c r="C138" i="6"/>
  <c r="B138" i="6"/>
  <c r="A139" i="6"/>
  <c r="B293" i="5"/>
  <c r="D293" i="5"/>
  <c r="C293" i="5"/>
  <c r="A294" i="5"/>
  <c r="D294" i="4"/>
  <c r="B294" i="4"/>
  <c r="C294" i="4"/>
  <c r="A295" i="4"/>
  <c r="C139" i="16" l="1"/>
  <c r="B139" i="16"/>
  <c r="A140" i="16"/>
  <c r="C140" i="15"/>
  <c r="B140" i="15"/>
  <c r="A141" i="15"/>
  <c r="C139" i="14"/>
  <c r="B139" i="14"/>
  <c r="A140" i="14"/>
  <c r="B299" i="13"/>
  <c r="C299" i="13"/>
  <c r="D299" i="13"/>
  <c r="A300" i="13"/>
  <c r="C137" i="12"/>
  <c r="B137" i="12"/>
  <c r="A138" i="12"/>
  <c r="C138" i="11"/>
  <c r="B138" i="11"/>
  <c r="A139" i="11"/>
  <c r="C137" i="10"/>
  <c r="B137" i="10"/>
  <c r="A138" i="10"/>
  <c r="C139" i="8"/>
  <c r="B139" i="8"/>
  <c r="A140" i="8"/>
  <c r="C135" i="7"/>
  <c r="B135" i="7"/>
  <c r="A136" i="7"/>
  <c r="B139" i="6"/>
  <c r="C139" i="6"/>
  <c r="A140" i="6"/>
  <c r="D294" i="5"/>
  <c r="C294" i="5"/>
  <c r="B294" i="5"/>
  <c r="A295" i="5"/>
  <c r="D295" i="4"/>
  <c r="B295" i="4"/>
  <c r="C295" i="4"/>
  <c r="A296" i="4"/>
  <c r="C140" i="16" l="1"/>
  <c r="B140" i="16"/>
  <c r="A141" i="16"/>
  <c r="C141" i="15"/>
  <c r="B141" i="15"/>
  <c r="A142" i="15"/>
  <c r="C140" i="14"/>
  <c r="B140" i="14"/>
  <c r="A141" i="14"/>
  <c r="D300" i="13"/>
  <c r="C300" i="13"/>
  <c r="B300" i="13"/>
  <c r="A301" i="13"/>
  <c r="C138" i="12"/>
  <c r="B138" i="12"/>
  <c r="A139" i="12"/>
  <c r="C139" i="11"/>
  <c r="B139" i="11"/>
  <c r="A140" i="11"/>
  <c r="C138" i="10"/>
  <c r="B138" i="10"/>
  <c r="A139" i="10"/>
  <c r="C140" i="8"/>
  <c r="B140" i="8"/>
  <c r="A141" i="8"/>
  <c r="C136" i="7"/>
  <c r="B136" i="7"/>
  <c r="A137" i="7"/>
  <c r="C140" i="6"/>
  <c r="B140" i="6"/>
  <c r="A141" i="6"/>
  <c r="D295" i="5"/>
  <c r="C295" i="5"/>
  <c r="B295" i="5"/>
  <c r="A296" i="5"/>
  <c r="B296" i="4"/>
  <c r="C296" i="4"/>
  <c r="D296" i="4"/>
  <c r="A297" i="4"/>
  <c r="C141" i="16" l="1"/>
  <c r="B141" i="16"/>
  <c r="A142" i="16"/>
  <c r="C142" i="15"/>
  <c r="B142" i="15"/>
  <c r="A143" i="15"/>
  <c r="C141" i="14"/>
  <c r="B141" i="14"/>
  <c r="A142" i="14"/>
  <c r="C301" i="13"/>
  <c r="B301" i="13"/>
  <c r="D301" i="13"/>
  <c r="A302" i="13"/>
  <c r="C139" i="12"/>
  <c r="B139" i="12"/>
  <c r="A140" i="12"/>
  <c r="C140" i="11"/>
  <c r="B140" i="11"/>
  <c r="A141" i="11"/>
  <c r="C139" i="10"/>
  <c r="B139" i="10"/>
  <c r="A140" i="10"/>
  <c r="C141" i="8"/>
  <c r="B141" i="8"/>
  <c r="A142" i="8"/>
  <c r="C137" i="7"/>
  <c r="B137" i="7"/>
  <c r="A138" i="7"/>
  <c r="B141" i="6"/>
  <c r="C141" i="6"/>
  <c r="A142" i="6"/>
  <c r="B296" i="5"/>
  <c r="D296" i="5"/>
  <c r="C296" i="5"/>
  <c r="A297" i="5"/>
  <c r="D297" i="4"/>
  <c r="B297" i="4"/>
  <c r="C297" i="4"/>
  <c r="A298" i="4"/>
  <c r="C142" i="16" l="1"/>
  <c r="B142" i="16"/>
  <c r="A143" i="16"/>
  <c r="C143" i="15"/>
  <c r="B143" i="15"/>
  <c r="A144" i="15"/>
  <c r="C142" i="14"/>
  <c r="B142" i="14"/>
  <c r="A143" i="14"/>
  <c r="C302" i="13"/>
  <c r="B302" i="13"/>
  <c r="D302" i="13"/>
  <c r="A303" i="13"/>
  <c r="C140" i="12"/>
  <c r="B140" i="12"/>
  <c r="A141" i="12"/>
  <c r="C141" i="11"/>
  <c r="B141" i="11"/>
  <c r="A142" i="11"/>
  <c r="C140" i="10"/>
  <c r="B140" i="10"/>
  <c r="A141" i="10"/>
  <c r="C142" i="8"/>
  <c r="B142" i="8"/>
  <c r="A143" i="8"/>
  <c r="C138" i="7"/>
  <c r="B138" i="7"/>
  <c r="A139" i="7"/>
  <c r="C142" i="6"/>
  <c r="B142" i="6"/>
  <c r="A143" i="6"/>
  <c r="D297" i="5"/>
  <c r="C297" i="5"/>
  <c r="B297" i="5"/>
  <c r="A298" i="5"/>
  <c r="B298" i="4"/>
  <c r="C298" i="4"/>
  <c r="D298" i="4"/>
  <c r="A299" i="4"/>
  <c r="C143" i="16" l="1"/>
  <c r="B143" i="16"/>
  <c r="A144" i="16"/>
  <c r="C144" i="15"/>
  <c r="B144" i="15"/>
  <c r="A145" i="15"/>
  <c r="C143" i="14"/>
  <c r="B143" i="14"/>
  <c r="A144" i="14"/>
  <c r="D303" i="13"/>
  <c r="C303" i="13"/>
  <c r="B303" i="13"/>
  <c r="A304" i="13"/>
  <c r="C141" i="12"/>
  <c r="B141" i="12"/>
  <c r="A142" i="12"/>
  <c r="C142" i="11"/>
  <c r="B142" i="11"/>
  <c r="A143" i="11"/>
  <c r="C141" i="10"/>
  <c r="B141" i="10"/>
  <c r="A142" i="10"/>
  <c r="C143" i="8"/>
  <c r="B143" i="8"/>
  <c r="A144" i="8"/>
  <c r="C139" i="7"/>
  <c r="B139" i="7"/>
  <c r="A140" i="7"/>
  <c r="B143" i="6"/>
  <c r="C143" i="6"/>
  <c r="A144" i="6"/>
  <c r="D298" i="5"/>
  <c r="C298" i="5"/>
  <c r="B298" i="5"/>
  <c r="A299" i="5"/>
  <c r="B299" i="4"/>
  <c r="C299" i="4"/>
  <c r="D299" i="4"/>
  <c r="A300" i="4"/>
  <c r="C144" i="16" l="1"/>
  <c r="B144" i="16"/>
  <c r="A145" i="16"/>
  <c r="C145" i="15"/>
  <c r="B145" i="15"/>
  <c r="A146" i="15"/>
  <c r="C144" i="14"/>
  <c r="B144" i="14"/>
  <c r="A145" i="14"/>
  <c r="D304" i="13"/>
  <c r="C304" i="13"/>
  <c r="B304" i="13"/>
  <c r="A305" i="13"/>
  <c r="C142" i="12"/>
  <c r="B142" i="12"/>
  <c r="A143" i="12"/>
  <c r="C143" i="11"/>
  <c r="B143" i="11"/>
  <c r="A144" i="11"/>
  <c r="C142" i="10"/>
  <c r="B142" i="10"/>
  <c r="A143" i="10"/>
  <c r="C144" i="8"/>
  <c r="B144" i="8"/>
  <c r="A145" i="8"/>
  <c r="C140" i="7"/>
  <c r="B140" i="7"/>
  <c r="A141" i="7"/>
  <c r="C144" i="6"/>
  <c r="B144" i="6"/>
  <c r="A145" i="6"/>
  <c r="B299" i="5"/>
  <c r="C299" i="5"/>
  <c r="D299" i="5"/>
  <c r="A300" i="5"/>
  <c r="D300" i="4"/>
  <c r="B300" i="4"/>
  <c r="C300" i="4"/>
  <c r="A301" i="4"/>
  <c r="C145" i="16" l="1"/>
  <c r="B145" i="16"/>
  <c r="A146" i="16"/>
  <c r="C146" i="15"/>
  <c r="B146" i="15"/>
  <c r="A147" i="15"/>
  <c r="C145" i="14"/>
  <c r="B145" i="14"/>
  <c r="A146" i="14"/>
  <c r="C305" i="13"/>
  <c r="B305" i="13"/>
  <c r="D305" i="13"/>
  <c r="A306" i="13"/>
  <c r="C143" i="12"/>
  <c r="B143" i="12"/>
  <c r="A144" i="12"/>
  <c r="C144" i="11"/>
  <c r="B144" i="11"/>
  <c r="A145" i="11"/>
  <c r="C143" i="10"/>
  <c r="B143" i="10"/>
  <c r="A144" i="10"/>
  <c r="C145" i="8"/>
  <c r="B145" i="8"/>
  <c r="A146" i="8"/>
  <c r="C141" i="7"/>
  <c r="B141" i="7"/>
  <c r="A142" i="7"/>
  <c r="B145" i="6"/>
  <c r="C145" i="6"/>
  <c r="A146" i="6"/>
  <c r="D300" i="5"/>
  <c r="C300" i="5"/>
  <c r="B300" i="5"/>
  <c r="A301" i="5"/>
  <c r="B301" i="4"/>
  <c r="C301" i="4"/>
  <c r="D301" i="4"/>
  <c r="A302" i="4"/>
  <c r="C146" i="16" l="1"/>
  <c r="B146" i="16"/>
  <c r="A147" i="16"/>
  <c r="C147" i="15"/>
  <c r="B147" i="15"/>
  <c r="A148" i="15"/>
  <c r="C146" i="14"/>
  <c r="B146" i="14"/>
  <c r="A147" i="14"/>
  <c r="D306" i="13"/>
  <c r="C306" i="13"/>
  <c r="B306" i="13"/>
  <c r="A307" i="13"/>
  <c r="C144" i="12"/>
  <c r="B144" i="12"/>
  <c r="A145" i="12"/>
  <c r="C145" i="11"/>
  <c r="B145" i="11"/>
  <c r="A146" i="11"/>
  <c r="C144" i="10"/>
  <c r="B144" i="10"/>
  <c r="A145" i="10"/>
  <c r="C146" i="8"/>
  <c r="B146" i="8"/>
  <c r="A147" i="8"/>
  <c r="C142" i="7"/>
  <c r="B142" i="7"/>
  <c r="A143" i="7"/>
  <c r="C146" i="6"/>
  <c r="B146" i="6"/>
  <c r="A147" i="6"/>
  <c r="C301" i="5"/>
  <c r="B301" i="5"/>
  <c r="D301" i="5"/>
  <c r="A302" i="5"/>
  <c r="B302" i="4"/>
  <c r="C302" i="4"/>
  <c r="D302" i="4"/>
  <c r="A303" i="4"/>
  <c r="C147" i="16" l="1"/>
  <c r="B147" i="16"/>
  <c r="A148" i="16"/>
  <c r="C148" i="15"/>
  <c r="B148" i="15"/>
  <c r="A149" i="15"/>
  <c r="C147" i="14"/>
  <c r="B147" i="14"/>
  <c r="A148" i="14"/>
  <c r="D307" i="13"/>
  <c r="C307" i="13"/>
  <c r="B307" i="13"/>
  <c r="A308" i="13"/>
  <c r="C145" i="12"/>
  <c r="B145" i="12"/>
  <c r="A146" i="12"/>
  <c r="C146" i="11"/>
  <c r="B146" i="11"/>
  <c r="A147" i="11"/>
  <c r="C145" i="10"/>
  <c r="B145" i="10"/>
  <c r="A146" i="10"/>
  <c r="C147" i="8"/>
  <c r="B147" i="8"/>
  <c r="A148" i="8"/>
  <c r="C143" i="7"/>
  <c r="B143" i="7"/>
  <c r="A144" i="7"/>
  <c r="C147" i="6"/>
  <c r="B147" i="6"/>
  <c r="A148" i="6"/>
  <c r="C302" i="5"/>
  <c r="B302" i="5"/>
  <c r="D302" i="5"/>
  <c r="A303" i="5"/>
  <c r="B303" i="4"/>
  <c r="C303" i="4"/>
  <c r="D303" i="4"/>
  <c r="A304" i="4"/>
  <c r="C148" i="16" l="1"/>
  <c r="B148" i="16"/>
  <c r="A149" i="16"/>
  <c r="C149" i="15"/>
  <c r="B149" i="15"/>
  <c r="A150" i="15"/>
  <c r="C148" i="14"/>
  <c r="B148" i="14"/>
  <c r="A149" i="14"/>
  <c r="C308" i="13"/>
  <c r="B308" i="13"/>
  <c r="D308" i="13"/>
  <c r="A309" i="13"/>
  <c r="C146" i="12"/>
  <c r="B146" i="12"/>
  <c r="A147" i="12"/>
  <c r="C147" i="11"/>
  <c r="B147" i="11"/>
  <c r="A148" i="11"/>
  <c r="C146" i="10"/>
  <c r="B146" i="10"/>
  <c r="A147" i="10"/>
  <c r="C148" i="8"/>
  <c r="B148" i="8"/>
  <c r="A149" i="8"/>
  <c r="C144" i="7"/>
  <c r="B144" i="7"/>
  <c r="A145" i="7"/>
  <c r="C148" i="6"/>
  <c r="B148" i="6"/>
  <c r="A149" i="6"/>
  <c r="D303" i="5"/>
  <c r="C303" i="5"/>
  <c r="B303" i="5"/>
  <c r="A304" i="5"/>
  <c r="D304" i="4"/>
  <c r="B304" i="4"/>
  <c r="C304" i="4"/>
  <c r="A305" i="4"/>
  <c r="C149" i="16" l="1"/>
  <c r="B149" i="16"/>
  <c r="A150" i="16"/>
  <c r="C150" i="15"/>
  <c r="B150" i="15"/>
  <c r="A151" i="15"/>
  <c r="C149" i="14"/>
  <c r="B149" i="14"/>
  <c r="A150" i="14"/>
  <c r="D309" i="13"/>
  <c r="C309" i="13"/>
  <c r="B309" i="13"/>
  <c r="A310" i="13"/>
  <c r="C147" i="12"/>
  <c r="B147" i="12"/>
  <c r="A148" i="12"/>
  <c r="C148" i="11"/>
  <c r="B148" i="11"/>
  <c r="A149" i="11"/>
  <c r="C147" i="10"/>
  <c r="B147" i="10"/>
  <c r="A148" i="10"/>
  <c r="C149" i="8"/>
  <c r="B149" i="8"/>
  <c r="A150" i="8"/>
  <c r="C145" i="7"/>
  <c r="B145" i="7"/>
  <c r="A146" i="7"/>
  <c r="B149" i="6"/>
  <c r="C149" i="6"/>
  <c r="A150" i="6"/>
  <c r="D304" i="5"/>
  <c r="C304" i="5"/>
  <c r="B304" i="5"/>
  <c r="A305" i="5"/>
  <c r="B305" i="4"/>
  <c r="C305" i="4"/>
  <c r="D305" i="4"/>
  <c r="A306" i="4"/>
  <c r="C150" i="16" l="1"/>
  <c r="B150" i="16"/>
  <c r="A151" i="16"/>
  <c r="C151" i="15"/>
  <c r="B151" i="15"/>
  <c r="A152" i="15"/>
  <c r="C150" i="14"/>
  <c r="B150" i="14"/>
  <c r="A151" i="14"/>
  <c r="D310" i="13"/>
  <c r="C310" i="13"/>
  <c r="B310" i="13"/>
  <c r="A311" i="13"/>
  <c r="C148" i="12"/>
  <c r="B148" i="12"/>
  <c r="A149" i="12"/>
  <c r="C149" i="11"/>
  <c r="B149" i="11"/>
  <c r="A150" i="11"/>
  <c r="C148" i="10"/>
  <c r="B148" i="10"/>
  <c r="A149" i="10"/>
  <c r="C150" i="8"/>
  <c r="B150" i="8"/>
  <c r="A151" i="8"/>
  <c r="C146" i="7"/>
  <c r="B146" i="7"/>
  <c r="A147" i="7"/>
  <c r="C150" i="6"/>
  <c r="B150" i="6"/>
  <c r="A151" i="6"/>
  <c r="C305" i="5"/>
  <c r="B305" i="5"/>
  <c r="D305" i="5"/>
  <c r="A306" i="5"/>
  <c r="B306" i="4"/>
  <c r="C306" i="4"/>
  <c r="D306" i="4"/>
  <c r="A307" i="4"/>
  <c r="C151" i="16" l="1"/>
  <c r="B151" i="16"/>
  <c r="A152" i="16"/>
  <c r="C152" i="15"/>
  <c r="B152" i="15"/>
  <c r="A153" i="15"/>
  <c r="C151" i="14"/>
  <c r="B151" i="14"/>
  <c r="A152" i="14"/>
  <c r="C311" i="13"/>
  <c r="B311" i="13"/>
  <c r="D311" i="13"/>
  <c r="A312" i="13"/>
  <c r="C149" i="12"/>
  <c r="B149" i="12"/>
  <c r="A150" i="12"/>
  <c r="C150" i="11"/>
  <c r="B150" i="11"/>
  <c r="A151" i="11"/>
  <c r="C149" i="10"/>
  <c r="B149" i="10"/>
  <c r="A150" i="10"/>
  <c r="C151" i="8"/>
  <c r="B151" i="8"/>
  <c r="A152" i="8"/>
  <c r="C147" i="7"/>
  <c r="B147" i="7"/>
  <c r="A148" i="7"/>
  <c r="B151" i="6"/>
  <c r="C151" i="6"/>
  <c r="A152" i="6"/>
  <c r="D306" i="5"/>
  <c r="C306" i="5"/>
  <c r="B306" i="5"/>
  <c r="A307" i="5"/>
  <c r="D307" i="4"/>
  <c r="B307" i="4"/>
  <c r="C307" i="4"/>
  <c r="A308" i="4"/>
  <c r="C152" i="16" l="1"/>
  <c r="B152" i="16"/>
  <c r="A153" i="16"/>
  <c r="C153" i="15"/>
  <c r="B153" i="15"/>
  <c r="A154" i="15"/>
  <c r="C152" i="14"/>
  <c r="B152" i="14"/>
  <c r="A153" i="14"/>
  <c r="D312" i="13"/>
  <c r="C312" i="13"/>
  <c r="B312" i="13"/>
  <c r="A313" i="13"/>
  <c r="C150" i="12"/>
  <c r="B150" i="12"/>
  <c r="A151" i="12"/>
  <c r="C151" i="11"/>
  <c r="B151" i="11"/>
  <c r="A152" i="11"/>
  <c r="C150" i="10"/>
  <c r="B150" i="10"/>
  <c r="A151" i="10"/>
  <c r="C152" i="8"/>
  <c r="B152" i="8"/>
  <c r="A153" i="8"/>
  <c r="C148" i="7"/>
  <c r="B148" i="7"/>
  <c r="A149" i="7"/>
  <c r="C152" i="6"/>
  <c r="B152" i="6"/>
  <c r="A153" i="6"/>
  <c r="D307" i="5"/>
  <c r="B307" i="5"/>
  <c r="C307" i="5"/>
  <c r="A308" i="5"/>
  <c r="B308" i="4"/>
  <c r="C308" i="4"/>
  <c r="D308" i="4"/>
  <c r="A309" i="4"/>
  <c r="C153" i="16" l="1"/>
  <c r="B153" i="16"/>
  <c r="A154" i="16"/>
  <c r="C154" i="15"/>
  <c r="B154" i="15"/>
  <c r="A155" i="15"/>
  <c r="C153" i="14"/>
  <c r="B153" i="14"/>
  <c r="A154" i="14"/>
  <c r="D313" i="13"/>
  <c r="C313" i="13"/>
  <c r="B313" i="13"/>
  <c r="A314" i="13"/>
  <c r="C151" i="12"/>
  <c r="B151" i="12"/>
  <c r="A152" i="12"/>
  <c r="C152" i="11"/>
  <c r="B152" i="11"/>
  <c r="A153" i="11"/>
  <c r="C151" i="10"/>
  <c r="B151" i="10"/>
  <c r="A152" i="10"/>
  <c r="C153" i="8"/>
  <c r="B153" i="8"/>
  <c r="A154" i="8"/>
  <c r="C149" i="7"/>
  <c r="B149" i="7"/>
  <c r="A150" i="7"/>
  <c r="B153" i="6"/>
  <c r="C153" i="6"/>
  <c r="A154" i="6"/>
  <c r="C308" i="5"/>
  <c r="B308" i="5"/>
  <c r="D308" i="5"/>
  <c r="A309" i="5"/>
  <c r="B309" i="4"/>
  <c r="C309" i="4"/>
  <c r="D309" i="4"/>
  <c r="A310" i="4"/>
  <c r="C154" i="16" l="1"/>
  <c r="B154" i="16"/>
  <c r="A155" i="16"/>
  <c r="C155" i="15"/>
  <c r="B155" i="15"/>
  <c r="A156" i="15"/>
  <c r="C154" i="14"/>
  <c r="B154" i="14"/>
  <c r="A155" i="14"/>
  <c r="C314" i="13"/>
  <c r="B314" i="13"/>
  <c r="D314" i="13"/>
  <c r="A315" i="13"/>
  <c r="C152" i="12"/>
  <c r="B152" i="12"/>
  <c r="A153" i="12"/>
  <c r="C153" i="11"/>
  <c r="B153" i="11"/>
  <c r="A154" i="11"/>
  <c r="C152" i="10"/>
  <c r="B152" i="10"/>
  <c r="A153" i="10"/>
  <c r="C154" i="8"/>
  <c r="B154" i="8"/>
  <c r="A155" i="8"/>
  <c r="C150" i="7"/>
  <c r="B150" i="7"/>
  <c r="A151" i="7"/>
  <c r="C154" i="6"/>
  <c r="B154" i="6"/>
  <c r="A155" i="6"/>
  <c r="D309" i="5"/>
  <c r="C309" i="5"/>
  <c r="B309" i="5"/>
  <c r="A310" i="5"/>
  <c r="D310" i="4"/>
  <c r="B310" i="4"/>
  <c r="C310" i="4"/>
  <c r="A311" i="4"/>
  <c r="C155" i="16" l="1"/>
  <c r="B155" i="16"/>
  <c r="A156" i="16"/>
  <c r="C156" i="15"/>
  <c r="B156" i="15"/>
  <c r="A157" i="15"/>
  <c r="C155" i="14"/>
  <c r="B155" i="14"/>
  <c r="A156" i="14"/>
  <c r="D315" i="13"/>
  <c r="C315" i="13"/>
  <c r="B315" i="13"/>
  <c r="A316" i="13"/>
  <c r="C153" i="12"/>
  <c r="B153" i="12"/>
  <c r="A154" i="12"/>
  <c r="C154" i="11"/>
  <c r="B154" i="11"/>
  <c r="A155" i="11"/>
  <c r="C153" i="10"/>
  <c r="B153" i="10"/>
  <c r="A154" i="10"/>
  <c r="C155" i="8"/>
  <c r="B155" i="8"/>
  <c r="A156" i="8"/>
  <c r="C151" i="7"/>
  <c r="B151" i="7"/>
  <c r="A152" i="7"/>
  <c r="B155" i="6"/>
  <c r="C155" i="6"/>
  <c r="A156" i="6"/>
  <c r="D310" i="5"/>
  <c r="C310" i="5"/>
  <c r="B310" i="5"/>
  <c r="A311" i="5"/>
  <c r="B311" i="4"/>
  <c r="C311" i="4"/>
  <c r="D311" i="4"/>
  <c r="A312" i="4"/>
  <c r="C156" i="16" l="1"/>
  <c r="B156" i="16"/>
  <c r="A157" i="16"/>
  <c r="C157" i="15"/>
  <c r="B157" i="15"/>
  <c r="A158" i="15"/>
  <c r="C156" i="14"/>
  <c r="B156" i="14"/>
  <c r="A157" i="14"/>
  <c r="D316" i="13"/>
  <c r="B316" i="13"/>
  <c r="C316" i="13"/>
  <c r="A317" i="13"/>
  <c r="C154" i="12"/>
  <c r="B154" i="12"/>
  <c r="A155" i="12"/>
  <c r="C155" i="11"/>
  <c r="B155" i="11"/>
  <c r="A156" i="11"/>
  <c r="C154" i="10"/>
  <c r="B154" i="10"/>
  <c r="A155" i="10"/>
  <c r="C156" i="8"/>
  <c r="B156" i="8"/>
  <c r="A157" i="8"/>
  <c r="C152" i="7"/>
  <c r="B152" i="7"/>
  <c r="A153" i="7"/>
  <c r="C156" i="6"/>
  <c r="B156" i="6"/>
  <c r="A157" i="6"/>
  <c r="C311" i="5"/>
  <c r="B311" i="5"/>
  <c r="D311" i="5"/>
  <c r="A312" i="5"/>
  <c r="B312" i="4"/>
  <c r="C312" i="4"/>
  <c r="D312" i="4"/>
  <c r="A313" i="4"/>
  <c r="C157" i="16" l="1"/>
  <c r="B157" i="16"/>
  <c r="A158" i="16"/>
  <c r="C158" i="15"/>
  <c r="B158" i="15"/>
  <c r="A159" i="15"/>
  <c r="C157" i="14"/>
  <c r="B157" i="14"/>
  <c r="A158" i="14"/>
  <c r="C317" i="13"/>
  <c r="B317" i="13"/>
  <c r="D317" i="13"/>
  <c r="A318" i="13"/>
  <c r="C155" i="12"/>
  <c r="B155" i="12"/>
  <c r="A156" i="12"/>
  <c r="C156" i="11"/>
  <c r="B156" i="11"/>
  <c r="A157" i="11"/>
  <c r="C155" i="10"/>
  <c r="B155" i="10"/>
  <c r="A156" i="10"/>
  <c r="C157" i="8"/>
  <c r="B157" i="8"/>
  <c r="A158" i="8"/>
  <c r="C153" i="7"/>
  <c r="B153" i="7"/>
  <c r="A154" i="7"/>
  <c r="B157" i="6"/>
  <c r="C157" i="6"/>
  <c r="A158" i="6"/>
  <c r="D312" i="5"/>
  <c r="C312" i="5"/>
  <c r="B312" i="5"/>
  <c r="A313" i="5"/>
  <c r="D313" i="4"/>
  <c r="B313" i="4"/>
  <c r="C313" i="4"/>
  <c r="A314" i="4"/>
  <c r="C158" i="16" l="1"/>
  <c r="B158" i="16"/>
  <c r="A159" i="16"/>
  <c r="C159" i="15"/>
  <c r="B159" i="15"/>
  <c r="A160" i="15"/>
  <c r="C158" i="14"/>
  <c r="B158" i="14"/>
  <c r="A159" i="14"/>
  <c r="D318" i="13"/>
  <c r="C318" i="13"/>
  <c r="B318" i="13"/>
  <c r="A319" i="13"/>
  <c r="C156" i="12"/>
  <c r="B156" i="12"/>
  <c r="A157" i="12"/>
  <c r="C157" i="11"/>
  <c r="B157" i="11"/>
  <c r="A158" i="11"/>
  <c r="C156" i="10"/>
  <c r="B156" i="10"/>
  <c r="A157" i="10"/>
  <c r="C158" i="8"/>
  <c r="B158" i="8"/>
  <c r="A159" i="8"/>
  <c r="C154" i="7"/>
  <c r="B154" i="7"/>
  <c r="A155" i="7"/>
  <c r="C158" i="6"/>
  <c r="B158" i="6"/>
  <c r="A159" i="6"/>
  <c r="D313" i="5"/>
  <c r="C313" i="5"/>
  <c r="B313" i="5"/>
  <c r="A314" i="5"/>
  <c r="B314" i="4"/>
  <c r="C314" i="4"/>
  <c r="D314" i="4"/>
  <c r="A315" i="4"/>
  <c r="C159" i="16" l="1"/>
  <c r="B159" i="16"/>
  <c r="A160" i="16"/>
  <c r="C160" i="15"/>
  <c r="B160" i="15"/>
  <c r="A161" i="15"/>
  <c r="C159" i="14"/>
  <c r="B159" i="14"/>
  <c r="A160" i="14"/>
  <c r="D319" i="13"/>
  <c r="C319" i="13"/>
  <c r="B319" i="13"/>
  <c r="A320" i="13"/>
  <c r="C157" i="12"/>
  <c r="B157" i="12"/>
  <c r="A158" i="12"/>
  <c r="C158" i="11"/>
  <c r="B158" i="11"/>
  <c r="A159" i="11"/>
  <c r="C157" i="10"/>
  <c r="B157" i="10"/>
  <c r="A158" i="10"/>
  <c r="C159" i="8"/>
  <c r="B159" i="8"/>
  <c r="A160" i="8"/>
  <c r="C155" i="7"/>
  <c r="B155" i="7"/>
  <c r="A156" i="7"/>
  <c r="C159" i="6"/>
  <c r="B159" i="6"/>
  <c r="A160" i="6"/>
  <c r="C314" i="5"/>
  <c r="B314" i="5"/>
  <c r="D314" i="5"/>
  <c r="A315" i="5"/>
  <c r="B315" i="4"/>
  <c r="C315" i="4"/>
  <c r="D315" i="4"/>
  <c r="A316" i="4"/>
  <c r="C160" i="16" l="1"/>
  <c r="B160" i="16"/>
  <c r="A161" i="16"/>
  <c r="C161" i="15"/>
  <c r="B161" i="15"/>
  <c r="A162" i="15"/>
  <c r="C160" i="14"/>
  <c r="B160" i="14"/>
  <c r="A161" i="14"/>
  <c r="C320" i="13"/>
  <c r="B320" i="13"/>
  <c r="D320" i="13"/>
  <c r="A321" i="13"/>
  <c r="C158" i="12"/>
  <c r="B158" i="12"/>
  <c r="A159" i="12"/>
  <c r="C159" i="11"/>
  <c r="B159" i="11"/>
  <c r="A160" i="11"/>
  <c r="C158" i="10"/>
  <c r="B158" i="10"/>
  <c r="A159" i="10"/>
  <c r="C160" i="8"/>
  <c r="B160" i="8"/>
  <c r="A161" i="8"/>
  <c r="C156" i="7"/>
  <c r="B156" i="7"/>
  <c r="A157" i="7"/>
  <c r="C160" i="6"/>
  <c r="B160" i="6"/>
  <c r="A161" i="6"/>
  <c r="D315" i="5"/>
  <c r="C315" i="5"/>
  <c r="B315" i="5"/>
  <c r="A316" i="5"/>
  <c r="D316" i="4"/>
  <c r="B316" i="4"/>
  <c r="C316" i="4"/>
  <c r="A317" i="4"/>
  <c r="C161" i="16" l="1"/>
  <c r="B161" i="16"/>
  <c r="A162" i="16"/>
  <c r="C162" i="15"/>
  <c r="B162" i="15"/>
  <c r="A163" i="15"/>
  <c r="C161" i="14"/>
  <c r="B161" i="14"/>
  <c r="A162" i="14"/>
  <c r="D321" i="13"/>
  <c r="C321" i="13"/>
  <c r="B321" i="13"/>
  <c r="A322" i="13"/>
  <c r="C159" i="12"/>
  <c r="B159" i="12"/>
  <c r="A160" i="12"/>
  <c r="C160" i="11"/>
  <c r="B160" i="11"/>
  <c r="A161" i="11"/>
  <c r="C159" i="10"/>
  <c r="B159" i="10"/>
  <c r="A160" i="10"/>
  <c r="C161" i="8"/>
  <c r="B161" i="8"/>
  <c r="A162" i="8"/>
  <c r="C157" i="7"/>
  <c r="B157" i="7"/>
  <c r="A158" i="7"/>
  <c r="B161" i="6"/>
  <c r="C161" i="6"/>
  <c r="A162" i="6"/>
  <c r="D316" i="5"/>
  <c r="B316" i="5"/>
  <c r="C316" i="5"/>
  <c r="A317" i="5"/>
  <c r="B317" i="4"/>
  <c r="C317" i="4"/>
  <c r="D317" i="4"/>
  <c r="A318" i="4"/>
  <c r="C162" i="16" l="1"/>
  <c r="B162" i="16"/>
  <c r="A163" i="16"/>
  <c r="C163" i="15"/>
  <c r="B163" i="15"/>
  <c r="A164" i="15"/>
  <c r="C162" i="14"/>
  <c r="B162" i="14"/>
  <c r="A163" i="14"/>
  <c r="D322" i="13"/>
  <c r="C322" i="13"/>
  <c r="B322" i="13"/>
  <c r="A323" i="13"/>
  <c r="C160" i="12"/>
  <c r="B160" i="12"/>
  <c r="A161" i="12"/>
  <c r="C161" i="11"/>
  <c r="B161" i="11"/>
  <c r="A162" i="11"/>
  <c r="C160" i="10"/>
  <c r="B160" i="10"/>
  <c r="A161" i="10"/>
  <c r="C162" i="8"/>
  <c r="B162" i="8"/>
  <c r="A163" i="8"/>
  <c r="C158" i="7"/>
  <c r="B158" i="7"/>
  <c r="A159" i="7"/>
  <c r="C162" i="6"/>
  <c r="B162" i="6"/>
  <c r="A163" i="6"/>
  <c r="C317" i="5"/>
  <c r="B317" i="5"/>
  <c r="D317" i="5"/>
  <c r="A318" i="5"/>
  <c r="B318" i="4"/>
  <c r="C318" i="4"/>
  <c r="D318" i="4"/>
  <c r="A319" i="4"/>
  <c r="C163" i="16" l="1"/>
  <c r="B163" i="16"/>
  <c r="A164" i="16"/>
  <c r="C164" i="15"/>
  <c r="B164" i="15"/>
  <c r="A165" i="15"/>
  <c r="C163" i="14"/>
  <c r="B163" i="14"/>
  <c r="A164" i="14"/>
  <c r="C323" i="13"/>
  <c r="B323" i="13"/>
  <c r="D323" i="13"/>
  <c r="A324" i="13"/>
  <c r="C161" i="12"/>
  <c r="B161" i="12"/>
  <c r="A162" i="12"/>
  <c r="C162" i="11"/>
  <c r="B162" i="11"/>
  <c r="A163" i="11"/>
  <c r="C161" i="10"/>
  <c r="B161" i="10"/>
  <c r="A162" i="10"/>
  <c r="C163" i="8"/>
  <c r="B163" i="8"/>
  <c r="A164" i="8"/>
  <c r="C159" i="7"/>
  <c r="B159" i="7"/>
  <c r="A160" i="7"/>
  <c r="B163" i="6"/>
  <c r="C163" i="6"/>
  <c r="A164" i="6"/>
  <c r="D318" i="5"/>
  <c r="C318" i="5"/>
  <c r="B318" i="5"/>
  <c r="A319" i="5"/>
  <c r="D319" i="4"/>
  <c r="B319" i="4"/>
  <c r="C319" i="4"/>
  <c r="A320" i="4"/>
  <c r="C164" i="16" l="1"/>
  <c r="B164" i="16"/>
  <c r="A165" i="16"/>
  <c r="C165" i="15"/>
  <c r="B165" i="15"/>
  <c r="A166" i="15"/>
  <c r="C164" i="14"/>
  <c r="B164" i="14"/>
  <c r="A165" i="14"/>
  <c r="D324" i="13"/>
  <c r="C324" i="13"/>
  <c r="B324" i="13"/>
  <c r="A325" i="13"/>
  <c r="C162" i="12"/>
  <c r="B162" i="12"/>
  <c r="A163" i="12"/>
  <c r="C163" i="11"/>
  <c r="B163" i="11"/>
  <c r="A164" i="11"/>
  <c r="C162" i="10"/>
  <c r="B162" i="10"/>
  <c r="A163" i="10"/>
  <c r="C164" i="8"/>
  <c r="B164" i="8"/>
  <c r="A165" i="8"/>
  <c r="C160" i="7"/>
  <c r="B160" i="7"/>
  <c r="A161" i="7"/>
  <c r="C164" i="6"/>
  <c r="B164" i="6"/>
  <c r="A165" i="6"/>
  <c r="D319" i="5"/>
  <c r="C319" i="5"/>
  <c r="B319" i="5"/>
  <c r="A320" i="5"/>
  <c r="B320" i="4"/>
  <c r="C320" i="4"/>
  <c r="D320" i="4"/>
  <c r="A321" i="4"/>
  <c r="C165" i="16" l="1"/>
  <c r="B165" i="16"/>
  <c r="A166" i="16"/>
  <c r="C166" i="15"/>
  <c r="B166" i="15"/>
  <c r="A167" i="15"/>
  <c r="C165" i="14"/>
  <c r="B165" i="14"/>
  <c r="A166" i="14"/>
  <c r="D325" i="13"/>
  <c r="B325" i="13"/>
  <c r="C325" i="13"/>
  <c r="A326" i="13"/>
  <c r="C163" i="12"/>
  <c r="B163" i="12"/>
  <c r="A164" i="12"/>
  <c r="C164" i="11"/>
  <c r="B164" i="11"/>
  <c r="A165" i="11"/>
  <c r="C163" i="10"/>
  <c r="B163" i="10"/>
  <c r="A164" i="10"/>
  <c r="C165" i="8"/>
  <c r="B165" i="8"/>
  <c r="A166" i="8"/>
  <c r="C161" i="7"/>
  <c r="B161" i="7"/>
  <c r="A162" i="7"/>
  <c r="B165" i="6"/>
  <c r="C165" i="6"/>
  <c r="A166" i="6"/>
  <c r="C320" i="5"/>
  <c r="B320" i="5"/>
  <c r="D320" i="5"/>
  <c r="A321" i="5"/>
  <c r="B321" i="4"/>
  <c r="C321" i="4"/>
  <c r="D321" i="4"/>
  <c r="A322" i="4"/>
  <c r="C166" i="16" l="1"/>
  <c r="B166" i="16"/>
  <c r="A167" i="16"/>
  <c r="C167" i="15"/>
  <c r="B167" i="15"/>
  <c r="A168" i="15"/>
  <c r="C166" i="14"/>
  <c r="B166" i="14"/>
  <c r="A167" i="14"/>
  <c r="C326" i="13"/>
  <c r="B326" i="13"/>
  <c r="D326" i="13"/>
  <c r="A327" i="13"/>
  <c r="C164" i="12"/>
  <c r="B164" i="12"/>
  <c r="A165" i="12"/>
  <c r="C165" i="11"/>
  <c r="B165" i="11"/>
  <c r="A166" i="11"/>
  <c r="C164" i="10"/>
  <c r="B164" i="10"/>
  <c r="A165" i="10"/>
  <c r="C166" i="8"/>
  <c r="B166" i="8"/>
  <c r="A167" i="8"/>
  <c r="C162" i="7"/>
  <c r="B162" i="7"/>
  <c r="A163" i="7"/>
  <c r="C166" i="6"/>
  <c r="B166" i="6"/>
  <c r="A167" i="6"/>
  <c r="D321" i="5"/>
  <c r="C321" i="5"/>
  <c r="B321" i="5"/>
  <c r="A322" i="5"/>
  <c r="D322" i="4"/>
  <c r="B322" i="4"/>
  <c r="C322" i="4"/>
  <c r="A323" i="4"/>
  <c r="C167" i="16" l="1"/>
  <c r="B167" i="16"/>
  <c r="A168" i="16"/>
  <c r="C168" i="15"/>
  <c r="B168" i="15"/>
  <c r="A169" i="15"/>
  <c r="C167" i="14"/>
  <c r="B167" i="14"/>
  <c r="A168" i="14"/>
  <c r="D327" i="13"/>
  <c r="C327" i="13"/>
  <c r="B327" i="13"/>
  <c r="A328" i="13"/>
  <c r="C165" i="12"/>
  <c r="B165" i="12"/>
  <c r="A166" i="12"/>
  <c r="C166" i="11"/>
  <c r="B166" i="11"/>
  <c r="A167" i="11"/>
  <c r="C165" i="10"/>
  <c r="B165" i="10"/>
  <c r="A166" i="10"/>
  <c r="C167" i="8"/>
  <c r="B167" i="8"/>
  <c r="A168" i="8"/>
  <c r="C163" i="7"/>
  <c r="B163" i="7"/>
  <c r="A164" i="7"/>
  <c r="B167" i="6"/>
  <c r="C167" i="6"/>
  <c r="A168" i="6"/>
  <c r="D322" i="5"/>
  <c r="C322" i="5"/>
  <c r="B322" i="5"/>
  <c r="A323" i="5"/>
  <c r="B323" i="4"/>
  <c r="C323" i="4"/>
  <c r="D323" i="4"/>
  <c r="A324" i="4"/>
  <c r="C168" i="16" l="1"/>
  <c r="B168" i="16"/>
  <c r="A169" i="16"/>
  <c r="C169" i="15"/>
  <c r="B169" i="15"/>
  <c r="A170" i="15"/>
  <c r="C168" i="14"/>
  <c r="B168" i="14"/>
  <c r="A169" i="14"/>
  <c r="D328" i="13"/>
  <c r="C328" i="13"/>
  <c r="B328" i="13"/>
  <c r="A329" i="13"/>
  <c r="C166" i="12"/>
  <c r="B166" i="12"/>
  <c r="A167" i="12"/>
  <c r="C167" i="11"/>
  <c r="B167" i="11"/>
  <c r="A168" i="11"/>
  <c r="C166" i="10"/>
  <c r="B166" i="10"/>
  <c r="A167" i="10"/>
  <c r="C168" i="8"/>
  <c r="B168" i="8"/>
  <c r="A169" i="8"/>
  <c r="C164" i="7"/>
  <c r="B164" i="7"/>
  <c r="A165" i="7"/>
  <c r="B168" i="6"/>
  <c r="C168" i="6"/>
  <c r="A169" i="6"/>
  <c r="C323" i="5"/>
  <c r="B323" i="5"/>
  <c r="D323" i="5"/>
  <c r="A324" i="5"/>
  <c r="B324" i="4"/>
  <c r="C324" i="4"/>
  <c r="D324" i="4"/>
  <c r="A325" i="4"/>
  <c r="C169" i="16" l="1"/>
  <c r="B169" i="16"/>
  <c r="A170" i="16"/>
  <c r="C170" i="15"/>
  <c r="B170" i="15"/>
  <c r="A171" i="15"/>
  <c r="C169" i="14"/>
  <c r="B169" i="14"/>
  <c r="A170" i="14"/>
  <c r="C329" i="13"/>
  <c r="B329" i="13"/>
  <c r="D329" i="13"/>
  <c r="A330" i="13"/>
  <c r="C167" i="12"/>
  <c r="B167" i="12"/>
  <c r="A168" i="12"/>
  <c r="C168" i="11"/>
  <c r="B168" i="11"/>
  <c r="A169" i="11"/>
  <c r="C167" i="10"/>
  <c r="B167" i="10"/>
  <c r="A168" i="10"/>
  <c r="C169" i="8"/>
  <c r="B169" i="8"/>
  <c r="A170" i="8"/>
  <c r="C165" i="7"/>
  <c r="B165" i="7"/>
  <c r="A166" i="7"/>
  <c r="B169" i="6"/>
  <c r="C169" i="6"/>
  <c r="A170" i="6"/>
  <c r="D324" i="5"/>
  <c r="C324" i="5"/>
  <c r="B324" i="5"/>
  <c r="A325" i="5"/>
  <c r="D325" i="4"/>
  <c r="B325" i="4"/>
  <c r="C325" i="4"/>
  <c r="A326" i="4"/>
  <c r="C170" i="16" l="1"/>
  <c r="B170" i="16"/>
  <c r="A171" i="16"/>
  <c r="C171" i="15"/>
  <c r="B171" i="15"/>
  <c r="C170" i="14"/>
  <c r="B170" i="14"/>
  <c r="A171" i="14"/>
  <c r="D330" i="13"/>
  <c r="C330" i="13"/>
  <c r="B330" i="13"/>
  <c r="A331" i="13"/>
  <c r="C168" i="12"/>
  <c r="B168" i="12"/>
  <c r="A169" i="12"/>
  <c r="C169" i="11"/>
  <c r="B169" i="11"/>
  <c r="A170" i="11"/>
  <c r="C168" i="10"/>
  <c r="B168" i="10"/>
  <c r="A169" i="10"/>
  <c r="C170" i="8"/>
  <c r="B170" i="8"/>
  <c r="A171" i="8"/>
  <c r="C166" i="7"/>
  <c r="B166" i="7"/>
  <c r="A167" i="7"/>
  <c r="B170" i="6"/>
  <c r="C170" i="6"/>
  <c r="A171" i="6"/>
  <c r="D325" i="5"/>
  <c r="B325" i="5"/>
  <c r="C325" i="5"/>
  <c r="A326" i="5"/>
  <c r="B326" i="4"/>
  <c r="C326" i="4"/>
  <c r="D326" i="4"/>
  <c r="A327" i="4"/>
  <c r="C171" i="16" l="1"/>
  <c r="B171" i="16"/>
  <c r="C171" i="14"/>
  <c r="B171" i="14"/>
  <c r="D331" i="13"/>
  <c r="C331" i="13"/>
  <c r="B331" i="13"/>
  <c r="A332" i="13"/>
  <c r="C169" i="12"/>
  <c r="B169" i="12"/>
  <c r="A170" i="12"/>
  <c r="C170" i="11"/>
  <c r="B170" i="11"/>
  <c r="A171" i="11"/>
  <c r="C169" i="10"/>
  <c r="B169" i="10"/>
  <c r="A170" i="10"/>
  <c r="C171" i="8"/>
  <c r="B171" i="8"/>
  <c r="C167" i="7"/>
  <c r="B167" i="7"/>
  <c r="A168" i="7"/>
  <c r="B171" i="6"/>
  <c r="C171" i="6"/>
  <c r="C326" i="5"/>
  <c r="B326" i="5"/>
  <c r="D326" i="5"/>
  <c r="A327" i="5"/>
  <c r="B327" i="4"/>
  <c r="C327" i="4"/>
  <c r="D327" i="4"/>
  <c r="A328" i="4"/>
  <c r="C332" i="13" l="1"/>
  <c r="B332" i="13"/>
  <c r="D332" i="13"/>
  <c r="C170" i="12"/>
  <c r="B170" i="12"/>
  <c r="A171" i="12"/>
  <c r="C171" i="11"/>
  <c r="B171" i="11"/>
  <c r="C170" i="10"/>
  <c r="B170" i="10"/>
  <c r="A171" i="10"/>
  <c r="C168" i="7"/>
  <c r="B168" i="7"/>
  <c r="A169" i="7"/>
  <c r="D327" i="5"/>
  <c r="C327" i="5"/>
  <c r="B327" i="5"/>
  <c r="A328" i="5"/>
  <c r="D328" i="4"/>
  <c r="B328" i="4"/>
  <c r="C328" i="4"/>
  <c r="A329" i="4"/>
  <c r="C171" i="12" l="1"/>
  <c r="B171" i="12"/>
  <c r="C171" i="10"/>
  <c r="B171" i="10"/>
  <c r="C169" i="7"/>
  <c r="B169" i="7"/>
  <c r="A170" i="7"/>
  <c r="D328" i="5"/>
  <c r="C328" i="5"/>
  <c r="B328" i="5"/>
  <c r="A329" i="5"/>
  <c r="B329" i="4"/>
  <c r="C329" i="4"/>
  <c r="D329" i="4"/>
  <c r="A330" i="4"/>
  <c r="C170" i="7" l="1"/>
  <c r="B170" i="7"/>
  <c r="A171" i="7"/>
  <c r="C329" i="5"/>
  <c r="B329" i="5"/>
  <c r="D329" i="5"/>
  <c r="A330" i="5"/>
  <c r="B330" i="4"/>
  <c r="C330" i="4"/>
  <c r="D330" i="4"/>
  <c r="A331" i="4"/>
  <c r="C171" i="7" l="1"/>
  <c r="B171" i="7"/>
  <c r="D330" i="5"/>
  <c r="C330" i="5"/>
  <c r="B330" i="5"/>
  <c r="A331" i="5"/>
  <c r="D331" i="4"/>
  <c r="B331" i="4"/>
  <c r="C331" i="4"/>
  <c r="A332" i="4"/>
  <c r="D331" i="5" l="1"/>
  <c r="C331" i="5"/>
  <c r="B331" i="5"/>
  <c r="A332" i="5"/>
  <c r="B332" i="4"/>
  <c r="C332" i="4"/>
  <c r="D332" i="4"/>
  <c r="C332" i="5" l="1"/>
  <c r="B332" i="5"/>
  <c r="D332" i="5"/>
</calcChain>
</file>

<file path=xl/sharedStrings.xml><?xml version="1.0" encoding="utf-8"?>
<sst xmlns="http://schemas.openxmlformats.org/spreadsheetml/2006/main" count="2372" uniqueCount="195">
  <si>
    <t>age</t>
    <phoneticPr fontId="1"/>
  </si>
  <si>
    <t>sex</t>
    <phoneticPr fontId="1"/>
  </si>
  <si>
    <t>ocupation</t>
    <phoneticPr fontId="1"/>
  </si>
  <si>
    <t>Mcnormal</t>
    <phoneticPr fontId="1"/>
  </si>
  <si>
    <t>Mcimobi</t>
  </si>
  <si>
    <t>Mcimobi</t>
    <phoneticPr fontId="1"/>
  </si>
  <si>
    <t>AWSnormal</t>
    <phoneticPr fontId="1"/>
  </si>
  <si>
    <t>AWSimobi</t>
  </si>
  <si>
    <t>AWSimobi</t>
    <phoneticPr fontId="1"/>
  </si>
  <si>
    <t>Acenormal</t>
    <phoneticPr fontId="1"/>
  </si>
  <si>
    <t>Aceimobi</t>
  </si>
  <si>
    <t>Aceimobi</t>
    <phoneticPr fontId="1"/>
  </si>
  <si>
    <t>help</t>
    <phoneticPr fontId="1"/>
  </si>
  <si>
    <t>tooth</t>
    <phoneticPr fontId="1"/>
  </si>
  <si>
    <t>m</t>
    <phoneticPr fontId="1"/>
  </si>
  <si>
    <t>Ns</t>
    <phoneticPr fontId="1"/>
  </si>
  <si>
    <t>VASm</t>
    <phoneticPr fontId="1"/>
  </si>
  <si>
    <t>VASp</t>
    <phoneticPr fontId="1"/>
  </si>
  <si>
    <t>VASa</t>
    <phoneticPr fontId="1"/>
  </si>
  <si>
    <t>f</t>
    <phoneticPr fontId="1"/>
  </si>
  <si>
    <t>fault</t>
  </si>
  <si>
    <t>fault</t>
    <phoneticPr fontId="1"/>
  </si>
  <si>
    <t>P</t>
    <phoneticPr fontId="1"/>
  </si>
  <si>
    <t>ME</t>
    <phoneticPr fontId="1"/>
  </si>
  <si>
    <t>P&lt;0.01</t>
  </si>
  <si>
    <t>P&lt;0.05</t>
  </si>
  <si>
    <t>den df=</t>
  </si>
  <si>
    <t>(infini)</t>
  </si>
  <si>
    <t>compare20</t>
  </si>
  <si>
    <t>compare19</t>
  </si>
  <si>
    <t>compare18</t>
  </si>
  <si>
    <t>compare17</t>
  </si>
  <si>
    <t>compare16</t>
  </si>
  <si>
    <t>compare15</t>
  </si>
  <si>
    <t>compare14</t>
  </si>
  <si>
    <t>compare13</t>
  </si>
  <si>
    <t>compare12</t>
  </si>
  <si>
    <t>compare11</t>
  </si>
  <si>
    <t>compare10</t>
  </si>
  <si>
    <t>compare 9</t>
  </si>
  <si>
    <t>compare 8</t>
  </si>
  <si>
    <t>compare 7</t>
  </si>
  <si>
    <t>compare 6</t>
  </si>
  <si>
    <t>compare 5</t>
  </si>
  <si>
    <t>compare 4</t>
  </si>
  <si>
    <t>compare 3</t>
  </si>
  <si>
    <t>compare 2</t>
  </si>
  <si>
    <t>compare 1</t>
  </si>
  <si>
    <t>Student-Newman-Keuls Test</t>
  </si>
  <si>
    <t>P&lt;0</t>
  </si>
  <si>
    <t>P&lt;0.005</t>
  </si>
  <si>
    <t>P&lt;0.025</t>
  </si>
  <si>
    <t>P&lt;0.1</t>
  </si>
  <si>
    <t>P&lt;1</t>
  </si>
  <si>
    <t>Dunnett test</t>
  </si>
  <si>
    <t>SNK</t>
  </si>
  <si>
    <t>Bonferroni</t>
  </si>
  <si>
    <t>F=</t>
  </si>
  <si>
    <t>n=55</t>
  </si>
  <si>
    <t>n=54</t>
  </si>
  <si>
    <t>n=53</t>
  </si>
  <si>
    <t>n=52</t>
  </si>
  <si>
    <t>n=51</t>
  </si>
  <si>
    <t>n=50</t>
  </si>
  <si>
    <t>n=49</t>
  </si>
  <si>
    <t>n=48</t>
  </si>
  <si>
    <t>n=47</t>
  </si>
  <si>
    <t>n=46</t>
  </si>
  <si>
    <t>n=45</t>
  </si>
  <si>
    <t>n=44</t>
  </si>
  <si>
    <t>n=43</t>
  </si>
  <si>
    <t>n=42</t>
  </si>
  <si>
    <t>n=41</t>
  </si>
  <si>
    <t>n=40</t>
  </si>
  <si>
    <t>n=39</t>
  </si>
  <si>
    <t>n=38</t>
  </si>
  <si>
    <t>n=37</t>
  </si>
  <si>
    <t>n=36</t>
  </si>
  <si>
    <t>n=35</t>
  </si>
  <si>
    <t>n=34</t>
  </si>
  <si>
    <t>n=33</t>
  </si>
  <si>
    <t>n=32</t>
  </si>
  <si>
    <t>n=31</t>
  </si>
  <si>
    <t>n=30</t>
  </si>
  <si>
    <t>n=29</t>
  </si>
  <si>
    <t>n=28</t>
  </si>
  <si>
    <t>n=27</t>
  </si>
  <si>
    <t>n=26</t>
  </si>
  <si>
    <t>n=25</t>
  </si>
  <si>
    <t>n=24</t>
  </si>
  <si>
    <t>n=23</t>
  </si>
  <si>
    <t>n=22</t>
  </si>
  <si>
    <t>n=21</t>
  </si>
  <si>
    <t>n=20</t>
  </si>
  <si>
    <t>n=19</t>
  </si>
  <si>
    <t>n=18</t>
  </si>
  <si>
    <t>n=17</t>
  </si>
  <si>
    <t>n=16</t>
  </si>
  <si>
    <t>n=15</t>
  </si>
  <si>
    <t>n=14</t>
  </si>
  <si>
    <t>n=13</t>
  </si>
  <si>
    <t>n=12</t>
  </si>
  <si>
    <t>n=11</t>
  </si>
  <si>
    <t>n=10</t>
  </si>
  <si>
    <t>n=9</t>
  </si>
  <si>
    <t>n=8</t>
  </si>
  <si>
    <t>n=7</t>
  </si>
  <si>
    <t>n=6</t>
  </si>
  <si>
    <t>n=5</t>
  </si>
  <si>
    <t>n=4</t>
  </si>
  <si>
    <t>n=3</t>
  </si>
  <si>
    <t>n=2</t>
  </si>
  <si>
    <t>n=1</t>
  </si>
  <si>
    <t>P&lt;0.2</t>
  </si>
  <si>
    <t>4/5</t>
  </si>
  <si>
    <t>4/4</t>
  </si>
  <si>
    <t>4/3</t>
  </si>
  <si>
    <t>4/2</t>
  </si>
  <si>
    <t>3/9</t>
  </si>
  <si>
    <t>3/8</t>
  </si>
  <si>
    <t>3/7</t>
  </si>
  <si>
    <t>3/6</t>
  </si>
  <si>
    <t>3/5</t>
  </si>
  <si>
    <t>3/4</t>
  </si>
  <si>
    <t>3/3</t>
  </si>
  <si>
    <t>3/2</t>
  </si>
  <si>
    <t>m/n</t>
  </si>
  <si>
    <t>one-tail</t>
  </si>
  <si>
    <t>Result of Repeated measures ANOVA</t>
  </si>
  <si>
    <t>X2r=</t>
  </si>
  <si>
    <t>Go to [Pt+wil] sheet</t>
  </si>
  <si>
    <t>Wilcoxon t-test with Bonferroni correction</t>
  </si>
  <si>
    <t>For post hoc test</t>
    <phoneticPr fontId="10"/>
  </si>
  <si>
    <t>other data</t>
  </si>
  <si>
    <t>data within table</t>
  </si>
  <si>
    <t>Result of Friedman's X2r-test</t>
    <phoneticPr fontId="10"/>
  </si>
  <si>
    <t>den df</t>
  </si>
  <si>
    <t>num df</t>
  </si>
  <si>
    <t>ERms</t>
  </si>
  <si>
    <t>TRms</t>
  </si>
  <si>
    <r>
      <t>sum</t>
    </r>
    <r>
      <rPr>
        <b/>
        <i/>
        <vertAlign val="superscript"/>
        <sz val="11"/>
        <rFont val="Arial"/>
        <family val="2"/>
      </rPr>
      <t>2</t>
    </r>
  </si>
  <si>
    <t>TR</t>
  </si>
  <si>
    <t>n</t>
  </si>
  <si>
    <t>mean</t>
  </si>
  <si>
    <t>WS</t>
  </si>
  <si>
    <t>Friedman's X2r-test</t>
    <phoneticPr fontId="10"/>
  </si>
  <si>
    <t>Repeated measures ANOVA</t>
  </si>
  <si>
    <t>normal</t>
    <phoneticPr fontId="1"/>
  </si>
  <si>
    <t>McGrath</t>
  </si>
  <si>
    <t>McGrath</t>
    <phoneticPr fontId="1"/>
  </si>
  <si>
    <t>AWS</t>
  </si>
  <si>
    <t>AWS</t>
    <phoneticPr fontId="1"/>
  </si>
  <si>
    <t>AceScope</t>
  </si>
  <si>
    <t>AceScope</t>
    <phoneticPr fontId="1"/>
  </si>
  <si>
    <t>P=</t>
  </si>
  <si>
    <t>wilcoxon t=</t>
  </si>
  <si>
    <t>total time of compare =</t>
  </si>
  <si>
    <t>Result of Wilcoxon t-test</t>
  </si>
  <si>
    <t>Result of Paired t-test</t>
  </si>
  <si>
    <t>Result of Wilcoxon t-test with Bonferroni correction</t>
  </si>
  <si>
    <t>(n:without different=0)</t>
  </si>
  <si>
    <t>n=</t>
  </si>
  <si>
    <t>SE</t>
  </si>
  <si>
    <t>Wilcoxon t =</t>
  </si>
  <si>
    <t>df=</t>
  </si>
  <si>
    <t>points</t>
  </si>
  <si>
    <t>/differ/</t>
  </si>
  <si>
    <t>differ</t>
  </si>
  <si>
    <t>Wilcoxon t-test</t>
  </si>
  <si>
    <t>Paired t-test</t>
  </si>
  <si>
    <t>VAS</t>
    <phoneticPr fontId="1"/>
  </si>
  <si>
    <t>id</t>
  </si>
  <si>
    <t>id</t>
    <phoneticPr fontId="1"/>
  </si>
  <si>
    <t>Mcnormal( intubation time)</t>
    <phoneticPr fontId="1"/>
  </si>
  <si>
    <t>Mcimobi( intubation time)</t>
    <phoneticPr fontId="1"/>
  </si>
  <si>
    <t>AWSnormal( intubation time)</t>
    <phoneticPr fontId="1"/>
  </si>
  <si>
    <t>Aceimobi( intubation time)</t>
    <phoneticPr fontId="1"/>
  </si>
  <si>
    <t>Acenormal( intubation time)</t>
    <phoneticPr fontId="1"/>
  </si>
  <si>
    <t>AWSimobi( intubation time)</t>
    <phoneticPr fontId="1"/>
  </si>
  <si>
    <t>Mcnormal</t>
  </si>
  <si>
    <t>age</t>
  </si>
  <si>
    <t>sex</t>
  </si>
  <si>
    <t>ocupation</t>
  </si>
  <si>
    <t>help</t>
  </si>
  <si>
    <t>tooth</t>
  </si>
  <si>
    <t>AWSnormal</t>
  </si>
  <si>
    <t>Acenormal</t>
  </si>
  <si>
    <t>VASm</t>
  </si>
  <si>
    <t>VASp</t>
  </si>
  <si>
    <t>VASa</t>
  </si>
  <si>
    <t>m</t>
  </si>
  <si>
    <t>Ns</t>
  </si>
  <si>
    <t>f</t>
  </si>
  <si>
    <t>P</t>
  </si>
  <si>
    <t>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</si>
</sst>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00_);[Red]\(0.000\)"/>
    <numFmt numFmtId="178" formatCode="0.00_);[Red]\(0.00\)"/>
    <numFmt numFmtId="179" formatCode="0.00_ "/>
    <numFmt numFmtId="180" formatCode="0.00000_ "/>
  </numFmts>
  <fonts count="16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i/>
      <sz val="11"/>
      <color indexed="16"/>
      <name val="Arial"/>
      <family val="2"/>
    </font>
    <font>
      <sz val="11"/>
      <color indexed="8"/>
      <name val="Arial"/>
      <family val="2"/>
    </font>
    <font>
      <b/>
      <i/>
      <sz val="11"/>
      <color indexed="48"/>
      <name val="Arial"/>
      <family val="2"/>
    </font>
    <font>
      <sz val="11"/>
      <color indexed="16"/>
      <name val="Arial"/>
      <family val="2"/>
    </font>
    <font>
      <sz val="11"/>
      <color indexed="48"/>
      <name val="Arial"/>
      <family val="2"/>
    </font>
    <font>
      <sz val="6"/>
      <name val="ＭＳ Ｐゴシック"/>
      <family val="3"/>
      <charset val="128"/>
    </font>
    <font>
      <u/>
      <sz val="15.95"/>
      <color indexed="12"/>
      <name val="Arial"/>
      <family val="2"/>
    </font>
    <font>
      <b/>
      <i/>
      <u/>
      <sz val="11"/>
      <color indexed="12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i/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2" fillId="2" borderId="0" xfId="1" applyFill="1" applyAlignment="1">
      <alignment vertical="center"/>
    </xf>
    <xf numFmtId="0" fontId="2" fillId="2" borderId="0" xfId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6" fontId="2" fillId="2" borderId="0" xfId="1" applyNumberFormat="1" applyFill="1" applyAlignment="1">
      <alignment horizontal="center" vertical="center"/>
    </xf>
    <xf numFmtId="0" fontId="3" fillId="2" borderId="0" xfId="1" quotePrefix="1" applyFont="1" applyFill="1" applyAlignment="1">
      <alignment horizontal="center" vertical="center"/>
    </xf>
    <xf numFmtId="177" fontId="2" fillId="2" borderId="0" xfId="1" applyNumberFormat="1" applyFill="1" applyAlignment="1">
      <alignment horizontal="center" vertical="center"/>
    </xf>
    <xf numFmtId="2" fontId="2" fillId="2" borderId="0" xfId="1" applyNumberFormat="1" applyFill="1" applyAlignment="1">
      <alignment horizontal="center" vertical="center"/>
    </xf>
    <xf numFmtId="178" fontId="2" fillId="2" borderId="0" xfId="1" applyNumberFormat="1" applyFill="1" applyAlignment="1">
      <alignment horizontal="center" vertical="center"/>
    </xf>
    <xf numFmtId="0" fontId="2" fillId="2" borderId="0" xfId="1" quotePrefix="1" applyFill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176" fontId="3" fillId="2" borderId="0" xfId="1" applyNumberFormat="1" applyFont="1" applyFill="1" applyAlignment="1">
      <alignment horizontal="center" vertical="center"/>
    </xf>
    <xf numFmtId="176" fontId="3" fillId="2" borderId="0" xfId="1" quotePrefix="1" applyNumberFormat="1" applyFont="1" applyFill="1" applyAlignment="1">
      <alignment horizontal="center" vertical="center"/>
    </xf>
    <xf numFmtId="176" fontId="5" fillId="2" borderId="0" xfId="1" quotePrefix="1" applyNumberFormat="1" applyFont="1" applyFill="1" applyAlignment="1">
      <alignment horizontal="center" vertical="center"/>
    </xf>
    <xf numFmtId="176" fontId="6" fillId="2" borderId="0" xfId="1" applyNumberFormat="1" applyFont="1" applyFill="1" applyAlignment="1">
      <alignment horizontal="center" vertical="center"/>
    </xf>
    <xf numFmtId="176" fontId="4" fillId="2" borderId="0" xfId="1" quotePrefix="1" applyNumberFormat="1" applyFont="1" applyFill="1" applyAlignment="1">
      <alignment horizontal="center" vertical="center"/>
    </xf>
    <xf numFmtId="1" fontId="2" fillId="2" borderId="0" xfId="1" applyNumberFormat="1" applyFill="1" applyAlignment="1">
      <alignment horizontal="center" vertical="center"/>
    </xf>
    <xf numFmtId="176" fontId="3" fillId="2" borderId="1" xfId="1" quotePrefix="1" applyNumberFormat="1" applyFont="1" applyFill="1" applyBorder="1" applyAlignment="1">
      <alignment horizontal="center" vertical="center"/>
    </xf>
    <xf numFmtId="176" fontId="5" fillId="2" borderId="1" xfId="1" quotePrefix="1" applyNumberFormat="1" applyFont="1" applyFill="1" applyBorder="1" applyAlignment="1">
      <alignment horizontal="center" vertical="center"/>
    </xf>
    <xf numFmtId="176" fontId="2" fillId="2" borderId="1" xfId="1" applyNumberForma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2" fontId="2" fillId="2" borderId="1" xfId="1" applyNumberFormat="1" applyFill="1" applyBorder="1" applyAlignment="1">
      <alignment horizontal="center" vertical="center"/>
    </xf>
    <xf numFmtId="0" fontId="3" fillId="2" borderId="1" xfId="1" quotePrefix="1" applyFont="1" applyFill="1" applyBorder="1" applyAlignment="1">
      <alignment horizontal="center" vertical="center"/>
    </xf>
    <xf numFmtId="0" fontId="5" fillId="2" borderId="1" xfId="1" quotePrefix="1" applyFont="1" applyFill="1" applyBorder="1" applyAlignment="1">
      <alignment horizontal="center" vertical="center"/>
    </xf>
    <xf numFmtId="0" fontId="7" fillId="2" borderId="0" xfId="1" quotePrefix="1" applyFont="1" applyFill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5" fillId="2" borderId="0" xfId="1" quotePrefix="1" applyFont="1" applyFill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5" fillId="2" borderId="5" xfId="1" quotePrefix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5" fillId="2" borderId="2" xfId="1" quotePrefix="1" applyFont="1" applyFill="1" applyBorder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7" fillId="2" borderId="0" xfId="1" applyFont="1" applyFill="1" applyAlignment="1">
      <alignment vertic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2" borderId="0" xfId="1" applyFont="1" applyFill="1" applyAlignment="1">
      <alignment vertical="center"/>
    </xf>
    <xf numFmtId="177" fontId="2" fillId="2" borderId="0" xfId="1" quotePrefix="1" applyNumberForma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178" fontId="2" fillId="2" borderId="0" xfId="1" quotePrefix="1" applyNumberFormat="1" applyFill="1" applyAlignment="1">
      <alignment horizontal="center" vertical="center"/>
    </xf>
    <xf numFmtId="2" fontId="3" fillId="2" borderId="0" xfId="1" applyNumberFormat="1" applyFont="1" applyFill="1" applyAlignment="1">
      <alignment horizontal="left" vertical="center"/>
    </xf>
    <xf numFmtId="12" fontId="3" fillId="2" borderId="0" xfId="1" quotePrefix="1" applyNumberFormat="1" applyFont="1" applyFill="1" applyAlignment="1">
      <alignment horizontal="center" vertical="center"/>
    </xf>
    <xf numFmtId="2" fontId="3" fillId="2" borderId="0" xfId="1" applyNumberFormat="1" applyFont="1" applyFill="1" applyAlignment="1">
      <alignment horizontal="center" vertical="center"/>
    </xf>
    <xf numFmtId="178" fontId="2" fillId="2" borderId="1" xfId="1" applyNumberFormat="1" applyFill="1" applyBorder="1" applyAlignment="1">
      <alignment horizontal="center" vertical="center"/>
    </xf>
    <xf numFmtId="0" fontId="3" fillId="2" borderId="0" xfId="1" quotePrefix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  <xf numFmtId="179" fontId="8" fillId="2" borderId="0" xfId="1" applyNumberFormat="1" applyFont="1" applyFill="1" applyAlignment="1">
      <alignment vertical="center"/>
    </xf>
    <xf numFmtId="0" fontId="14" fillId="2" borderId="0" xfId="1" applyFont="1" applyFill="1" applyAlignment="1">
      <alignment vertical="center"/>
    </xf>
    <xf numFmtId="13" fontId="2" fillId="2" borderId="0" xfId="1" applyNumberFormat="1" applyFill="1" applyAlignment="1">
      <alignment horizontal="center" vertical="center"/>
    </xf>
    <xf numFmtId="0" fontId="2" fillId="2" borderId="0" xfId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80" fontId="5" fillId="2" borderId="0" xfId="1" applyNumberFormat="1" applyFont="1" applyFill="1" applyAlignment="1">
      <alignment horizontal="left" vertical="center"/>
    </xf>
    <xf numFmtId="0" fontId="3" fillId="3" borderId="0" xfId="1" applyFont="1" applyFill="1" applyAlignment="1">
      <alignment horizontal="center" vertical="center"/>
    </xf>
    <xf numFmtId="0" fontId="13" fillId="2" borderId="0" xfId="1" applyFont="1" applyFill="1" applyAlignment="1">
      <alignment horizontal="right" vertical="center"/>
    </xf>
    <xf numFmtId="0" fontId="2" fillId="4" borderId="1" xfId="1" applyFill="1" applyBorder="1" applyAlignment="1">
      <alignment horizontal="center" vertical="center"/>
    </xf>
    <xf numFmtId="9" fontId="2" fillId="4" borderId="1" xfId="1" applyNumberForma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2" fillId="2" borderId="0" xfId="2" applyFont="1" applyFill="1" applyBorder="1" applyAlignment="1" applyProtection="1">
      <alignment horizontal="center" vertical="center"/>
    </xf>
    <xf numFmtId="0" fontId="0" fillId="5" borderId="0" xfId="0" applyFill="1">
      <alignment vertical="center"/>
    </xf>
  </cellXfs>
  <cellStyles count="3">
    <cellStyle name="ハイパーリンク" xfId="2" builtinId="8"/>
    <cellStyle name="標準" xfId="0" builtinId="0"/>
    <cellStyle name="標準 2" xfId="1" xr:uid="{C5A335C8-D3EB-4AF1-9C95-825C052D7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2000032327673296"/>
          <c:w val="0.9599685555523858"/>
          <c:h val="0.67034663347692203"/>
        </c:manualLayout>
      </c:layout>
      <c:lineChart>
        <c:grouping val="standard"/>
        <c:varyColors val="0"/>
        <c:ser>
          <c:idx val="0"/>
          <c:order val="0"/>
          <c:tx>
            <c:strRef>
              <c:f>'6個のANOVA'!$A$233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'6個のANOVA'!$B$233:$D$233</c:f>
              <c:numCache>
                <c:formatCode>General</c:formatCode>
                <c:ptCount val="3"/>
                <c:pt idx="0">
                  <c:v>28.82</c:v>
                </c:pt>
                <c:pt idx="1">
                  <c:v>38.549999999999997</c:v>
                </c:pt>
                <c:pt idx="2">
                  <c:v>74.67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D6-0445-B897-D2A82EF32101}"/>
            </c:ext>
          </c:extLst>
        </c:ser>
        <c:ser>
          <c:idx val="1"/>
          <c:order val="1"/>
          <c:tx>
            <c:strRef>
              <c:f>'6個のANOVA'!$A$234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'6個のANOVA'!$B$234:$D$234</c:f>
              <c:numCache>
                <c:formatCode>General</c:formatCode>
                <c:ptCount val="3"/>
                <c:pt idx="0">
                  <c:v>15.63</c:v>
                </c:pt>
                <c:pt idx="1">
                  <c:v>26.87</c:v>
                </c:pt>
                <c:pt idx="2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D6-0445-B897-D2A82EF32101}"/>
            </c:ext>
          </c:extLst>
        </c:ser>
        <c:ser>
          <c:idx val="2"/>
          <c:order val="2"/>
          <c:tx>
            <c:strRef>
              <c:f>'6個のANOVA'!$A$235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'6個のANOVA'!$B$235:$D$235</c:f>
              <c:numCache>
                <c:formatCode>General</c:formatCode>
                <c:ptCount val="3"/>
                <c:pt idx="0">
                  <c:v>15.63</c:v>
                </c:pt>
                <c:pt idx="1">
                  <c:v>26.87</c:v>
                </c:pt>
                <c:pt idx="2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D6-0445-B897-D2A82EF32101}"/>
            </c:ext>
          </c:extLst>
        </c:ser>
        <c:ser>
          <c:idx val="3"/>
          <c:order val="3"/>
          <c:tx>
            <c:strRef>
              <c:f>'6個のANOVA'!$A$236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'6個のANOVA'!$B$236:$D$236</c:f>
              <c:numCache>
                <c:formatCode>General</c:formatCode>
                <c:ptCount val="3"/>
                <c:pt idx="0">
                  <c:v>18.88</c:v>
                </c:pt>
                <c:pt idx="1">
                  <c:v>28.39</c:v>
                </c:pt>
                <c:pt idx="2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D6-0445-B897-D2A82EF32101}"/>
            </c:ext>
          </c:extLst>
        </c:ser>
        <c:ser>
          <c:idx val="4"/>
          <c:order val="4"/>
          <c:tx>
            <c:strRef>
              <c:f>'6個のANOVA'!$A$237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'6個のANOVA'!$B$237:$D$237</c:f>
              <c:numCache>
                <c:formatCode>General</c:formatCode>
                <c:ptCount val="3"/>
                <c:pt idx="0">
                  <c:v>18.88</c:v>
                </c:pt>
                <c:pt idx="1">
                  <c:v>28.39</c:v>
                </c:pt>
                <c:pt idx="2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D6-0445-B897-D2A82EF32101}"/>
            </c:ext>
          </c:extLst>
        </c:ser>
        <c:ser>
          <c:idx val="5"/>
          <c:order val="5"/>
          <c:tx>
            <c:strRef>
              <c:f>'6個のANOVA'!$A$238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'6個のANOVA'!$B$238:$D$238</c:f>
              <c:numCache>
                <c:formatCode>General</c:formatCode>
                <c:ptCount val="3"/>
                <c:pt idx="0">
                  <c:v>15.36</c:v>
                </c:pt>
                <c:pt idx="1">
                  <c:v>18.36</c:v>
                </c:pt>
                <c:pt idx="2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D6-0445-B897-D2A82EF32101}"/>
            </c:ext>
          </c:extLst>
        </c:ser>
        <c:ser>
          <c:idx val="6"/>
          <c:order val="6"/>
          <c:tx>
            <c:strRef>
              <c:f>'6個のANOVA'!$A$239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'6個のANOVA'!$B$239:$D$239</c:f>
              <c:numCache>
                <c:formatCode>General</c:formatCode>
                <c:ptCount val="3"/>
                <c:pt idx="0">
                  <c:v>15.36</c:v>
                </c:pt>
                <c:pt idx="1">
                  <c:v>18.36</c:v>
                </c:pt>
                <c:pt idx="2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D6-0445-B897-D2A82EF32101}"/>
            </c:ext>
          </c:extLst>
        </c:ser>
        <c:ser>
          <c:idx val="7"/>
          <c:order val="7"/>
          <c:tx>
            <c:strRef>
              <c:f>'6個のANOVA'!$A$240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'6個のANOVA'!$B$240:$D$240</c:f>
              <c:numCache>
                <c:formatCode>General</c:formatCode>
                <c:ptCount val="3"/>
                <c:pt idx="0">
                  <c:v>20.36</c:v>
                </c:pt>
                <c:pt idx="1">
                  <c:v>18.2</c:v>
                </c:pt>
                <c:pt idx="2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D6-0445-B897-D2A82EF32101}"/>
            </c:ext>
          </c:extLst>
        </c:ser>
        <c:ser>
          <c:idx val="8"/>
          <c:order val="8"/>
          <c:tx>
            <c:strRef>
              <c:f>'6個のANOVA'!$A$241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'6個のANOVA'!$B$241:$D$241</c:f>
              <c:numCache>
                <c:formatCode>General</c:formatCode>
                <c:ptCount val="3"/>
                <c:pt idx="0">
                  <c:v>20.36</c:v>
                </c:pt>
                <c:pt idx="1">
                  <c:v>18.2</c:v>
                </c:pt>
                <c:pt idx="2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8D6-0445-B897-D2A82EF32101}"/>
            </c:ext>
          </c:extLst>
        </c:ser>
        <c:ser>
          <c:idx val="9"/>
          <c:order val="9"/>
          <c:tx>
            <c:strRef>
              <c:f>'6個のANOVA'!$A$242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'6個のANOVA'!$B$242:$D$242</c:f>
              <c:numCache>
                <c:formatCode>General</c:formatCode>
                <c:ptCount val="3"/>
                <c:pt idx="0">
                  <c:v>10.75</c:v>
                </c:pt>
                <c:pt idx="1">
                  <c:v>15.01</c:v>
                </c:pt>
                <c:pt idx="2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8D6-0445-B897-D2A82EF32101}"/>
            </c:ext>
          </c:extLst>
        </c:ser>
        <c:ser>
          <c:idx val="10"/>
          <c:order val="10"/>
          <c:tx>
            <c:strRef>
              <c:f>'6個のANOVA'!$A$243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'6個のANOVA'!$B$243:$D$243</c:f>
              <c:numCache>
                <c:formatCode>General</c:formatCode>
                <c:ptCount val="3"/>
                <c:pt idx="0">
                  <c:v>13.45</c:v>
                </c:pt>
                <c:pt idx="1">
                  <c:v>9.93</c:v>
                </c:pt>
                <c:pt idx="2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8D6-0445-B897-D2A82EF32101}"/>
            </c:ext>
          </c:extLst>
        </c:ser>
        <c:ser>
          <c:idx val="11"/>
          <c:order val="11"/>
          <c:tx>
            <c:strRef>
              <c:f>'6個のANOVA'!$A$244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'6個のANOVA'!$B$244:$D$244</c:f>
              <c:numCache>
                <c:formatCode>General</c:formatCode>
                <c:ptCount val="3"/>
                <c:pt idx="0">
                  <c:v>13.45</c:v>
                </c:pt>
                <c:pt idx="1">
                  <c:v>9.93</c:v>
                </c:pt>
                <c:pt idx="2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8D6-0445-B897-D2A82EF32101}"/>
            </c:ext>
          </c:extLst>
        </c:ser>
        <c:ser>
          <c:idx val="12"/>
          <c:order val="12"/>
          <c:tx>
            <c:strRef>
              <c:f>'6個のANOVA'!$A$245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'6個のANOVA'!$B$245:$D$245</c:f>
              <c:numCache>
                <c:formatCode>General</c:formatCode>
                <c:ptCount val="3"/>
                <c:pt idx="0">
                  <c:v>11.71</c:v>
                </c:pt>
                <c:pt idx="1">
                  <c:v>10.11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8D6-0445-B897-D2A82EF32101}"/>
            </c:ext>
          </c:extLst>
        </c:ser>
        <c:ser>
          <c:idx val="13"/>
          <c:order val="13"/>
          <c:tx>
            <c:strRef>
              <c:f>'6個のANOVA'!$A$246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'6個のANOVA'!$B$246:$D$246</c:f>
              <c:numCache>
                <c:formatCode>General</c:formatCode>
                <c:ptCount val="3"/>
                <c:pt idx="0">
                  <c:v>11.71</c:v>
                </c:pt>
                <c:pt idx="1">
                  <c:v>10.11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8D6-0445-B897-D2A82EF32101}"/>
            </c:ext>
          </c:extLst>
        </c:ser>
        <c:ser>
          <c:idx val="14"/>
          <c:order val="14"/>
          <c:tx>
            <c:strRef>
              <c:f>'6個のANOVA'!$A$247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'6個のANOVA'!$B$247:$D$247</c:f>
              <c:numCache>
                <c:formatCode>General</c:formatCode>
                <c:ptCount val="3"/>
                <c:pt idx="0">
                  <c:v>14.25</c:v>
                </c:pt>
                <c:pt idx="1">
                  <c:v>23.46</c:v>
                </c:pt>
                <c:pt idx="2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8D6-0445-B897-D2A82EF32101}"/>
            </c:ext>
          </c:extLst>
        </c:ser>
        <c:ser>
          <c:idx val="15"/>
          <c:order val="15"/>
          <c:tx>
            <c:strRef>
              <c:f>'6個のANOVA'!$A$248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'6個のANOVA'!$B$248:$D$248</c:f>
              <c:numCache>
                <c:formatCode>General</c:formatCode>
                <c:ptCount val="3"/>
                <c:pt idx="0">
                  <c:v>14.25</c:v>
                </c:pt>
                <c:pt idx="1">
                  <c:v>23.46</c:v>
                </c:pt>
                <c:pt idx="2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8D6-0445-B897-D2A82EF32101}"/>
            </c:ext>
          </c:extLst>
        </c:ser>
        <c:ser>
          <c:idx val="16"/>
          <c:order val="16"/>
          <c:tx>
            <c:strRef>
              <c:f>'6個のANOVA'!$A$249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'6個のANOVA'!$B$249:$D$249</c:f>
              <c:numCache>
                <c:formatCode>General</c:formatCode>
                <c:ptCount val="3"/>
                <c:pt idx="0">
                  <c:v>17.96</c:v>
                </c:pt>
                <c:pt idx="1">
                  <c:v>14.67</c:v>
                </c:pt>
                <c:pt idx="2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8D6-0445-B897-D2A82EF32101}"/>
            </c:ext>
          </c:extLst>
        </c:ser>
        <c:ser>
          <c:idx val="17"/>
          <c:order val="17"/>
          <c:tx>
            <c:strRef>
              <c:f>'6個のANOVA'!$A$250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'6個のANOVA'!$B$250:$D$250</c:f>
              <c:numCache>
                <c:formatCode>General</c:formatCode>
                <c:ptCount val="3"/>
                <c:pt idx="0">
                  <c:v>17.96</c:v>
                </c:pt>
                <c:pt idx="1">
                  <c:v>14.67</c:v>
                </c:pt>
                <c:pt idx="2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8D6-0445-B897-D2A82EF32101}"/>
            </c:ext>
          </c:extLst>
        </c:ser>
        <c:ser>
          <c:idx val="18"/>
          <c:order val="18"/>
          <c:tx>
            <c:strRef>
              <c:f>'6個のANOVA'!$A$251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'6個のANOVA'!$B$251:$D$251</c:f>
              <c:numCache>
                <c:formatCode>General</c:formatCode>
                <c:ptCount val="3"/>
                <c:pt idx="0">
                  <c:v>44.55</c:v>
                </c:pt>
                <c:pt idx="1">
                  <c:v>18.93</c:v>
                </c:pt>
                <c:pt idx="2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8D6-0445-B897-D2A82EF32101}"/>
            </c:ext>
          </c:extLst>
        </c:ser>
        <c:ser>
          <c:idx val="19"/>
          <c:order val="19"/>
          <c:tx>
            <c:strRef>
              <c:f>'6個のANOVA'!$A$252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'6個のANOVA'!$B$252:$D$252</c:f>
              <c:numCache>
                <c:formatCode>General</c:formatCode>
                <c:ptCount val="3"/>
                <c:pt idx="0">
                  <c:v>44.55</c:v>
                </c:pt>
                <c:pt idx="1">
                  <c:v>18.93</c:v>
                </c:pt>
                <c:pt idx="2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8D6-0445-B897-D2A82EF32101}"/>
            </c:ext>
          </c:extLst>
        </c:ser>
        <c:ser>
          <c:idx val="20"/>
          <c:order val="20"/>
          <c:tx>
            <c:strRef>
              <c:f>'6個のANOVA'!$A$253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'6個のANOVA'!$B$253:$D$253</c:f>
              <c:numCache>
                <c:formatCode>General</c:formatCode>
                <c:ptCount val="3"/>
                <c:pt idx="0">
                  <c:v>10.98</c:v>
                </c:pt>
                <c:pt idx="1">
                  <c:v>10.7</c:v>
                </c:pt>
                <c:pt idx="2">
                  <c:v>52.78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8D6-0445-B897-D2A82EF32101}"/>
            </c:ext>
          </c:extLst>
        </c:ser>
        <c:ser>
          <c:idx val="21"/>
          <c:order val="21"/>
          <c:tx>
            <c:strRef>
              <c:f>'6個のANOVA'!$A$254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'6個のANOVA'!$B$254:$D$254</c:f>
              <c:numCache>
                <c:formatCode>General</c:formatCode>
                <c:ptCount val="3"/>
                <c:pt idx="0">
                  <c:v>13.56</c:v>
                </c:pt>
                <c:pt idx="1">
                  <c:v>15.05</c:v>
                </c:pt>
                <c:pt idx="2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8D6-0445-B897-D2A82EF32101}"/>
            </c:ext>
          </c:extLst>
        </c:ser>
        <c:ser>
          <c:idx val="22"/>
          <c:order val="22"/>
          <c:tx>
            <c:strRef>
              <c:f>'6個のANOVA'!$A$255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'6個のANOVA'!$B$255:$D$255</c:f>
              <c:numCache>
                <c:formatCode>General</c:formatCode>
                <c:ptCount val="3"/>
                <c:pt idx="0">
                  <c:v>13.56</c:v>
                </c:pt>
                <c:pt idx="1">
                  <c:v>15.05</c:v>
                </c:pt>
                <c:pt idx="2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8D6-0445-B897-D2A82EF32101}"/>
            </c:ext>
          </c:extLst>
        </c:ser>
        <c:ser>
          <c:idx val="23"/>
          <c:order val="23"/>
          <c:tx>
            <c:strRef>
              <c:f>'6個のANOVA'!$A$256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'6個のANOVA'!$B$256:$D$256</c:f>
              <c:numCache>
                <c:formatCode>General</c:formatCode>
                <c:ptCount val="3"/>
                <c:pt idx="0">
                  <c:v>17.28</c:v>
                </c:pt>
                <c:pt idx="1">
                  <c:v>50.2</c:v>
                </c:pt>
                <c:pt idx="2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E8D6-0445-B897-D2A82EF32101}"/>
            </c:ext>
          </c:extLst>
        </c:ser>
        <c:ser>
          <c:idx val="24"/>
          <c:order val="24"/>
          <c:tx>
            <c:strRef>
              <c:f>'6個のANOVA'!$A$257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'6個のANOVA'!$B$257:$D$257</c:f>
              <c:numCache>
                <c:formatCode>General</c:formatCode>
                <c:ptCount val="3"/>
                <c:pt idx="0">
                  <c:v>17.28</c:v>
                </c:pt>
                <c:pt idx="1">
                  <c:v>50.2</c:v>
                </c:pt>
                <c:pt idx="2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8D6-0445-B897-D2A82EF32101}"/>
            </c:ext>
          </c:extLst>
        </c:ser>
        <c:ser>
          <c:idx val="25"/>
          <c:order val="25"/>
          <c:tx>
            <c:strRef>
              <c:f>'6個のANOVA'!$A$258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'6個のANOVA'!$B$258:$D$258</c:f>
              <c:numCache>
                <c:formatCode>General</c:formatCode>
                <c:ptCount val="3"/>
                <c:pt idx="0">
                  <c:v>12.25</c:v>
                </c:pt>
                <c:pt idx="1">
                  <c:v>12.33</c:v>
                </c:pt>
                <c:pt idx="2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8D6-0445-B897-D2A82EF32101}"/>
            </c:ext>
          </c:extLst>
        </c:ser>
        <c:ser>
          <c:idx val="26"/>
          <c:order val="26"/>
          <c:tx>
            <c:strRef>
              <c:f>'6個のANOVA'!$A$259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'6個のANOVA'!$B$259:$D$259</c:f>
              <c:numCache>
                <c:formatCode>General</c:formatCode>
                <c:ptCount val="3"/>
                <c:pt idx="0">
                  <c:v>12.25</c:v>
                </c:pt>
                <c:pt idx="1">
                  <c:v>12.33</c:v>
                </c:pt>
                <c:pt idx="2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8D6-0445-B897-D2A82EF32101}"/>
            </c:ext>
          </c:extLst>
        </c:ser>
        <c:ser>
          <c:idx val="27"/>
          <c:order val="27"/>
          <c:tx>
            <c:strRef>
              <c:f>'6個のANOVA'!$A$260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'6個のANOVA'!$B$260:$D$260</c:f>
              <c:numCache>
                <c:formatCode>General</c:formatCode>
                <c:ptCount val="3"/>
                <c:pt idx="0">
                  <c:v>27.73</c:v>
                </c:pt>
                <c:pt idx="1">
                  <c:v>12.78</c:v>
                </c:pt>
                <c:pt idx="2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8D6-0445-B897-D2A82EF32101}"/>
            </c:ext>
          </c:extLst>
        </c:ser>
        <c:ser>
          <c:idx val="28"/>
          <c:order val="28"/>
          <c:tx>
            <c:strRef>
              <c:f>'6個のANOVA'!$A$261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'6個のANOVA'!$B$261:$D$261</c:f>
              <c:numCache>
                <c:formatCode>General</c:formatCode>
                <c:ptCount val="3"/>
                <c:pt idx="0">
                  <c:v>27.73</c:v>
                </c:pt>
                <c:pt idx="1">
                  <c:v>12.78</c:v>
                </c:pt>
                <c:pt idx="2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E8D6-0445-B897-D2A82EF32101}"/>
            </c:ext>
          </c:extLst>
        </c:ser>
        <c:ser>
          <c:idx val="29"/>
          <c:order val="29"/>
          <c:tx>
            <c:strRef>
              <c:f>'6個のANOVA'!$A$262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'6個のANOVA'!$B$262:$D$262</c:f>
              <c:numCache>
                <c:formatCode>General</c:formatCode>
                <c:ptCount val="3"/>
                <c:pt idx="0">
                  <c:v>17.809999999999999</c:v>
                </c:pt>
                <c:pt idx="1">
                  <c:v>12.05</c:v>
                </c:pt>
                <c:pt idx="2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E8D6-0445-B897-D2A82EF32101}"/>
            </c:ext>
          </c:extLst>
        </c:ser>
        <c:ser>
          <c:idx val="30"/>
          <c:order val="30"/>
          <c:tx>
            <c:strRef>
              <c:f>'6個のANOVA'!$A$263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'6個のANOVA'!$B$263:$D$263</c:f>
              <c:numCache>
                <c:formatCode>General</c:formatCode>
                <c:ptCount val="3"/>
                <c:pt idx="0">
                  <c:v>23.86</c:v>
                </c:pt>
                <c:pt idx="1">
                  <c:v>7.66</c:v>
                </c:pt>
                <c:pt idx="2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8D6-0445-B897-D2A82EF32101}"/>
            </c:ext>
          </c:extLst>
        </c:ser>
        <c:ser>
          <c:idx val="31"/>
          <c:order val="31"/>
          <c:tx>
            <c:strRef>
              <c:f>'6個のANOVA'!$A$264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'6個のANOVA'!$B$264:$D$264</c:f>
              <c:numCache>
                <c:formatCode>General</c:formatCode>
                <c:ptCount val="3"/>
                <c:pt idx="0">
                  <c:v>23.86</c:v>
                </c:pt>
                <c:pt idx="1">
                  <c:v>7.66</c:v>
                </c:pt>
                <c:pt idx="2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8D6-0445-B897-D2A82EF32101}"/>
            </c:ext>
          </c:extLst>
        </c:ser>
        <c:ser>
          <c:idx val="32"/>
          <c:order val="32"/>
          <c:tx>
            <c:strRef>
              <c:f>'6個のANOVA'!$A$265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'6個のANOVA'!$B$265:$D$265</c:f>
              <c:numCache>
                <c:formatCode>General</c:formatCode>
                <c:ptCount val="3"/>
                <c:pt idx="0">
                  <c:v>15.21</c:v>
                </c:pt>
                <c:pt idx="1">
                  <c:v>13.05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8D6-0445-B897-D2A82EF32101}"/>
            </c:ext>
          </c:extLst>
        </c:ser>
        <c:ser>
          <c:idx val="33"/>
          <c:order val="33"/>
          <c:tx>
            <c:strRef>
              <c:f>'6個のANOVA'!$A$266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'6個のANOVA'!$B$266:$D$266</c:f>
              <c:numCache>
                <c:formatCode>General</c:formatCode>
                <c:ptCount val="3"/>
                <c:pt idx="0">
                  <c:v>15.21</c:v>
                </c:pt>
                <c:pt idx="1">
                  <c:v>13.05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8D6-0445-B897-D2A82EF32101}"/>
            </c:ext>
          </c:extLst>
        </c:ser>
        <c:ser>
          <c:idx val="34"/>
          <c:order val="34"/>
          <c:tx>
            <c:strRef>
              <c:f>'6個のANOVA'!$A$267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'6個のANOVA'!$B$267:$D$267</c:f>
              <c:numCache>
                <c:formatCode>General</c:formatCode>
                <c:ptCount val="3"/>
                <c:pt idx="0">
                  <c:v>14.96</c:v>
                </c:pt>
                <c:pt idx="1">
                  <c:v>11.63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E8D6-0445-B897-D2A82EF32101}"/>
            </c:ext>
          </c:extLst>
        </c:ser>
        <c:ser>
          <c:idx val="35"/>
          <c:order val="35"/>
          <c:tx>
            <c:strRef>
              <c:f>'6個のANOVA'!$A$268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'6個のANOVA'!$B$268:$D$268</c:f>
              <c:numCache>
                <c:formatCode>General</c:formatCode>
                <c:ptCount val="3"/>
                <c:pt idx="0">
                  <c:v>14.96</c:v>
                </c:pt>
                <c:pt idx="1">
                  <c:v>11.63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E8D6-0445-B897-D2A82EF32101}"/>
            </c:ext>
          </c:extLst>
        </c:ser>
        <c:ser>
          <c:idx val="36"/>
          <c:order val="36"/>
          <c:tx>
            <c:strRef>
              <c:f>'6個のANOVA'!$A$269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'6個のANOVA'!$B$269:$D$269</c:f>
              <c:numCache>
                <c:formatCode>General</c:formatCode>
                <c:ptCount val="3"/>
                <c:pt idx="0">
                  <c:v>18.100000000000001</c:v>
                </c:pt>
                <c:pt idx="1">
                  <c:v>17.55</c:v>
                </c:pt>
                <c:pt idx="2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E8D6-0445-B897-D2A82EF32101}"/>
            </c:ext>
          </c:extLst>
        </c:ser>
        <c:ser>
          <c:idx val="37"/>
          <c:order val="37"/>
          <c:tx>
            <c:strRef>
              <c:f>'6個のANOVA'!$A$270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'6個のANOVA'!$B$270:$D$270</c:f>
              <c:numCache>
                <c:formatCode>General</c:formatCode>
                <c:ptCount val="3"/>
                <c:pt idx="0">
                  <c:v>18.100000000000001</c:v>
                </c:pt>
                <c:pt idx="1">
                  <c:v>17.55</c:v>
                </c:pt>
                <c:pt idx="2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E8D6-0445-B897-D2A82EF32101}"/>
            </c:ext>
          </c:extLst>
        </c:ser>
        <c:ser>
          <c:idx val="38"/>
          <c:order val="38"/>
          <c:tx>
            <c:strRef>
              <c:f>'6個のANOVA'!$A$271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'6個のANOVA'!$B$271:$D$271</c:f>
              <c:numCache>
                <c:formatCode>General</c:formatCode>
                <c:ptCount val="3"/>
                <c:pt idx="0">
                  <c:v>38.65</c:v>
                </c:pt>
                <c:pt idx="1">
                  <c:v>17.23</c:v>
                </c:pt>
                <c:pt idx="2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E8D6-0445-B897-D2A82EF32101}"/>
            </c:ext>
          </c:extLst>
        </c:ser>
        <c:ser>
          <c:idx val="39"/>
          <c:order val="39"/>
          <c:tx>
            <c:strRef>
              <c:f>'6個のANOVA'!$A$272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'6個のANOVA'!$B$272:$D$272</c:f>
              <c:numCache>
                <c:formatCode>General</c:formatCode>
                <c:ptCount val="3"/>
                <c:pt idx="0">
                  <c:v>38.65</c:v>
                </c:pt>
                <c:pt idx="1">
                  <c:v>17.23</c:v>
                </c:pt>
                <c:pt idx="2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E8D6-0445-B897-D2A82EF32101}"/>
            </c:ext>
          </c:extLst>
        </c:ser>
        <c:ser>
          <c:idx val="40"/>
          <c:order val="40"/>
          <c:tx>
            <c:strRef>
              <c:f>'6個のANOVA'!$A$273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'6個のANOVA'!$B$273:$D$273</c:f>
              <c:numCache>
                <c:formatCode>General</c:formatCode>
                <c:ptCount val="3"/>
                <c:pt idx="0">
                  <c:v>12.93</c:v>
                </c:pt>
                <c:pt idx="1">
                  <c:v>12.35</c:v>
                </c:pt>
                <c:pt idx="2">
                  <c:v>22.36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E8D6-0445-B897-D2A82EF32101}"/>
            </c:ext>
          </c:extLst>
        </c:ser>
        <c:ser>
          <c:idx val="41"/>
          <c:order val="41"/>
          <c:tx>
            <c:strRef>
              <c:f>'6個のANOVA'!$A$274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'6個のANOVA'!$B$274:$D$274</c:f>
              <c:numCache>
                <c:formatCode>General</c:formatCode>
                <c:ptCount val="3"/>
                <c:pt idx="0">
                  <c:v>11.86</c:v>
                </c:pt>
                <c:pt idx="1">
                  <c:v>10.71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8D6-0445-B897-D2A82EF32101}"/>
            </c:ext>
          </c:extLst>
        </c:ser>
        <c:ser>
          <c:idx val="42"/>
          <c:order val="42"/>
          <c:tx>
            <c:strRef>
              <c:f>'6個のANOVA'!$A$275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'6個のANOVA'!$B$275:$D$275</c:f>
              <c:numCache>
                <c:formatCode>General</c:formatCode>
                <c:ptCount val="3"/>
                <c:pt idx="0">
                  <c:v>11.86</c:v>
                </c:pt>
                <c:pt idx="1">
                  <c:v>10.71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E8D6-0445-B897-D2A82EF32101}"/>
            </c:ext>
          </c:extLst>
        </c:ser>
        <c:ser>
          <c:idx val="43"/>
          <c:order val="43"/>
          <c:tx>
            <c:strRef>
              <c:f>'6個のANOVA'!$A$276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'6個のANOVA'!$B$276:$D$276</c:f>
              <c:numCache>
                <c:formatCode>General</c:formatCode>
                <c:ptCount val="3"/>
                <c:pt idx="0">
                  <c:v>17.28</c:v>
                </c:pt>
                <c:pt idx="1">
                  <c:v>14.31</c:v>
                </c:pt>
                <c:pt idx="2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E8D6-0445-B897-D2A82EF32101}"/>
            </c:ext>
          </c:extLst>
        </c:ser>
        <c:ser>
          <c:idx val="44"/>
          <c:order val="44"/>
          <c:tx>
            <c:strRef>
              <c:f>'6個のANOVA'!$A$277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'6個のANOVA'!$B$277:$D$277</c:f>
              <c:numCache>
                <c:formatCode>General</c:formatCode>
                <c:ptCount val="3"/>
                <c:pt idx="0">
                  <c:v>17.28</c:v>
                </c:pt>
                <c:pt idx="1">
                  <c:v>14.31</c:v>
                </c:pt>
                <c:pt idx="2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E8D6-0445-B897-D2A82EF32101}"/>
            </c:ext>
          </c:extLst>
        </c:ser>
        <c:ser>
          <c:idx val="45"/>
          <c:order val="45"/>
          <c:tx>
            <c:strRef>
              <c:f>'6個のANOVA'!$A$278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'6個のANOVA'!$B$278:$D$278</c:f>
              <c:numCache>
                <c:formatCode>General</c:formatCode>
                <c:ptCount val="3"/>
                <c:pt idx="0">
                  <c:v>20.18</c:v>
                </c:pt>
                <c:pt idx="1">
                  <c:v>12.84</c:v>
                </c:pt>
                <c:pt idx="2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E8D6-0445-B897-D2A82EF32101}"/>
            </c:ext>
          </c:extLst>
        </c:ser>
        <c:ser>
          <c:idx val="46"/>
          <c:order val="46"/>
          <c:tx>
            <c:strRef>
              <c:f>'6個のANOVA'!$A$279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'6個のANOVA'!$B$279:$D$279</c:f>
              <c:numCache>
                <c:formatCode>General</c:formatCode>
                <c:ptCount val="3"/>
                <c:pt idx="0">
                  <c:v>20.18</c:v>
                </c:pt>
                <c:pt idx="1">
                  <c:v>12.84</c:v>
                </c:pt>
                <c:pt idx="2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E8D6-0445-B897-D2A82EF32101}"/>
            </c:ext>
          </c:extLst>
        </c:ser>
        <c:ser>
          <c:idx val="47"/>
          <c:order val="47"/>
          <c:tx>
            <c:strRef>
              <c:f>'6個のANOVA'!$A$280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'6個のANOVA'!$B$280:$D$280</c:f>
              <c:numCache>
                <c:formatCode>General</c:formatCode>
                <c:ptCount val="3"/>
                <c:pt idx="0">
                  <c:v>8.68</c:v>
                </c:pt>
                <c:pt idx="1">
                  <c:v>12.28</c:v>
                </c:pt>
                <c:pt idx="2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E8D6-0445-B897-D2A82EF32101}"/>
            </c:ext>
          </c:extLst>
        </c:ser>
        <c:ser>
          <c:idx val="48"/>
          <c:order val="48"/>
          <c:tx>
            <c:strRef>
              <c:f>'6個のANOVA'!$A$281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'6個のANOVA'!$B$281:$D$281</c:f>
              <c:numCache>
                <c:formatCode>General</c:formatCode>
                <c:ptCount val="3"/>
                <c:pt idx="0">
                  <c:v>8.68</c:v>
                </c:pt>
                <c:pt idx="1">
                  <c:v>12.28</c:v>
                </c:pt>
                <c:pt idx="2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E8D6-0445-B897-D2A82EF32101}"/>
            </c:ext>
          </c:extLst>
        </c:ser>
        <c:ser>
          <c:idx val="49"/>
          <c:order val="49"/>
          <c:tx>
            <c:strRef>
              <c:f>'6個のANOVA'!$A$282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'6個のANOVA'!$B$282:$D$282</c:f>
              <c:numCache>
                <c:formatCode>General</c:formatCode>
                <c:ptCount val="3"/>
                <c:pt idx="0">
                  <c:v>16.39</c:v>
                </c:pt>
                <c:pt idx="1">
                  <c:v>5.36</c:v>
                </c:pt>
                <c:pt idx="2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E8D6-0445-B897-D2A82EF32101}"/>
            </c:ext>
          </c:extLst>
        </c:ser>
        <c:ser>
          <c:idx val="50"/>
          <c:order val="50"/>
          <c:tx>
            <c:strRef>
              <c:f>'6個のANOVA'!$A$283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'6個のANOVA'!$B$283:$D$283</c:f>
              <c:numCache>
                <c:formatCode>General</c:formatCode>
                <c:ptCount val="3"/>
                <c:pt idx="0">
                  <c:v>20.059999999999999</c:v>
                </c:pt>
                <c:pt idx="1">
                  <c:v>11.1</c:v>
                </c:pt>
                <c:pt idx="2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E8D6-0445-B897-D2A82EF32101}"/>
            </c:ext>
          </c:extLst>
        </c:ser>
        <c:ser>
          <c:idx val="51"/>
          <c:order val="51"/>
          <c:tx>
            <c:strRef>
              <c:f>'6個のANOVA'!$A$284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'6個のANOVA'!$B$284:$D$284</c:f>
              <c:numCache>
                <c:formatCode>General</c:formatCode>
                <c:ptCount val="3"/>
                <c:pt idx="0">
                  <c:v>20.059999999999999</c:v>
                </c:pt>
                <c:pt idx="1">
                  <c:v>11.1</c:v>
                </c:pt>
                <c:pt idx="2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E8D6-0445-B897-D2A82EF32101}"/>
            </c:ext>
          </c:extLst>
        </c:ser>
        <c:ser>
          <c:idx val="52"/>
          <c:order val="52"/>
          <c:tx>
            <c:strRef>
              <c:f>'6個のANOVA'!$A$285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'6個のANOVA'!$B$285:$D$285</c:f>
              <c:numCache>
                <c:formatCode>General</c:formatCode>
                <c:ptCount val="3"/>
                <c:pt idx="0">
                  <c:v>24.58</c:v>
                </c:pt>
                <c:pt idx="1">
                  <c:v>14.23</c:v>
                </c:pt>
                <c:pt idx="2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E8D6-0445-B897-D2A82EF32101}"/>
            </c:ext>
          </c:extLst>
        </c:ser>
        <c:ser>
          <c:idx val="53"/>
          <c:order val="53"/>
          <c:tx>
            <c:strRef>
              <c:f>'6個のANOVA'!$A$286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'6個のANOVA'!$B$286:$D$286</c:f>
              <c:numCache>
                <c:formatCode>General</c:formatCode>
                <c:ptCount val="3"/>
                <c:pt idx="0">
                  <c:v>24.58</c:v>
                </c:pt>
                <c:pt idx="1">
                  <c:v>14.23</c:v>
                </c:pt>
                <c:pt idx="2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E8D6-0445-B897-D2A82EF32101}"/>
            </c:ext>
          </c:extLst>
        </c:ser>
        <c:ser>
          <c:idx val="54"/>
          <c:order val="54"/>
          <c:tx>
            <c:strRef>
              <c:f>'6個のANOVA'!$A$287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'6個のANOVA'!$B$287:$D$287</c:f>
              <c:numCache>
                <c:formatCode>General</c:formatCode>
                <c:ptCount val="3"/>
                <c:pt idx="0">
                  <c:v>52.92</c:v>
                </c:pt>
                <c:pt idx="1">
                  <c:v>17.43</c:v>
                </c:pt>
                <c:pt idx="2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E8D6-0445-B897-D2A82EF32101}"/>
            </c:ext>
          </c:extLst>
        </c:ser>
        <c:ser>
          <c:idx val="55"/>
          <c:order val="55"/>
          <c:tx>
            <c:strRef>
              <c:f>'6個のANOVA'!$A$288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'6個のANOVA'!$B$288:$D$288</c:f>
              <c:numCache>
                <c:formatCode>General</c:formatCode>
                <c:ptCount val="3"/>
                <c:pt idx="0">
                  <c:v>52.92</c:v>
                </c:pt>
                <c:pt idx="1">
                  <c:v>17.43</c:v>
                </c:pt>
                <c:pt idx="2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E8D6-0445-B897-D2A82EF32101}"/>
            </c:ext>
          </c:extLst>
        </c:ser>
        <c:ser>
          <c:idx val="56"/>
          <c:order val="56"/>
          <c:tx>
            <c:strRef>
              <c:f>'6個のANOVA'!$A$289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'6個のANOVA'!$B$289:$D$289</c:f>
              <c:numCache>
                <c:formatCode>General</c:formatCode>
                <c:ptCount val="3"/>
                <c:pt idx="0">
                  <c:v>23.8</c:v>
                </c:pt>
                <c:pt idx="1">
                  <c:v>10.31</c:v>
                </c:pt>
                <c:pt idx="2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E8D6-0445-B897-D2A82EF32101}"/>
            </c:ext>
          </c:extLst>
        </c:ser>
        <c:ser>
          <c:idx val="57"/>
          <c:order val="57"/>
          <c:tx>
            <c:strRef>
              <c:f>'6個のANOVA'!$A$290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'6個のANOVA'!$B$290:$D$290</c:f>
              <c:numCache>
                <c:formatCode>General</c:formatCode>
                <c:ptCount val="3"/>
                <c:pt idx="0">
                  <c:v>23.8</c:v>
                </c:pt>
                <c:pt idx="1">
                  <c:v>10.31</c:v>
                </c:pt>
                <c:pt idx="2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E8D6-0445-B897-D2A82EF32101}"/>
            </c:ext>
          </c:extLst>
        </c:ser>
        <c:ser>
          <c:idx val="58"/>
          <c:order val="58"/>
          <c:tx>
            <c:strRef>
              <c:f>'6個のANOVA'!$A$291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'6個のANOVA'!$B$291:$D$291</c:f>
              <c:numCache>
                <c:formatCode>General</c:formatCode>
                <c:ptCount val="3"/>
                <c:pt idx="0">
                  <c:v>22.08</c:v>
                </c:pt>
                <c:pt idx="1">
                  <c:v>90.22</c:v>
                </c:pt>
                <c:pt idx="2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E8D6-0445-B897-D2A82EF32101}"/>
            </c:ext>
          </c:extLst>
        </c:ser>
        <c:ser>
          <c:idx val="59"/>
          <c:order val="59"/>
          <c:tx>
            <c:strRef>
              <c:f>'6個のANOVA'!$A$292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'6個のANOVA'!$B$292:$D$292</c:f>
              <c:numCache>
                <c:formatCode>General</c:formatCode>
                <c:ptCount val="3"/>
                <c:pt idx="0">
                  <c:v>22.08</c:v>
                </c:pt>
                <c:pt idx="1">
                  <c:v>90.22</c:v>
                </c:pt>
                <c:pt idx="2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E8D6-0445-B897-D2A82EF32101}"/>
            </c:ext>
          </c:extLst>
        </c:ser>
        <c:ser>
          <c:idx val="60"/>
          <c:order val="60"/>
          <c:tx>
            <c:strRef>
              <c:f>'6個のANOVA'!$A$293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'6個のANOVA'!$B$293:$D$293</c:f>
              <c:numCache>
                <c:formatCode>General</c:formatCode>
                <c:ptCount val="3"/>
                <c:pt idx="0">
                  <c:v>11.58</c:v>
                </c:pt>
                <c:pt idx="1">
                  <c:v>10.45</c:v>
                </c:pt>
                <c:pt idx="2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E8D6-0445-B897-D2A82EF32101}"/>
            </c:ext>
          </c:extLst>
        </c:ser>
        <c:ser>
          <c:idx val="61"/>
          <c:order val="61"/>
          <c:tx>
            <c:strRef>
              <c:f>'6個のANOVA'!$A$294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'6個のANOVA'!$B$294:$D$294</c:f>
              <c:numCache>
                <c:formatCode>General</c:formatCode>
                <c:ptCount val="3"/>
                <c:pt idx="0">
                  <c:v>14.63</c:v>
                </c:pt>
                <c:pt idx="1">
                  <c:v>13.05</c:v>
                </c:pt>
                <c:pt idx="2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E8D6-0445-B897-D2A82EF32101}"/>
            </c:ext>
          </c:extLst>
        </c:ser>
        <c:ser>
          <c:idx val="62"/>
          <c:order val="62"/>
          <c:tx>
            <c:strRef>
              <c:f>'6個のANOVA'!$A$295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'6個のANOVA'!$B$295:$D$295</c:f>
              <c:numCache>
                <c:formatCode>General</c:formatCode>
                <c:ptCount val="3"/>
                <c:pt idx="0">
                  <c:v>14.63</c:v>
                </c:pt>
                <c:pt idx="1">
                  <c:v>13.05</c:v>
                </c:pt>
                <c:pt idx="2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E8D6-0445-B897-D2A82EF32101}"/>
            </c:ext>
          </c:extLst>
        </c:ser>
        <c:ser>
          <c:idx val="63"/>
          <c:order val="63"/>
          <c:tx>
            <c:strRef>
              <c:f>'6個のANOVA'!$A$296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'6個のANOVA'!$B$296:$D$296</c:f>
              <c:numCache>
                <c:formatCode>General</c:formatCode>
                <c:ptCount val="3"/>
                <c:pt idx="0">
                  <c:v>22.41</c:v>
                </c:pt>
                <c:pt idx="1">
                  <c:v>13.48</c:v>
                </c:pt>
                <c:pt idx="2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E8D6-0445-B897-D2A82EF32101}"/>
            </c:ext>
          </c:extLst>
        </c:ser>
        <c:ser>
          <c:idx val="64"/>
          <c:order val="64"/>
          <c:tx>
            <c:strRef>
              <c:f>'6個のANOVA'!$A$297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'6個のANOVA'!$B$297:$D$297</c:f>
              <c:numCache>
                <c:formatCode>General</c:formatCode>
                <c:ptCount val="3"/>
                <c:pt idx="0">
                  <c:v>22.41</c:v>
                </c:pt>
                <c:pt idx="1">
                  <c:v>13.48</c:v>
                </c:pt>
                <c:pt idx="2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E8D6-0445-B897-D2A82EF32101}"/>
            </c:ext>
          </c:extLst>
        </c:ser>
        <c:ser>
          <c:idx val="65"/>
          <c:order val="65"/>
          <c:tx>
            <c:strRef>
              <c:f>'6個のANOVA'!$A$298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'6個のANOVA'!$B$298:$D$298</c:f>
              <c:numCache>
                <c:formatCode>General</c:formatCode>
                <c:ptCount val="3"/>
                <c:pt idx="0">
                  <c:v>9.15</c:v>
                </c:pt>
                <c:pt idx="1">
                  <c:v>7.21</c:v>
                </c:pt>
                <c:pt idx="2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E8D6-0445-B897-D2A82EF32101}"/>
            </c:ext>
          </c:extLst>
        </c:ser>
        <c:ser>
          <c:idx val="66"/>
          <c:order val="66"/>
          <c:tx>
            <c:strRef>
              <c:f>'6個のANOVA'!$A$299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'6個のANOVA'!$B$299:$D$299</c:f>
              <c:numCache>
                <c:formatCode>General</c:formatCode>
                <c:ptCount val="3"/>
                <c:pt idx="0">
                  <c:v>9.15</c:v>
                </c:pt>
                <c:pt idx="1">
                  <c:v>7.21</c:v>
                </c:pt>
                <c:pt idx="2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E8D6-0445-B897-D2A82EF32101}"/>
            </c:ext>
          </c:extLst>
        </c:ser>
        <c:ser>
          <c:idx val="67"/>
          <c:order val="67"/>
          <c:tx>
            <c:strRef>
              <c:f>'6個のANOVA'!$A$300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'6個のANOVA'!$B$300:$D$300</c:f>
              <c:numCache>
                <c:formatCode>General</c:formatCode>
                <c:ptCount val="3"/>
                <c:pt idx="0">
                  <c:v>19.25</c:v>
                </c:pt>
                <c:pt idx="1">
                  <c:v>8.1300000000000008</c:v>
                </c:pt>
                <c:pt idx="2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E8D6-0445-B897-D2A82EF32101}"/>
            </c:ext>
          </c:extLst>
        </c:ser>
        <c:ser>
          <c:idx val="68"/>
          <c:order val="68"/>
          <c:tx>
            <c:strRef>
              <c:f>'6個のANOVA'!$A$301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'6個のANOVA'!$B$301:$D$301</c:f>
              <c:numCache>
                <c:formatCode>General</c:formatCode>
                <c:ptCount val="3"/>
                <c:pt idx="0">
                  <c:v>19.25</c:v>
                </c:pt>
                <c:pt idx="1">
                  <c:v>8.1300000000000008</c:v>
                </c:pt>
                <c:pt idx="2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E8D6-0445-B897-D2A82EF32101}"/>
            </c:ext>
          </c:extLst>
        </c:ser>
        <c:ser>
          <c:idx val="69"/>
          <c:order val="69"/>
          <c:tx>
            <c:strRef>
              <c:f>'6個のANOVA'!$A$302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'6個のANOVA'!$B$302:$D$302</c:f>
              <c:numCache>
                <c:formatCode>General</c:formatCode>
                <c:ptCount val="3"/>
                <c:pt idx="0">
                  <c:v>10.73</c:v>
                </c:pt>
                <c:pt idx="1">
                  <c:v>10.26</c:v>
                </c:pt>
                <c:pt idx="2">
                  <c:v>15.65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E8D6-0445-B897-D2A82EF32101}"/>
            </c:ext>
          </c:extLst>
        </c:ser>
        <c:ser>
          <c:idx val="70"/>
          <c:order val="70"/>
          <c:tx>
            <c:strRef>
              <c:f>'6個のANOVA'!$A$303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'6個のANOVA'!$B$303:$D$303</c:f>
              <c:numCache>
                <c:formatCode>General</c:formatCode>
                <c:ptCount val="3"/>
                <c:pt idx="0">
                  <c:v>21.36</c:v>
                </c:pt>
                <c:pt idx="1">
                  <c:v>6.5</c:v>
                </c:pt>
                <c:pt idx="2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E8D6-0445-B897-D2A82EF32101}"/>
            </c:ext>
          </c:extLst>
        </c:ser>
        <c:ser>
          <c:idx val="71"/>
          <c:order val="71"/>
          <c:tx>
            <c:strRef>
              <c:f>'6個のANOVA'!$A$304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'6個のANOVA'!$B$304:$D$304</c:f>
              <c:numCache>
                <c:formatCode>General</c:formatCode>
                <c:ptCount val="3"/>
                <c:pt idx="0">
                  <c:v>21.36</c:v>
                </c:pt>
                <c:pt idx="1">
                  <c:v>6.5</c:v>
                </c:pt>
                <c:pt idx="2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E8D6-0445-B897-D2A82EF32101}"/>
            </c:ext>
          </c:extLst>
        </c:ser>
        <c:ser>
          <c:idx val="72"/>
          <c:order val="72"/>
          <c:tx>
            <c:strRef>
              <c:f>'6個のANOVA'!$A$305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'6個のANOVA'!$B$305:$D$305</c:f>
              <c:numCache>
                <c:formatCode>General</c:formatCode>
                <c:ptCount val="3"/>
                <c:pt idx="0">
                  <c:v>6.3</c:v>
                </c:pt>
                <c:pt idx="1">
                  <c:v>5.83</c:v>
                </c:pt>
                <c:pt idx="2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E8D6-0445-B897-D2A82EF32101}"/>
            </c:ext>
          </c:extLst>
        </c:ser>
        <c:ser>
          <c:idx val="73"/>
          <c:order val="73"/>
          <c:tx>
            <c:strRef>
              <c:f>'6個のANOVA'!$A$306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'6個のANOVA'!$B$306:$D$306</c:f>
              <c:numCache>
                <c:formatCode>General</c:formatCode>
                <c:ptCount val="3"/>
                <c:pt idx="0">
                  <c:v>6.3</c:v>
                </c:pt>
                <c:pt idx="1">
                  <c:v>5.83</c:v>
                </c:pt>
                <c:pt idx="2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E8D6-0445-B897-D2A82EF32101}"/>
            </c:ext>
          </c:extLst>
        </c:ser>
        <c:ser>
          <c:idx val="74"/>
          <c:order val="74"/>
          <c:tx>
            <c:strRef>
              <c:f>'6個のANOVA'!$A$307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'6個のANOVA'!$B$307:$D$307</c:f>
              <c:numCache>
                <c:formatCode>General</c:formatCode>
                <c:ptCount val="3"/>
                <c:pt idx="0">
                  <c:v>18.2</c:v>
                </c:pt>
                <c:pt idx="1">
                  <c:v>10.16</c:v>
                </c:pt>
                <c:pt idx="2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E8D6-0445-B897-D2A82EF32101}"/>
            </c:ext>
          </c:extLst>
        </c:ser>
        <c:ser>
          <c:idx val="75"/>
          <c:order val="75"/>
          <c:tx>
            <c:strRef>
              <c:f>'6個のANOVA'!$A$308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'6個のANOVA'!$B$308:$D$308</c:f>
              <c:numCache>
                <c:formatCode>General</c:formatCode>
                <c:ptCount val="3"/>
                <c:pt idx="0">
                  <c:v>18.2</c:v>
                </c:pt>
                <c:pt idx="1">
                  <c:v>10.16</c:v>
                </c:pt>
                <c:pt idx="2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E8D6-0445-B897-D2A82EF32101}"/>
            </c:ext>
          </c:extLst>
        </c:ser>
        <c:ser>
          <c:idx val="76"/>
          <c:order val="76"/>
          <c:tx>
            <c:strRef>
              <c:f>'6個のANOVA'!$A$309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'6個のANOVA'!$B$309:$D$309</c:f>
              <c:numCache>
                <c:formatCode>General</c:formatCode>
                <c:ptCount val="3"/>
                <c:pt idx="0">
                  <c:v>17.11</c:v>
                </c:pt>
                <c:pt idx="1">
                  <c:v>11.88</c:v>
                </c:pt>
                <c:pt idx="2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E8D6-0445-B897-D2A82EF32101}"/>
            </c:ext>
          </c:extLst>
        </c:ser>
        <c:ser>
          <c:idx val="77"/>
          <c:order val="77"/>
          <c:tx>
            <c:strRef>
              <c:f>'6個のANOVA'!$A$310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'6個のANOVA'!$B$310:$D$310</c:f>
              <c:numCache>
                <c:formatCode>General</c:formatCode>
                <c:ptCount val="3"/>
                <c:pt idx="0">
                  <c:v>17.11</c:v>
                </c:pt>
                <c:pt idx="1">
                  <c:v>11.88</c:v>
                </c:pt>
                <c:pt idx="2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E8D6-0445-B897-D2A82EF32101}"/>
            </c:ext>
          </c:extLst>
        </c:ser>
        <c:ser>
          <c:idx val="78"/>
          <c:order val="78"/>
          <c:tx>
            <c:strRef>
              <c:f>'6個のANOVA'!$A$311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'6個のANOVA'!$B$311:$D$311</c:f>
              <c:numCache>
                <c:formatCode>General</c:formatCode>
                <c:ptCount val="3"/>
                <c:pt idx="0">
                  <c:v>11.71</c:v>
                </c:pt>
                <c:pt idx="1">
                  <c:v>7.06</c:v>
                </c:pt>
                <c:pt idx="2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E8D6-0445-B897-D2A82EF32101}"/>
            </c:ext>
          </c:extLst>
        </c:ser>
        <c:ser>
          <c:idx val="79"/>
          <c:order val="79"/>
          <c:tx>
            <c:strRef>
              <c:f>'6個のANOVA'!$A$312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'6個のANOVA'!$B$312:$D$312</c:f>
              <c:numCache>
                <c:formatCode>General</c:formatCode>
                <c:ptCount val="3"/>
                <c:pt idx="0">
                  <c:v>11.71</c:v>
                </c:pt>
                <c:pt idx="1">
                  <c:v>7.06</c:v>
                </c:pt>
                <c:pt idx="2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E8D6-0445-B897-D2A82EF32101}"/>
            </c:ext>
          </c:extLst>
        </c:ser>
        <c:ser>
          <c:idx val="80"/>
          <c:order val="80"/>
          <c:tx>
            <c:strRef>
              <c:f>'6個のANOVA'!$A$313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'6個のANOVA'!$B$313:$D$313</c:f>
              <c:numCache>
                <c:formatCode>General</c:formatCode>
                <c:ptCount val="3"/>
                <c:pt idx="0">
                  <c:v>21.36</c:v>
                </c:pt>
                <c:pt idx="1">
                  <c:v>21.41</c:v>
                </c:pt>
                <c:pt idx="2">
                  <c:v>31.23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E8D6-0445-B897-D2A82EF32101}"/>
            </c:ext>
          </c:extLst>
        </c:ser>
        <c:ser>
          <c:idx val="81"/>
          <c:order val="81"/>
          <c:tx>
            <c:strRef>
              <c:f>'6個のANOVA'!$A$314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'6個のANOVA'!$B$314:$D$314</c:f>
              <c:numCache>
                <c:formatCode>General</c:formatCode>
                <c:ptCount val="3"/>
                <c:pt idx="0">
                  <c:v>12.38</c:v>
                </c:pt>
                <c:pt idx="1">
                  <c:v>8.4</c:v>
                </c:pt>
                <c:pt idx="2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E8D6-0445-B897-D2A82EF32101}"/>
            </c:ext>
          </c:extLst>
        </c:ser>
        <c:ser>
          <c:idx val="82"/>
          <c:order val="82"/>
          <c:tx>
            <c:strRef>
              <c:f>'6個のANOVA'!$A$315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'6個のANOVA'!$B$315:$D$315</c:f>
              <c:numCache>
                <c:formatCode>General</c:formatCode>
                <c:ptCount val="3"/>
                <c:pt idx="0">
                  <c:v>12.38</c:v>
                </c:pt>
                <c:pt idx="1">
                  <c:v>8.4</c:v>
                </c:pt>
                <c:pt idx="2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E8D6-0445-B897-D2A82EF32101}"/>
            </c:ext>
          </c:extLst>
        </c:ser>
        <c:ser>
          <c:idx val="83"/>
          <c:order val="83"/>
          <c:tx>
            <c:strRef>
              <c:f>'6個のANOVA'!$A$316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'6個のANOVA'!$B$316:$D$316</c:f>
              <c:numCache>
                <c:formatCode>General</c:formatCode>
                <c:ptCount val="3"/>
                <c:pt idx="0">
                  <c:v>63</c:v>
                </c:pt>
                <c:pt idx="1">
                  <c:v>8.08</c:v>
                </c:pt>
                <c:pt idx="2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E8D6-0445-B897-D2A82EF32101}"/>
            </c:ext>
          </c:extLst>
        </c:ser>
        <c:ser>
          <c:idx val="84"/>
          <c:order val="84"/>
          <c:tx>
            <c:strRef>
              <c:f>'6個のANOVA'!$A$317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'6個のANOVA'!$B$317:$D$317</c:f>
              <c:numCache>
                <c:formatCode>General</c:formatCode>
                <c:ptCount val="3"/>
                <c:pt idx="0">
                  <c:v>63</c:v>
                </c:pt>
                <c:pt idx="1">
                  <c:v>8.08</c:v>
                </c:pt>
                <c:pt idx="2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E8D6-0445-B897-D2A82EF32101}"/>
            </c:ext>
          </c:extLst>
        </c:ser>
        <c:ser>
          <c:idx val="85"/>
          <c:order val="85"/>
          <c:tx>
            <c:strRef>
              <c:f>'6個のANOVA'!$A$318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'6個のANOVA'!$B$318:$D$318</c:f>
              <c:numCache>
                <c:formatCode>General</c:formatCode>
                <c:ptCount val="3"/>
                <c:pt idx="0">
                  <c:v>13.36</c:v>
                </c:pt>
                <c:pt idx="1">
                  <c:v>6.95</c:v>
                </c:pt>
                <c:pt idx="2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E8D6-0445-B897-D2A82EF32101}"/>
            </c:ext>
          </c:extLst>
        </c:ser>
        <c:ser>
          <c:idx val="86"/>
          <c:order val="86"/>
          <c:tx>
            <c:strRef>
              <c:f>'6個のANOVA'!$A$319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'6個のANOVA'!$B$319:$D$319</c:f>
              <c:numCache>
                <c:formatCode>General</c:formatCode>
                <c:ptCount val="3"/>
                <c:pt idx="0">
                  <c:v>13.36</c:v>
                </c:pt>
                <c:pt idx="1">
                  <c:v>6.95</c:v>
                </c:pt>
                <c:pt idx="2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E8D6-0445-B897-D2A82EF32101}"/>
            </c:ext>
          </c:extLst>
        </c:ser>
        <c:ser>
          <c:idx val="87"/>
          <c:order val="87"/>
          <c:tx>
            <c:strRef>
              <c:f>'6個のANOVA'!$A$320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'6個のANOVA'!$B$320:$D$320</c:f>
              <c:numCache>
                <c:formatCode>General</c:formatCode>
                <c:ptCount val="3"/>
                <c:pt idx="0">
                  <c:v>10.65</c:v>
                </c:pt>
                <c:pt idx="1">
                  <c:v>8.2799999999999994</c:v>
                </c:pt>
                <c:pt idx="2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E8D6-0445-B897-D2A82EF32101}"/>
            </c:ext>
          </c:extLst>
        </c:ser>
        <c:ser>
          <c:idx val="88"/>
          <c:order val="88"/>
          <c:tx>
            <c:strRef>
              <c:f>'6個のANOVA'!$A$321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'6個のANOVA'!$B$321:$D$321</c:f>
              <c:numCache>
                <c:formatCode>General</c:formatCode>
                <c:ptCount val="3"/>
                <c:pt idx="0">
                  <c:v>10.65</c:v>
                </c:pt>
                <c:pt idx="1">
                  <c:v>8.2799999999999994</c:v>
                </c:pt>
                <c:pt idx="2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E8D6-0445-B897-D2A82EF32101}"/>
            </c:ext>
          </c:extLst>
        </c:ser>
        <c:ser>
          <c:idx val="89"/>
          <c:order val="89"/>
          <c:tx>
            <c:strRef>
              <c:f>'6個のANOVA'!$A$322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'6個のANOVA'!$B$322:$D$322</c:f>
              <c:numCache>
                <c:formatCode>General</c:formatCode>
                <c:ptCount val="3"/>
                <c:pt idx="0">
                  <c:v>10.51</c:v>
                </c:pt>
                <c:pt idx="1">
                  <c:v>5.16</c:v>
                </c:pt>
                <c:pt idx="2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E8D6-0445-B897-D2A82EF32101}"/>
            </c:ext>
          </c:extLst>
        </c:ser>
        <c:ser>
          <c:idx val="90"/>
          <c:order val="90"/>
          <c:tx>
            <c:strRef>
              <c:f>'6個のANOVA'!$A$323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'6個のANOVA'!$B$323:$D$323</c:f>
              <c:numCache>
                <c:formatCode>General</c:formatCode>
                <c:ptCount val="3"/>
                <c:pt idx="0">
                  <c:v>34.75</c:v>
                </c:pt>
                <c:pt idx="1">
                  <c:v>10.61</c:v>
                </c:pt>
                <c:pt idx="2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E8D6-0445-B897-D2A82EF32101}"/>
            </c:ext>
          </c:extLst>
        </c:ser>
        <c:ser>
          <c:idx val="91"/>
          <c:order val="91"/>
          <c:tx>
            <c:strRef>
              <c:f>'6個のANOVA'!$A$324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'6個のANOVA'!$B$324:$D$324</c:f>
              <c:numCache>
                <c:formatCode>General</c:formatCode>
                <c:ptCount val="3"/>
                <c:pt idx="0">
                  <c:v>34.75</c:v>
                </c:pt>
                <c:pt idx="1">
                  <c:v>10.61</c:v>
                </c:pt>
                <c:pt idx="2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E8D6-0445-B897-D2A82EF32101}"/>
            </c:ext>
          </c:extLst>
        </c:ser>
        <c:ser>
          <c:idx val="92"/>
          <c:order val="92"/>
          <c:tx>
            <c:strRef>
              <c:f>'6個のANOVA'!$A$325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'6個のANOVA'!$B$325:$D$325</c:f>
              <c:numCache>
                <c:formatCode>General</c:formatCode>
                <c:ptCount val="3"/>
                <c:pt idx="0">
                  <c:v>13.18</c:v>
                </c:pt>
                <c:pt idx="1">
                  <c:v>6.01</c:v>
                </c:pt>
                <c:pt idx="2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E8D6-0445-B897-D2A82EF32101}"/>
            </c:ext>
          </c:extLst>
        </c:ser>
        <c:ser>
          <c:idx val="93"/>
          <c:order val="93"/>
          <c:tx>
            <c:strRef>
              <c:f>'6個のANOVA'!$A$326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'6個のANOVA'!$B$326:$D$326</c:f>
              <c:numCache>
                <c:formatCode>General</c:formatCode>
                <c:ptCount val="3"/>
                <c:pt idx="0">
                  <c:v>13.18</c:v>
                </c:pt>
                <c:pt idx="1">
                  <c:v>6.01</c:v>
                </c:pt>
                <c:pt idx="2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E8D6-0445-B897-D2A82EF32101}"/>
            </c:ext>
          </c:extLst>
        </c:ser>
        <c:ser>
          <c:idx val="94"/>
          <c:order val="94"/>
          <c:tx>
            <c:strRef>
              <c:f>'6個のANOVA'!$A$327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'6個のANOVA'!$B$327:$D$327</c:f>
              <c:numCache>
                <c:formatCode>General</c:formatCode>
                <c:ptCount val="3"/>
                <c:pt idx="0">
                  <c:v>14.5</c:v>
                </c:pt>
                <c:pt idx="1">
                  <c:v>6.91</c:v>
                </c:pt>
                <c:pt idx="2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E8D6-0445-B897-D2A82EF32101}"/>
            </c:ext>
          </c:extLst>
        </c:ser>
        <c:ser>
          <c:idx val="95"/>
          <c:order val="95"/>
          <c:tx>
            <c:strRef>
              <c:f>'6個のANOVA'!$A$328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'6個のANOVA'!$B$328:$D$328</c:f>
              <c:numCache>
                <c:formatCode>General</c:formatCode>
                <c:ptCount val="3"/>
                <c:pt idx="0">
                  <c:v>14.5</c:v>
                </c:pt>
                <c:pt idx="1">
                  <c:v>6.91</c:v>
                </c:pt>
                <c:pt idx="2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E8D6-0445-B897-D2A82EF32101}"/>
            </c:ext>
          </c:extLst>
        </c:ser>
        <c:ser>
          <c:idx val="96"/>
          <c:order val="96"/>
          <c:tx>
            <c:strRef>
              <c:f>'6個のANOVA'!$A$329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'6個のANOVA'!$B$329:$D$329</c:f>
              <c:numCache>
                <c:formatCode>General</c:formatCode>
                <c:ptCount val="3"/>
                <c:pt idx="0">
                  <c:v>9.98</c:v>
                </c:pt>
                <c:pt idx="1">
                  <c:v>12.34</c:v>
                </c:pt>
                <c:pt idx="2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E8D6-0445-B897-D2A82EF32101}"/>
            </c:ext>
          </c:extLst>
        </c:ser>
        <c:ser>
          <c:idx val="97"/>
          <c:order val="97"/>
          <c:tx>
            <c:strRef>
              <c:f>'6個のANOVA'!$A$330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'6個のANOVA'!$B$330:$D$330</c:f>
              <c:numCache>
                <c:formatCode>General</c:formatCode>
                <c:ptCount val="3"/>
                <c:pt idx="0">
                  <c:v>9.98</c:v>
                </c:pt>
                <c:pt idx="1">
                  <c:v>12.34</c:v>
                </c:pt>
                <c:pt idx="2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E8D6-0445-B897-D2A82EF32101}"/>
            </c:ext>
          </c:extLst>
        </c:ser>
        <c:ser>
          <c:idx val="98"/>
          <c:order val="98"/>
          <c:tx>
            <c:strRef>
              <c:f>'6個のANOVA'!$A$331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'6個のANOVA'!$B$331:$D$331</c:f>
              <c:numCache>
                <c:formatCode>General</c:formatCode>
                <c:ptCount val="3"/>
                <c:pt idx="0">
                  <c:v>8</c:v>
                </c:pt>
                <c:pt idx="1">
                  <c:v>7.6</c:v>
                </c:pt>
                <c:pt idx="2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E8D6-0445-B897-D2A82EF32101}"/>
            </c:ext>
          </c:extLst>
        </c:ser>
        <c:ser>
          <c:idx val="99"/>
          <c:order val="99"/>
          <c:tx>
            <c:strRef>
              <c:f>'6個のANOVA'!$A$332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'6個のANOVA'!$B$332:$D$332</c:f>
              <c:numCache>
                <c:formatCode>General</c:formatCode>
                <c:ptCount val="3"/>
                <c:pt idx="0">
                  <c:v>8</c:v>
                </c:pt>
                <c:pt idx="1">
                  <c:v>7.6</c:v>
                </c:pt>
                <c:pt idx="2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E8D6-0445-B897-D2A82EF32101}"/>
            </c:ext>
          </c:extLst>
        </c:ser>
        <c:ser>
          <c:idx val="100"/>
          <c:order val="100"/>
          <c:tx>
            <c:strRef>
              <c:f>'6個のANOVA'!$A$59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'6個のANOVA'!$B$232:$D$232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'6個のANOVA'!$B$59:$D$59</c:f>
              <c:numCache>
                <c:formatCode>General</c:formatCode>
                <c:ptCount val="3"/>
                <c:pt idx="0">
                  <c:v>18.672181818181819</c:v>
                </c:pt>
                <c:pt idx="1">
                  <c:v>14.902000000000001</c:v>
                </c:pt>
                <c:pt idx="2">
                  <c:v>24.160909090909097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E8D6-0445-B897-D2A82EF32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8784"/>
        <c:axId val="1"/>
      </c:lineChart>
      <c:catAx>
        <c:axId val="7122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8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1934156378600823"/>
          <c:w val="0.95266532900972178"/>
          <c:h val="0.67078189300411528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'6個のANOVA'!$B$83:$D$83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'6個のANOVA'!$B$84:$D$84</c:f>
              <c:numCache>
                <c:formatCode>General</c:formatCode>
                <c:ptCount val="3"/>
                <c:pt idx="0">
                  <c:v>10.566000000000001</c:v>
                </c:pt>
                <c:pt idx="1">
                  <c:v>6.9260000000000002</c:v>
                </c:pt>
                <c:pt idx="2">
                  <c:v>8.2360000000000007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F-6547-936D-E56646C3B209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DAF-6547-936D-E56646C3B209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DAF-6547-936D-E56646C3B209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DAF-6547-936D-E56646C3B209}"/>
              </c:ext>
            </c:extLst>
          </c:dPt>
          <c:errBars>
            <c:errBarType val="minus"/>
            <c:errValType val="cust"/>
            <c:noEndCap val="0"/>
            <c:minus>
              <c:numRef>
                <c:f>'6個のANOVA'!$B$85:$D$85</c:f>
                <c:numCache>
                  <c:formatCode>General</c:formatCode>
                  <c:ptCount val="3"/>
                  <c:pt idx="0">
                    <c:v>1.488999999999999</c:v>
                  </c:pt>
                  <c:pt idx="1">
                    <c:v>1.4139999999999997</c:v>
                  </c:pt>
                  <c:pt idx="2">
                    <c:v>2.6440000000000001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'6個のANOVA'!$B$83:$D$83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'6個のANOVA'!$B$85:$D$85</c:f>
              <c:numCache>
                <c:formatCode>General</c:formatCode>
                <c:ptCount val="3"/>
                <c:pt idx="0">
                  <c:v>1.488999999999999</c:v>
                </c:pt>
                <c:pt idx="1">
                  <c:v>1.4139999999999997</c:v>
                </c:pt>
                <c:pt idx="2">
                  <c:v>2.6440000000000001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DAF-6547-936D-E56646C3B209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'6個のANOVA'!$B$83:$D$83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'6個のANOVA'!$B$86:$D$86</c:f>
              <c:numCache>
                <c:formatCode>General</c:formatCode>
                <c:ptCount val="3"/>
                <c:pt idx="0">
                  <c:v>3.5750000000000011</c:v>
                </c:pt>
                <c:pt idx="1">
                  <c:v>3.7100000000000009</c:v>
                </c:pt>
                <c:pt idx="2">
                  <c:v>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DAF-6547-936D-E56646C3B209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'6個のANOVA'!$B$88:$D$88</c:f>
                <c:numCache>
                  <c:formatCode>General</c:formatCode>
                  <c:ptCount val="3"/>
                  <c:pt idx="0">
                    <c:v>7.5240000000000009</c:v>
                  </c:pt>
                  <c:pt idx="1">
                    <c:v>7.610000000000003</c:v>
                  </c:pt>
                  <c:pt idx="2">
                    <c:v>23.406999999999996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'6個のANOVA'!$B$83:$D$83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'6個のANOVA'!$B$87:$D$87</c:f>
              <c:numCache>
                <c:formatCode>General</c:formatCode>
                <c:ptCount val="3"/>
                <c:pt idx="0">
                  <c:v>5.2299999999999986</c:v>
                </c:pt>
                <c:pt idx="1">
                  <c:v>2.9800000000000004</c:v>
                </c:pt>
                <c:pt idx="2">
                  <c:v>11.945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DAF-6547-936D-E56646C3B209}"/>
            </c:ext>
          </c:extLst>
        </c:ser>
        <c:ser>
          <c:idx val="4"/>
          <c:order val="4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8DAF-6547-936D-E56646C3B209}"/>
              </c:ext>
            </c:extLst>
          </c:dPt>
          <c:dPt>
            <c:idx val="1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8DAF-6547-936D-E56646C3B209}"/>
              </c:ext>
            </c:extLst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8DAF-6547-936D-E56646C3B209}"/>
              </c:ext>
            </c:extLst>
          </c:dPt>
          <c:cat>
            <c:strRef>
              <c:f>'6個のANOVA'!$B$83:$D$83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'6個のANOVA'!$B$88:$D$88</c:f>
              <c:numCache>
                <c:formatCode>General</c:formatCode>
                <c:ptCount val="3"/>
                <c:pt idx="0">
                  <c:v>7.5240000000000009</c:v>
                </c:pt>
                <c:pt idx="1">
                  <c:v>7.610000000000003</c:v>
                </c:pt>
                <c:pt idx="2">
                  <c:v>23.406999999999996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AF-6547-936D-E56646C3B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49928"/>
        <c:axId val="1"/>
      </c:barChart>
      <c:catAx>
        <c:axId val="71224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49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2000032327673296"/>
          <c:w val="0.9599685555523858"/>
          <c:h val="0.67034663347692203"/>
        </c:manualLayout>
      </c:layout>
      <c:lineChart>
        <c:grouping val="standard"/>
        <c:varyColors val="0"/>
        <c:ser>
          <c:idx val="0"/>
          <c:order val="0"/>
          <c:tx>
            <c:strRef>
              <c:f>VASANOVA!$A$233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VASANOVA!$B$233:$D$233</c:f>
              <c:numCache>
                <c:formatCode>General</c:formatCode>
                <c:ptCount val="3"/>
                <c:pt idx="0">
                  <c:v>10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FC-482D-8957-80166BCEA0AF}"/>
            </c:ext>
          </c:extLst>
        </c:ser>
        <c:ser>
          <c:idx val="1"/>
          <c:order val="1"/>
          <c:tx>
            <c:strRef>
              <c:f>VASANOVA!$A$234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VASANOVA!$B$234:$D$234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FC-482D-8957-80166BCEA0AF}"/>
            </c:ext>
          </c:extLst>
        </c:ser>
        <c:ser>
          <c:idx val="2"/>
          <c:order val="2"/>
          <c:tx>
            <c:strRef>
              <c:f>VASANOVA!$A$235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VASANOVA!$B$235:$D$235</c:f>
              <c:numCache>
                <c:formatCode>General</c:formatCode>
                <c:ptCount val="3"/>
                <c:pt idx="0">
                  <c:v>8</c:v>
                </c:pt>
                <c:pt idx="1">
                  <c:v>4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FC-482D-8957-80166BCEA0AF}"/>
            </c:ext>
          </c:extLst>
        </c:ser>
        <c:ser>
          <c:idx val="3"/>
          <c:order val="3"/>
          <c:tx>
            <c:strRef>
              <c:f>VASANOVA!$A$236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VASANOVA!$B$236:$D$236</c:f>
              <c:numCache>
                <c:formatCode>General</c:formatCode>
                <c:ptCount val="3"/>
                <c:pt idx="0">
                  <c:v>6</c:v>
                </c:pt>
                <c:pt idx="1">
                  <c:v>2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FC-482D-8957-80166BCEA0AF}"/>
            </c:ext>
          </c:extLst>
        </c:ser>
        <c:ser>
          <c:idx val="4"/>
          <c:order val="4"/>
          <c:tx>
            <c:strRef>
              <c:f>VASANOVA!$A$237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VASANOVA!$B$237:$D$237</c:f>
              <c:numCache>
                <c:formatCode>General</c:formatCode>
                <c:ptCount val="3"/>
                <c:pt idx="0">
                  <c:v>6</c:v>
                </c:pt>
                <c:pt idx="1">
                  <c:v>2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FC-482D-8957-80166BCEA0AF}"/>
            </c:ext>
          </c:extLst>
        </c:ser>
        <c:ser>
          <c:idx val="5"/>
          <c:order val="5"/>
          <c:tx>
            <c:strRef>
              <c:f>VASANOVA!$A$238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VASANOVA!$B$238:$D$238</c:f>
              <c:numCache>
                <c:formatCode>General</c:formatCode>
                <c:ptCount val="3"/>
                <c:pt idx="0">
                  <c:v>10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FC-482D-8957-80166BCEA0AF}"/>
            </c:ext>
          </c:extLst>
        </c:ser>
        <c:ser>
          <c:idx val="6"/>
          <c:order val="6"/>
          <c:tx>
            <c:strRef>
              <c:f>VASANOVA!$A$239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VASANOVA!$B$239:$D$239</c:f>
              <c:numCache>
                <c:formatCode>General</c:formatCode>
                <c:ptCount val="3"/>
                <c:pt idx="0">
                  <c:v>10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AFC-482D-8957-80166BCEA0AF}"/>
            </c:ext>
          </c:extLst>
        </c:ser>
        <c:ser>
          <c:idx val="7"/>
          <c:order val="7"/>
          <c:tx>
            <c:strRef>
              <c:f>VASANOVA!$A$240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VASANOVA!$B$240:$D$240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AFC-482D-8957-80166BCEA0AF}"/>
            </c:ext>
          </c:extLst>
        </c:ser>
        <c:ser>
          <c:idx val="8"/>
          <c:order val="8"/>
          <c:tx>
            <c:strRef>
              <c:f>VASANOVA!$A$241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VASANOVA!$B$241:$D$241</c:f>
              <c:numCache>
                <c:formatCode>General</c:formatCode>
                <c:ptCount val="3"/>
                <c:pt idx="0">
                  <c:v>7</c:v>
                </c:pt>
                <c:pt idx="1">
                  <c:v>5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AFC-482D-8957-80166BCEA0AF}"/>
            </c:ext>
          </c:extLst>
        </c:ser>
        <c:ser>
          <c:idx val="9"/>
          <c:order val="9"/>
          <c:tx>
            <c:strRef>
              <c:f>VASANOVA!$A$242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VASANOVA!$B$242:$D$242</c:f>
              <c:numCache>
                <c:formatCode>General</c:formatCode>
                <c:ptCount val="3"/>
                <c:pt idx="0">
                  <c:v>10</c:v>
                </c:pt>
                <c:pt idx="1">
                  <c:v>1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AFC-482D-8957-80166BCEA0AF}"/>
            </c:ext>
          </c:extLst>
        </c:ser>
        <c:ser>
          <c:idx val="10"/>
          <c:order val="10"/>
          <c:tx>
            <c:strRef>
              <c:f>VASANOVA!$A$243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VASANOVA!$B$243:$D$243</c:f>
              <c:numCache>
                <c:formatCode>General</c:formatCode>
                <c:ptCount val="3"/>
                <c:pt idx="0">
                  <c:v>10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AFC-482D-8957-80166BCEA0AF}"/>
            </c:ext>
          </c:extLst>
        </c:ser>
        <c:ser>
          <c:idx val="11"/>
          <c:order val="11"/>
          <c:tx>
            <c:strRef>
              <c:f>VASANOVA!$A$244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VASANOVA!$B$244:$D$244</c:f>
              <c:numCache>
                <c:formatCode>General</c:formatCode>
                <c:ptCount val="3"/>
                <c:pt idx="0">
                  <c:v>10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AFC-482D-8957-80166BCEA0AF}"/>
            </c:ext>
          </c:extLst>
        </c:ser>
        <c:ser>
          <c:idx val="12"/>
          <c:order val="12"/>
          <c:tx>
            <c:strRef>
              <c:f>VASANOVA!$A$245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VASANOVA!$B$245:$D$245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AFC-482D-8957-80166BCEA0AF}"/>
            </c:ext>
          </c:extLst>
        </c:ser>
        <c:ser>
          <c:idx val="13"/>
          <c:order val="13"/>
          <c:tx>
            <c:strRef>
              <c:f>VASANOVA!$A$246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VASANOVA!$B$246:$D$246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AFC-482D-8957-80166BCEA0AF}"/>
            </c:ext>
          </c:extLst>
        </c:ser>
        <c:ser>
          <c:idx val="14"/>
          <c:order val="14"/>
          <c:tx>
            <c:strRef>
              <c:f>VASANOVA!$A$247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VASANOVA!$B$247:$D$247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AFC-482D-8957-80166BCEA0AF}"/>
            </c:ext>
          </c:extLst>
        </c:ser>
        <c:ser>
          <c:idx val="15"/>
          <c:order val="15"/>
          <c:tx>
            <c:strRef>
              <c:f>VASANOVA!$A$248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VASANOVA!$B$248:$D$248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AFC-482D-8957-80166BCEA0AF}"/>
            </c:ext>
          </c:extLst>
        </c:ser>
        <c:ser>
          <c:idx val="16"/>
          <c:order val="16"/>
          <c:tx>
            <c:strRef>
              <c:f>VASANOVA!$A$249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VASANOVA!$B$249:$D$249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AFC-482D-8957-80166BCEA0AF}"/>
            </c:ext>
          </c:extLst>
        </c:ser>
        <c:ser>
          <c:idx val="17"/>
          <c:order val="17"/>
          <c:tx>
            <c:strRef>
              <c:f>VASANOVA!$A$250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VASANOVA!$B$250:$D$250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AFC-482D-8957-80166BCEA0AF}"/>
            </c:ext>
          </c:extLst>
        </c:ser>
        <c:ser>
          <c:idx val="18"/>
          <c:order val="18"/>
          <c:tx>
            <c:strRef>
              <c:f>VASANOVA!$A$251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VASANOVA!$B$251:$D$251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AFC-482D-8957-80166BCEA0AF}"/>
            </c:ext>
          </c:extLst>
        </c:ser>
        <c:ser>
          <c:idx val="19"/>
          <c:order val="19"/>
          <c:tx>
            <c:strRef>
              <c:f>VASANOVA!$A$252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VASANOVA!$B$252:$D$252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AFC-482D-8957-80166BCEA0AF}"/>
            </c:ext>
          </c:extLst>
        </c:ser>
        <c:ser>
          <c:idx val="20"/>
          <c:order val="20"/>
          <c:tx>
            <c:strRef>
              <c:f>VASANOVA!$A$253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VASANOVA!$B$253:$D$253</c:f>
              <c:numCache>
                <c:formatCode>General</c:formatCode>
                <c:ptCount val="3"/>
                <c:pt idx="0">
                  <c:v>8</c:v>
                </c:pt>
                <c:pt idx="1">
                  <c:v>3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AFC-482D-8957-80166BCEA0AF}"/>
            </c:ext>
          </c:extLst>
        </c:ser>
        <c:ser>
          <c:idx val="21"/>
          <c:order val="21"/>
          <c:tx>
            <c:strRef>
              <c:f>VASANOVA!$A$254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VASANOVA!$B$254:$D$254</c:f>
              <c:numCache>
                <c:formatCode>General</c:formatCode>
                <c:ptCount val="3"/>
                <c:pt idx="0">
                  <c:v>7</c:v>
                </c:pt>
                <c:pt idx="1">
                  <c:v>10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AFC-482D-8957-80166BCEA0AF}"/>
            </c:ext>
          </c:extLst>
        </c:ser>
        <c:ser>
          <c:idx val="22"/>
          <c:order val="22"/>
          <c:tx>
            <c:strRef>
              <c:f>VASANOVA!$A$255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VASANOVA!$B$255:$D$255</c:f>
              <c:numCache>
                <c:formatCode>General</c:formatCode>
                <c:ptCount val="3"/>
                <c:pt idx="0">
                  <c:v>7</c:v>
                </c:pt>
                <c:pt idx="1">
                  <c:v>10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AFC-482D-8957-80166BCEA0AF}"/>
            </c:ext>
          </c:extLst>
        </c:ser>
        <c:ser>
          <c:idx val="23"/>
          <c:order val="23"/>
          <c:tx>
            <c:strRef>
              <c:f>VASANOVA!$A$256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VASANOVA!$B$256:$D$256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AFC-482D-8957-80166BCEA0AF}"/>
            </c:ext>
          </c:extLst>
        </c:ser>
        <c:ser>
          <c:idx val="24"/>
          <c:order val="24"/>
          <c:tx>
            <c:strRef>
              <c:f>VASANOVA!$A$257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VASANOVA!$B$257:$D$257</c:f>
              <c:numCache>
                <c:formatCode>General</c:formatCode>
                <c:ptCount val="3"/>
                <c:pt idx="0">
                  <c:v>5</c:v>
                </c:pt>
                <c:pt idx="1">
                  <c:v>3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AFC-482D-8957-80166BCEA0AF}"/>
            </c:ext>
          </c:extLst>
        </c:ser>
        <c:ser>
          <c:idx val="25"/>
          <c:order val="25"/>
          <c:tx>
            <c:strRef>
              <c:f>VASANOVA!$A$258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VASANOVA!$B$258:$D$258</c:f>
              <c:numCache>
                <c:formatCode>General</c:formatCode>
                <c:ptCount val="3"/>
                <c:pt idx="0">
                  <c:v>3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AFC-482D-8957-80166BCEA0AF}"/>
            </c:ext>
          </c:extLst>
        </c:ser>
        <c:ser>
          <c:idx val="26"/>
          <c:order val="26"/>
          <c:tx>
            <c:strRef>
              <c:f>VASANOVA!$A$259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VASANOVA!$B$259:$D$259</c:f>
              <c:numCache>
                <c:formatCode>General</c:formatCode>
                <c:ptCount val="3"/>
                <c:pt idx="0">
                  <c:v>3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5AFC-482D-8957-80166BCEA0AF}"/>
            </c:ext>
          </c:extLst>
        </c:ser>
        <c:ser>
          <c:idx val="27"/>
          <c:order val="27"/>
          <c:tx>
            <c:strRef>
              <c:f>VASANOVA!$A$260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VASANOVA!$B$260:$D$260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5AFC-482D-8957-80166BCEA0AF}"/>
            </c:ext>
          </c:extLst>
        </c:ser>
        <c:ser>
          <c:idx val="28"/>
          <c:order val="28"/>
          <c:tx>
            <c:strRef>
              <c:f>VASANOVA!$A$261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VASANOVA!$B$261:$D$261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5AFC-482D-8957-80166BCEA0AF}"/>
            </c:ext>
          </c:extLst>
        </c:ser>
        <c:ser>
          <c:idx val="29"/>
          <c:order val="29"/>
          <c:tx>
            <c:strRef>
              <c:f>VASANOVA!$A$262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VASANOVA!$B$262:$D$262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5AFC-482D-8957-80166BCEA0AF}"/>
            </c:ext>
          </c:extLst>
        </c:ser>
        <c:ser>
          <c:idx val="30"/>
          <c:order val="30"/>
          <c:tx>
            <c:strRef>
              <c:f>VASANOVA!$A$263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VASANOVA!$B$263:$D$263</c:f>
              <c:numCache>
                <c:formatCode>General</c:formatCode>
                <c:ptCount val="3"/>
                <c:pt idx="0">
                  <c:v>9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5AFC-482D-8957-80166BCEA0AF}"/>
            </c:ext>
          </c:extLst>
        </c:ser>
        <c:ser>
          <c:idx val="31"/>
          <c:order val="31"/>
          <c:tx>
            <c:strRef>
              <c:f>VASANOVA!$A$264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VASANOVA!$B$264:$D$264</c:f>
              <c:numCache>
                <c:formatCode>General</c:formatCode>
                <c:ptCount val="3"/>
                <c:pt idx="0">
                  <c:v>9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5AFC-482D-8957-80166BCEA0AF}"/>
            </c:ext>
          </c:extLst>
        </c:ser>
        <c:ser>
          <c:idx val="32"/>
          <c:order val="32"/>
          <c:tx>
            <c:strRef>
              <c:f>VASANOVA!$A$265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VASANOVA!$B$265:$D$265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5AFC-482D-8957-80166BCEA0AF}"/>
            </c:ext>
          </c:extLst>
        </c:ser>
        <c:ser>
          <c:idx val="33"/>
          <c:order val="33"/>
          <c:tx>
            <c:strRef>
              <c:f>VASANOVA!$A$266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VASANOVA!$B$266:$D$266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5AFC-482D-8957-80166BCEA0AF}"/>
            </c:ext>
          </c:extLst>
        </c:ser>
        <c:ser>
          <c:idx val="34"/>
          <c:order val="34"/>
          <c:tx>
            <c:strRef>
              <c:f>VASANOVA!$A$267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VASANOVA!$B$267:$D$267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5AFC-482D-8957-80166BCEA0AF}"/>
            </c:ext>
          </c:extLst>
        </c:ser>
        <c:ser>
          <c:idx val="35"/>
          <c:order val="35"/>
          <c:tx>
            <c:strRef>
              <c:f>VASANOVA!$A$268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VASANOVA!$B$268:$D$268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AFC-482D-8957-80166BCEA0AF}"/>
            </c:ext>
          </c:extLst>
        </c:ser>
        <c:ser>
          <c:idx val="36"/>
          <c:order val="36"/>
          <c:tx>
            <c:strRef>
              <c:f>VASANOVA!$A$269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VASANOVA!$B$269:$D$269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AFC-482D-8957-80166BCEA0AF}"/>
            </c:ext>
          </c:extLst>
        </c:ser>
        <c:ser>
          <c:idx val="37"/>
          <c:order val="37"/>
          <c:tx>
            <c:strRef>
              <c:f>VASANOVA!$A$270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VASANOVA!$B$270:$D$270</c:f>
              <c:numCache>
                <c:formatCode>General</c:formatCode>
                <c:ptCount val="3"/>
                <c:pt idx="0">
                  <c:v>7</c:v>
                </c:pt>
                <c:pt idx="1">
                  <c:v>6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AFC-482D-8957-80166BCEA0AF}"/>
            </c:ext>
          </c:extLst>
        </c:ser>
        <c:ser>
          <c:idx val="38"/>
          <c:order val="38"/>
          <c:tx>
            <c:strRef>
              <c:f>VASANOVA!$A$271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VASANOVA!$B$271:$D$271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AFC-482D-8957-80166BCEA0AF}"/>
            </c:ext>
          </c:extLst>
        </c:ser>
        <c:ser>
          <c:idx val="39"/>
          <c:order val="39"/>
          <c:tx>
            <c:strRef>
              <c:f>VASANOVA!$A$272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VASANOVA!$B$272:$D$272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5AFC-482D-8957-80166BCEA0AF}"/>
            </c:ext>
          </c:extLst>
        </c:ser>
        <c:ser>
          <c:idx val="40"/>
          <c:order val="40"/>
          <c:tx>
            <c:strRef>
              <c:f>VASANOVA!$A$273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VASANOVA!$B$273:$D$273</c:f>
              <c:numCache>
                <c:formatCode>General</c:formatCode>
                <c:ptCount val="3"/>
                <c:pt idx="0">
                  <c:v>3</c:v>
                </c:pt>
                <c:pt idx="1">
                  <c:v>2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5AFC-482D-8957-80166BCEA0AF}"/>
            </c:ext>
          </c:extLst>
        </c:ser>
        <c:ser>
          <c:idx val="41"/>
          <c:order val="41"/>
          <c:tx>
            <c:strRef>
              <c:f>VASANOVA!$A$274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VASANOVA!$B$274:$D$274</c:f>
              <c:numCache>
                <c:formatCode>General</c:formatCode>
                <c:ptCount val="3"/>
                <c:pt idx="0">
                  <c:v>7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5AFC-482D-8957-80166BCEA0AF}"/>
            </c:ext>
          </c:extLst>
        </c:ser>
        <c:ser>
          <c:idx val="42"/>
          <c:order val="42"/>
          <c:tx>
            <c:strRef>
              <c:f>VASANOVA!$A$275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VASANOVA!$B$275:$D$275</c:f>
              <c:numCache>
                <c:formatCode>General</c:formatCode>
                <c:ptCount val="3"/>
                <c:pt idx="0">
                  <c:v>7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5AFC-482D-8957-80166BCEA0AF}"/>
            </c:ext>
          </c:extLst>
        </c:ser>
        <c:ser>
          <c:idx val="43"/>
          <c:order val="43"/>
          <c:tx>
            <c:strRef>
              <c:f>VASANOVA!$A$276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VASANOVA!$B$276:$D$276</c:f>
              <c:numCache>
                <c:formatCode>General</c:formatCode>
                <c:ptCount val="3"/>
                <c:pt idx="0">
                  <c:v>5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5AFC-482D-8957-80166BCEA0AF}"/>
            </c:ext>
          </c:extLst>
        </c:ser>
        <c:ser>
          <c:idx val="44"/>
          <c:order val="44"/>
          <c:tx>
            <c:strRef>
              <c:f>VASANOVA!$A$277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VASANOVA!$B$277:$D$277</c:f>
              <c:numCache>
                <c:formatCode>General</c:formatCode>
                <c:ptCount val="3"/>
                <c:pt idx="0">
                  <c:v>5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5AFC-482D-8957-80166BCEA0AF}"/>
            </c:ext>
          </c:extLst>
        </c:ser>
        <c:ser>
          <c:idx val="45"/>
          <c:order val="45"/>
          <c:tx>
            <c:strRef>
              <c:f>VASANOVA!$A$278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VASANOVA!$B$278:$D$278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5AFC-482D-8957-80166BCEA0AF}"/>
            </c:ext>
          </c:extLst>
        </c:ser>
        <c:ser>
          <c:idx val="46"/>
          <c:order val="46"/>
          <c:tx>
            <c:strRef>
              <c:f>VASANOVA!$A$279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VASANOVA!$B$279:$D$279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5AFC-482D-8957-80166BCEA0AF}"/>
            </c:ext>
          </c:extLst>
        </c:ser>
        <c:ser>
          <c:idx val="47"/>
          <c:order val="47"/>
          <c:tx>
            <c:strRef>
              <c:f>VASANOVA!$A$280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VASANOVA!$B$280:$D$280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5AFC-482D-8957-80166BCEA0AF}"/>
            </c:ext>
          </c:extLst>
        </c:ser>
        <c:ser>
          <c:idx val="48"/>
          <c:order val="48"/>
          <c:tx>
            <c:strRef>
              <c:f>VASANOVA!$A$281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VASANOVA!$B$281:$D$281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5AFC-482D-8957-80166BCEA0AF}"/>
            </c:ext>
          </c:extLst>
        </c:ser>
        <c:ser>
          <c:idx val="49"/>
          <c:order val="49"/>
          <c:tx>
            <c:strRef>
              <c:f>VASANOVA!$A$282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VASANOVA!$B$282:$D$282</c:f>
              <c:numCache>
                <c:formatCode>General</c:formatCode>
                <c:ptCount val="3"/>
                <c:pt idx="0">
                  <c:v>2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5AFC-482D-8957-80166BCEA0AF}"/>
            </c:ext>
          </c:extLst>
        </c:ser>
        <c:ser>
          <c:idx val="50"/>
          <c:order val="50"/>
          <c:tx>
            <c:strRef>
              <c:f>VASANOVA!$A$283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VASANOVA!$B$283:$D$283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5AFC-482D-8957-80166BCEA0AF}"/>
            </c:ext>
          </c:extLst>
        </c:ser>
        <c:ser>
          <c:idx val="51"/>
          <c:order val="51"/>
          <c:tx>
            <c:strRef>
              <c:f>VASANOVA!$A$284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VASANOVA!$B$284:$D$284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5AFC-482D-8957-80166BCEA0AF}"/>
            </c:ext>
          </c:extLst>
        </c:ser>
        <c:ser>
          <c:idx val="52"/>
          <c:order val="52"/>
          <c:tx>
            <c:strRef>
              <c:f>VASANOVA!$A$285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VASANOVA!$B$285:$D$285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5AFC-482D-8957-80166BCEA0AF}"/>
            </c:ext>
          </c:extLst>
        </c:ser>
        <c:ser>
          <c:idx val="53"/>
          <c:order val="53"/>
          <c:tx>
            <c:strRef>
              <c:f>VASANOVA!$A$286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VASANOVA!$B$286:$D$286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5AFC-482D-8957-80166BCEA0AF}"/>
            </c:ext>
          </c:extLst>
        </c:ser>
        <c:ser>
          <c:idx val="54"/>
          <c:order val="54"/>
          <c:tx>
            <c:strRef>
              <c:f>VASANOVA!$A$287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VASANOVA!$B$287:$D$287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5AFC-482D-8957-80166BCEA0AF}"/>
            </c:ext>
          </c:extLst>
        </c:ser>
        <c:ser>
          <c:idx val="55"/>
          <c:order val="55"/>
          <c:tx>
            <c:strRef>
              <c:f>VASANOVA!$A$288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VASANOVA!$B$288:$D$288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5AFC-482D-8957-80166BCEA0AF}"/>
            </c:ext>
          </c:extLst>
        </c:ser>
        <c:ser>
          <c:idx val="56"/>
          <c:order val="56"/>
          <c:tx>
            <c:strRef>
              <c:f>VASANOVA!$A$289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VASANOVA!$B$289:$D$289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5AFC-482D-8957-80166BCEA0AF}"/>
            </c:ext>
          </c:extLst>
        </c:ser>
        <c:ser>
          <c:idx val="57"/>
          <c:order val="57"/>
          <c:tx>
            <c:strRef>
              <c:f>VASANOVA!$A$290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VASANOVA!$B$290:$D$290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5AFC-482D-8957-80166BCEA0AF}"/>
            </c:ext>
          </c:extLst>
        </c:ser>
        <c:ser>
          <c:idx val="58"/>
          <c:order val="58"/>
          <c:tx>
            <c:strRef>
              <c:f>VASANOVA!$A$291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VASANOVA!$B$291:$D$291</c:f>
              <c:numCache>
                <c:formatCode>General</c:formatCode>
                <c:ptCount val="3"/>
                <c:pt idx="0">
                  <c:v>6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5AFC-482D-8957-80166BCEA0AF}"/>
            </c:ext>
          </c:extLst>
        </c:ser>
        <c:ser>
          <c:idx val="59"/>
          <c:order val="59"/>
          <c:tx>
            <c:strRef>
              <c:f>VASANOVA!$A$292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VASANOVA!$B$292:$D$292</c:f>
              <c:numCache>
                <c:formatCode>General</c:formatCode>
                <c:ptCount val="3"/>
                <c:pt idx="0">
                  <c:v>6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5AFC-482D-8957-80166BCEA0AF}"/>
            </c:ext>
          </c:extLst>
        </c:ser>
        <c:ser>
          <c:idx val="60"/>
          <c:order val="60"/>
          <c:tx>
            <c:strRef>
              <c:f>VASANOVA!$A$293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VASANOVA!$B$293:$D$293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5AFC-482D-8957-80166BCEA0AF}"/>
            </c:ext>
          </c:extLst>
        </c:ser>
        <c:ser>
          <c:idx val="61"/>
          <c:order val="61"/>
          <c:tx>
            <c:strRef>
              <c:f>VASANOVA!$A$294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VASANOVA!$B$294:$D$294</c:f>
              <c:numCache>
                <c:formatCode>General</c:formatCode>
                <c:ptCount val="3"/>
                <c:pt idx="0">
                  <c:v>8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5AFC-482D-8957-80166BCEA0AF}"/>
            </c:ext>
          </c:extLst>
        </c:ser>
        <c:ser>
          <c:idx val="62"/>
          <c:order val="62"/>
          <c:tx>
            <c:strRef>
              <c:f>VASANOVA!$A$295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VASANOVA!$B$295:$D$295</c:f>
              <c:numCache>
                <c:formatCode>General</c:formatCode>
                <c:ptCount val="3"/>
                <c:pt idx="0">
                  <c:v>8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5AFC-482D-8957-80166BCEA0AF}"/>
            </c:ext>
          </c:extLst>
        </c:ser>
        <c:ser>
          <c:idx val="63"/>
          <c:order val="63"/>
          <c:tx>
            <c:strRef>
              <c:f>VASANOVA!$A$296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VASANOVA!$B$296:$D$296</c:f>
              <c:numCache>
                <c:formatCode>General</c:formatCode>
                <c:ptCount val="3"/>
                <c:pt idx="0">
                  <c:v>6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5AFC-482D-8957-80166BCEA0AF}"/>
            </c:ext>
          </c:extLst>
        </c:ser>
        <c:ser>
          <c:idx val="64"/>
          <c:order val="64"/>
          <c:tx>
            <c:strRef>
              <c:f>VASANOVA!$A$297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VASANOVA!$B$297:$D$297</c:f>
              <c:numCache>
                <c:formatCode>General</c:formatCode>
                <c:ptCount val="3"/>
                <c:pt idx="0">
                  <c:v>6</c:v>
                </c:pt>
                <c:pt idx="1">
                  <c:v>9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5AFC-482D-8957-80166BCEA0AF}"/>
            </c:ext>
          </c:extLst>
        </c:ser>
        <c:ser>
          <c:idx val="65"/>
          <c:order val="65"/>
          <c:tx>
            <c:strRef>
              <c:f>VASANOVA!$A$298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VASANOVA!$B$298:$D$298</c:f>
              <c:numCache>
                <c:formatCode>General</c:formatCode>
                <c:ptCount val="3"/>
                <c:pt idx="0">
                  <c:v>9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5AFC-482D-8957-80166BCEA0AF}"/>
            </c:ext>
          </c:extLst>
        </c:ser>
        <c:ser>
          <c:idx val="66"/>
          <c:order val="66"/>
          <c:tx>
            <c:strRef>
              <c:f>VASANOVA!$A$299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VASANOVA!$B$299:$D$299</c:f>
              <c:numCache>
                <c:formatCode>General</c:formatCode>
                <c:ptCount val="3"/>
                <c:pt idx="0">
                  <c:v>9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5AFC-482D-8957-80166BCEA0AF}"/>
            </c:ext>
          </c:extLst>
        </c:ser>
        <c:ser>
          <c:idx val="67"/>
          <c:order val="67"/>
          <c:tx>
            <c:strRef>
              <c:f>VASANOVA!$A$300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VASANOVA!$B$300:$D$300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5AFC-482D-8957-80166BCEA0AF}"/>
            </c:ext>
          </c:extLst>
        </c:ser>
        <c:ser>
          <c:idx val="68"/>
          <c:order val="68"/>
          <c:tx>
            <c:strRef>
              <c:f>VASANOVA!$A$301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VASANOVA!$B$301:$D$301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5AFC-482D-8957-80166BCEA0AF}"/>
            </c:ext>
          </c:extLst>
        </c:ser>
        <c:ser>
          <c:idx val="69"/>
          <c:order val="69"/>
          <c:tx>
            <c:strRef>
              <c:f>VASANOVA!$A$302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VASANOVA!$B$302:$D$302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5AFC-482D-8957-80166BCEA0AF}"/>
            </c:ext>
          </c:extLst>
        </c:ser>
        <c:ser>
          <c:idx val="70"/>
          <c:order val="70"/>
          <c:tx>
            <c:strRef>
              <c:f>VASANOVA!$A$303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VASANOVA!$B$303:$D$303</c:f>
              <c:numCache>
                <c:formatCode>General</c:formatCode>
                <c:ptCount val="3"/>
                <c:pt idx="0">
                  <c:v>4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5AFC-482D-8957-80166BCEA0AF}"/>
            </c:ext>
          </c:extLst>
        </c:ser>
        <c:ser>
          <c:idx val="71"/>
          <c:order val="71"/>
          <c:tx>
            <c:strRef>
              <c:f>VASANOVA!$A$304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VASANOVA!$B$304:$D$304</c:f>
              <c:numCache>
                <c:formatCode>General</c:formatCode>
                <c:ptCount val="3"/>
                <c:pt idx="0">
                  <c:v>4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5AFC-482D-8957-80166BCEA0AF}"/>
            </c:ext>
          </c:extLst>
        </c:ser>
        <c:ser>
          <c:idx val="72"/>
          <c:order val="72"/>
          <c:tx>
            <c:strRef>
              <c:f>VASANOVA!$A$305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VASANOVA!$B$305:$D$305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5AFC-482D-8957-80166BCEA0AF}"/>
            </c:ext>
          </c:extLst>
        </c:ser>
        <c:ser>
          <c:idx val="73"/>
          <c:order val="73"/>
          <c:tx>
            <c:strRef>
              <c:f>VASANOVA!$A$306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VASANOVA!$B$306:$D$306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5AFC-482D-8957-80166BCEA0AF}"/>
            </c:ext>
          </c:extLst>
        </c:ser>
        <c:ser>
          <c:idx val="74"/>
          <c:order val="74"/>
          <c:tx>
            <c:strRef>
              <c:f>VASANOVA!$A$307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VASANOVA!$B$307:$D$307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5AFC-482D-8957-80166BCEA0AF}"/>
            </c:ext>
          </c:extLst>
        </c:ser>
        <c:ser>
          <c:idx val="75"/>
          <c:order val="75"/>
          <c:tx>
            <c:strRef>
              <c:f>VASANOVA!$A$308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VASANOVA!$B$308:$D$308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5AFC-482D-8957-80166BCEA0AF}"/>
            </c:ext>
          </c:extLst>
        </c:ser>
        <c:ser>
          <c:idx val="76"/>
          <c:order val="76"/>
          <c:tx>
            <c:strRef>
              <c:f>VASANOVA!$A$309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VASANOVA!$B$309:$D$309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5AFC-482D-8957-80166BCEA0AF}"/>
            </c:ext>
          </c:extLst>
        </c:ser>
        <c:ser>
          <c:idx val="77"/>
          <c:order val="77"/>
          <c:tx>
            <c:strRef>
              <c:f>VASANOVA!$A$310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VASANOVA!$B$310:$D$310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5AFC-482D-8957-80166BCEA0AF}"/>
            </c:ext>
          </c:extLst>
        </c:ser>
        <c:ser>
          <c:idx val="78"/>
          <c:order val="78"/>
          <c:tx>
            <c:strRef>
              <c:f>VASANOVA!$A$311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VASANOVA!$B$311:$D$311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5AFC-482D-8957-80166BCEA0AF}"/>
            </c:ext>
          </c:extLst>
        </c:ser>
        <c:ser>
          <c:idx val="79"/>
          <c:order val="79"/>
          <c:tx>
            <c:strRef>
              <c:f>VASANOVA!$A$312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VASANOVA!$B$312:$D$312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5AFC-482D-8957-80166BCEA0AF}"/>
            </c:ext>
          </c:extLst>
        </c:ser>
        <c:ser>
          <c:idx val="80"/>
          <c:order val="80"/>
          <c:tx>
            <c:strRef>
              <c:f>VASANOVA!$A$313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VASANOVA!$B$313:$D$313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5AFC-482D-8957-80166BCEA0AF}"/>
            </c:ext>
          </c:extLst>
        </c:ser>
        <c:ser>
          <c:idx val="81"/>
          <c:order val="81"/>
          <c:tx>
            <c:strRef>
              <c:f>VASANOVA!$A$314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VASANOVA!$B$314:$D$314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5AFC-482D-8957-80166BCEA0AF}"/>
            </c:ext>
          </c:extLst>
        </c:ser>
        <c:ser>
          <c:idx val="82"/>
          <c:order val="82"/>
          <c:tx>
            <c:strRef>
              <c:f>VASANOVA!$A$315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VASANOVA!$B$315:$D$315</c:f>
              <c:numCache>
                <c:formatCode>General</c:formatCode>
                <c:ptCount val="3"/>
                <c:pt idx="0">
                  <c:v>8</c:v>
                </c:pt>
                <c:pt idx="1">
                  <c:v>10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5AFC-482D-8957-80166BCEA0AF}"/>
            </c:ext>
          </c:extLst>
        </c:ser>
        <c:ser>
          <c:idx val="83"/>
          <c:order val="83"/>
          <c:tx>
            <c:strRef>
              <c:f>VASANOVA!$A$316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VASANOVA!$B$316:$D$316</c:f>
              <c:numCache>
                <c:formatCode>General</c:formatCode>
                <c:ptCount val="3"/>
                <c:pt idx="0">
                  <c:v>4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5AFC-482D-8957-80166BCEA0AF}"/>
            </c:ext>
          </c:extLst>
        </c:ser>
        <c:ser>
          <c:idx val="84"/>
          <c:order val="84"/>
          <c:tx>
            <c:strRef>
              <c:f>VASANOVA!$A$317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VASANOVA!$B$317:$D$317</c:f>
              <c:numCache>
                <c:formatCode>General</c:formatCode>
                <c:ptCount val="3"/>
                <c:pt idx="0">
                  <c:v>4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5AFC-482D-8957-80166BCEA0AF}"/>
            </c:ext>
          </c:extLst>
        </c:ser>
        <c:ser>
          <c:idx val="85"/>
          <c:order val="85"/>
          <c:tx>
            <c:strRef>
              <c:f>VASANOVA!$A$318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VASANOVA!$B$318:$D$318</c:f>
              <c:numCache>
                <c:formatCode>General</c:formatCode>
                <c:ptCount val="3"/>
                <c:pt idx="0">
                  <c:v>8</c:v>
                </c:pt>
                <c:pt idx="1">
                  <c:v>7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5AFC-482D-8957-80166BCEA0AF}"/>
            </c:ext>
          </c:extLst>
        </c:ser>
        <c:ser>
          <c:idx val="86"/>
          <c:order val="86"/>
          <c:tx>
            <c:strRef>
              <c:f>VASANOVA!$A$319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VASANOVA!$B$319:$D$319</c:f>
              <c:numCache>
                <c:formatCode>General</c:formatCode>
                <c:ptCount val="3"/>
                <c:pt idx="0">
                  <c:v>8</c:v>
                </c:pt>
                <c:pt idx="1">
                  <c:v>7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5AFC-482D-8957-80166BCEA0AF}"/>
            </c:ext>
          </c:extLst>
        </c:ser>
        <c:ser>
          <c:idx val="87"/>
          <c:order val="87"/>
          <c:tx>
            <c:strRef>
              <c:f>VASANOVA!$A$320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VASANOVA!$B$320:$D$320</c:f>
              <c:numCache>
                <c:formatCode>General</c:formatCode>
                <c:ptCount val="3"/>
                <c:pt idx="0">
                  <c:v>4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5AFC-482D-8957-80166BCEA0AF}"/>
            </c:ext>
          </c:extLst>
        </c:ser>
        <c:ser>
          <c:idx val="88"/>
          <c:order val="88"/>
          <c:tx>
            <c:strRef>
              <c:f>VASANOVA!$A$321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VASANOVA!$B$321:$D$321</c:f>
              <c:numCache>
                <c:formatCode>General</c:formatCode>
                <c:ptCount val="3"/>
                <c:pt idx="0">
                  <c:v>4</c:v>
                </c:pt>
                <c:pt idx="1">
                  <c:v>8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5AFC-482D-8957-80166BCEA0AF}"/>
            </c:ext>
          </c:extLst>
        </c:ser>
        <c:ser>
          <c:idx val="89"/>
          <c:order val="89"/>
          <c:tx>
            <c:strRef>
              <c:f>VASANOVA!$A$322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VASANOVA!$B$322:$D$322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5AFC-482D-8957-80166BCEA0AF}"/>
            </c:ext>
          </c:extLst>
        </c:ser>
        <c:ser>
          <c:idx val="90"/>
          <c:order val="90"/>
          <c:tx>
            <c:strRef>
              <c:f>VASANOVA!$A$323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VASANOVA!$B$323:$D$323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5AFC-482D-8957-80166BCEA0AF}"/>
            </c:ext>
          </c:extLst>
        </c:ser>
        <c:ser>
          <c:idx val="91"/>
          <c:order val="91"/>
          <c:tx>
            <c:strRef>
              <c:f>VASANOVA!$A$324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VASANOVA!$B$324:$D$324</c:f>
              <c:numCache>
                <c:formatCode>General</c:formatCode>
                <c:ptCount val="3"/>
                <c:pt idx="0">
                  <c:v>6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5AFC-482D-8957-80166BCEA0AF}"/>
            </c:ext>
          </c:extLst>
        </c:ser>
        <c:ser>
          <c:idx val="92"/>
          <c:order val="92"/>
          <c:tx>
            <c:strRef>
              <c:f>VASANOVA!$A$325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VASANOVA!$B$325:$D$325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5AFC-482D-8957-80166BCEA0AF}"/>
            </c:ext>
          </c:extLst>
        </c:ser>
        <c:ser>
          <c:idx val="93"/>
          <c:order val="93"/>
          <c:tx>
            <c:strRef>
              <c:f>VASANOVA!$A$326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VASANOVA!$B$326:$D$326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5AFC-482D-8957-80166BCEA0AF}"/>
            </c:ext>
          </c:extLst>
        </c:ser>
        <c:ser>
          <c:idx val="94"/>
          <c:order val="94"/>
          <c:tx>
            <c:strRef>
              <c:f>VASANOVA!$A$327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VASANOVA!$B$327:$D$327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5AFC-482D-8957-80166BCEA0AF}"/>
            </c:ext>
          </c:extLst>
        </c:ser>
        <c:ser>
          <c:idx val="95"/>
          <c:order val="95"/>
          <c:tx>
            <c:strRef>
              <c:f>VASANOVA!$A$328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VASANOVA!$B$328:$D$328</c:f>
              <c:numCache>
                <c:formatCode>General</c:formatCode>
                <c:ptCount val="3"/>
                <c:pt idx="0">
                  <c:v>5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5AFC-482D-8957-80166BCEA0AF}"/>
            </c:ext>
          </c:extLst>
        </c:ser>
        <c:ser>
          <c:idx val="96"/>
          <c:order val="96"/>
          <c:tx>
            <c:strRef>
              <c:f>VASANOVA!$A$329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VASANOVA!$B$329:$D$329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5AFC-482D-8957-80166BCEA0AF}"/>
            </c:ext>
          </c:extLst>
        </c:ser>
        <c:ser>
          <c:idx val="97"/>
          <c:order val="97"/>
          <c:tx>
            <c:strRef>
              <c:f>VASANOVA!$A$330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VASANOVA!$B$330:$D$330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5AFC-482D-8957-80166BCEA0AF}"/>
            </c:ext>
          </c:extLst>
        </c:ser>
        <c:ser>
          <c:idx val="98"/>
          <c:order val="98"/>
          <c:tx>
            <c:strRef>
              <c:f>VASANOVA!$A$331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VASANOVA!$B$331:$D$331</c:f>
              <c:numCache>
                <c:formatCode>General</c:formatCode>
                <c:ptCount val="3"/>
                <c:pt idx="0">
                  <c:v>8</c:v>
                </c:pt>
                <c:pt idx="1">
                  <c:v>9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5AFC-482D-8957-80166BCEA0AF}"/>
            </c:ext>
          </c:extLst>
        </c:ser>
        <c:ser>
          <c:idx val="99"/>
          <c:order val="99"/>
          <c:tx>
            <c:strRef>
              <c:f>VASANOVA!$A$332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VASANOVA!$B$332:$D$332</c:f>
              <c:numCache>
                <c:formatCode>General</c:formatCode>
                <c:ptCount val="3"/>
                <c:pt idx="0">
                  <c:v>8</c:v>
                </c:pt>
                <c:pt idx="1">
                  <c:v>9</c:v>
                </c:pt>
                <c:pt idx="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5AFC-482D-8957-80166BCEA0AF}"/>
            </c:ext>
          </c:extLst>
        </c:ser>
        <c:ser>
          <c:idx val="100"/>
          <c:order val="100"/>
          <c:tx>
            <c:strRef>
              <c:f>VASANOVA!$A$59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VASANOVA!$B$232:$D$232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VASANOVA!$B$59:$D$59</c:f>
              <c:numCache>
                <c:formatCode>General</c:formatCode>
                <c:ptCount val="3"/>
                <c:pt idx="0">
                  <c:v>6.5636363636363635</c:v>
                </c:pt>
                <c:pt idx="1">
                  <c:v>6.7636363636363637</c:v>
                </c:pt>
                <c:pt idx="2">
                  <c:v>5.836363636363636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5AFC-482D-8957-80166BCEA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8784"/>
        <c:axId val="1"/>
      </c:lineChart>
      <c:catAx>
        <c:axId val="7122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8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1934156378600823"/>
          <c:w val="0.95266532900972178"/>
          <c:h val="0.67078189300411528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VASANOVA!$B$83:$D$83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VASANOVA!$B$84:$D$84</c:f>
              <c:numCache>
                <c:formatCode>General</c:formatCode>
                <c:ptCount val="3"/>
                <c:pt idx="0">
                  <c:v>4</c:v>
                </c:pt>
                <c:pt idx="1">
                  <c:v>3.4000000000000004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3-4839-A3E3-2F45EC2E24A5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F13-4839-A3E3-2F45EC2E24A5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F13-4839-A3E3-2F45EC2E24A5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F13-4839-A3E3-2F45EC2E24A5}"/>
              </c:ext>
            </c:extLst>
          </c:dPt>
          <c:errBars>
            <c:errBarType val="minus"/>
            <c:errValType val="cust"/>
            <c:noEndCap val="0"/>
            <c:minus>
              <c:numRef>
                <c:f>VASANOVA!$B$85:$D$85</c:f>
                <c:numCache>
                  <c:formatCode>General</c:formatCode>
                  <c:ptCount val="3"/>
                  <c:pt idx="0">
                    <c:v>1</c:v>
                  </c:pt>
                  <c:pt idx="1">
                    <c:v>1.5999999999999996</c:v>
                  </c:pt>
                  <c:pt idx="2">
                    <c:v>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VASANOVA!$B$83:$D$83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VASANOVA!$B$85:$D$85</c:f>
              <c:numCache>
                <c:formatCode>General</c:formatCode>
                <c:ptCount val="3"/>
                <c:pt idx="0">
                  <c:v>1</c:v>
                </c:pt>
                <c:pt idx="1">
                  <c:v>1.5999999999999996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13-4839-A3E3-2F45EC2E24A5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VASANOVA!$B$83:$D$83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VASANOVA!$B$86:$D$86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F13-4839-A3E3-2F45EC2E24A5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VASANOVA!$B$88:$D$88</c:f>
                <c:numCache>
                  <c:formatCode>General</c:formatCode>
                  <c:ptCount val="3"/>
                  <c:pt idx="0">
                    <c:v>1.6000000000000014</c:v>
                  </c:pt>
                  <c:pt idx="1">
                    <c:v>0</c:v>
                  </c:pt>
                  <c:pt idx="2">
                    <c:v>1.1000000000000014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VASANOVA!$B$83:$D$83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VASANOVA!$B$87:$D$87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13-4839-A3E3-2F45EC2E24A5}"/>
            </c:ext>
          </c:extLst>
        </c:ser>
        <c:ser>
          <c:idx val="4"/>
          <c:order val="4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9F13-4839-A3E3-2F45EC2E24A5}"/>
              </c:ext>
            </c:extLst>
          </c:dPt>
          <c:dPt>
            <c:idx val="1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9F13-4839-A3E3-2F45EC2E24A5}"/>
              </c:ext>
            </c:extLst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9F13-4839-A3E3-2F45EC2E24A5}"/>
              </c:ext>
            </c:extLst>
          </c:dPt>
          <c:cat>
            <c:strRef>
              <c:f>VASANOVA!$B$83:$D$83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VASANOVA!$B$88:$D$88</c:f>
              <c:numCache>
                <c:formatCode>General</c:formatCode>
                <c:ptCount val="3"/>
                <c:pt idx="0">
                  <c:v>1.6000000000000014</c:v>
                </c:pt>
                <c:pt idx="1">
                  <c:v>0</c:v>
                </c:pt>
                <c:pt idx="2">
                  <c:v>1.1000000000000014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13-4839-A3E3-2F45EC2E2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49928"/>
        <c:axId val="1"/>
      </c:barChart>
      <c:catAx>
        <c:axId val="71224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49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'MGvsAWS (3)'!$A$72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(3)'!$B$72:$C$72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7F-44A0-B22B-BB6F9E221AF0}"/>
            </c:ext>
          </c:extLst>
        </c:ser>
        <c:ser>
          <c:idx val="1"/>
          <c:order val="1"/>
          <c:tx>
            <c:strRef>
              <c:f>'MGvsAWS (3)'!$A$73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(3)'!$B$73:$C$73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7F-44A0-B22B-BB6F9E221AF0}"/>
            </c:ext>
          </c:extLst>
        </c:ser>
        <c:ser>
          <c:idx val="2"/>
          <c:order val="2"/>
          <c:tx>
            <c:strRef>
              <c:f>'MGvsAWS (3)'!$A$74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(3)'!$B$74:$C$74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7F-44A0-B22B-BB6F9E221AF0}"/>
            </c:ext>
          </c:extLst>
        </c:ser>
        <c:ser>
          <c:idx val="3"/>
          <c:order val="3"/>
          <c:tx>
            <c:strRef>
              <c:f>'MGvsAWS (3)'!$A$75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(3)'!$B$75:$C$75</c:f>
              <c:numCache>
                <c:formatCode>General</c:formatCode>
                <c:ptCount val="2"/>
                <c:pt idx="0">
                  <c:v>6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7F-44A0-B22B-BB6F9E221AF0}"/>
            </c:ext>
          </c:extLst>
        </c:ser>
        <c:ser>
          <c:idx val="4"/>
          <c:order val="4"/>
          <c:tx>
            <c:strRef>
              <c:f>'MGvsAWS (3)'!$A$76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(3)'!$B$76:$C$76</c:f>
              <c:numCache>
                <c:formatCode>General</c:formatCode>
                <c:ptCount val="2"/>
                <c:pt idx="0">
                  <c:v>6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37F-44A0-B22B-BB6F9E221AF0}"/>
            </c:ext>
          </c:extLst>
        </c:ser>
        <c:ser>
          <c:idx val="5"/>
          <c:order val="5"/>
          <c:tx>
            <c:strRef>
              <c:f>'MGvsAWS (3)'!$A$77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(3)'!$B$77:$C$77</c:f>
              <c:numCache>
                <c:formatCode>General</c:formatCode>
                <c:ptCount val="2"/>
                <c:pt idx="0">
                  <c:v>10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7F-44A0-B22B-BB6F9E221AF0}"/>
            </c:ext>
          </c:extLst>
        </c:ser>
        <c:ser>
          <c:idx val="6"/>
          <c:order val="6"/>
          <c:tx>
            <c:strRef>
              <c:f>'MGvsAWS (3)'!$A$78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(3)'!$B$78:$C$78</c:f>
              <c:numCache>
                <c:formatCode>General</c:formatCode>
                <c:ptCount val="2"/>
                <c:pt idx="0">
                  <c:v>10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37F-44A0-B22B-BB6F9E221AF0}"/>
            </c:ext>
          </c:extLst>
        </c:ser>
        <c:ser>
          <c:idx val="7"/>
          <c:order val="7"/>
          <c:tx>
            <c:strRef>
              <c:f>'MGvsAWS (3)'!$A$79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(3)'!$B$79:$C$79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37F-44A0-B22B-BB6F9E221AF0}"/>
            </c:ext>
          </c:extLst>
        </c:ser>
        <c:ser>
          <c:idx val="8"/>
          <c:order val="8"/>
          <c:tx>
            <c:strRef>
              <c:f>'MGvsAWS (3)'!$A$80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(3)'!$B$80:$C$80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37F-44A0-B22B-BB6F9E221AF0}"/>
            </c:ext>
          </c:extLst>
        </c:ser>
        <c:ser>
          <c:idx val="9"/>
          <c:order val="9"/>
          <c:tx>
            <c:strRef>
              <c:f>'MGvsAWS (3)'!$A$81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(3)'!$B$81:$C$81</c:f>
              <c:numCache>
                <c:formatCode>General</c:formatCode>
                <c:ptCount val="2"/>
                <c:pt idx="0">
                  <c:v>10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37F-44A0-B22B-BB6F9E221AF0}"/>
            </c:ext>
          </c:extLst>
        </c:ser>
        <c:ser>
          <c:idx val="10"/>
          <c:order val="10"/>
          <c:tx>
            <c:strRef>
              <c:f>'MGvsAWS (3)'!$A$82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(3)'!$B$82:$C$82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7F-44A0-B22B-BB6F9E221AF0}"/>
            </c:ext>
          </c:extLst>
        </c:ser>
        <c:ser>
          <c:idx val="11"/>
          <c:order val="11"/>
          <c:tx>
            <c:strRef>
              <c:f>'MGvsAWS (3)'!$A$83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(3)'!$B$83:$C$83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37F-44A0-B22B-BB6F9E221AF0}"/>
            </c:ext>
          </c:extLst>
        </c:ser>
        <c:ser>
          <c:idx val="12"/>
          <c:order val="12"/>
          <c:tx>
            <c:strRef>
              <c:f>'MGvsAWS (3)'!$A$84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(3)'!$B$84:$C$84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37F-44A0-B22B-BB6F9E221AF0}"/>
            </c:ext>
          </c:extLst>
        </c:ser>
        <c:ser>
          <c:idx val="13"/>
          <c:order val="13"/>
          <c:tx>
            <c:strRef>
              <c:f>'MGvsAWS (3)'!$A$85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(3)'!$B$85:$C$85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37F-44A0-B22B-BB6F9E221AF0}"/>
            </c:ext>
          </c:extLst>
        </c:ser>
        <c:ser>
          <c:idx val="14"/>
          <c:order val="14"/>
          <c:tx>
            <c:strRef>
              <c:f>'MGvsAWS (3)'!$A$86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(3)'!$B$86:$C$86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37F-44A0-B22B-BB6F9E221AF0}"/>
            </c:ext>
          </c:extLst>
        </c:ser>
        <c:ser>
          <c:idx val="15"/>
          <c:order val="15"/>
          <c:tx>
            <c:strRef>
              <c:f>'MGvsAWS (3)'!$A$87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(3)'!$B$87:$C$87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37F-44A0-B22B-BB6F9E221AF0}"/>
            </c:ext>
          </c:extLst>
        </c:ser>
        <c:ser>
          <c:idx val="16"/>
          <c:order val="16"/>
          <c:tx>
            <c:strRef>
              <c:f>'MGvsAWS (3)'!$A$88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(3)'!$B$88:$C$88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37F-44A0-B22B-BB6F9E221AF0}"/>
            </c:ext>
          </c:extLst>
        </c:ser>
        <c:ser>
          <c:idx val="17"/>
          <c:order val="17"/>
          <c:tx>
            <c:strRef>
              <c:f>'MGvsAWS (3)'!$A$89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(3)'!$B$89:$C$89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37F-44A0-B22B-BB6F9E221AF0}"/>
            </c:ext>
          </c:extLst>
        </c:ser>
        <c:ser>
          <c:idx val="18"/>
          <c:order val="18"/>
          <c:tx>
            <c:strRef>
              <c:f>'MGvsAWS (3)'!$A$90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(3)'!$B$90:$C$90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37F-44A0-B22B-BB6F9E221AF0}"/>
            </c:ext>
          </c:extLst>
        </c:ser>
        <c:ser>
          <c:idx val="19"/>
          <c:order val="19"/>
          <c:tx>
            <c:strRef>
              <c:f>'MGvsAWS (3)'!$A$91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(3)'!$B$91:$C$91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37F-44A0-B22B-BB6F9E221AF0}"/>
            </c:ext>
          </c:extLst>
        </c:ser>
        <c:ser>
          <c:idx val="20"/>
          <c:order val="20"/>
          <c:tx>
            <c:strRef>
              <c:f>'MGvsAWS (3)'!$A$92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(3)'!$B$92:$C$92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37F-44A0-B22B-BB6F9E221AF0}"/>
            </c:ext>
          </c:extLst>
        </c:ser>
        <c:ser>
          <c:idx val="21"/>
          <c:order val="21"/>
          <c:tx>
            <c:strRef>
              <c:f>'MGvsAWS (3)'!$A$93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(3)'!$B$93:$C$93</c:f>
              <c:numCache>
                <c:formatCode>General</c:formatCode>
                <c:ptCount val="2"/>
                <c:pt idx="0">
                  <c:v>7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37F-44A0-B22B-BB6F9E221AF0}"/>
            </c:ext>
          </c:extLst>
        </c:ser>
        <c:ser>
          <c:idx val="22"/>
          <c:order val="22"/>
          <c:tx>
            <c:strRef>
              <c:f>'MGvsAWS (3)'!$A$94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(3)'!$B$94:$C$94</c:f>
              <c:numCache>
                <c:formatCode>General</c:formatCode>
                <c:ptCount val="2"/>
                <c:pt idx="0">
                  <c:v>7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37F-44A0-B22B-BB6F9E221AF0}"/>
            </c:ext>
          </c:extLst>
        </c:ser>
        <c:ser>
          <c:idx val="23"/>
          <c:order val="23"/>
          <c:tx>
            <c:strRef>
              <c:f>'MGvsAWS (3)'!$A$95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(3)'!$B$95:$C$95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37F-44A0-B22B-BB6F9E221AF0}"/>
            </c:ext>
          </c:extLst>
        </c:ser>
        <c:ser>
          <c:idx val="24"/>
          <c:order val="24"/>
          <c:tx>
            <c:strRef>
              <c:f>'MGvsAWS (3)'!$A$96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(3)'!$B$96:$C$96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7F-44A0-B22B-BB6F9E221AF0}"/>
            </c:ext>
          </c:extLst>
        </c:ser>
        <c:ser>
          <c:idx val="25"/>
          <c:order val="25"/>
          <c:tx>
            <c:strRef>
              <c:f>'MGvsAWS (3)'!$A$97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(3)'!$B$97:$C$97</c:f>
              <c:numCache>
                <c:formatCode>General</c:formatCode>
                <c:ptCount val="2"/>
                <c:pt idx="0">
                  <c:v>3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37F-44A0-B22B-BB6F9E221AF0}"/>
            </c:ext>
          </c:extLst>
        </c:ser>
        <c:ser>
          <c:idx val="26"/>
          <c:order val="26"/>
          <c:tx>
            <c:strRef>
              <c:f>'MGvsAWS (3)'!$A$98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(3)'!$B$98:$C$98</c:f>
              <c:numCache>
                <c:formatCode>General</c:formatCode>
                <c:ptCount val="2"/>
                <c:pt idx="0">
                  <c:v>3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37F-44A0-B22B-BB6F9E221AF0}"/>
            </c:ext>
          </c:extLst>
        </c:ser>
        <c:ser>
          <c:idx val="27"/>
          <c:order val="27"/>
          <c:tx>
            <c:strRef>
              <c:f>'MGvsAWS (3)'!$A$99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(3)'!$B$99:$C$99</c:f>
              <c:numCache>
                <c:formatCode>General</c:formatCode>
                <c:ptCount val="2"/>
                <c:pt idx="0">
                  <c:v>3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37F-44A0-B22B-BB6F9E221AF0}"/>
            </c:ext>
          </c:extLst>
        </c:ser>
        <c:ser>
          <c:idx val="28"/>
          <c:order val="28"/>
          <c:tx>
            <c:strRef>
              <c:f>'MGvsAWS (3)'!$A$100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(3)'!$B$100:$C$100</c:f>
              <c:numCache>
                <c:formatCode>General</c:formatCode>
                <c:ptCount val="2"/>
                <c:pt idx="0">
                  <c:v>3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37F-44A0-B22B-BB6F9E221AF0}"/>
            </c:ext>
          </c:extLst>
        </c:ser>
        <c:ser>
          <c:idx val="29"/>
          <c:order val="29"/>
          <c:tx>
            <c:strRef>
              <c:f>'MGvsAWS (3)'!$A$101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(3)'!$B$101:$C$101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37F-44A0-B22B-BB6F9E221AF0}"/>
            </c:ext>
          </c:extLst>
        </c:ser>
        <c:ser>
          <c:idx val="30"/>
          <c:order val="30"/>
          <c:tx>
            <c:strRef>
              <c:f>'MGvsAWS (3)'!$A$102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(3)'!$B$102:$C$102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37F-44A0-B22B-BB6F9E221AF0}"/>
            </c:ext>
          </c:extLst>
        </c:ser>
        <c:ser>
          <c:idx val="31"/>
          <c:order val="31"/>
          <c:tx>
            <c:strRef>
              <c:f>'MGvsAWS (3)'!$A$103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(3)'!$B$103:$C$103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37F-44A0-B22B-BB6F9E221AF0}"/>
            </c:ext>
          </c:extLst>
        </c:ser>
        <c:ser>
          <c:idx val="32"/>
          <c:order val="32"/>
          <c:tx>
            <c:strRef>
              <c:f>'MGvsAWS (3)'!$A$104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(3)'!$B$104:$C$104</c:f>
              <c:numCache>
                <c:formatCode>General</c:formatCode>
                <c:ptCount val="2"/>
                <c:pt idx="0">
                  <c:v>8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37F-44A0-B22B-BB6F9E221AF0}"/>
            </c:ext>
          </c:extLst>
        </c:ser>
        <c:ser>
          <c:idx val="33"/>
          <c:order val="33"/>
          <c:tx>
            <c:strRef>
              <c:f>'MGvsAWS (3)'!$A$105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(3)'!$B$105:$C$105</c:f>
              <c:numCache>
                <c:formatCode>General</c:formatCode>
                <c:ptCount val="2"/>
                <c:pt idx="0">
                  <c:v>8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37F-44A0-B22B-BB6F9E221AF0}"/>
            </c:ext>
          </c:extLst>
        </c:ser>
        <c:ser>
          <c:idx val="34"/>
          <c:order val="34"/>
          <c:tx>
            <c:strRef>
              <c:f>'MGvsAWS (3)'!$A$106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(3)'!$B$106:$C$106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F37F-44A0-B22B-BB6F9E221AF0}"/>
            </c:ext>
          </c:extLst>
        </c:ser>
        <c:ser>
          <c:idx val="35"/>
          <c:order val="35"/>
          <c:tx>
            <c:strRef>
              <c:f>'MGvsAWS (3)'!$A$107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(3)'!$B$107:$C$107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37F-44A0-B22B-BB6F9E221AF0}"/>
            </c:ext>
          </c:extLst>
        </c:ser>
        <c:ser>
          <c:idx val="36"/>
          <c:order val="36"/>
          <c:tx>
            <c:strRef>
              <c:f>'MGvsAWS (3)'!$A$108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(3)'!$B$108:$C$108</c:f>
              <c:numCache>
                <c:formatCode>General</c:formatCode>
                <c:ptCount val="2"/>
                <c:pt idx="0">
                  <c:v>7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F37F-44A0-B22B-BB6F9E221AF0}"/>
            </c:ext>
          </c:extLst>
        </c:ser>
        <c:ser>
          <c:idx val="37"/>
          <c:order val="37"/>
          <c:tx>
            <c:strRef>
              <c:f>'MGvsAWS (3)'!$A$109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(3)'!$B$109:$C$109</c:f>
              <c:numCache>
                <c:formatCode>General</c:formatCode>
                <c:ptCount val="2"/>
                <c:pt idx="0">
                  <c:v>7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F37F-44A0-B22B-BB6F9E221AF0}"/>
            </c:ext>
          </c:extLst>
        </c:ser>
        <c:ser>
          <c:idx val="38"/>
          <c:order val="38"/>
          <c:tx>
            <c:strRef>
              <c:f>'MGvsAWS (3)'!$A$110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(3)'!$B$110:$C$110</c:f>
              <c:numCache>
                <c:formatCode>General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F37F-44A0-B22B-BB6F9E221AF0}"/>
            </c:ext>
          </c:extLst>
        </c:ser>
        <c:ser>
          <c:idx val="39"/>
          <c:order val="39"/>
          <c:tx>
            <c:strRef>
              <c:f>'MGvsAWS (3)'!$A$111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(3)'!$B$111:$C$111</c:f>
              <c:numCache>
                <c:formatCode>General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F37F-44A0-B22B-BB6F9E221AF0}"/>
            </c:ext>
          </c:extLst>
        </c:ser>
        <c:ser>
          <c:idx val="40"/>
          <c:order val="40"/>
          <c:tx>
            <c:strRef>
              <c:f>'MGvsAWS (3)'!$A$112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(3)'!$B$112:$C$112</c:f>
              <c:numCache>
                <c:formatCode>General</c:formatCode>
                <c:ptCount val="2"/>
                <c:pt idx="0">
                  <c:v>3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F37F-44A0-B22B-BB6F9E221AF0}"/>
            </c:ext>
          </c:extLst>
        </c:ser>
        <c:ser>
          <c:idx val="41"/>
          <c:order val="41"/>
          <c:tx>
            <c:strRef>
              <c:f>'MGvsAWS (3)'!$A$113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(3)'!$B$113:$C$113</c:f>
              <c:numCache>
                <c:formatCode>General</c:formatCode>
                <c:ptCount val="2"/>
                <c:pt idx="0">
                  <c:v>7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37F-44A0-B22B-BB6F9E221AF0}"/>
            </c:ext>
          </c:extLst>
        </c:ser>
        <c:ser>
          <c:idx val="42"/>
          <c:order val="42"/>
          <c:tx>
            <c:strRef>
              <c:f>'MGvsAWS (3)'!$A$114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(3)'!$B$114:$C$114</c:f>
              <c:numCache>
                <c:formatCode>General</c:formatCode>
                <c:ptCount val="2"/>
                <c:pt idx="0">
                  <c:v>7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F37F-44A0-B22B-BB6F9E221AF0}"/>
            </c:ext>
          </c:extLst>
        </c:ser>
        <c:ser>
          <c:idx val="43"/>
          <c:order val="43"/>
          <c:tx>
            <c:strRef>
              <c:f>'MGvsAWS (3)'!$A$115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(3)'!$B$115:$C$115</c:f>
              <c:numCache>
                <c:formatCode>General</c:formatCode>
                <c:ptCount val="2"/>
                <c:pt idx="0">
                  <c:v>5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F37F-44A0-B22B-BB6F9E221AF0}"/>
            </c:ext>
          </c:extLst>
        </c:ser>
        <c:ser>
          <c:idx val="44"/>
          <c:order val="44"/>
          <c:tx>
            <c:strRef>
              <c:f>'MGvsAWS (3)'!$A$116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(3)'!$B$116:$C$116</c:f>
              <c:numCache>
                <c:formatCode>General</c:formatCode>
                <c:ptCount val="2"/>
                <c:pt idx="0">
                  <c:v>5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F37F-44A0-B22B-BB6F9E221AF0}"/>
            </c:ext>
          </c:extLst>
        </c:ser>
        <c:ser>
          <c:idx val="45"/>
          <c:order val="45"/>
          <c:tx>
            <c:strRef>
              <c:f>'MGvsAWS (3)'!$A$117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(3)'!$B$117:$C$117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F37F-44A0-B22B-BB6F9E221AF0}"/>
            </c:ext>
          </c:extLst>
        </c:ser>
        <c:ser>
          <c:idx val="46"/>
          <c:order val="46"/>
          <c:tx>
            <c:strRef>
              <c:f>'MGvsAWS (3)'!$A$118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(3)'!$B$118:$C$118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F37F-44A0-B22B-BB6F9E221AF0}"/>
            </c:ext>
          </c:extLst>
        </c:ser>
        <c:ser>
          <c:idx val="47"/>
          <c:order val="47"/>
          <c:tx>
            <c:strRef>
              <c:f>'MGvsAWS (3)'!$A$119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(3)'!$B$119:$C$119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F37F-44A0-B22B-BB6F9E221AF0}"/>
            </c:ext>
          </c:extLst>
        </c:ser>
        <c:ser>
          <c:idx val="48"/>
          <c:order val="48"/>
          <c:tx>
            <c:strRef>
              <c:f>'MGvsAWS (3)'!$A$120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(3)'!$B$120:$C$120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F37F-44A0-B22B-BB6F9E221AF0}"/>
            </c:ext>
          </c:extLst>
        </c:ser>
        <c:ser>
          <c:idx val="49"/>
          <c:order val="49"/>
          <c:tx>
            <c:strRef>
              <c:f>'MGvsAWS (3)'!$A$121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(3)'!$B$121:$C$121</c:f>
              <c:numCache>
                <c:formatCode>General</c:formatCode>
                <c:ptCount val="2"/>
                <c:pt idx="0">
                  <c:v>2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F37F-44A0-B22B-BB6F9E221AF0}"/>
            </c:ext>
          </c:extLst>
        </c:ser>
        <c:ser>
          <c:idx val="50"/>
          <c:order val="50"/>
          <c:tx>
            <c:strRef>
              <c:f>'MGvsAWS (3)'!$A$122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(3)'!$B$122:$C$122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F37F-44A0-B22B-BB6F9E221AF0}"/>
            </c:ext>
          </c:extLst>
        </c:ser>
        <c:ser>
          <c:idx val="51"/>
          <c:order val="51"/>
          <c:tx>
            <c:strRef>
              <c:f>'MGvsAWS (3)'!$A$123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(3)'!$B$123:$C$123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37F-44A0-B22B-BB6F9E221AF0}"/>
            </c:ext>
          </c:extLst>
        </c:ser>
        <c:ser>
          <c:idx val="52"/>
          <c:order val="52"/>
          <c:tx>
            <c:strRef>
              <c:f>'MGvsAWS (3)'!$A$124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(3)'!$B$124:$C$124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F37F-44A0-B22B-BB6F9E221AF0}"/>
            </c:ext>
          </c:extLst>
        </c:ser>
        <c:ser>
          <c:idx val="53"/>
          <c:order val="53"/>
          <c:tx>
            <c:strRef>
              <c:f>'MGvsAWS (3)'!$A$125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(3)'!$B$125:$C$125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F37F-44A0-B22B-BB6F9E221AF0}"/>
            </c:ext>
          </c:extLst>
        </c:ser>
        <c:ser>
          <c:idx val="54"/>
          <c:order val="54"/>
          <c:tx>
            <c:strRef>
              <c:f>'MGvsAWS (3)'!$A$126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(3)'!$B$126:$C$126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F37F-44A0-B22B-BB6F9E221AF0}"/>
            </c:ext>
          </c:extLst>
        </c:ser>
        <c:ser>
          <c:idx val="55"/>
          <c:order val="55"/>
          <c:tx>
            <c:strRef>
              <c:f>'MGvsAWS (3)'!$A$127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(3)'!$B$127:$C$127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F37F-44A0-B22B-BB6F9E221AF0}"/>
            </c:ext>
          </c:extLst>
        </c:ser>
        <c:ser>
          <c:idx val="56"/>
          <c:order val="56"/>
          <c:tx>
            <c:strRef>
              <c:f>'MGvsAWS (3)'!$A$128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(3)'!$B$128:$C$128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F37F-44A0-B22B-BB6F9E221AF0}"/>
            </c:ext>
          </c:extLst>
        </c:ser>
        <c:ser>
          <c:idx val="57"/>
          <c:order val="57"/>
          <c:tx>
            <c:strRef>
              <c:f>'MGvsAWS (3)'!$A$129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(3)'!$B$129:$C$129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F37F-44A0-B22B-BB6F9E221AF0}"/>
            </c:ext>
          </c:extLst>
        </c:ser>
        <c:ser>
          <c:idx val="58"/>
          <c:order val="58"/>
          <c:tx>
            <c:strRef>
              <c:f>'MGvsAWS (3)'!$A$130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(3)'!$B$130:$C$130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F37F-44A0-B22B-BB6F9E221AF0}"/>
            </c:ext>
          </c:extLst>
        </c:ser>
        <c:ser>
          <c:idx val="59"/>
          <c:order val="59"/>
          <c:tx>
            <c:strRef>
              <c:f>'MGvsAWS (3)'!$A$131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(3)'!$B$131:$C$131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F37F-44A0-B22B-BB6F9E221AF0}"/>
            </c:ext>
          </c:extLst>
        </c:ser>
        <c:ser>
          <c:idx val="60"/>
          <c:order val="60"/>
          <c:tx>
            <c:strRef>
              <c:f>'MGvsAWS (3)'!$A$132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(3)'!$B$132:$C$132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F37F-44A0-B22B-BB6F9E221AF0}"/>
            </c:ext>
          </c:extLst>
        </c:ser>
        <c:ser>
          <c:idx val="61"/>
          <c:order val="61"/>
          <c:tx>
            <c:strRef>
              <c:f>'MGvsAWS (3)'!$A$133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(3)'!$B$133:$C$133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F37F-44A0-B22B-BB6F9E221AF0}"/>
            </c:ext>
          </c:extLst>
        </c:ser>
        <c:ser>
          <c:idx val="62"/>
          <c:order val="62"/>
          <c:tx>
            <c:strRef>
              <c:f>'MGvsAWS (3)'!$A$134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(3)'!$B$134:$C$134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F37F-44A0-B22B-BB6F9E221AF0}"/>
            </c:ext>
          </c:extLst>
        </c:ser>
        <c:ser>
          <c:idx val="63"/>
          <c:order val="63"/>
          <c:tx>
            <c:strRef>
              <c:f>'MGvsAWS (3)'!$A$135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(3)'!$B$135:$C$135</c:f>
              <c:numCache>
                <c:formatCode>General</c:formatCode>
                <c:ptCount val="2"/>
                <c:pt idx="0">
                  <c:v>6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F37F-44A0-B22B-BB6F9E221AF0}"/>
            </c:ext>
          </c:extLst>
        </c:ser>
        <c:ser>
          <c:idx val="64"/>
          <c:order val="64"/>
          <c:tx>
            <c:strRef>
              <c:f>'MGvsAWS (3)'!$A$136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(3)'!$B$136:$C$136</c:f>
              <c:numCache>
                <c:formatCode>General</c:formatCode>
                <c:ptCount val="2"/>
                <c:pt idx="0">
                  <c:v>6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F37F-44A0-B22B-BB6F9E221AF0}"/>
            </c:ext>
          </c:extLst>
        </c:ser>
        <c:ser>
          <c:idx val="65"/>
          <c:order val="65"/>
          <c:tx>
            <c:strRef>
              <c:f>'MGvsAWS (3)'!$A$137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(3)'!$B$137:$C$137</c:f>
              <c:numCache>
                <c:formatCode>General</c:formatCode>
                <c:ptCount val="2"/>
                <c:pt idx="0">
                  <c:v>9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F37F-44A0-B22B-BB6F9E221AF0}"/>
            </c:ext>
          </c:extLst>
        </c:ser>
        <c:ser>
          <c:idx val="66"/>
          <c:order val="66"/>
          <c:tx>
            <c:strRef>
              <c:f>'MGvsAWS (3)'!$A$138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(3)'!$B$138:$C$138</c:f>
              <c:numCache>
                <c:formatCode>General</c:formatCode>
                <c:ptCount val="2"/>
                <c:pt idx="0">
                  <c:v>9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F37F-44A0-B22B-BB6F9E221AF0}"/>
            </c:ext>
          </c:extLst>
        </c:ser>
        <c:ser>
          <c:idx val="67"/>
          <c:order val="67"/>
          <c:tx>
            <c:strRef>
              <c:f>'MGvsAWS (3)'!$A$139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(3)'!$B$139:$C$139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F37F-44A0-B22B-BB6F9E221AF0}"/>
            </c:ext>
          </c:extLst>
        </c:ser>
        <c:ser>
          <c:idx val="68"/>
          <c:order val="68"/>
          <c:tx>
            <c:strRef>
              <c:f>'MGvsAWS (3)'!$A$140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(3)'!$B$140:$C$140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F37F-44A0-B22B-BB6F9E221AF0}"/>
            </c:ext>
          </c:extLst>
        </c:ser>
        <c:ser>
          <c:idx val="69"/>
          <c:order val="69"/>
          <c:tx>
            <c:strRef>
              <c:f>'MGvsAWS (3)'!$A$141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(3)'!$B$141:$C$141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F37F-44A0-B22B-BB6F9E221AF0}"/>
            </c:ext>
          </c:extLst>
        </c:ser>
        <c:ser>
          <c:idx val="70"/>
          <c:order val="70"/>
          <c:tx>
            <c:strRef>
              <c:f>'MGvsAWS (3)'!$A$142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(3)'!$B$142:$C$142</c:f>
              <c:numCache>
                <c:formatCode>General</c:formatCode>
                <c:ptCount val="2"/>
                <c:pt idx="0">
                  <c:v>4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F37F-44A0-B22B-BB6F9E221AF0}"/>
            </c:ext>
          </c:extLst>
        </c:ser>
        <c:ser>
          <c:idx val="71"/>
          <c:order val="71"/>
          <c:tx>
            <c:strRef>
              <c:f>'MGvsAWS (3)'!$A$143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(3)'!$B$143:$C$143</c:f>
              <c:numCache>
                <c:formatCode>General</c:formatCode>
                <c:ptCount val="2"/>
                <c:pt idx="0">
                  <c:v>4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F37F-44A0-B22B-BB6F9E221AF0}"/>
            </c:ext>
          </c:extLst>
        </c:ser>
        <c:ser>
          <c:idx val="72"/>
          <c:order val="72"/>
          <c:tx>
            <c:strRef>
              <c:f>'MGvsAWS (3)'!$A$144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(3)'!$B$144:$C$144</c:f>
              <c:numCache>
                <c:formatCode>General</c:formatCode>
                <c:ptCount val="2"/>
                <c:pt idx="0">
                  <c:v>5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F37F-44A0-B22B-BB6F9E221AF0}"/>
            </c:ext>
          </c:extLst>
        </c:ser>
        <c:ser>
          <c:idx val="73"/>
          <c:order val="73"/>
          <c:tx>
            <c:strRef>
              <c:f>'MGvsAWS (3)'!$A$145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(3)'!$B$145:$C$145</c:f>
              <c:numCache>
                <c:formatCode>General</c:formatCode>
                <c:ptCount val="2"/>
                <c:pt idx="0">
                  <c:v>5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F37F-44A0-B22B-BB6F9E221AF0}"/>
            </c:ext>
          </c:extLst>
        </c:ser>
        <c:ser>
          <c:idx val="74"/>
          <c:order val="74"/>
          <c:tx>
            <c:strRef>
              <c:f>'MGvsAWS (3)'!$A$146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(3)'!$B$146:$C$146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F37F-44A0-B22B-BB6F9E221AF0}"/>
            </c:ext>
          </c:extLst>
        </c:ser>
        <c:ser>
          <c:idx val="75"/>
          <c:order val="75"/>
          <c:tx>
            <c:strRef>
              <c:f>'MGvsAWS (3)'!$A$147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(3)'!$B$147:$C$147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F37F-44A0-B22B-BB6F9E221AF0}"/>
            </c:ext>
          </c:extLst>
        </c:ser>
        <c:ser>
          <c:idx val="76"/>
          <c:order val="76"/>
          <c:tx>
            <c:strRef>
              <c:f>'MGvsAWS (3)'!$A$148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(3)'!$B$148:$C$148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F37F-44A0-B22B-BB6F9E221AF0}"/>
            </c:ext>
          </c:extLst>
        </c:ser>
        <c:ser>
          <c:idx val="77"/>
          <c:order val="77"/>
          <c:tx>
            <c:strRef>
              <c:f>'MGvsAWS (3)'!$A$149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(3)'!$B$149:$C$149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F37F-44A0-B22B-BB6F9E221AF0}"/>
            </c:ext>
          </c:extLst>
        </c:ser>
        <c:ser>
          <c:idx val="78"/>
          <c:order val="78"/>
          <c:tx>
            <c:strRef>
              <c:f>'MGvsAWS (3)'!$A$150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(3)'!$B$150:$C$150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F37F-44A0-B22B-BB6F9E221AF0}"/>
            </c:ext>
          </c:extLst>
        </c:ser>
        <c:ser>
          <c:idx val="79"/>
          <c:order val="79"/>
          <c:tx>
            <c:strRef>
              <c:f>'MGvsAWS (3)'!$A$151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(3)'!$B$151:$C$151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F37F-44A0-B22B-BB6F9E221AF0}"/>
            </c:ext>
          </c:extLst>
        </c:ser>
        <c:ser>
          <c:idx val="80"/>
          <c:order val="80"/>
          <c:tx>
            <c:strRef>
              <c:f>'MGvsAWS (3)'!$A$152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(3)'!$B$152:$C$152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F37F-44A0-B22B-BB6F9E221AF0}"/>
            </c:ext>
          </c:extLst>
        </c:ser>
        <c:ser>
          <c:idx val="81"/>
          <c:order val="81"/>
          <c:tx>
            <c:strRef>
              <c:f>'MGvsAWS (3)'!$A$153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(3)'!$B$153:$C$153</c:f>
              <c:numCache>
                <c:formatCode>General</c:formatCode>
                <c:ptCount val="2"/>
                <c:pt idx="0">
                  <c:v>8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F37F-44A0-B22B-BB6F9E221AF0}"/>
            </c:ext>
          </c:extLst>
        </c:ser>
        <c:ser>
          <c:idx val="82"/>
          <c:order val="82"/>
          <c:tx>
            <c:strRef>
              <c:f>'MGvsAWS (3)'!$A$154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(3)'!$B$154:$C$154</c:f>
              <c:numCache>
                <c:formatCode>General</c:formatCode>
                <c:ptCount val="2"/>
                <c:pt idx="0">
                  <c:v>8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F37F-44A0-B22B-BB6F9E221AF0}"/>
            </c:ext>
          </c:extLst>
        </c:ser>
        <c:ser>
          <c:idx val="83"/>
          <c:order val="83"/>
          <c:tx>
            <c:strRef>
              <c:f>'MGvsAWS (3)'!$A$155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(3)'!$B$155:$C$155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F37F-44A0-B22B-BB6F9E221AF0}"/>
            </c:ext>
          </c:extLst>
        </c:ser>
        <c:ser>
          <c:idx val="84"/>
          <c:order val="84"/>
          <c:tx>
            <c:strRef>
              <c:f>'MGvsAWS (3)'!$A$156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(3)'!$B$156:$C$156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F37F-44A0-B22B-BB6F9E221AF0}"/>
            </c:ext>
          </c:extLst>
        </c:ser>
        <c:ser>
          <c:idx val="85"/>
          <c:order val="85"/>
          <c:tx>
            <c:strRef>
              <c:f>'MGvsAWS (3)'!$A$157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(3)'!$B$157:$C$157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F37F-44A0-B22B-BB6F9E221AF0}"/>
            </c:ext>
          </c:extLst>
        </c:ser>
        <c:ser>
          <c:idx val="86"/>
          <c:order val="86"/>
          <c:tx>
            <c:strRef>
              <c:f>'MGvsAWS (3)'!$A$158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(3)'!$B$158:$C$158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F37F-44A0-B22B-BB6F9E221AF0}"/>
            </c:ext>
          </c:extLst>
        </c:ser>
        <c:ser>
          <c:idx val="87"/>
          <c:order val="87"/>
          <c:tx>
            <c:strRef>
              <c:f>'MGvsAWS (3)'!$A$159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(3)'!$B$159:$C$159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F37F-44A0-B22B-BB6F9E221AF0}"/>
            </c:ext>
          </c:extLst>
        </c:ser>
        <c:ser>
          <c:idx val="88"/>
          <c:order val="88"/>
          <c:tx>
            <c:strRef>
              <c:f>'MGvsAWS (3)'!$A$160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(3)'!$B$160:$C$160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F37F-44A0-B22B-BB6F9E221AF0}"/>
            </c:ext>
          </c:extLst>
        </c:ser>
        <c:ser>
          <c:idx val="89"/>
          <c:order val="89"/>
          <c:tx>
            <c:strRef>
              <c:f>'MGvsAWS (3)'!$A$161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(3)'!$B$161:$C$161</c:f>
              <c:numCache>
                <c:formatCode>General</c:formatCode>
                <c:ptCount val="2"/>
                <c:pt idx="0">
                  <c:v>9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F37F-44A0-B22B-BB6F9E221AF0}"/>
            </c:ext>
          </c:extLst>
        </c:ser>
        <c:ser>
          <c:idx val="90"/>
          <c:order val="90"/>
          <c:tx>
            <c:strRef>
              <c:f>'MGvsAWS (3)'!$A$162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(3)'!$B$162:$C$162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F37F-44A0-B22B-BB6F9E221AF0}"/>
            </c:ext>
          </c:extLst>
        </c:ser>
        <c:ser>
          <c:idx val="91"/>
          <c:order val="91"/>
          <c:tx>
            <c:strRef>
              <c:f>'MGvsAWS (3)'!$A$163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(3)'!$B$163:$C$163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F37F-44A0-B22B-BB6F9E221AF0}"/>
            </c:ext>
          </c:extLst>
        </c:ser>
        <c:ser>
          <c:idx val="92"/>
          <c:order val="92"/>
          <c:tx>
            <c:strRef>
              <c:f>'MGvsAWS (3)'!$A$164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(3)'!$B$164:$C$164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F37F-44A0-B22B-BB6F9E221AF0}"/>
            </c:ext>
          </c:extLst>
        </c:ser>
        <c:ser>
          <c:idx val="93"/>
          <c:order val="93"/>
          <c:tx>
            <c:strRef>
              <c:f>'MGvsAWS (3)'!$A$165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(3)'!$B$165:$C$165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F37F-44A0-B22B-BB6F9E221AF0}"/>
            </c:ext>
          </c:extLst>
        </c:ser>
        <c:ser>
          <c:idx val="94"/>
          <c:order val="94"/>
          <c:tx>
            <c:strRef>
              <c:f>'MGvsAWS (3)'!$A$166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(3)'!$B$166:$C$166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F37F-44A0-B22B-BB6F9E221AF0}"/>
            </c:ext>
          </c:extLst>
        </c:ser>
        <c:ser>
          <c:idx val="95"/>
          <c:order val="95"/>
          <c:tx>
            <c:strRef>
              <c:f>'MGvsAWS (3)'!$A$167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(3)'!$B$167:$C$167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F37F-44A0-B22B-BB6F9E221AF0}"/>
            </c:ext>
          </c:extLst>
        </c:ser>
        <c:ser>
          <c:idx val="96"/>
          <c:order val="96"/>
          <c:tx>
            <c:strRef>
              <c:f>'MGvsAWS (3)'!$A$168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(3)'!$B$168:$C$168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F37F-44A0-B22B-BB6F9E221AF0}"/>
            </c:ext>
          </c:extLst>
        </c:ser>
        <c:ser>
          <c:idx val="97"/>
          <c:order val="97"/>
          <c:tx>
            <c:strRef>
              <c:f>'MGvsAWS (3)'!$A$169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(3)'!$B$169:$C$169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F37F-44A0-B22B-BB6F9E221AF0}"/>
            </c:ext>
          </c:extLst>
        </c:ser>
        <c:ser>
          <c:idx val="98"/>
          <c:order val="98"/>
          <c:tx>
            <c:strRef>
              <c:f>'MGvsAWS (3)'!$A$170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(3)'!$B$170:$C$170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F37F-44A0-B22B-BB6F9E221AF0}"/>
            </c:ext>
          </c:extLst>
        </c:ser>
        <c:ser>
          <c:idx val="99"/>
          <c:order val="99"/>
          <c:tx>
            <c:strRef>
              <c:f>'MGvsAWS (3)'!$A$171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(3)'!$B$171:$C$171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F37F-44A0-B22B-BB6F9E221AF0}"/>
            </c:ext>
          </c:extLst>
        </c:ser>
        <c:ser>
          <c:idx val="100"/>
          <c:order val="100"/>
          <c:tx>
            <c:strRef>
              <c:f>'MGvsAWS (3)'!$A$60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(3)'!$B$71:$C$71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(3)'!$B$60:$C$60</c:f>
              <c:numCache>
                <c:formatCode>General</c:formatCode>
                <c:ptCount val="2"/>
                <c:pt idx="0">
                  <c:v>6.5636363636363635</c:v>
                </c:pt>
                <c:pt idx="1">
                  <c:v>6.7636363636363637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F37F-44A0-B22B-BB6F9E221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'MGvsAWS (3)'!$J$71:$K$71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(3)'!$J$72:$K$72</c:f>
              <c:numCache>
                <c:formatCode>General</c:formatCode>
                <c:ptCount val="2"/>
                <c:pt idx="0">
                  <c:v>4</c:v>
                </c:pt>
                <c:pt idx="1">
                  <c:v>3.4000000000000004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1-4B24-801C-61D013A51AE5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1-4B24-801C-61D013A51AE5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811-4B24-801C-61D013A51AE5}"/>
              </c:ext>
            </c:extLst>
          </c:dPt>
          <c:errBars>
            <c:errBarType val="minus"/>
            <c:errValType val="cust"/>
            <c:noEndCap val="0"/>
            <c:minus>
              <c:numRef>
                <c:f>'MGvsAWS (3)'!$J$73:$K$73</c:f>
                <c:numCache>
                  <c:formatCode>General</c:formatCode>
                  <c:ptCount val="2"/>
                  <c:pt idx="0">
                    <c:v>1</c:v>
                  </c:pt>
                  <c:pt idx="1">
                    <c:v>1.5999999999999996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'MGvsAWS (3)'!$J$71:$K$71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(3)'!$J$73:$K$73</c:f>
              <c:numCache>
                <c:formatCode>General</c:formatCode>
                <c:ptCount val="2"/>
                <c:pt idx="0">
                  <c:v>1</c:v>
                </c:pt>
                <c:pt idx="1">
                  <c:v>1.5999999999999996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11-4B24-801C-61D013A51AE5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'MGvsAWS (3)'!$J$71:$K$71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(3)'!$J$74:$K$74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11-4B24-801C-61D013A51AE5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'MGvsAWS (3)'!$J$76:$K$76</c:f>
                <c:numCache>
                  <c:formatCode>General</c:formatCode>
                  <c:ptCount val="2"/>
                  <c:pt idx="0">
                    <c:v>1.6000000000000014</c:v>
                  </c:pt>
                  <c:pt idx="1">
                    <c:v>0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'MGvsAWS (3)'!$J$71:$K$71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(3)'!$J$75:$K$75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11-4B24-801C-61D013A51AE5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'MGvsAWS (3)'!$J$71:$K$71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'MGvsAWS (3)'!$J$76:$K$76</c:f>
              <c:numCache>
                <c:formatCode>General</c:formatCode>
                <c:ptCount val="2"/>
                <c:pt idx="0">
                  <c:v>1.6000000000000014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11-4B24-801C-61D013A5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'MGvsAce (3)'!$A$72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(3)'!$B$72:$C$72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6B-4630-BC61-029DE5ABCF97}"/>
            </c:ext>
          </c:extLst>
        </c:ser>
        <c:ser>
          <c:idx val="1"/>
          <c:order val="1"/>
          <c:tx>
            <c:strRef>
              <c:f>'MGvsAce (3)'!$A$73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(3)'!$B$73:$C$73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6B-4630-BC61-029DE5ABCF97}"/>
            </c:ext>
          </c:extLst>
        </c:ser>
        <c:ser>
          <c:idx val="2"/>
          <c:order val="2"/>
          <c:tx>
            <c:strRef>
              <c:f>'MGvsAce (3)'!$A$74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(3)'!$B$74:$C$74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6B-4630-BC61-029DE5ABCF97}"/>
            </c:ext>
          </c:extLst>
        </c:ser>
        <c:ser>
          <c:idx val="3"/>
          <c:order val="3"/>
          <c:tx>
            <c:strRef>
              <c:f>'MGvsAce (3)'!$A$75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(3)'!$B$75:$C$75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6B-4630-BC61-029DE5ABCF97}"/>
            </c:ext>
          </c:extLst>
        </c:ser>
        <c:ser>
          <c:idx val="4"/>
          <c:order val="4"/>
          <c:tx>
            <c:strRef>
              <c:f>'MGvsAce (3)'!$A$76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(3)'!$B$76:$C$76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6B-4630-BC61-029DE5ABCF97}"/>
            </c:ext>
          </c:extLst>
        </c:ser>
        <c:ser>
          <c:idx val="5"/>
          <c:order val="5"/>
          <c:tx>
            <c:strRef>
              <c:f>'MGvsAce (3)'!$A$77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(3)'!$B$77:$C$77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6B-4630-BC61-029DE5ABCF97}"/>
            </c:ext>
          </c:extLst>
        </c:ser>
        <c:ser>
          <c:idx val="6"/>
          <c:order val="6"/>
          <c:tx>
            <c:strRef>
              <c:f>'MGvsAce (3)'!$A$78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(3)'!$B$78:$C$78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6B-4630-BC61-029DE5ABCF97}"/>
            </c:ext>
          </c:extLst>
        </c:ser>
        <c:ser>
          <c:idx val="7"/>
          <c:order val="7"/>
          <c:tx>
            <c:strRef>
              <c:f>'MGvsAce (3)'!$A$79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(3)'!$B$79:$C$79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96B-4630-BC61-029DE5ABCF97}"/>
            </c:ext>
          </c:extLst>
        </c:ser>
        <c:ser>
          <c:idx val="8"/>
          <c:order val="8"/>
          <c:tx>
            <c:strRef>
              <c:f>'MGvsAce (3)'!$A$80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(3)'!$B$80:$C$80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96B-4630-BC61-029DE5ABCF97}"/>
            </c:ext>
          </c:extLst>
        </c:ser>
        <c:ser>
          <c:idx val="9"/>
          <c:order val="9"/>
          <c:tx>
            <c:strRef>
              <c:f>'MGvsAce (3)'!$A$81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(3)'!$B$81:$C$81</c:f>
              <c:numCache>
                <c:formatCode>General</c:formatCode>
                <c:ptCount val="2"/>
                <c:pt idx="0">
                  <c:v>10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96B-4630-BC61-029DE5ABCF97}"/>
            </c:ext>
          </c:extLst>
        </c:ser>
        <c:ser>
          <c:idx val="10"/>
          <c:order val="10"/>
          <c:tx>
            <c:strRef>
              <c:f>'MGvsAce (3)'!$A$82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(3)'!$B$82:$C$82</c:f>
              <c:numCache>
                <c:formatCode>General</c:formatCode>
                <c:ptCount val="2"/>
                <c:pt idx="0">
                  <c:v>10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96B-4630-BC61-029DE5ABCF97}"/>
            </c:ext>
          </c:extLst>
        </c:ser>
        <c:ser>
          <c:idx val="11"/>
          <c:order val="11"/>
          <c:tx>
            <c:strRef>
              <c:f>'MGvsAce (3)'!$A$83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(3)'!$B$83:$C$83</c:f>
              <c:numCache>
                <c:formatCode>General</c:formatCode>
                <c:ptCount val="2"/>
                <c:pt idx="0">
                  <c:v>10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96B-4630-BC61-029DE5ABCF97}"/>
            </c:ext>
          </c:extLst>
        </c:ser>
        <c:ser>
          <c:idx val="12"/>
          <c:order val="12"/>
          <c:tx>
            <c:strRef>
              <c:f>'MGvsAce (3)'!$A$84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(3)'!$B$84:$C$84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96B-4630-BC61-029DE5ABCF97}"/>
            </c:ext>
          </c:extLst>
        </c:ser>
        <c:ser>
          <c:idx val="13"/>
          <c:order val="13"/>
          <c:tx>
            <c:strRef>
              <c:f>'MGvsAce (3)'!$A$85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(3)'!$B$85:$C$85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96B-4630-BC61-029DE5ABCF97}"/>
            </c:ext>
          </c:extLst>
        </c:ser>
        <c:ser>
          <c:idx val="14"/>
          <c:order val="14"/>
          <c:tx>
            <c:strRef>
              <c:f>'MGvsAce (3)'!$A$86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(3)'!$B$86:$C$86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96B-4630-BC61-029DE5ABCF97}"/>
            </c:ext>
          </c:extLst>
        </c:ser>
        <c:ser>
          <c:idx val="15"/>
          <c:order val="15"/>
          <c:tx>
            <c:strRef>
              <c:f>'MGvsAce (3)'!$A$87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(3)'!$B$87:$C$87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96B-4630-BC61-029DE5ABCF97}"/>
            </c:ext>
          </c:extLst>
        </c:ser>
        <c:ser>
          <c:idx val="16"/>
          <c:order val="16"/>
          <c:tx>
            <c:strRef>
              <c:f>'MGvsAce (3)'!$A$88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(3)'!$B$88:$C$88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96B-4630-BC61-029DE5ABCF97}"/>
            </c:ext>
          </c:extLst>
        </c:ser>
        <c:ser>
          <c:idx val="17"/>
          <c:order val="17"/>
          <c:tx>
            <c:strRef>
              <c:f>'MGvsAce (3)'!$A$89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(3)'!$B$89:$C$89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96B-4630-BC61-029DE5ABCF97}"/>
            </c:ext>
          </c:extLst>
        </c:ser>
        <c:ser>
          <c:idx val="18"/>
          <c:order val="18"/>
          <c:tx>
            <c:strRef>
              <c:f>'MGvsAce (3)'!$A$90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(3)'!$B$90:$C$90</c:f>
              <c:numCache>
                <c:formatCode>General</c:formatCode>
                <c:ptCount val="2"/>
                <c:pt idx="0">
                  <c:v>4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96B-4630-BC61-029DE5ABCF97}"/>
            </c:ext>
          </c:extLst>
        </c:ser>
        <c:ser>
          <c:idx val="19"/>
          <c:order val="19"/>
          <c:tx>
            <c:strRef>
              <c:f>'MGvsAce (3)'!$A$91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(3)'!$B$91:$C$91</c:f>
              <c:numCache>
                <c:formatCode>General</c:formatCode>
                <c:ptCount val="2"/>
                <c:pt idx="0">
                  <c:v>4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396B-4630-BC61-029DE5ABCF97}"/>
            </c:ext>
          </c:extLst>
        </c:ser>
        <c:ser>
          <c:idx val="20"/>
          <c:order val="20"/>
          <c:tx>
            <c:strRef>
              <c:f>'MGvsAce (3)'!$A$92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(3)'!$B$92:$C$92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96B-4630-BC61-029DE5ABCF97}"/>
            </c:ext>
          </c:extLst>
        </c:ser>
        <c:ser>
          <c:idx val="21"/>
          <c:order val="21"/>
          <c:tx>
            <c:strRef>
              <c:f>'MGvsAce (3)'!$A$93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(3)'!$B$93:$C$93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96B-4630-BC61-029DE5ABCF97}"/>
            </c:ext>
          </c:extLst>
        </c:ser>
        <c:ser>
          <c:idx val="22"/>
          <c:order val="22"/>
          <c:tx>
            <c:strRef>
              <c:f>'MGvsAce (3)'!$A$94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(3)'!$B$94:$C$94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96B-4630-BC61-029DE5ABCF97}"/>
            </c:ext>
          </c:extLst>
        </c:ser>
        <c:ser>
          <c:idx val="23"/>
          <c:order val="23"/>
          <c:tx>
            <c:strRef>
              <c:f>'MGvsAce (3)'!$A$95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(3)'!$B$95:$C$95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396B-4630-BC61-029DE5ABCF97}"/>
            </c:ext>
          </c:extLst>
        </c:ser>
        <c:ser>
          <c:idx val="24"/>
          <c:order val="24"/>
          <c:tx>
            <c:strRef>
              <c:f>'MGvsAce (3)'!$A$96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(3)'!$B$96:$C$96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96B-4630-BC61-029DE5ABCF97}"/>
            </c:ext>
          </c:extLst>
        </c:ser>
        <c:ser>
          <c:idx val="25"/>
          <c:order val="25"/>
          <c:tx>
            <c:strRef>
              <c:f>'MGvsAce (3)'!$A$97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(3)'!$B$97:$C$97</c:f>
              <c:numCache>
                <c:formatCode>General</c:formatCode>
                <c:ptCount val="2"/>
                <c:pt idx="0">
                  <c:v>3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96B-4630-BC61-029DE5ABCF97}"/>
            </c:ext>
          </c:extLst>
        </c:ser>
        <c:ser>
          <c:idx val="26"/>
          <c:order val="26"/>
          <c:tx>
            <c:strRef>
              <c:f>'MGvsAce (3)'!$A$98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(3)'!$B$98:$C$98</c:f>
              <c:numCache>
                <c:formatCode>General</c:formatCode>
                <c:ptCount val="2"/>
                <c:pt idx="0">
                  <c:v>3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96B-4630-BC61-029DE5ABCF97}"/>
            </c:ext>
          </c:extLst>
        </c:ser>
        <c:ser>
          <c:idx val="27"/>
          <c:order val="27"/>
          <c:tx>
            <c:strRef>
              <c:f>'MGvsAce (3)'!$A$99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(3)'!$B$99:$C$99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96B-4630-BC61-029DE5ABCF97}"/>
            </c:ext>
          </c:extLst>
        </c:ser>
        <c:ser>
          <c:idx val="28"/>
          <c:order val="28"/>
          <c:tx>
            <c:strRef>
              <c:f>'MGvsAce (3)'!$A$100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(3)'!$B$100:$C$100</c:f>
              <c:numCache>
                <c:formatCode>General</c:formatCode>
                <c:ptCount val="2"/>
                <c:pt idx="0">
                  <c:v>3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96B-4630-BC61-029DE5ABCF97}"/>
            </c:ext>
          </c:extLst>
        </c:ser>
        <c:ser>
          <c:idx val="29"/>
          <c:order val="29"/>
          <c:tx>
            <c:strRef>
              <c:f>'MGvsAce (3)'!$A$101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(3)'!$B$101:$C$101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96B-4630-BC61-029DE5ABCF97}"/>
            </c:ext>
          </c:extLst>
        </c:ser>
        <c:ser>
          <c:idx val="30"/>
          <c:order val="30"/>
          <c:tx>
            <c:strRef>
              <c:f>'MGvsAce (3)'!$A$102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(3)'!$B$102:$C$102</c:f>
              <c:numCache>
                <c:formatCode>General</c:formatCode>
                <c:ptCount val="2"/>
                <c:pt idx="0">
                  <c:v>9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396B-4630-BC61-029DE5ABCF97}"/>
            </c:ext>
          </c:extLst>
        </c:ser>
        <c:ser>
          <c:idx val="31"/>
          <c:order val="31"/>
          <c:tx>
            <c:strRef>
              <c:f>'MGvsAce (3)'!$A$103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(3)'!$B$103:$C$103</c:f>
              <c:numCache>
                <c:formatCode>General</c:formatCode>
                <c:ptCount val="2"/>
                <c:pt idx="0">
                  <c:v>9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396B-4630-BC61-029DE5ABCF97}"/>
            </c:ext>
          </c:extLst>
        </c:ser>
        <c:ser>
          <c:idx val="32"/>
          <c:order val="32"/>
          <c:tx>
            <c:strRef>
              <c:f>'MGvsAce (3)'!$A$104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(3)'!$B$104:$C$104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396B-4630-BC61-029DE5ABCF97}"/>
            </c:ext>
          </c:extLst>
        </c:ser>
        <c:ser>
          <c:idx val="33"/>
          <c:order val="33"/>
          <c:tx>
            <c:strRef>
              <c:f>'MGvsAce (3)'!$A$105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(3)'!$B$105:$C$105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396B-4630-BC61-029DE5ABCF97}"/>
            </c:ext>
          </c:extLst>
        </c:ser>
        <c:ser>
          <c:idx val="34"/>
          <c:order val="34"/>
          <c:tx>
            <c:strRef>
              <c:f>'MGvsAce (3)'!$A$106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(3)'!$B$106:$C$106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396B-4630-BC61-029DE5ABCF97}"/>
            </c:ext>
          </c:extLst>
        </c:ser>
        <c:ser>
          <c:idx val="35"/>
          <c:order val="35"/>
          <c:tx>
            <c:strRef>
              <c:f>'MGvsAce (3)'!$A$107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(3)'!$B$107:$C$107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396B-4630-BC61-029DE5ABCF97}"/>
            </c:ext>
          </c:extLst>
        </c:ser>
        <c:ser>
          <c:idx val="36"/>
          <c:order val="36"/>
          <c:tx>
            <c:strRef>
              <c:f>'MGvsAce (3)'!$A$108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(3)'!$B$108:$C$108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96B-4630-BC61-029DE5ABCF97}"/>
            </c:ext>
          </c:extLst>
        </c:ser>
        <c:ser>
          <c:idx val="37"/>
          <c:order val="37"/>
          <c:tx>
            <c:strRef>
              <c:f>'MGvsAce (3)'!$A$109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(3)'!$B$109:$C$109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396B-4630-BC61-029DE5ABCF97}"/>
            </c:ext>
          </c:extLst>
        </c:ser>
        <c:ser>
          <c:idx val="38"/>
          <c:order val="38"/>
          <c:tx>
            <c:strRef>
              <c:f>'MGvsAce (3)'!$A$110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(3)'!$B$110:$C$110</c:f>
              <c:numCache>
                <c:formatCode>General</c:formatCode>
                <c:ptCount val="2"/>
                <c:pt idx="0">
                  <c:v>4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96B-4630-BC61-029DE5ABCF97}"/>
            </c:ext>
          </c:extLst>
        </c:ser>
        <c:ser>
          <c:idx val="39"/>
          <c:order val="39"/>
          <c:tx>
            <c:strRef>
              <c:f>'MGvsAce (3)'!$A$111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(3)'!$B$111:$C$111</c:f>
              <c:numCache>
                <c:formatCode>General</c:formatCode>
                <c:ptCount val="2"/>
                <c:pt idx="0">
                  <c:v>4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96B-4630-BC61-029DE5ABCF97}"/>
            </c:ext>
          </c:extLst>
        </c:ser>
        <c:ser>
          <c:idx val="40"/>
          <c:order val="40"/>
          <c:tx>
            <c:strRef>
              <c:f>'MGvsAce (3)'!$A$112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(3)'!$B$112:$C$112</c:f>
              <c:numCache>
                <c:formatCode>General</c:formatCode>
                <c:ptCount val="2"/>
                <c:pt idx="0">
                  <c:v>3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396B-4630-BC61-029DE5ABCF97}"/>
            </c:ext>
          </c:extLst>
        </c:ser>
        <c:ser>
          <c:idx val="41"/>
          <c:order val="41"/>
          <c:tx>
            <c:strRef>
              <c:f>'MGvsAce (3)'!$A$113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(3)'!$B$113:$C$113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396B-4630-BC61-029DE5ABCF97}"/>
            </c:ext>
          </c:extLst>
        </c:ser>
        <c:ser>
          <c:idx val="42"/>
          <c:order val="42"/>
          <c:tx>
            <c:strRef>
              <c:f>'MGvsAce (3)'!$A$114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(3)'!$B$114:$C$114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396B-4630-BC61-029DE5ABCF97}"/>
            </c:ext>
          </c:extLst>
        </c:ser>
        <c:ser>
          <c:idx val="43"/>
          <c:order val="43"/>
          <c:tx>
            <c:strRef>
              <c:f>'MGvsAce (3)'!$A$115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(3)'!$B$115:$C$115</c:f>
              <c:numCache>
                <c:formatCode>General</c:formatCode>
                <c:ptCount val="2"/>
                <c:pt idx="0">
                  <c:v>5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396B-4630-BC61-029DE5ABCF97}"/>
            </c:ext>
          </c:extLst>
        </c:ser>
        <c:ser>
          <c:idx val="44"/>
          <c:order val="44"/>
          <c:tx>
            <c:strRef>
              <c:f>'MGvsAce (3)'!$A$116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(3)'!$B$116:$C$116</c:f>
              <c:numCache>
                <c:formatCode>General</c:formatCode>
                <c:ptCount val="2"/>
                <c:pt idx="0">
                  <c:v>5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396B-4630-BC61-029DE5ABCF97}"/>
            </c:ext>
          </c:extLst>
        </c:ser>
        <c:ser>
          <c:idx val="45"/>
          <c:order val="45"/>
          <c:tx>
            <c:strRef>
              <c:f>'MGvsAce (3)'!$A$117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(3)'!$B$117:$C$117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396B-4630-BC61-029DE5ABCF97}"/>
            </c:ext>
          </c:extLst>
        </c:ser>
        <c:ser>
          <c:idx val="46"/>
          <c:order val="46"/>
          <c:tx>
            <c:strRef>
              <c:f>'MGvsAce (3)'!$A$118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(3)'!$B$118:$C$118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396B-4630-BC61-029DE5ABCF97}"/>
            </c:ext>
          </c:extLst>
        </c:ser>
        <c:ser>
          <c:idx val="47"/>
          <c:order val="47"/>
          <c:tx>
            <c:strRef>
              <c:f>'MGvsAce (3)'!$A$119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(3)'!$B$119:$C$119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396B-4630-BC61-029DE5ABCF97}"/>
            </c:ext>
          </c:extLst>
        </c:ser>
        <c:ser>
          <c:idx val="48"/>
          <c:order val="48"/>
          <c:tx>
            <c:strRef>
              <c:f>'MGvsAce (3)'!$A$120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(3)'!$B$120:$C$120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396B-4630-BC61-029DE5ABCF97}"/>
            </c:ext>
          </c:extLst>
        </c:ser>
        <c:ser>
          <c:idx val="49"/>
          <c:order val="49"/>
          <c:tx>
            <c:strRef>
              <c:f>'MGvsAce (3)'!$A$121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(3)'!$B$121:$C$121</c:f>
              <c:numCache>
                <c:formatCode>General</c:formatCode>
                <c:ptCount val="2"/>
                <c:pt idx="0">
                  <c:v>2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396B-4630-BC61-029DE5ABCF97}"/>
            </c:ext>
          </c:extLst>
        </c:ser>
        <c:ser>
          <c:idx val="50"/>
          <c:order val="50"/>
          <c:tx>
            <c:strRef>
              <c:f>'MGvsAce (3)'!$A$122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(3)'!$B$122:$C$122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396B-4630-BC61-029DE5ABCF97}"/>
            </c:ext>
          </c:extLst>
        </c:ser>
        <c:ser>
          <c:idx val="51"/>
          <c:order val="51"/>
          <c:tx>
            <c:strRef>
              <c:f>'MGvsAce (3)'!$A$123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(3)'!$B$123:$C$123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396B-4630-BC61-029DE5ABCF97}"/>
            </c:ext>
          </c:extLst>
        </c:ser>
        <c:ser>
          <c:idx val="52"/>
          <c:order val="52"/>
          <c:tx>
            <c:strRef>
              <c:f>'MGvsAce (3)'!$A$124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(3)'!$B$124:$C$124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396B-4630-BC61-029DE5ABCF97}"/>
            </c:ext>
          </c:extLst>
        </c:ser>
        <c:ser>
          <c:idx val="53"/>
          <c:order val="53"/>
          <c:tx>
            <c:strRef>
              <c:f>'MGvsAce (3)'!$A$125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(3)'!$B$125:$C$125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396B-4630-BC61-029DE5ABCF97}"/>
            </c:ext>
          </c:extLst>
        </c:ser>
        <c:ser>
          <c:idx val="54"/>
          <c:order val="54"/>
          <c:tx>
            <c:strRef>
              <c:f>'MGvsAce (3)'!$A$126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(3)'!$B$126:$C$126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396B-4630-BC61-029DE5ABCF97}"/>
            </c:ext>
          </c:extLst>
        </c:ser>
        <c:ser>
          <c:idx val="55"/>
          <c:order val="55"/>
          <c:tx>
            <c:strRef>
              <c:f>'MGvsAce (3)'!$A$127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(3)'!$B$127:$C$127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396B-4630-BC61-029DE5ABCF97}"/>
            </c:ext>
          </c:extLst>
        </c:ser>
        <c:ser>
          <c:idx val="56"/>
          <c:order val="56"/>
          <c:tx>
            <c:strRef>
              <c:f>'MGvsAce (3)'!$A$128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(3)'!$B$128:$C$128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396B-4630-BC61-029DE5ABCF97}"/>
            </c:ext>
          </c:extLst>
        </c:ser>
        <c:ser>
          <c:idx val="57"/>
          <c:order val="57"/>
          <c:tx>
            <c:strRef>
              <c:f>'MGvsAce (3)'!$A$129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(3)'!$B$129:$C$129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396B-4630-BC61-029DE5ABCF97}"/>
            </c:ext>
          </c:extLst>
        </c:ser>
        <c:ser>
          <c:idx val="58"/>
          <c:order val="58"/>
          <c:tx>
            <c:strRef>
              <c:f>'MGvsAce (3)'!$A$130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(3)'!$B$130:$C$130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396B-4630-BC61-029DE5ABCF97}"/>
            </c:ext>
          </c:extLst>
        </c:ser>
        <c:ser>
          <c:idx val="59"/>
          <c:order val="59"/>
          <c:tx>
            <c:strRef>
              <c:f>'MGvsAce (3)'!$A$131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(3)'!$B$131:$C$131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396B-4630-BC61-029DE5ABCF97}"/>
            </c:ext>
          </c:extLst>
        </c:ser>
        <c:ser>
          <c:idx val="60"/>
          <c:order val="60"/>
          <c:tx>
            <c:strRef>
              <c:f>'MGvsAce (3)'!$A$132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(3)'!$B$132:$C$132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396B-4630-BC61-029DE5ABCF97}"/>
            </c:ext>
          </c:extLst>
        </c:ser>
        <c:ser>
          <c:idx val="61"/>
          <c:order val="61"/>
          <c:tx>
            <c:strRef>
              <c:f>'MGvsAce (3)'!$A$133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(3)'!$B$133:$C$133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396B-4630-BC61-029DE5ABCF97}"/>
            </c:ext>
          </c:extLst>
        </c:ser>
        <c:ser>
          <c:idx val="62"/>
          <c:order val="62"/>
          <c:tx>
            <c:strRef>
              <c:f>'MGvsAce (3)'!$A$134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(3)'!$B$134:$C$134</c:f>
              <c:numCache>
                <c:formatCode>General</c:formatCode>
                <c:ptCount val="2"/>
                <c:pt idx="0">
                  <c:v>8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396B-4630-BC61-029DE5ABCF97}"/>
            </c:ext>
          </c:extLst>
        </c:ser>
        <c:ser>
          <c:idx val="63"/>
          <c:order val="63"/>
          <c:tx>
            <c:strRef>
              <c:f>'MGvsAce (3)'!$A$135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(3)'!$B$135:$C$135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396B-4630-BC61-029DE5ABCF97}"/>
            </c:ext>
          </c:extLst>
        </c:ser>
        <c:ser>
          <c:idx val="64"/>
          <c:order val="64"/>
          <c:tx>
            <c:strRef>
              <c:f>'MGvsAce (3)'!$A$136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(3)'!$B$136:$C$136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396B-4630-BC61-029DE5ABCF97}"/>
            </c:ext>
          </c:extLst>
        </c:ser>
        <c:ser>
          <c:idx val="65"/>
          <c:order val="65"/>
          <c:tx>
            <c:strRef>
              <c:f>'MGvsAce (3)'!$A$137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(3)'!$B$137:$C$137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396B-4630-BC61-029DE5ABCF97}"/>
            </c:ext>
          </c:extLst>
        </c:ser>
        <c:ser>
          <c:idx val="66"/>
          <c:order val="66"/>
          <c:tx>
            <c:strRef>
              <c:f>'MGvsAce (3)'!$A$138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(3)'!$B$138:$C$138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396B-4630-BC61-029DE5ABCF97}"/>
            </c:ext>
          </c:extLst>
        </c:ser>
        <c:ser>
          <c:idx val="67"/>
          <c:order val="67"/>
          <c:tx>
            <c:strRef>
              <c:f>'MGvsAce (3)'!$A$139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(3)'!$B$139:$C$139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396B-4630-BC61-029DE5ABCF97}"/>
            </c:ext>
          </c:extLst>
        </c:ser>
        <c:ser>
          <c:idx val="68"/>
          <c:order val="68"/>
          <c:tx>
            <c:strRef>
              <c:f>'MGvsAce (3)'!$A$140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(3)'!$B$140:$C$140</c:f>
              <c:numCache>
                <c:formatCode>General</c:formatCode>
                <c:ptCount val="2"/>
                <c:pt idx="0">
                  <c:v>6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396B-4630-BC61-029DE5ABCF97}"/>
            </c:ext>
          </c:extLst>
        </c:ser>
        <c:ser>
          <c:idx val="69"/>
          <c:order val="69"/>
          <c:tx>
            <c:strRef>
              <c:f>'MGvsAce (3)'!$A$141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(3)'!$B$141:$C$141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396B-4630-BC61-029DE5ABCF97}"/>
            </c:ext>
          </c:extLst>
        </c:ser>
        <c:ser>
          <c:idx val="70"/>
          <c:order val="70"/>
          <c:tx>
            <c:strRef>
              <c:f>'MGvsAce (3)'!$A$142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(3)'!$B$142:$C$142</c:f>
              <c:numCache>
                <c:formatCode>General</c:formatCode>
                <c:ptCount val="2"/>
                <c:pt idx="0">
                  <c:v>4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396B-4630-BC61-029DE5ABCF97}"/>
            </c:ext>
          </c:extLst>
        </c:ser>
        <c:ser>
          <c:idx val="71"/>
          <c:order val="71"/>
          <c:tx>
            <c:strRef>
              <c:f>'MGvsAce (3)'!$A$143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(3)'!$B$143:$C$143</c:f>
              <c:numCache>
                <c:formatCode>General</c:formatCode>
                <c:ptCount val="2"/>
                <c:pt idx="0">
                  <c:v>4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396B-4630-BC61-029DE5ABCF97}"/>
            </c:ext>
          </c:extLst>
        </c:ser>
        <c:ser>
          <c:idx val="72"/>
          <c:order val="72"/>
          <c:tx>
            <c:strRef>
              <c:f>'MGvsAce (3)'!$A$144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(3)'!$B$144:$C$144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396B-4630-BC61-029DE5ABCF97}"/>
            </c:ext>
          </c:extLst>
        </c:ser>
        <c:ser>
          <c:idx val="73"/>
          <c:order val="73"/>
          <c:tx>
            <c:strRef>
              <c:f>'MGvsAce (3)'!$A$145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(3)'!$B$145:$C$145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396B-4630-BC61-029DE5ABCF97}"/>
            </c:ext>
          </c:extLst>
        </c:ser>
        <c:ser>
          <c:idx val="74"/>
          <c:order val="74"/>
          <c:tx>
            <c:strRef>
              <c:f>'MGvsAce (3)'!$A$146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(3)'!$B$146:$C$146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396B-4630-BC61-029DE5ABCF97}"/>
            </c:ext>
          </c:extLst>
        </c:ser>
        <c:ser>
          <c:idx val="75"/>
          <c:order val="75"/>
          <c:tx>
            <c:strRef>
              <c:f>'MGvsAce (3)'!$A$147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(3)'!$B$147:$C$147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396B-4630-BC61-029DE5ABCF97}"/>
            </c:ext>
          </c:extLst>
        </c:ser>
        <c:ser>
          <c:idx val="76"/>
          <c:order val="76"/>
          <c:tx>
            <c:strRef>
              <c:f>'MGvsAce (3)'!$A$148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(3)'!$B$148:$C$148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396B-4630-BC61-029DE5ABCF97}"/>
            </c:ext>
          </c:extLst>
        </c:ser>
        <c:ser>
          <c:idx val="77"/>
          <c:order val="77"/>
          <c:tx>
            <c:strRef>
              <c:f>'MGvsAce (3)'!$A$149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(3)'!$B$149:$C$149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396B-4630-BC61-029DE5ABCF97}"/>
            </c:ext>
          </c:extLst>
        </c:ser>
        <c:ser>
          <c:idx val="78"/>
          <c:order val="78"/>
          <c:tx>
            <c:strRef>
              <c:f>'MGvsAce (3)'!$A$150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(3)'!$B$150:$C$150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396B-4630-BC61-029DE5ABCF97}"/>
            </c:ext>
          </c:extLst>
        </c:ser>
        <c:ser>
          <c:idx val="79"/>
          <c:order val="79"/>
          <c:tx>
            <c:strRef>
              <c:f>'MGvsAce (3)'!$A$151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(3)'!$B$151:$C$151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396B-4630-BC61-029DE5ABCF97}"/>
            </c:ext>
          </c:extLst>
        </c:ser>
        <c:ser>
          <c:idx val="80"/>
          <c:order val="80"/>
          <c:tx>
            <c:strRef>
              <c:f>'MGvsAce (3)'!$A$152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(3)'!$B$152:$C$152</c:f>
              <c:numCache>
                <c:formatCode>General</c:formatCode>
                <c:ptCount val="2"/>
                <c:pt idx="0">
                  <c:v>10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396B-4630-BC61-029DE5ABCF97}"/>
            </c:ext>
          </c:extLst>
        </c:ser>
        <c:ser>
          <c:idx val="81"/>
          <c:order val="81"/>
          <c:tx>
            <c:strRef>
              <c:f>'MGvsAce (3)'!$A$153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(3)'!$B$153:$C$153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396B-4630-BC61-029DE5ABCF97}"/>
            </c:ext>
          </c:extLst>
        </c:ser>
        <c:ser>
          <c:idx val="82"/>
          <c:order val="82"/>
          <c:tx>
            <c:strRef>
              <c:f>'MGvsAce (3)'!$A$154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(3)'!$B$154:$C$154</c:f>
              <c:numCache>
                <c:formatCode>General</c:formatCode>
                <c:ptCount val="2"/>
                <c:pt idx="0">
                  <c:v>8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396B-4630-BC61-029DE5ABCF97}"/>
            </c:ext>
          </c:extLst>
        </c:ser>
        <c:ser>
          <c:idx val="83"/>
          <c:order val="83"/>
          <c:tx>
            <c:strRef>
              <c:f>'MGvsAce (3)'!$A$155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(3)'!$B$155:$C$155</c:f>
              <c:numCache>
                <c:formatCode>General</c:formatCode>
                <c:ptCount val="2"/>
                <c:pt idx="0">
                  <c:v>4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396B-4630-BC61-029DE5ABCF97}"/>
            </c:ext>
          </c:extLst>
        </c:ser>
        <c:ser>
          <c:idx val="84"/>
          <c:order val="84"/>
          <c:tx>
            <c:strRef>
              <c:f>'MGvsAce (3)'!$A$156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(3)'!$B$156:$C$156</c:f>
              <c:numCache>
                <c:formatCode>General</c:formatCode>
                <c:ptCount val="2"/>
                <c:pt idx="0">
                  <c:v>4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396B-4630-BC61-029DE5ABCF97}"/>
            </c:ext>
          </c:extLst>
        </c:ser>
        <c:ser>
          <c:idx val="85"/>
          <c:order val="85"/>
          <c:tx>
            <c:strRef>
              <c:f>'MGvsAce (3)'!$A$157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(3)'!$B$157:$C$157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396B-4630-BC61-029DE5ABCF97}"/>
            </c:ext>
          </c:extLst>
        </c:ser>
        <c:ser>
          <c:idx val="86"/>
          <c:order val="86"/>
          <c:tx>
            <c:strRef>
              <c:f>'MGvsAce (3)'!$A$158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(3)'!$B$158:$C$158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396B-4630-BC61-029DE5ABCF97}"/>
            </c:ext>
          </c:extLst>
        </c:ser>
        <c:ser>
          <c:idx val="87"/>
          <c:order val="87"/>
          <c:tx>
            <c:strRef>
              <c:f>'MGvsAce (3)'!$A$159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(3)'!$B$159:$C$159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396B-4630-BC61-029DE5ABCF97}"/>
            </c:ext>
          </c:extLst>
        </c:ser>
        <c:ser>
          <c:idx val="88"/>
          <c:order val="88"/>
          <c:tx>
            <c:strRef>
              <c:f>'MGvsAce (3)'!$A$160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(3)'!$B$160:$C$160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396B-4630-BC61-029DE5ABCF97}"/>
            </c:ext>
          </c:extLst>
        </c:ser>
        <c:ser>
          <c:idx val="89"/>
          <c:order val="89"/>
          <c:tx>
            <c:strRef>
              <c:f>'MGvsAce (3)'!$A$161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(3)'!$B$161:$C$161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396B-4630-BC61-029DE5ABCF97}"/>
            </c:ext>
          </c:extLst>
        </c:ser>
        <c:ser>
          <c:idx val="90"/>
          <c:order val="90"/>
          <c:tx>
            <c:strRef>
              <c:f>'MGvsAce (3)'!$A$162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(3)'!$B$162:$C$162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396B-4630-BC61-029DE5ABCF97}"/>
            </c:ext>
          </c:extLst>
        </c:ser>
        <c:ser>
          <c:idx val="91"/>
          <c:order val="91"/>
          <c:tx>
            <c:strRef>
              <c:f>'MGvsAce (3)'!$A$163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(3)'!$B$163:$C$163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396B-4630-BC61-029DE5ABCF97}"/>
            </c:ext>
          </c:extLst>
        </c:ser>
        <c:ser>
          <c:idx val="92"/>
          <c:order val="92"/>
          <c:tx>
            <c:strRef>
              <c:f>'MGvsAce (3)'!$A$164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(3)'!$B$164:$C$164</c:f>
              <c:numCache>
                <c:formatCode>General</c:formatCode>
                <c:ptCount val="2"/>
                <c:pt idx="0">
                  <c:v>7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396B-4630-BC61-029DE5ABCF97}"/>
            </c:ext>
          </c:extLst>
        </c:ser>
        <c:ser>
          <c:idx val="93"/>
          <c:order val="93"/>
          <c:tx>
            <c:strRef>
              <c:f>'MGvsAce (3)'!$A$165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(3)'!$B$165:$C$165</c:f>
              <c:numCache>
                <c:formatCode>General</c:formatCode>
                <c:ptCount val="2"/>
                <c:pt idx="0">
                  <c:v>7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396B-4630-BC61-029DE5ABCF97}"/>
            </c:ext>
          </c:extLst>
        </c:ser>
        <c:ser>
          <c:idx val="94"/>
          <c:order val="94"/>
          <c:tx>
            <c:strRef>
              <c:f>'MGvsAce (3)'!$A$166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(3)'!$B$166:$C$166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396B-4630-BC61-029DE5ABCF97}"/>
            </c:ext>
          </c:extLst>
        </c:ser>
        <c:ser>
          <c:idx val="95"/>
          <c:order val="95"/>
          <c:tx>
            <c:strRef>
              <c:f>'MGvsAce (3)'!$A$167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(3)'!$B$167:$C$167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396B-4630-BC61-029DE5ABCF97}"/>
            </c:ext>
          </c:extLst>
        </c:ser>
        <c:ser>
          <c:idx val="96"/>
          <c:order val="96"/>
          <c:tx>
            <c:strRef>
              <c:f>'MGvsAce (3)'!$A$168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(3)'!$B$168:$C$168</c:f>
              <c:numCache>
                <c:formatCode>General</c:formatCode>
                <c:ptCount val="2"/>
                <c:pt idx="0">
                  <c:v>7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396B-4630-BC61-029DE5ABCF97}"/>
            </c:ext>
          </c:extLst>
        </c:ser>
        <c:ser>
          <c:idx val="97"/>
          <c:order val="97"/>
          <c:tx>
            <c:strRef>
              <c:f>'MGvsAce (3)'!$A$169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(3)'!$B$169:$C$169</c:f>
              <c:numCache>
                <c:formatCode>General</c:formatCode>
                <c:ptCount val="2"/>
                <c:pt idx="0">
                  <c:v>7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396B-4630-BC61-029DE5ABCF97}"/>
            </c:ext>
          </c:extLst>
        </c:ser>
        <c:ser>
          <c:idx val="98"/>
          <c:order val="98"/>
          <c:tx>
            <c:strRef>
              <c:f>'MGvsAce (3)'!$A$170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(3)'!$B$170:$C$170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396B-4630-BC61-029DE5ABCF97}"/>
            </c:ext>
          </c:extLst>
        </c:ser>
        <c:ser>
          <c:idx val="99"/>
          <c:order val="99"/>
          <c:tx>
            <c:strRef>
              <c:f>'MGvsAce (3)'!$A$171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(3)'!$B$171:$C$171</c:f>
              <c:numCache>
                <c:formatCode>General</c:formatCode>
                <c:ptCount val="2"/>
                <c:pt idx="0">
                  <c:v>8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396B-4630-BC61-029DE5ABCF97}"/>
            </c:ext>
          </c:extLst>
        </c:ser>
        <c:ser>
          <c:idx val="100"/>
          <c:order val="100"/>
          <c:tx>
            <c:strRef>
              <c:f>'MGvsAce (3)'!$A$60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(3)'!$B$71:$C$71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(3)'!$B$60:$C$60</c:f>
              <c:numCache>
                <c:formatCode>General</c:formatCode>
                <c:ptCount val="2"/>
                <c:pt idx="0">
                  <c:v>6.5636363636363635</c:v>
                </c:pt>
                <c:pt idx="1">
                  <c:v>5.836363636363636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396B-4630-BC61-029DE5ABC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'MGvsAce (3)'!$J$71:$K$71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(3)'!$J$72:$K$72</c:f>
              <c:numCache>
                <c:formatCode>General</c:formatCode>
                <c:ptCount val="2"/>
                <c:pt idx="0">
                  <c:v>4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ED-422C-BC99-0430CFE758FB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6ED-422C-BC99-0430CFE758FB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6ED-422C-BC99-0430CFE758FB}"/>
              </c:ext>
            </c:extLst>
          </c:dPt>
          <c:errBars>
            <c:errBarType val="minus"/>
            <c:errValType val="cust"/>
            <c:noEndCap val="0"/>
            <c:minus>
              <c:numRef>
                <c:f>'MGvsAce (3)'!$J$73:$K$73</c:f>
                <c:numCache>
                  <c:formatCode>General</c:formatCode>
                  <c:ptCount val="2"/>
                  <c:pt idx="0">
                    <c:v>1</c:v>
                  </c:pt>
                  <c:pt idx="1">
                    <c:v>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'MGvsAce (3)'!$J$71:$K$71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(3)'!$J$73:$K$73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ED-422C-BC99-0430CFE758FB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'MGvsAce (3)'!$J$71:$K$71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(3)'!$J$74:$K$74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ED-422C-BC99-0430CFE758FB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'MGvsAce (3)'!$J$76:$K$76</c:f>
                <c:numCache>
                  <c:formatCode>General</c:formatCode>
                  <c:ptCount val="2"/>
                  <c:pt idx="0">
                    <c:v>1.6000000000000014</c:v>
                  </c:pt>
                  <c:pt idx="1">
                    <c:v>1.1000000000000014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'MGvsAce (3)'!$J$71:$K$71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(3)'!$J$75:$K$75</c:f>
              <c:numCache>
                <c:formatCode>General</c:formatCode>
                <c:ptCount val="2"/>
                <c:pt idx="0">
                  <c:v>1</c:v>
                </c:pt>
                <c:pt idx="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ED-422C-BC99-0430CFE758FB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'MGvsAce (3)'!$J$71:$K$71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'MGvsAce (3)'!$J$76:$K$76</c:f>
              <c:numCache>
                <c:formatCode>General</c:formatCode>
                <c:ptCount val="2"/>
                <c:pt idx="0">
                  <c:v>1.6000000000000014</c:v>
                </c:pt>
                <c:pt idx="1">
                  <c:v>1.1000000000000014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ED-422C-BC99-0430CFE75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'AWSvsAce (3)'!$A$72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(3)'!$B$72:$C$72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90-4306-95B7-6B0810CBAE14}"/>
            </c:ext>
          </c:extLst>
        </c:ser>
        <c:ser>
          <c:idx val="1"/>
          <c:order val="1"/>
          <c:tx>
            <c:strRef>
              <c:f>'AWSvsAce (3)'!$A$73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(3)'!$B$73:$C$73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0-4306-95B7-6B0810CBAE14}"/>
            </c:ext>
          </c:extLst>
        </c:ser>
        <c:ser>
          <c:idx val="2"/>
          <c:order val="2"/>
          <c:tx>
            <c:strRef>
              <c:f>'AWSvsAce (3)'!$A$74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(3)'!$B$74:$C$74</c:f>
              <c:numCache>
                <c:formatCode>General</c:formatCode>
                <c:ptCount val="2"/>
                <c:pt idx="0">
                  <c:v>4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0-4306-95B7-6B0810CBAE14}"/>
            </c:ext>
          </c:extLst>
        </c:ser>
        <c:ser>
          <c:idx val="3"/>
          <c:order val="3"/>
          <c:tx>
            <c:strRef>
              <c:f>'AWSvsAce (3)'!$A$75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(3)'!$B$75:$C$75</c:f>
              <c:numCache>
                <c:formatCode>General</c:formatCode>
                <c:ptCount val="2"/>
                <c:pt idx="0">
                  <c:v>2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0-4306-95B7-6B0810CBAE14}"/>
            </c:ext>
          </c:extLst>
        </c:ser>
        <c:ser>
          <c:idx val="4"/>
          <c:order val="4"/>
          <c:tx>
            <c:strRef>
              <c:f>'AWSvsAce (3)'!$A$76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(3)'!$B$76:$C$76</c:f>
              <c:numCache>
                <c:formatCode>General</c:formatCode>
                <c:ptCount val="2"/>
                <c:pt idx="0">
                  <c:v>2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90-4306-95B7-6B0810CBAE14}"/>
            </c:ext>
          </c:extLst>
        </c:ser>
        <c:ser>
          <c:idx val="5"/>
          <c:order val="5"/>
          <c:tx>
            <c:strRef>
              <c:f>'AWSvsAce (3)'!$A$77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(3)'!$B$77:$C$77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90-4306-95B7-6B0810CBAE14}"/>
            </c:ext>
          </c:extLst>
        </c:ser>
        <c:ser>
          <c:idx val="6"/>
          <c:order val="6"/>
          <c:tx>
            <c:strRef>
              <c:f>'AWSvsAce (3)'!$A$78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(3)'!$B$78:$C$78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90-4306-95B7-6B0810CBAE14}"/>
            </c:ext>
          </c:extLst>
        </c:ser>
        <c:ser>
          <c:idx val="7"/>
          <c:order val="7"/>
          <c:tx>
            <c:strRef>
              <c:f>'AWSvsAce (3)'!$A$79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(3)'!$B$79:$C$79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890-4306-95B7-6B0810CBAE14}"/>
            </c:ext>
          </c:extLst>
        </c:ser>
        <c:ser>
          <c:idx val="8"/>
          <c:order val="8"/>
          <c:tx>
            <c:strRef>
              <c:f>'AWSvsAce (3)'!$A$80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(3)'!$B$80:$C$80</c:f>
              <c:numCache>
                <c:formatCode>General</c:formatCode>
                <c:ptCount val="2"/>
                <c:pt idx="0">
                  <c:v>5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890-4306-95B7-6B0810CBAE14}"/>
            </c:ext>
          </c:extLst>
        </c:ser>
        <c:ser>
          <c:idx val="9"/>
          <c:order val="9"/>
          <c:tx>
            <c:strRef>
              <c:f>'AWSvsAce (3)'!$A$81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(3)'!$B$81:$C$81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890-4306-95B7-6B0810CBAE14}"/>
            </c:ext>
          </c:extLst>
        </c:ser>
        <c:ser>
          <c:idx val="10"/>
          <c:order val="10"/>
          <c:tx>
            <c:strRef>
              <c:f>'AWSvsAce (3)'!$A$82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(3)'!$B$82:$C$82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890-4306-95B7-6B0810CBAE14}"/>
            </c:ext>
          </c:extLst>
        </c:ser>
        <c:ser>
          <c:idx val="11"/>
          <c:order val="11"/>
          <c:tx>
            <c:strRef>
              <c:f>'AWSvsAce (3)'!$A$83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(3)'!$B$83:$C$83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890-4306-95B7-6B0810CBAE14}"/>
            </c:ext>
          </c:extLst>
        </c:ser>
        <c:ser>
          <c:idx val="12"/>
          <c:order val="12"/>
          <c:tx>
            <c:strRef>
              <c:f>'AWSvsAce (3)'!$A$84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(3)'!$B$84:$C$84</c:f>
              <c:numCache>
                <c:formatCode>General</c:formatCode>
                <c:ptCount val="2"/>
                <c:pt idx="0">
                  <c:v>9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890-4306-95B7-6B0810CBAE14}"/>
            </c:ext>
          </c:extLst>
        </c:ser>
        <c:ser>
          <c:idx val="13"/>
          <c:order val="13"/>
          <c:tx>
            <c:strRef>
              <c:f>'AWSvsAce (3)'!$A$85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(3)'!$B$85:$C$85</c:f>
              <c:numCache>
                <c:formatCode>General</c:formatCode>
                <c:ptCount val="2"/>
                <c:pt idx="0">
                  <c:v>9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890-4306-95B7-6B0810CBAE14}"/>
            </c:ext>
          </c:extLst>
        </c:ser>
        <c:ser>
          <c:idx val="14"/>
          <c:order val="14"/>
          <c:tx>
            <c:strRef>
              <c:f>'AWSvsAce (3)'!$A$86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(3)'!$B$86:$C$86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890-4306-95B7-6B0810CBAE14}"/>
            </c:ext>
          </c:extLst>
        </c:ser>
        <c:ser>
          <c:idx val="15"/>
          <c:order val="15"/>
          <c:tx>
            <c:strRef>
              <c:f>'AWSvsAce (3)'!$A$87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(3)'!$B$87:$C$87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890-4306-95B7-6B0810CBAE14}"/>
            </c:ext>
          </c:extLst>
        </c:ser>
        <c:ser>
          <c:idx val="16"/>
          <c:order val="16"/>
          <c:tx>
            <c:strRef>
              <c:f>'AWSvsAce (3)'!$A$88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(3)'!$B$88:$C$88</c:f>
              <c:numCache>
                <c:formatCode>General</c:formatCode>
                <c:ptCount val="2"/>
                <c:pt idx="0">
                  <c:v>7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890-4306-95B7-6B0810CBAE14}"/>
            </c:ext>
          </c:extLst>
        </c:ser>
        <c:ser>
          <c:idx val="17"/>
          <c:order val="17"/>
          <c:tx>
            <c:strRef>
              <c:f>'AWSvsAce (3)'!$A$89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(3)'!$B$89:$C$89</c:f>
              <c:numCache>
                <c:formatCode>General</c:formatCode>
                <c:ptCount val="2"/>
                <c:pt idx="0">
                  <c:v>7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890-4306-95B7-6B0810CBAE14}"/>
            </c:ext>
          </c:extLst>
        </c:ser>
        <c:ser>
          <c:idx val="18"/>
          <c:order val="18"/>
          <c:tx>
            <c:strRef>
              <c:f>'AWSvsAce (3)'!$A$90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(3)'!$B$90:$C$90</c:f>
              <c:numCache>
                <c:formatCode>General</c:formatCode>
                <c:ptCount val="2"/>
                <c:pt idx="0">
                  <c:v>5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890-4306-95B7-6B0810CBAE14}"/>
            </c:ext>
          </c:extLst>
        </c:ser>
        <c:ser>
          <c:idx val="19"/>
          <c:order val="19"/>
          <c:tx>
            <c:strRef>
              <c:f>'AWSvsAce (3)'!$A$91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(3)'!$B$91:$C$91</c:f>
              <c:numCache>
                <c:formatCode>General</c:formatCode>
                <c:ptCount val="2"/>
                <c:pt idx="0">
                  <c:v>5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0890-4306-95B7-6B0810CBAE14}"/>
            </c:ext>
          </c:extLst>
        </c:ser>
        <c:ser>
          <c:idx val="20"/>
          <c:order val="20"/>
          <c:tx>
            <c:strRef>
              <c:f>'AWSvsAce (3)'!$A$92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(3)'!$B$92:$C$92</c:f>
              <c:numCache>
                <c:formatCode>General</c:formatCode>
                <c:ptCount val="2"/>
                <c:pt idx="0">
                  <c:v>3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890-4306-95B7-6B0810CBAE14}"/>
            </c:ext>
          </c:extLst>
        </c:ser>
        <c:ser>
          <c:idx val="21"/>
          <c:order val="21"/>
          <c:tx>
            <c:strRef>
              <c:f>'AWSvsAce (3)'!$A$93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(3)'!$B$93:$C$93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890-4306-95B7-6B0810CBAE14}"/>
            </c:ext>
          </c:extLst>
        </c:ser>
        <c:ser>
          <c:idx val="22"/>
          <c:order val="22"/>
          <c:tx>
            <c:strRef>
              <c:f>'AWSvsAce (3)'!$A$94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(3)'!$B$94:$C$94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0890-4306-95B7-6B0810CBAE14}"/>
            </c:ext>
          </c:extLst>
        </c:ser>
        <c:ser>
          <c:idx val="23"/>
          <c:order val="23"/>
          <c:tx>
            <c:strRef>
              <c:f>'AWSvsAce (3)'!$A$95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(3)'!$B$95:$C$95</c:f>
              <c:numCache>
                <c:formatCode>General</c:formatCode>
                <c:ptCount val="2"/>
                <c:pt idx="0">
                  <c:v>3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890-4306-95B7-6B0810CBAE14}"/>
            </c:ext>
          </c:extLst>
        </c:ser>
        <c:ser>
          <c:idx val="24"/>
          <c:order val="24"/>
          <c:tx>
            <c:strRef>
              <c:f>'AWSvsAce (3)'!$A$96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(3)'!$B$96:$C$96</c:f>
              <c:numCache>
                <c:formatCode>General</c:formatCode>
                <c:ptCount val="2"/>
                <c:pt idx="0">
                  <c:v>3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890-4306-95B7-6B0810CBAE14}"/>
            </c:ext>
          </c:extLst>
        </c:ser>
        <c:ser>
          <c:idx val="25"/>
          <c:order val="25"/>
          <c:tx>
            <c:strRef>
              <c:f>'AWSvsAce (3)'!$A$97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(3)'!$B$97:$C$97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890-4306-95B7-6B0810CBAE14}"/>
            </c:ext>
          </c:extLst>
        </c:ser>
        <c:ser>
          <c:idx val="26"/>
          <c:order val="26"/>
          <c:tx>
            <c:strRef>
              <c:f>'AWSvsAce (3)'!$A$98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(3)'!$B$98:$C$98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0890-4306-95B7-6B0810CBAE14}"/>
            </c:ext>
          </c:extLst>
        </c:ser>
        <c:ser>
          <c:idx val="27"/>
          <c:order val="27"/>
          <c:tx>
            <c:strRef>
              <c:f>'AWSvsAce (3)'!$A$99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(3)'!$B$99:$C$99</c:f>
              <c:numCache>
                <c:formatCode>General</c:formatCode>
                <c:ptCount val="2"/>
                <c:pt idx="0">
                  <c:v>4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0890-4306-95B7-6B0810CBAE14}"/>
            </c:ext>
          </c:extLst>
        </c:ser>
        <c:ser>
          <c:idx val="28"/>
          <c:order val="28"/>
          <c:tx>
            <c:strRef>
              <c:f>'AWSvsAce (3)'!$A$100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(3)'!$B$100:$C$100</c:f>
              <c:numCache>
                <c:formatCode>General</c:formatCode>
                <c:ptCount val="2"/>
                <c:pt idx="0">
                  <c:v>4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0890-4306-95B7-6B0810CBAE14}"/>
            </c:ext>
          </c:extLst>
        </c:ser>
        <c:ser>
          <c:idx val="29"/>
          <c:order val="29"/>
          <c:tx>
            <c:strRef>
              <c:f>'AWSvsAce (3)'!$A$101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(3)'!$B$101:$C$101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0890-4306-95B7-6B0810CBAE14}"/>
            </c:ext>
          </c:extLst>
        </c:ser>
        <c:ser>
          <c:idx val="30"/>
          <c:order val="30"/>
          <c:tx>
            <c:strRef>
              <c:f>'AWSvsAce (3)'!$A$102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(3)'!$B$102:$C$102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0890-4306-95B7-6B0810CBAE14}"/>
            </c:ext>
          </c:extLst>
        </c:ser>
        <c:ser>
          <c:idx val="31"/>
          <c:order val="31"/>
          <c:tx>
            <c:strRef>
              <c:f>'AWSvsAce (3)'!$A$103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(3)'!$B$103:$C$103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890-4306-95B7-6B0810CBAE14}"/>
            </c:ext>
          </c:extLst>
        </c:ser>
        <c:ser>
          <c:idx val="32"/>
          <c:order val="32"/>
          <c:tx>
            <c:strRef>
              <c:f>'AWSvsAce (3)'!$A$104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(3)'!$B$104:$C$104</c:f>
              <c:numCache>
                <c:formatCode>General</c:formatCode>
                <c:ptCount val="2"/>
                <c:pt idx="0">
                  <c:v>10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890-4306-95B7-6B0810CBAE14}"/>
            </c:ext>
          </c:extLst>
        </c:ser>
        <c:ser>
          <c:idx val="33"/>
          <c:order val="33"/>
          <c:tx>
            <c:strRef>
              <c:f>'AWSvsAce (3)'!$A$105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(3)'!$B$105:$C$105</c:f>
              <c:numCache>
                <c:formatCode>General</c:formatCode>
                <c:ptCount val="2"/>
                <c:pt idx="0">
                  <c:v>10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0890-4306-95B7-6B0810CBAE14}"/>
            </c:ext>
          </c:extLst>
        </c:ser>
        <c:ser>
          <c:idx val="34"/>
          <c:order val="34"/>
          <c:tx>
            <c:strRef>
              <c:f>'AWSvsAce (3)'!$A$106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(3)'!$B$106:$C$106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0890-4306-95B7-6B0810CBAE14}"/>
            </c:ext>
          </c:extLst>
        </c:ser>
        <c:ser>
          <c:idx val="35"/>
          <c:order val="35"/>
          <c:tx>
            <c:strRef>
              <c:f>'AWSvsAce (3)'!$A$107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(3)'!$B$107:$C$107</c:f>
              <c:numCache>
                <c:formatCode>General</c:formatCode>
                <c:ptCount val="2"/>
                <c:pt idx="0">
                  <c:v>5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0890-4306-95B7-6B0810CBAE14}"/>
            </c:ext>
          </c:extLst>
        </c:ser>
        <c:ser>
          <c:idx val="36"/>
          <c:order val="36"/>
          <c:tx>
            <c:strRef>
              <c:f>'AWSvsAce (3)'!$A$108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(3)'!$B$108:$C$108</c:f>
              <c:numCache>
                <c:formatCode>General</c:formatCode>
                <c:ptCount val="2"/>
                <c:pt idx="0">
                  <c:v>6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0890-4306-95B7-6B0810CBAE14}"/>
            </c:ext>
          </c:extLst>
        </c:ser>
        <c:ser>
          <c:idx val="37"/>
          <c:order val="37"/>
          <c:tx>
            <c:strRef>
              <c:f>'AWSvsAce (3)'!$A$109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(3)'!$B$109:$C$109</c:f>
              <c:numCache>
                <c:formatCode>General</c:formatCode>
                <c:ptCount val="2"/>
                <c:pt idx="0">
                  <c:v>6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0890-4306-95B7-6B0810CBAE14}"/>
            </c:ext>
          </c:extLst>
        </c:ser>
        <c:ser>
          <c:idx val="38"/>
          <c:order val="38"/>
          <c:tx>
            <c:strRef>
              <c:f>'AWSvsAce (3)'!$A$110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(3)'!$B$110:$C$110</c:f>
              <c:numCache>
                <c:formatCode>General</c:formatCode>
                <c:ptCount val="2"/>
                <c:pt idx="0">
                  <c:v>2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0890-4306-95B7-6B0810CBAE14}"/>
            </c:ext>
          </c:extLst>
        </c:ser>
        <c:ser>
          <c:idx val="39"/>
          <c:order val="39"/>
          <c:tx>
            <c:strRef>
              <c:f>'AWSvsAce (3)'!$A$111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(3)'!$B$111:$C$111</c:f>
              <c:numCache>
                <c:formatCode>General</c:formatCode>
                <c:ptCount val="2"/>
                <c:pt idx="0">
                  <c:v>2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0890-4306-95B7-6B0810CBAE14}"/>
            </c:ext>
          </c:extLst>
        </c:ser>
        <c:ser>
          <c:idx val="40"/>
          <c:order val="40"/>
          <c:tx>
            <c:strRef>
              <c:f>'AWSvsAce (3)'!$A$112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(3)'!$B$112:$C$112</c:f>
              <c:numCache>
                <c:formatCode>General</c:formatCode>
                <c:ptCount val="2"/>
                <c:pt idx="0">
                  <c:v>2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0890-4306-95B7-6B0810CBAE14}"/>
            </c:ext>
          </c:extLst>
        </c:ser>
        <c:ser>
          <c:idx val="41"/>
          <c:order val="41"/>
          <c:tx>
            <c:strRef>
              <c:f>'AWSvsAce (3)'!$A$113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(3)'!$B$113:$C$113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0890-4306-95B7-6B0810CBAE14}"/>
            </c:ext>
          </c:extLst>
        </c:ser>
        <c:ser>
          <c:idx val="42"/>
          <c:order val="42"/>
          <c:tx>
            <c:strRef>
              <c:f>'AWSvsAce (3)'!$A$114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(3)'!$B$114:$C$114</c:f>
              <c:numCache>
                <c:formatCode>General</c:formatCode>
                <c:ptCount val="2"/>
                <c:pt idx="0">
                  <c:v>4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0890-4306-95B7-6B0810CBAE14}"/>
            </c:ext>
          </c:extLst>
        </c:ser>
        <c:ser>
          <c:idx val="43"/>
          <c:order val="43"/>
          <c:tx>
            <c:strRef>
              <c:f>'AWSvsAce (3)'!$A$115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(3)'!$B$115:$C$115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0890-4306-95B7-6B0810CBAE14}"/>
            </c:ext>
          </c:extLst>
        </c:ser>
        <c:ser>
          <c:idx val="44"/>
          <c:order val="44"/>
          <c:tx>
            <c:strRef>
              <c:f>'AWSvsAce (3)'!$A$116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(3)'!$B$116:$C$116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0890-4306-95B7-6B0810CBAE14}"/>
            </c:ext>
          </c:extLst>
        </c:ser>
        <c:ser>
          <c:idx val="45"/>
          <c:order val="45"/>
          <c:tx>
            <c:strRef>
              <c:f>'AWSvsAce (3)'!$A$117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(3)'!$B$117:$C$117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0890-4306-95B7-6B0810CBAE14}"/>
            </c:ext>
          </c:extLst>
        </c:ser>
        <c:ser>
          <c:idx val="46"/>
          <c:order val="46"/>
          <c:tx>
            <c:strRef>
              <c:f>'AWSvsAce (3)'!$A$118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(3)'!$B$118:$C$118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0890-4306-95B7-6B0810CBAE14}"/>
            </c:ext>
          </c:extLst>
        </c:ser>
        <c:ser>
          <c:idx val="47"/>
          <c:order val="47"/>
          <c:tx>
            <c:strRef>
              <c:f>'AWSvsAce (3)'!$A$119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(3)'!$B$119:$C$119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0890-4306-95B7-6B0810CBAE14}"/>
            </c:ext>
          </c:extLst>
        </c:ser>
        <c:ser>
          <c:idx val="48"/>
          <c:order val="48"/>
          <c:tx>
            <c:strRef>
              <c:f>'AWSvsAce (3)'!$A$120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(3)'!$B$120:$C$120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0890-4306-95B7-6B0810CBAE14}"/>
            </c:ext>
          </c:extLst>
        </c:ser>
        <c:ser>
          <c:idx val="49"/>
          <c:order val="49"/>
          <c:tx>
            <c:strRef>
              <c:f>'AWSvsAce (3)'!$A$121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(3)'!$B$121:$C$121</c:f>
              <c:numCache>
                <c:formatCode>General</c:formatCode>
                <c:ptCount val="2"/>
                <c:pt idx="0">
                  <c:v>7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0890-4306-95B7-6B0810CBAE14}"/>
            </c:ext>
          </c:extLst>
        </c:ser>
        <c:ser>
          <c:idx val="50"/>
          <c:order val="50"/>
          <c:tx>
            <c:strRef>
              <c:f>'AWSvsAce (3)'!$A$122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(3)'!$B$122:$C$122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0890-4306-95B7-6B0810CBAE14}"/>
            </c:ext>
          </c:extLst>
        </c:ser>
        <c:ser>
          <c:idx val="51"/>
          <c:order val="51"/>
          <c:tx>
            <c:strRef>
              <c:f>'AWSvsAce (3)'!$A$123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(3)'!$B$123:$C$123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0890-4306-95B7-6B0810CBAE14}"/>
            </c:ext>
          </c:extLst>
        </c:ser>
        <c:ser>
          <c:idx val="52"/>
          <c:order val="52"/>
          <c:tx>
            <c:strRef>
              <c:f>'AWSvsAce (3)'!$A$124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(3)'!$B$124:$C$124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0890-4306-95B7-6B0810CBAE14}"/>
            </c:ext>
          </c:extLst>
        </c:ser>
        <c:ser>
          <c:idx val="53"/>
          <c:order val="53"/>
          <c:tx>
            <c:strRef>
              <c:f>'AWSvsAce (3)'!$A$125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(3)'!$B$125:$C$125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0890-4306-95B7-6B0810CBAE14}"/>
            </c:ext>
          </c:extLst>
        </c:ser>
        <c:ser>
          <c:idx val="54"/>
          <c:order val="54"/>
          <c:tx>
            <c:strRef>
              <c:f>'AWSvsAce (3)'!$A$126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(3)'!$B$126:$C$126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0890-4306-95B7-6B0810CBAE14}"/>
            </c:ext>
          </c:extLst>
        </c:ser>
        <c:ser>
          <c:idx val="55"/>
          <c:order val="55"/>
          <c:tx>
            <c:strRef>
              <c:f>'AWSvsAce (3)'!$A$127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(3)'!$B$127:$C$127</c:f>
              <c:numCache>
                <c:formatCode>General</c:formatCode>
                <c:ptCount val="2"/>
                <c:pt idx="0">
                  <c:v>8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0890-4306-95B7-6B0810CBAE14}"/>
            </c:ext>
          </c:extLst>
        </c:ser>
        <c:ser>
          <c:idx val="56"/>
          <c:order val="56"/>
          <c:tx>
            <c:strRef>
              <c:f>'AWSvsAce (3)'!$A$128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(3)'!$B$128:$C$128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0890-4306-95B7-6B0810CBAE14}"/>
            </c:ext>
          </c:extLst>
        </c:ser>
        <c:ser>
          <c:idx val="57"/>
          <c:order val="57"/>
          <c:tx>
            <c:strRef>
              <c:f>'AWSvsAce (3)'!$A$129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(3)'!$B$129:$C$129</c:f>
              <c:numCache>
                <c:formatCode>General</c:formatCode>
                <c:ptCount val="2"/>
                <c:pt idx="0">
                  <c:v>6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0890-4306-95B7-6B0810CBAE14}"/>
            </c:ext>
          </c:extLst>
        </c:ser>
        <c:ser>
          <c:idx val="58"/>
          <c:order val="58"/>
          <c:tx>
            <c:strRef>
              <c:f>'AWSvsAce (3)'!$A$130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(3)'!$B$130:$C$130</c:f>
              <c:numCache>
                <c:formatCode>General</c:formatCode>
                <c:ptCount val="2"/>
                <c:pt idx="0">
                  <c:v>4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0890-4306-95B7-6B0810CBAE14}"/>
            </c:ext>
          </c:extLst>
        </c:ser>
        <c:ser>
          <c:idx val="59"/>
          <c:order val="59"/>
          <c:tx>
            <c:strRef>
              <c:f>'AWSvsAce (3)'!$A$131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(3)'!$B$131:$C$131</c:f>
              <c:numCache>
                <c:formatCode>General</c:formatCode>
                <c:ptCount val="2"/>
                <c:pt idx="0">
                  <c:v>4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0890-4306-95B7-6B0810CBAE14}"/>
            </c:ext>
          </c:extLst>
        </c:ser>
        <c:ser>
          <c:idx val="60"/>
          <c:order val="60"/>
          <c:tx>
            <c:strRef>
              <c:f>'AWSvsAce (3)'!$A$132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(3)'!$B$132:$C$132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0890-4306-95B7-6B0810CBAE14}"/>
            </c:ext>
          </c:extLst>
        </c:ser>
        <c:ser>
          <c:idx val="61"/>
          <c:order val="61"/>
          <c:tx>
            <c:strRef>
              <c:f>'AWSvsAce (3)'!$A$133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(3)'!$B$133:$C$133</c:f>
              <c:numCache>
                <c:formatCode>General</c:formatCode>
                <c:ptCount val="2"/>
                <c:pt idx="0">
                  <c:v>9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0890-4306-95B7-6B0810CBAE14}"/>
            </c:ext>
          </c:extLst>
        </c:ser>
        <c:ser>
          <c:idx val="62"/>
          <c:order val="62"/>
          <c:tx>
            <c:strRef>
              <c:f>'AWSvsAce (3)'!$A$134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(3)'!$B$134:$C$134</c:f>
              <c:numCache>
                <c:formatCode>General</c:formatCode>
                <c:ptCount val="2"/>
                <c:pt idx="0">
                  <c:v>9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0890-4306-95B7-6B0810CBAE14}"/>
            </c:ext>
          </c:extLst>
        </c:ser>
        <c:ser>
          <c:idx val="63"/>
          <c:order val="63"/>
          <c:tx>
            <c:strRef>
              <c:f>'AWSvsAce (3)'!$A$135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(3)'!$B$135:$C$135</c:f>
              <c:numCache>
                <c:formatCode>General</c:formatCode>
                <c:ptCount val="2"/>
                <c:pt idx="0">
                  <c:v>9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0890-4306-95B7-6B0810CBAE14}"/>
            </c:ext>
          </c:extLst>
        </c:ser>
        <c:ser>
          <c:idx val="64"/>
          <c:order val="64"/>
          <c:tx>
            <c:strRef>
              <c:f>'AWSvsAce (3)'!$A$136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(3)'!$B$136:$C$136</c:f>
              <c:numCache>
                <c:formatCode>General</c:formatCode>
                <c:ptCount val="2"/>
                <c:pt idx="0">
                  <c:v>9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0890-4306-95B7-6B0810CBAE14}"/>
            </c:ext>
          </c:extLst>
        </c:ser>
        <c:ser>
          <c:idx val="65"/>
          <c:order val="65"/>
          <c:tx>
            <c:strRef>
              <c:f>'AWSvsAce (3)'!$A$137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(3)'!$B$137:$C$137</c:f>
              <c:numCache>
                <c:formatCode>General</c:formatCode>
                <c:ptCount val="2"/>
                <c:pt idx="0">
                  <c:v>10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0890-4306-95B7-6B0810CBAE14}"/>
            </c:ext>
          </c:extLst>
        </c:ser>
        <c:ser>
          <c:idx val="66"/>
          <c:order val="66"/>
          <c:tx>
            <c:strRef>
              <c:f>'AWSvsAce (3)'!$A$138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(3)'!$B$138:$C$138</c:f>
              <c:numCache>
                <c:formatCode>General</c:formatCode>
                <c:ptCount val="2"/>
                <c:pt idx="0">
                  <c:v>10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0890-4306-95B7-6B0810CBAE14}"/>
            </c:ext>
          </c:extLst>
        </c:ser>
        <c:ser>
          <c:idx val="67"/>
          <c:order val="67"/>
          <c:tx>
            <c:strRef>
              <c:f>'AWSvsAce (3)'!$A$139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(3)'!$B$139:$C$139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0890-4306-95B7-6B0810CBAE14}"/>
            </c:ext>
          </c:extLst>
        </c:ser>
        <c:ser>
          <c:idx val="68"/>
          <c:order val="68"/>
          <c:tx>
            <c:strRef>
              <c:f>'AWSvsAce (3)'!$A$140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(3)'!$B$140:$C$140</c:f>
              <c:numCache>
                <c:formatCode>General</c:formatCode>
                <c:ptCount val="2"/>
                <c:pt idx="0">
                  <c:v>7</c:v>
                </c:pt>
                <c:pt idx="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0890-4306-95B7-6B0810CBAE14}"/>
            </c:ext>
          </c:extLst>
        </c:ser>
        <c:ser>
          <c:idx val="69"/>
          <c:order val="69"/>
          <c:tx>
            <c:strRef>
              <c:f>'AWSvsAce (3)'!$A$141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(3)'!$B$141:$C$141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0890-4306-95B7-6B0810CBAE14}"/>
            </c:ext>
          </c:extLst>
        </c:ser>
        <c:ser>
          <c:idx val="70"/>
          <c:order val="70"/>
          <c:tx>
            <c:strRef>
              <c:f>'AWSvsAce (3)'!$A$142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(3)'!$B$142:$C$142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0890-4306-95B7-6B0810CBAE14}"/>
            </c:ext>
          </c:extLst>
        </c:ser>
        <c:ser>
          <c:idx val="71"/>
          <c:order val="71"/>
          <c:tx>
            <c:strRef>
              <c:f>'AWSvsAce (3)'!$A$143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(3)'!$B$143:$C$143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0890-4306-95B7-6B0810CBAE14}"/>
            </c:ext>
          </c:extLst>
        </c:ser>
        <c:ser>
          <c:idx val="72"/>
          <c:order val="72"/>
          <c:tx>
            <c:strRef>
              <c:f>'AWSvsAce (3)'!$A$144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(3)'!$B$144:$C$144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0890-4306-95B7-6B0810CBAE14}"/>
            </c:ext>
          </c:extLst>
        </c:ser>
        <c:ser>
          <c:idx val="73"/>
          <c:order val="73"/>
          <c:tx>
            <c:strRef>
              <c:f>'AWSvsAce (3)'!$A$145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(3)'!$B$145:$C$145</c:f>
              <c:numCache>
                <c:formatCode>General</c:formatCode>
                <c:ptCount val="2"/>
                <c:pt idx="0">
                  <c:v>7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0890-4306-95B7-6B0810CBAE14}"/>
            </c:ext>
          </c:extLst>
        </c:ser>
        <c:ser>
          <c:idx val="74"/>
          <c:order val="74"/>
          <c:tx>
            <c:strRef>
              <c:f>'AWSvsAce (3)'!$A$146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(3)'!$B$146:$C$146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0890-4306-95B7-6B0810CBAE14}"/>
            </c:ext>
          </c:extLst>
        </c:ser>
        <c:ser>
          <c:idx val="75"/>
          <c:order val="75"/>
          <c:tx>
            <c:strRef>
              <c:f>'AWSvsAce (3)'!$A$147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(3)'!$B$147:$C$147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0890-4306-95B7-6B0810CBAE14}"/>
            </c:ext>
          </c:extLst>
        </c:ser>
        <c:ser>
          <c:idx val="76"/>
          <c:order val="76"/>
          <c:tx>
            <c:strRef>
              <c:f>'AWSvsAce (3)'!$A$148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(3)'!$B$148:$C$148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0890-4306-95B7-6B0810CBAE14}"/>
            </c:ext>
          </c:extLst>
        </c:ser>
        <c:ser>
          <c:idx val="77"/>
          <c:order val="77"/>
          <c:tx>
            <c:strRef>
              <c:f>'AWSvsAce (3)'!$A$149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(3)'!$B$149:$C$149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0890-4306-95B7-6B0810CBAE14}"/>
            </c:ext>
          </c:extLst>
        </c:ser>
        <c:ser>
          <c:idx val="78"/>
          <c:order val="78"/>
          <c:tx>
            <c:strRef>
              <c:f>'AWSvsAce (3)'!$A$150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(3)'!$B$150:$C$150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0890-4306-95B7-6B0810CBAE14}"/>
            </c:ext>
          </c:extLst>
        </c:ser>
        <c:ser>
          <c:idx val="79"/>
          <c:order val="79"/>
          <c:tx>
            <c:strRef>
              <c:f>'AWSvsAce (3)'!$A$151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(3)'!$B$151:$C$151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0890-4306-95B7-6B0810CBAE14}"/>
            </c:ext>
          </c:extLst>
        </c:ser>
        <c:ser>
          <c:idx val="80"/>
          <c:order val="80"/>
          <c:tx>
            <c:strRef>
              <c:f>'AWSvsAce (3)'!$A$152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(3)'!$B$152:$C$152</c:f>
              <c:numCache>
                <c:formatCode>General</c:formatCode>
                <c:ptCount val="2"/>
                <c:pt idx="0">
                  <c:v>9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0890-4306-95B7-6B0810CBAE14}"/>
            </c:ext>
          </c:extLst>
        </c:ser>
        <c:ser>
          <c:idx val="81"/>
          <c:order val="81"/>
          <c:tx>
            <c:strRef>
              <c:f>'AWSvsAce (3)'!$A$153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(3)'!$B$153:$C$153</c:f>
              <c:numCache>
                <c:formatCode>General</c:formatCode>
                <c:ptCount val="2"/>
                <c:pt idx="0">
                  <c:v>10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0890-4306-95B7-6B0810CBAE14}"/>
            </c:ext>
          </c:extLst>
        </c:ser>
        <c:ser>
          <c:idx val="82"/>
          <c:order val="82"/>
          <c:tx>
            <c:strRef>
              <c:f>'AWSvsAce (3)'!$A$154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(3)'!$B$154:$C$154</c:f>
              <c:numCache>
                <c:formatCode>General</c:formatCode>
                <c:ptCount val="2"/>
                <c:pt idx="0">
                  <c:v>10</c:v>
                </c:pt>
                <c:pt idx="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0890-4306-95B7-6B0810CBAE14}"/>
            </c:ext>
          </c:extLst>
        </c:ser>
        <c:ser>
          <c:idx val="83"/>
          <c:order val="83"/>
          <c:tx>
            <c:strRef>
              <c:f>'AWSvsAce (3)'!$A$155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(3)'!$B$155:$C$155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0890-4306-95B7-6B0810CBAE14}"/>
            </c:ext>
          </c:extLst>
        </c:ser>
        <c:ser>
          <c:idx val="84"/>
          <c:order val="84"/>
          <c:tx>
            <c:strRef>
              <c:f>'AWSvsAce (3)'!$A$156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(3)'!$B$156:$C$156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0890-4306-95B7-6B0810CBAE14}"/>
            </c:ext>
          </c:extLst>
        </c:ser>
        <c:ser>
          <c:idx val="85"/>
          <c:order val="85"/>
          <c:tx>
            <c:strRef>
              <c:f>'AWSvsAce (3)'!$A$157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(3)'!$B$157:$C$157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0890-4306-95B7-6B0810CBAE14}"/>
            </c:ext>
          </c:extLst>
        </c:ser>
        <c:ser>
          <c:idx val="86"/>
          <c:order val="86"/>
          <c:tx>
            <c:strRef>
              <c:f>'AWSvsAce (3)'!$A$158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(3)'!$B$158:$C$158</c:f>
              <c:numCache>
                <c:formatCode>General</c:formatCode>
                <c:ptCount val="2"/>
                <c:pt idx="0">
                  <c:v>7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0890-4306-95B7-6B0810CBAE14}"/>
            </c:ext>
          </c:extLst>
        </c:ser>
        <c:ser>
          <c:idx val="87"/>
          <c:order val="87"/>
          <c:tx>
            <c:strRef>
              <c:f>'AWSvsAce (3)'!$A$159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(3)'!$B$159:$C$159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0890-4306-95B7-6B0810CBAE14}"/>
            </c:ext>
          </c:extLst>
        </c:ser>
        <c:ser>
          <c:idx val="88"/>
          <c:order val="88"/>
          <c:tx>
            <c:strRef>
              <c:f>'AWSvsAce (3)'!$A$160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(3)'!$B$160:$C$160</c:f>
              <c:numCache>
                <c:formatCode>General</c:formatCode>
                <c:ptCount val="2"/>
                <c:pt idx="0">
                  <c:v>8</c:v>
                </c:pt>
                <c:pt idx="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0890-4306-95B7-6B0810CBAE14}"/>
            </c:ext>
          </c:extLst>
        </c:ser>
        <c:ser>
          <c:idx val="89"/>
          <c:order val="89"/>
          <c:tx>
            <c:strRef>
              <c:f>'AWSvsAce (3)'!$A$161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(3)'!$B$161:$C$161</c:f>
              <c:numCache>
                <c:formatCode>General</c:formatCode>
                <c:ptCount val="2"/>
                <c:pt idx="0">
                  <c:v>5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0890-4306-95B7-6B0810CBAE14}"/>
            </c:ext>
          </c:extLst>
        </c:ser>
        <c:ser>
          <c:idx val="90"/>
          <c:order val="90"/>
          <c:tx>
            <c:strRef>
              <c:f>'AWSvsAce (3)'!$A$162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(3)'!$B$162:$C$162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0890-4306-95B7-6B0810CBAE14}"/>
            </c:ext>
          </c:extLst>
        </c:ser>
        <c:ser>
          <c:idx val="91"/>
          <c:order val="91"/>
          <c:tx>
            <c:strRef>
              <c:f>'AWSvsAce (3)'!$A$163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(3)'!$B$163:$C$163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0890-4306-95B7-6B0810CBAE14}"/>
            </c:ext>
          </c:extLst>
        </c:ser>
        <c:ser>
          <c:idx val="92"/>
          <c:order val="92"/>
          <c:tx>
            <c:strRef>
              <c:f>'AWSvsAce (3)'!$A$164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(3)'!$B$164:$C$164</c:f>
              <c:numCache>
                <c:formatCode>General</c:formatCode>
                <c:ptCount val="2"/>
                <c:pt idx="0">
                  <c:v>8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0890-4306-95B7-6B0810CBAE14}"/>
            </c:ext>
          </c:extLst>
        </c:ser>
        <c:ser>
          <c:idx val="93"/>
          <c:order val="93"/>
          <c:tx>
            <c:strRef>
              <c:f>'AWSvsAce (3)'!$A$165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(3)'!$B$165:$C$165</c:f>
              <c:numCache>
                <c:formatCode>General</c:formatCode>
                <c:ptCount val="2"/>
                <c:pt idx="0">
                  <c:v>8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0890-4306-95B7-6B0810CBAE14}"/>
            </c:ext>
          </c:extLst>
        </c:ser>
        <c:ser>
          <c:idx val="94"/>
          <c:order val="94"/>
          <c:tx>
            <c:strRef>
              <c:f>'AWSvsAce (3)'!$A$166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(3)'!$B$166:$C$166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0890-4306-95B7-6B0810CBAE14}"/>
            </c:ext>
          </c:extLst>
        </c:ser>
        <c:ser>
          <c:idx val="95"/>
          <c:order val="95"/>
          <c:tx>
            <c:strRef>
              <c:f>'AWSvsAce (3)'!$A$167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(3)'!$B$167:$C$167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0890-4306-95B7-6B0810CBAE14}"/>
            </c:ext>
          </c:extLst>
        </c:ser>
        <c:ser>
          <c:idx val="96"/>
          <c:order val="96"/>
          <c:tx>
            <c:strRef>
              <c:f>'AWSvsAce (3)'!$A$168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(3)'!$B$168:$C$168</c:f>
              <c:numCache>
                <c:formatCode>General</c:formatCode>
                <c:ptCount val="2"/>
                <c:pt idx="0">
                  <c:v>8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0890-4306-95B7-6B0810CBAE14}"/>
            </c:ext>
          </c:extLst>
        </c:ser>
        <c:ser>
          <c:idx val="97"/>
          <c:order val="97"/>
          <c:tx>
            <c:strRef>
              <c:f>'AWSvsAce (3)'!$A$169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(3)'!$B$169:$C$169</c:f>
              <c:numCache>
                <c:formatCode>General</c:formatCode>
                <c:ptCount val="2"/>
                <c:pt idx="0">
                  <c:v>8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0890-4306-95B7-6B0810CBAE14}"/>
            </c:ext>
          </c:extLst>
        </c:ser>
        <c:ser>
          <c:idx val="98"/>
          <c:order val="98"/>
          <c:tx>
            <c:strRef>
              <c:f>'AWSvsAce (3)'!$A$170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(3)'!$B$170:$C$170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0890-4306-95B7-6B0810CBAE14}"/>
            </c:ext>
          </c:extLst>
        </c:ser>
        <c:ser>
          <c:idx val="99"/>
          <c:order val="99"/>
          <c:tx>
            <c:strRef>
              <c:f>'AWSvsAce (3)'!$A$171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(3)'!$B$171:$C$171</c:f>
              <c:numCache>
                <c:formatCode>General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0890-4306-95B7-6B0810CBAE14}"/>
            </c:ext>
          </c:extLst>
        </c:ser>
        <c:ser>
          <c:idx val="100"/>
          <c:order val="100"/>
          <c:tx>
            <c:strRef>
              <c:f>'AWSvsAce (3)'!$A$60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(3)'!$B$71:$C$71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(3)'!$B$60:$C$60</c:f>
              <c:numCache>
                <c:formatCode>General</c:formatCode>
                <c:ptCount val="2"/>
                <c:pt idx="0">
                  <c:v>6.7636363636363637</c:v>
                </c:pt>
                <c:pt idx="1">
                  <c:v>5.836363636363636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0890-4306-95B7-6B0810CB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'AWSvsAce (3)'!$J$71:$K$71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(3)'!$J$72:$K$72</c:f>
              <c:numCache>
                <c:formatCode>General</c:formatCode>
                <c:ptCount val="2"/>
                <c:pt idx="0">
                  <c:v>3.4000000000000004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4-4585-BA7D-644719AA8523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8A4-4585-BA7D-644719AA8523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8A4-4585-BA7D-644719AA8523}"/>
              </c:ext>
            </c:extLst>
          </c:dPt>
          <c:errBars>
            <c:errBarType val="minus"/>
            <c:errValType val="cust"/>
            <c:noEndCap val="0"/>
            <c:minus>
              <c:numRef>
                <c:f>'AWSvsAce (3)'!$J$73:$K$73</c:f>
                <c:numCache>
                  <c:formatCode>General</c:formatCode>
                  <c:ptCount val="2"/>
                  <c:pt idx="0">
                    <c:v>1.5999999999999996</c:v>
                  </c:pt>
                  <c:pt idx="1">
                    <c:v>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'AWSvsAce (3)'!$J$71:$K$71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(3)'!$J$73:$K$73</c:f>
              <c:numCache>
                <c:formatCode>General</c:formatCode>
                <c:ptCount val="2"/>
                <c:pt idx="0">
                  <c:v>1.5999999999999996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A4-4585-BA7D-644719AA8523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'AWSvsAce (3)'!$J$71:$K$71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(3)'!$J$74:$K$74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A4-4585-BA7D-644719AA8523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'AWSvsAce (3)'!$J$76:$K$76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1.1000000000000014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'AWSvsAce (3)'!$J$71:$K$71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(3)'!$J$75:$K$75</c:f>
              <c:numCache>
                <c:formatCode>General</c:formatCode>
                <c:ptCount val="2"/>
                <c:pt idx="0">
                  <c:v>2</c:v>
                </c:pt>
                <c:pt idx="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A4-4585-BA7D-644719AA8523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'AWSvsAce (3)'!$J$71:$K$71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'AWSvsAce (3)'!$J$76:$K$76</c:f>
              <c:numCache>
                <c:formatCode>General</c:formatCode>
                <c:ptCount val="2"/>
                <c:pt idx="0">
                  <c:v>0</c:v>
                </c:pt>
                <c:pt idx="1">
                  <c:v>1.1000000000000014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A4-4585-BA7D-644719AA8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2000032327673296"/>
          <c:w val="0.9599685555523858"/>
          <c:h val="0.67034663347692203"/>
        </c:manualLayout>
      </c:layout>
      <c:lineChart>
        <c:grouping val="standard"/>
        <c:varyColors val="0"/>
        <c:ser>
          <c:idx val="0"/>
          <c:order val="0"/>
          <c:tx>
            <c:strRef>
              <c:f>normalANOVA!$A$233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normalANOVA!$B$233:$D$233</c:f>
              <c:numCache>
                <c:formatCode>General</c:formatCode>
                <c:ptCount val="3"/>
                <c:pt idx="0">
                  <c:v>28.82</c:v>
                </c:pt>
                <c:pt idx="1">
                  <c:v>38.549999999999997</c:v>
                </c:pt>
                <c:pt idx="2">
                  <c:v>74.67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8-4CA7-AB5E-A6106FEDA4B6}"/>
            </c:ext>
          </c:extLst>
        </c:ser>
        <c:ser>
          <c:idx val="1"/>
          <c:order val="1"/>
          <c:tx>
            <c:strRef>
              <c:f>normalANOVA!$A$234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normalANOVA!$B$234:$D$234</c:f>
              <c:numCache>
                <c:formatCode>General</c:formatCode>
                <c:ptCount val="3"/>
                <c:pt idx="0">
                  <c:v>15.63</c:v>
                </c:pt>
                <c:pt idx="1">
                  <c:v>26.87</c:v>
                </c:pt>
                <c:pt idx="2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8-4CA7-AB5E-A6106FEDA4B6}"/>
            </c:ext>
          </c:extLst>
        </c:ser>
        <c:ser>
          <c:idx val="2"/>
          <c:order val="2"/>
          <c:tx>
            <c:strRef>
              <c:f>normalANOVA!$A$235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normalANOVA!$B$235:$D$235</c:f>
              <c:numCache>
                <c:formatCode>General</c:formatCode>
                <c:ptCount val="3"/>
                <c:pt idx="0">
                  <c:v>15.63</c:v>
                </c:pt>
                <c:pt idx="1">
                  <c:v>26.87</c:v>
                </c:pt>
                <c:pt idx="2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8-4CA7-AB5E-A6106FEDA4B6}"/>
            </c:ext>
          </c:extLst>
        </c:ser>
        <c:ser>
          <c:idx val="3"/>
          <c:order val="3"/>
          <c:tx>
            <c:strRef>
              <c:f>normalANOVA!$A$236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normalANOVA!$B$236:$D$236</c:f>
              <c:numCache>
                <c:formatCode>General</c:formatCode>
                <c:ptCount val="3"/>
                <c:pt idx="0">
                  <c:v>18.88</c:v>
                </c:pt>
                <c:pt idx="1">
                  <c:v>28.39</c:v>
                </c:pt>
                <c:pt idx="2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78-4CA7-AB5E-A6106FEDA4B6}"/>
            </c:ext>
          </c:extLst>
        </c:ser>
        <c:ser>
          <c:idx val="4"/>
          <c:order val="4"/>
          <c:tx>
            <c:strRef>
              <c:f>normalANOVA!$A$237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normalANOVA!$B$237:$D$237</c:f>
              <c:numCache>
                <c:formatCode>General</c:formatCode>
                <c:ptCount val="3"/>
                <c:pt idx="0">
                  <c:v>18.88</c:v>
                </c:pt>
                <c:pt idx="1">
                  <c:v>28.39</c:v>
                </c:pt>
                <c:pt idx="2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78-4CA7-AB5E-A6106FEDA4B6}"/>
            </c:ext>
          </c:extLst>
        </c:ser>
        <c:ser>
          <c:idx val="5"/>
          <c:order val="5"/>
          <c:tx>
            <c:strRef>
              <c:f>normalANOVA!$A$238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normalANOVA!$B$238:$D$238</c:f>
              <c:numCache>
                <c:formatCode>General</c:formatCode>
                <c:ptCount val="3"/>
                <c:pt idx="0">
                  <c:v>15.36</c:v>
                </c:pt>
                <c:pt idx="1">
                  <c:v>18.36</c:v>
                </c:pt>
                <c:pt idx="2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78-4CA7-AB5E-A6106FEDA4B6}"/>
            </c:ext>
          </c:extLst>
        </c:ser>
        <c:ser>
          <c:idx val="6"/>
          <c:order val="6"/>
          <c:tx>
            <c:strRef>
              <c:f>normalANOVA!$A$239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normalANOVA!$B$239:$D$239</c:f>
              <c:numCache>
                <c:formatCode>General</c:formatCode>
                <c:ptCount val="3"/>
                <c:pt idx="0">
                  <c:v>15.36</c:v>
                </c:pt>
                <c:pt idx="1">
                  <c:v>18.36</c:v>
                </c:pt>
                <c:pt idx="2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78-4CA7-AB5E-A6106FEDA4B6}"/>
            </c:ext>
          </c:extLst>
        </c:ser>
        <c:ser>
          <c:idx val="7"/>
          <c:order val="7"/>
          <c:tx>
            <c:strRef>
              <c:f>normalANOVA!$A$240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normalANOVA!$B$240:$D$240</c:f>
              <c:numCache>
                <c:formatCode>General</c:formatCode>
                <c:ptCount val="3"/>
                <c:pt idx="0">
                  <c:v>20.36</c:v>
                </c:pt>
                <c:pt idx="1">
                  <c:v>18.2</c:v>
                </c:pt>
                <c:pt idx="2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78-4CA7-AB5E-A6106FEDA4B6}"/>
            </c:ext>
          </c:extLst>
        </c:ser>
        <c:ser>
          <c:idx val="8"/>
          <c:order val="8"/>
          <c:tx>
            <c:strRef>
              <c:f>normalANOVA!$A$241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normalANOVA!$B$241:$D$241</c:f>
              <c:numCache>
                <c:formatCode>General</c:formatCode>
                <c:ptCount val="3"/>
                <c:pt idx="0">
                  <c:v>20.36</c:v>
                </c:pt>
                <c:pt idx="1">
                  <c:v>18.2</c:v>
                </c:pt>
                <c:pt idx="2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78-4CA7-AB5E-A6106FEDA4B6}"/>
            </c:ext>
          </c:extLst>
        </c:ser>
        <c:ser>
          <c:idx val="9"/>
          <c:order val="9"/>
          <c:tx>
            <c:strRef>
              <c:f>normalANOVA!$A$242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normalANOVA!$B$242:$D$242</c:f>
              <c:numCache>
                <c:formatCode>General</c:formatCode>
                <c:ptCount val="3"/>
                <c:pt idx="0">
                  <c:v>10.75</c:v>
                </c:pt>
                <c:pt idx="1">
                  <c:v>15.01</c:v>
                </c:pt>
                <c:pt idx="2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78-4CA7-AB5E-A6106FEDA4B6}"/>
            </c:ext>
          </c:extLst>
        </c:ser>
        <c:ser>
          <c:idx val="10"/>
          <c:order val="10"/>
          <c:tx>
            <c:strRef>
              <c:f>normalANOVA!$A$243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normalANOVA!$B$243:$D$243</c:f>
              <c:numCache>
                <c:formatCode>General</c:formatCode>
                <c:ptCount val="3"/>
                <c:pt idx="0">
                  <c:v>13.45</c:v>
                </c:pt>
                <c:pt idx="1">
                  <c:v>9.93</c:v>
                </c:pt>
                <c:pt idx="2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78-4CA7-AB5E-A6106FEDA4B6}"/>
            </c:ext>
          </c:extLst>
        </c:ser>
        <c:ser>
          <c:idx val="11"/>
          <c:order val="11"/>
          <c:tx>
            <c:strRef>
              <c:f>normalANOVA!$A$244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normalANOVA!$B$244:$D$244</c:f>
              <c:numCache>
                <c:formatCode>General</c:formatCode>
                <c:ptCount val="3"/>
                <c:pt idx="0">
                  <c:v>13.45</c:v>
                </c:pt>
                <c:pt idx="1">
                  <c:v>9.93</c:v>
                </c:pt>
                <c:pt idx="2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78-4CA7-AB5E-A6106FEDA4B6}"/>
            </c:ext>
          </c:extLst>
        </c:ser>
        <c:ser>
          <c:idx val="12"/>
          <c:order val="12"/>
          <c:tx>
            <c:strRef>
              <c:f>normalANOVA!$A$245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normalANOVA!$B$245:$D$245</c:f>
              <c:numCache>
                <c:formatCode>General</c:formatCode>
                <c:ptCount val="3"/>
                <c:pt idx="0">
                  <c:v>11.71</c:v>
                </c:pt>
                <c:pt idx="1">
                  <c:v>10.11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78-4CA7-AB5E-A6106FEDA4B6}"/>
            </c:ext>
          </c:extLst>
        </c:ser>
        <c:ser>
          <c:idx val="13"/>
          <c:order val="13"/>
          <c:tx>
            <c:strRef>
              <c:f>normalANOVA!$A$246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normalANOVA!$B$246:$D$246</c:f>
              <c:numCache>
                <c:formatCode>General</c:formatCode>
                <c:ptCount val="3"/>
                <c:pt idx="0">
                  <c:v>11.71</c:v>
                </c:pt>
                <c:pt idx="1">
                  <c:v>10.11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78-4CA7-AB5E-A6106FEDA4B6}"/>
            </c:ext>
          </c:extLst>
        </c:ser>
        <c:ser>
          <c:idx val="14"/>
          <c:order val="14"/>
          <c:tx>
            <c:strRef>
              <c:f>normalANOVA!$A$247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normalANOVA!$B$247:$D$247</c:f>
              <c:numCache>
                <c:formatCode>General</c:formatCode>
                <c:ptCount val="3"/>
                <c:pt idx="0">
                  <c:v>14.25</c:v>
                </c:pt>
                <c:pt idx="1">
                  <c:v>23.46</c:v>
                </c:pt>
                <c:pt idx="2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178-4CA7-AB5E-A6106FEDA4B6}"/>
            </c:ext>
          </c:extLst>
        </c:ser>
        <c:ser>
          <c:idx val="15"/>
          <c:order val="15"/>
          <c:tx>
            <c:strRef>
              <c:f>normalANOVA!$A$248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normalANOVA!$B$248:$D$248</c:f>
              <c:numCache>
                <c:formatCode>General</c:formatCode>
                <c:ptCount val="3"/>
                <c:pt idx="0">
                  <c:v>14.25</c:v>
                </c:pt>
                <c:pt idx="1">
                  <c:v>23.46</c:v>
                </c:pt>
                <c:pt idx="2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178-4CA7-AB5E-A6106FEDA4B6}"/>
            </c:ext>
          </c:extLst>
        </c:ser>
        <c:ser>
          <c:idx val="16"/>
          <c:order val="16"/>
          <c:tx>
            <c:strRef>
              <c:f>normalANOVA!$A$249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normalANOVA!$B$249:$D$249</c:f>
              <c:numCache>
                <c:formatCode>General</c:formatCode>
                <c:ptCount val="3"/>
                <c:pt idx="0">
                  <c:v>17.96</c:v>
                </c:pt>
                <c:pt idx="1">
                  <c:v>14.67</c:v>
                </c:pt>
                <c:pt idx="2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178-4CA7-AB5E-A6106FEDA4B6}"/>
            </c:ext>
          </c:extLst>
        </c:ser>
        <c:ser>
          <c:idx val="17"/>
          <c:order val="17"/>
          <c:tx>
            <c:strRef>
              <c:f>normalANOVA!$A$250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normalANOVA!$B$250:$D$250</c:f>
              <c:numCache>
                <c:formatCode>General</c:formatCode>
                <c:ptCount val="3"/>
                <c:pt idx="0">
                  <c:v>17.96</c:v>
                </c:pt>
                <c:pt idx="1">
                  <c:v>14.67</c:v>
                </c:pt>
                <c:pt idx="2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178-4CA7-AB5E-A6106FEDA4B6}"/>
            </c:ext>
          </c:extLst>
        </c:ser>
        <c:ser>
          <c:idx val="18"/>
          <c:order val="18"/>
          <c:tx>
            <c:strRef>
              <c:f>normalANOVA!$A$251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normalANOVA!$B$251:$D$251</c:f>
              <c:numCache>
                <c:formatCode>General</c:formatCode>
                <c:ptCount val="3"/>
                <c:pt idx="0">
                  <c:v>44.55</c:v>
                </c:pt>
                <c:pt idx="1">
                  <c:v>18.93</c:v>
                </c:pt>
                <c:pt idx="2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178-4CA7-AB5E-A6106FEDA4B6}"/>
            </c:ext>
          </c:extLst>
        </c:ser>
        <c:ser>
          <c:idx val="19"/>
          <c:order val="19"/>
          <c:tx>
            <c:strRef>
              <c:f>normalANOVA!$A$252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normalANOVA!$B$252:$D$252</c:f>
              <c:numCache>
                <c:formatCode>General</c:formatCode>
                <c:ptCount val="3"/>
                <c:pt idx="0">
                  <c:v>44.55</c:v>
                </c:pt>
                <c:pt idx="1">
                  <c:v>18.93</c:v>
                </c:pt>
                <c:pt idx="2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178-4CA7-AB5E-A6106FEDA4B6}"/>
            </c:ext>
          </c:extLst>
        </c:ser>
        <c:ser>
          <c:idx val="20"/>
          <c:order val="20"/>
          <c:tx>
            <c:strRef>
              <c:f>normalANOVA!$A$253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normalANOVA!$B$253:$D$253</c:f>
              <c:numCache>
                <c:formatCode>General</c:formatCode>
                <c:ptCount val="3"/>
                <c:pt idx="0">
                  <c:v>10.98</c:v>
                </c:pt>
                <c:pt idx="1">
                  <c:v>10.7</c:v>
                </c:pt>
                <c:pt idx="2">
                  <c:v>52.78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178-4CA7-AB5E-A6106FEDA4B6}"/>
            </c:ext>
          </c:extLst>
        </c:ser>
        <c:ser>
          <c:idx val="21"/>
          <c:order val="21"/>
          <c:tx>
            <c:strRef>
              <c:f>normalANOVA!$A$254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normalANOVA!$B$254:$D$254</c:f>
              <c:numCache>
                <c:formatCode>General</c:formatCode>
                <c:ptCount val="3"/>
                <c:pt idx="0">
                  <c:v>13.56</c:v>
                </c:pt>
                <c:pt idx="1">
                  <c:v>15.05</c:v>
                </c:pt>
                <c:pt idx="2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178-4CA7-AB5E-A6106FEDA4B6}"/>
            </c:ext>
          </c:extLst>
        </c:ser>
        <c:ser>
          <c:idx val="22"/>
          <c:order val="22"/>
          <c:tx>
            <c:strRef>
              <c:f>normalANOVA!$A$255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normalANOVA!$B$255:$D$255</c:f>
              <c:numCache>
                <c:formatCode>General</c:formatCode>
                <c:ptCount val="3"/>
                <c:pt idx="0">
                  <c:v>13.56</c:v>
                </c:pt>
                <c:pt idx="1">
                  <c:v>15.05</c:v>
                </c:pt>
                <c:pt idx="2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178-4CA7-AB5E-A6106FEDA4B6}"/>
            </c:ext>
          </c:extLst>
        </c:ser>
        <c:ser>
          <c:idx val="23"/>
          <c:order val="23"/>
          <c:tx>
            <c:strRef>
              <c:f>normalANOVA!$A$256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normalANOVA!$B$256:$D$256</c:f>
              <c:numCache>
                <c:formatCode>General</c:formatCode>
                <c:ptCount val="3"/>
                <c:pt idx="0">
                  <c:v>17.28</c:v>
                </c:pt>
                <c:pt idx="1">
                  <c:v>50.2</c:v>
                </c:pt>
                <c:pt idx="2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E178-4CA7-AB5E-A6106FEDA4B6}"/>
            </c:ext>
          </c:extLst>
        </c:ser>
        <c:ser>
          <c:idx val="24"/>
          <c:order val="24"/>
          <c:tx>
            <c:strRef>
              <c:f>normalANOVA!$A$257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normalANOVA!$B$257:$D$257</c:f>
              <c:numCache>
                <c:formatCode>General</c:formatCode>
                <c:ptCount val="3"/>
                <c:pt idx="0">
                  <c:v>17.28</c:v>
                </c:pt>
                <c:pt idx="1">
                  <c:v>50.2</c:v>
                </c:pt>
                <c:pt idx="2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178-4CA7-AB5E-A6106FEDA4B6}"/>
            </c:ext>
          </c:extLst>
        </c:ser>
        <c:ser>
          <c:idx val="25"/>
          <c:order val="25"/>
          <c:tx>
            <c:strRef>
              <c:f>normalANOVA!$A$258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normalANOVA!$B$258:$D$258</c:f>
              <c:numCache>
                <c:formatCode>General</c:formatCode>
                <c:ptCount val="3"/>
                <c:pt idx="0">
                  <c:v>12.25</c:v>
                </c:pt>
                <c:pt idx="1">
                  <c:v>12.33</c:v>
                </c:pt>
                <c:pt idx="2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178-4CA7-AB5E-A6106FEDA4B6}"/>
            </c:ext>
          </c:extLst>
        </c:ser>
        <c:ser>
          <c:idx val="26"/>
          <c:order val="26"/>
          <c:tx>
            <c:strRef>
              <c:f>normalANOVA!$A$259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normalANOVA!$B$259:$D$259</c:f>
              <c:numCache>
                <c:formatCode>General</c:formatCode>
                <c:ptCount val="3"/>
                <c:pt idx="0">
                  <c:v>12.25</c:v>
                </c:pt>
                <c:pt idx="1">
                  <c:v>12.33</c:v>
                </c:pt>
                <c:pt idx="2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178-4CA7-AB5E-A6106FEDA4B6}"/>
            </c:ext>
          </c:extLst>
        </c:ser>
        <c:ser>
          <c:idx val="27"/>
          <c:order val="27"/>
          <c:tx>
            <c:strRef>
              <c:f>normalANOVA!$A$260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normalANOVA!$B$260:$D$260</c:f>
              <c:numCache>
                <c:formatCode>General</c:formatCode>
                <c:ptCount val="3"/>
                <c:pt idx="0">
                  <c:v>27.73</c:v>
                </c:pt>
                <c:pt idx="1">
                  <c:v>12.78</c:v>
                </c:pt>
                <c:pt idx="2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178-4CA7-AB5E-A6106FEDA4B6}"/>
            </c:ext>
          </c:extLst>
        </c:ser>
        <c:ser>
          <c:idx val="28"/>
          <c:order val="28"/>
          <c:tx>
            <c:strRef>
              <c:f>normalANOVA!$A$261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normalANOVA!$B$261:$D$261</c:f>
              <c:numCache>
                <c:formatCode>General</c:formatCode>
                <c:ptCount val="3"/>
                <c:pt idx="0">
                  <c:v>27.73</c:v>
                </c:pt>
                <c:pt idx="1">
                  <c:v>12.78</c:v>
                </c:pt>
                <c:pt idx="2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E178-4CA7-AB5E-A6106FEDA4B6}"/>
            </c:ext>
          </c:extLst>
        </c:ser>
        <c:ser>
          <c:idx val="29"/>
          <c:order val="29"/>
          <c:tx>
            <c:strRef>
              <c:f>normalANOVA!$A$262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normalANOVA!$B$262:$D$262</c:f>
              <c:numCache>
                <c:formatCode>General</c:formatCode>
                <c:ptCount val="3"/>
                <c:pt idx="0">
                  <c:v>17.809999999999999</c:v>
                </c:pt>
                <c:pt idx="1">
                  <c:v>12.05</c:v>
                </c:pt>
                <c:pt idx="2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E178-4CA7-AB5E-A6106FEDA4B6}"/>
            </c:ext>
          </c:extLst>
        </c:ser>
        <c:ser>
          <c:idx val="30"/>
          <c:order val="30"/>
          <c:tx>
            <c:strRef>
              <c:f>normalANOVA!$A$263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normalANOVA!$B$263:$D$263</c:f>
              <c:numCache>
                <c:formatCode>General</c:formatCode>
                <c:ptCount val="3"/>
                <c:pt idx="0">
                  <c:v>23.86</c:v>
                </c:pt>
                <c:pt idx="1">
                  <c:v>7.66</c:v>
                </c:pt>
                <c:pt idx="2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178-4CA7-AB5E-A6106FEDA4B6}"/>
            </c:ext>
          </c:extLst>
        </c:ser>
        <c:ser>
          <c:idx val="31"/>
          <c:order val="31"/>
          <c:tx>
            <c:strRef>
              <c:f>normalANOVA!$A$264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normalANOVA!$B$264:$D$264</c:f>
              <c:numCache>
                <c:formatCode>General</c:formatCode>
                <c:ptCount val="3"/>
                <c:pt idx="0">
                  <c:v>23.86</c:v>
                </c:pt>
                <c:pt idx="1">
                  <c:v>7.66</c:v>
                </c:pt>
                <c:pt idx="2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178-4CA7-AB5E-A6106FEDA4B6}"/>
            </c:ext>
          </c:extLst>
        </c:ser>
        <c:ser>
          <c:idx val="32"/>
          <c:order val="32"/>
          <c:tx>
            <c:strRef>
              <c:f>normalANOVA!$A$265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normalANOVA!$B$265:$D$265</c:f>
              <c:numCache>
                <c:formatCode>General</c:formatCode>
                <c:ptCount val="3"/>
                <c:pt idx="0">
                  <c:v>15.21</c:v>
                </c:pt>
                <c:pt idx="1">
                  <c:v>13.05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178-4CA7-AB5E-A6106FEDA4B6}"/>
            </c:ext>
          </c:extLst>
        </c:ser>
        <c:ser>
          <c:idx val="33"/>
          <c:order val="33"/>
          <c:tx>
            <c:strRef>
              <c:f>normalANOVA!$A$266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normalANOVA!$B$266:$D$266</c:f>
              <c:numCache>
                <c:formatCode>General</c:formatCode>
                <c:ptCount val="3"/>
                <c:pt idx="0">
                  <c:v>15.21</c:v>
                </c:pt>
                <c:pt idx="1">
                  <c:v>13.05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178-4CA7-AB5E-A6106FEDA4B6}"/>
            </c:ext>
          </c:extLst>
        </c:ser>
        <c:ser>
          <c:idx val="34"/>
          <c:order val="34"/>
          <c:tx>
            <c:strRef>
              <c:f>normalANOVA!$A$267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normalANOVA!$B$267:$D$267</c:f>
              <c:numCache>
                <c:formatCode>General</c:formatCode>
                <c:ptCount val="3"/>
                <c:pt idx="0">
                  <c:v>14.96</c:v>
                </c:pt>
                <c:pt idx="1">
                  <c:v>11.63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E178-4CA7-AB5E-A6106FEDA4B6}"/>
            </c:ext>
          </c:extLst>
        </c:ser>
        <c:ser>
          <c:idx val="35"/>
          <c:order val="35"/>
          <c:tx>
            <c:strRef>
              <c:f>normalANOVA!$A$268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normalANOVA!$B$268:$D$268</c:f>
              <c:numCache>
                <c:formatCode>General</c:formatCode>
                <c:ptCount val="3"/>
                <c:pt idx="0">
                  <c:v>14.96</c:v>
                </c:pt>
                <c:pt idx="1">
                  <c:v>11.63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E178-4CA7-AB5E-A6106FEDA4B6}"/>
            </c:ext>
          </c:extLst>
        </c:ser>
        <c:ser>
          <c:idx val="36"/>
          <c:order val="36"/>
          <c:tx>
            <c:strRef>
              <c:f>normalANOVA!$A$269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normalANOVA!$B$269:$D$269</c:f>
              <c:numCache>
                <c:formatCode>General</c:formatCode>
                <c:ptCount val="3"/>
                <c:pt idx="0">
                  <c:v>18.100000000000001</c:v>
                </c:pt>
                <c:pt idx="1">
                  <c:v>17.55</c:v>
                </c:pt>
                <c:pt idx="2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E178-4CA7-AB5E-A6106FEDA4B6}"/>
            </c:ext>
          </c:extLst>
        </c:ser>
        <c:ser>
          <c:idx val="37"/>
          <c:order val="37"/>
          <c:tx>
            <c:strRef>
              <c:f>normalANOVA!$A$270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normalANOVA!$B$270:$D$270</c:f>
              <c:numCache>
                <c:formatCode>General</c:formatCode>
                <c:ptCount val="3"/>
                <c:pt idx="0">
                  <c:v>18.100000000000001</c:v>
                </c:pt>
                <c:pt idx="1">
                  <c:v>17.55</c:v>
                </c:pt>
                <c:pt idx="2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E178-4CA7-AB5E-A6106FEDA4B6}"/>
            </c:ext>
          </c:extLst>
        </c:ser>
        <c:ser>
          <c:idx val="38"/>
          <c:order val="38"/>
          <c:tx>
            <c:strRef>
              <c:f>normalANOVA!$A$271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normalANOVA!$B$271:$D$271</c:f>
              <c:numCache>
                <c:formatCode>General</c:formatCode>
                <c:ptCount val="3"/>
                <c:pt idx="0">
                  <c:v>38.65</c:v>
                </c:pt>
                <c:pt idx="1">
                  <c:v>17.23</c:v>
                </c:pt>
                <c:pt idx="2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E178-4CA7-AB5E-A6106FEDA4B6}"/>
            </c:ext>
          </c:extLst>
        </c:ser>
        <c:ser>
          <c:idx val="39"/>
          <c:order val="39"/>
          <c:tx>
            <c:strRef>
              <c:f>normalANOVA!$A$272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normalANOVA!$B$272:$D$272</c:f>
              <c:numCache>
                <c:formatCode>General</c:formatCode>
                <c:ptCount val="3"/>
                <c:pt idx="0">
                  <c:v>38.65</c:v>
                </c:pt>
                <c:pt idx="1">
                  <c:v>17.23</c:v>
                </c:pt>
                <c:pt idx="2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E178-4CA7-AB5E-A6106FEDA4B6}"/>
            </c:ext>
          </c:extLst>
        </c:ser>
        <c:ser>
          <c:idx val="40"/>
          <c:order val="40"/>
          <c:tx>
            <c:strRef>
              <c:f>normalANOVA!$A$273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normalANOVA!$B$273:$D$273</c:f>
              <c:numCache>
                <c:formatCode>General</c:formatCode>
                <c:ptCount val="3"/>
                <c:pt idx="0">
                  <c:v>12.93</c:v>
                </c:pt>
                <c:pt idx="1">
                  <c:v>12.35</c:v>
                </c:pt>
                <c:pt idx="2">
                  <c:v>22.36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E178-4CA7-AB5E-A6106FEDA4B6}"/>
            </c:ext>
          </c:extLst>
        </c:ser>
        <c:ser>
          <c:idx val="41"/>
          <c:order val="41"/>
          <c:tx>
            <c:strRef>
              <c:f>normalANOVA!$A$274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normalANOVA!$B$274:$D$274</c:f>
              <c:numCache>
                <c:formatCode>General</c:formatCode>
                <c:ptCount val="3"/>
                <c:pt idx="0">
                  <c:v>11.86</c:v>
                </c:pt>
                <c:pt idx="1">
                  <c:v>10.71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178-4CA7-AB5E-A6106FEDA4B6}"/>
            </c:ext>
          </c:extLst>
        </c:ser>
        <c:ser>
          <c:idx val="42"/>
          <c:order val="42"/>
          <c:tx>
            <c:strRef>
              <c:f>normalANOVA!$A$275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normalANOVA!$B$275:$D$275</c:f>
              <c:numCache>
                <c:formatCode>General</c:formatCode>
                <c:ptCount val="3"/>
                <c:pt idx="0">
                  <c:v>11.86</c:v>
                </c:pt>
                <c:pt idx="1">
                  <c:v>10.71</c:v>
                </c:pt>
                <c:pt idx="2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E178-4CA7-AB5E-A6106FEDA4B6}"/>
            </c:ext>
          </c:extLst>
        </c:ser>
        <c:ser>
          <c:idx val="43"/>
          <c:order val="43"/>
          <c:tx>
            <c:strRef>
              <c:f>normalANOVA!$A$276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normalANOVA!$B$276:$D$276</c:f>
              <c:numCache>
                <c:formatCode>General</c:formatCode>
                <c:ptCount val="3"/>
                <c:pt idx="0">
                  <c:v>17.28</c:v>
                </c:pt>
                <c:pt idx="1">
                  <c:v>14.31</c:v>
                </c:pt>
                <c:pt idx="2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E178-4CA7-AB5E-A6106FEDA4B6}"/>
            </c:ext>
          </c:extLst>
        </c:ser>
        <c:ser>
          <c:idx val="44"/>
          <c:order val="44"/>
          <c:tx>
            <c:strRef>
              <c:f>normalANOVA!$A$277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normalANOVA!$B$277:$D$277</c:f>
              <c:numCache>
                <c:formatCode>General</c:formatCode>
                <c:ptCount val="3"/>
                <c:pt idx="0">
                  <c:v>17.28</c:v>
                </c:pt>
                <c:pt idx="1">
                  <c:v>14.31</c:v>
                </c:pt>
                <c:pt idx="2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E178-4CA7-AB5E-A6106FEDA4B6}"/>
            </c:ext>
          </c:extLst>
        </c:ser>
        <c:ser>
          <c:idx val="45"/>
          <c:order val="45"/>
          <c:tx>
            <c:strRef>
              <c:f>normalANOVA!$A$278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normalANOVA!$B$278:$D$278</c:f>
              <c:numCache>
                <c:formatCode>General</c:formatCode>
                <c:ptCount val="3"/>
                <c:pt idx="0">
                  <c:v>20.18</c:v>
                </c:pt>
                <c:pt idx="1">
                  <c:v>12.84</c:v>
                </c:pt>
                <c:pt idx="2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E178-4CA7-AB5E-A6106FEDA4B6}"/>
            </c:ext>
          </c:extLst>
        </c:ser>
        <c:ser>
          <c:idx val="46"/>
          <c:order val="46"/>
          <c:tx>
            <c:strRef>
              <c:f>normalANOVA!$A$279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normalANOVA!$B$279:$D$279</c:f>
              <c:numCache>
                <c:formatCode>General</c:formatCode>
                <c:ptCount val="3"/>
                <c:pt idx="0">
                  <c:v>20.18</c:v>
                </c:pt>
                <c:pt idx="1">
                  <c:v>12.84</c:v>
                </c:pt>
                <c:pt idx="2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E178-4CA7-AB5E-A6106FEDA4B6}"/>
            </c:ext>
          </c:extLst>
        </c:ser>
        <c:ser>
          <c:idx val="47"/>
          <c:order val="47"/>
          <c:tx>
            <c:strRef>
              <c:f>normalANOVA!$A$280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normalANOVA!$B$280:$D$280</c:f>
              <c:numCache>
                <c:formatCode>General</c:formatCode>
                <c:ptCount val="3"/>
                <c:pt idx="0">
                  <c:v>8.68</c:v>
                </c:pt>
                <c:pt idx="1">
                  <c:v>12.28</c:v>
                </c:pt>
                <c:pt idx="2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E178-4CA7-AB5E-A6106FEDA4B6}"/>
            </c:ext>
          </c:extLst>
        </c:ser>
        <c:ser>
          <c:idx val="48"/>
          <c:order val="48"/>
          <c:tx>
            <c:strRef>
              <c:f>normalANOVA!$A$281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normalANOVA!$B$281:$D$281</c:f>
              <c:numCache>
                <c:formatCode>General</c:formatCode>
                <c:ptCount val="3"/>
                <c:pt idx="0">
                  <c:v>8.68</c:v>
                </c:pt>
                <c:pt idx="1">
                  <c:v>12.28</c:v>
                </c:pt>
                <c:pt idx="2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E178-4CA7-AB5E-A6106FEDA4B6}"/>
            </c:ext>
          </c:extLst>
        </c:ser>
        <c:ser>
          <c:idx val="49"/>
          <c:order val="49"/>
          <c:tx>
            <c:strRef>
              <c:f>normalANOVA!$A$282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normalANOVA!$B$282:$D$282</c:f>
              <c:numCache>
                <c:formatCode>General</c:formatCode>
                <c:ptCount val="3"/>
                <c:pt idx="0">
                  <c:v>16.39</c:v>
                </c:pt>
                <c:pt idx="1">
                  <c:v>5.36</c:v>
                </c:pt>
                <c:pt idx="2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E178-4CA7-AB5E-A6106FEDA4B6}"/>
            </c:ext>
          </c:extLst>
        </c:ser>
        <c:ser>
          <c:idx val="50"/>
          <c:order val="50"/>
          <c:tx>
            <c:strRef>
              <c:f>normalANOVA!$A$283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normalANOVA!$B$283:$D$283</c:f>
              <c:numCache>
                <c:formatCode>General</c:formatCode>
                <c:ptCount val="3"/>
                <c:pt idx="0">
                  <c:v>20.059999999999999</c:v>
                </c:pt>
                <c:pt idx="1">
                  <c:v>11.1</c:v>
                </c:pt>
                <c:pt idx="2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E178-4CA7-AB5E-A6106FEDA4B6}"/>
            </c:ext>
          </c:extLst>
        </c:ser>
        <c:ser>
          <c:idx val="51"/>
          <c:order val="51"/>
          <c:tx>
            <c:strRef>
              <c:f>normalANOVA!$A$284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normalANOVA!$B$284:$D$284</c:f>
              <c:numCache>
                <c:formatCode>General</c:formatCode>
                <c:ptCount val="3"/>
                <c:pt idx="0">
                  <c:v>20.059999999999999</c:v>
                </c:pt>
                <c:pt idx="1">
                  <c:v>11.1</c:v>
                </c:pt>
                <c:pt idx="2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E178-4CA7-AB5E-A6106FEDA4B6}"/>
            </c:ext>
          </c:extLst>
        </c:ser>
        <c:ser>
          <c:idx val="52"/>
          <c:order val="52"/>
          <c:tx>
            <c:strRef>
              <c:f>normalANOVA!$A$285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normalANOVA!$B$285:$D$285</c:f>
              <c:numCache>
                <c:formatCode>General</c:formatCode>
                <c:ptCount val="3"/>
                <c:pt idx="0">
                  <c:v>24.58</c:v>
                </c:pt>
                <c:pt idx="1">
                  <c:v>14.23</c:v>
                </c:pt>
                <c:pt idx="2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E178-4CA7-AB5E-A6106FEDA4B6}"/>
            </c:ext>
          </c:extLst>
        </c:ser>
        <c:ser>
          <c:idx val="53"/>
          <c:order val="53"/>
          <c:tx>
            <c:strRef>
              <c:f>normalANOVA!$A$286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normalANOVA!$B$286:$D$286</c:f>
              <c:numCache>
                <c:formatCode>General</c:formatCode>
                <c:ptCount val="3"/>
                <c:pt idx="0">
                  <c:v>24.58</c:v>
                </c:pt>
                <c:pt idx="1">
                  <c:v>14.23</c:v>
                </c:pt>
                <c:pt idx="2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E178-4CA7-AB5E-A6106FEDA4B6}"/>
            </c:ext>
          </c:extLst>
        </c:ser>
        <c:ser>
          <c:idx val="54"/>
          <c:order val="54"/>
          <c:tx>
            <c:strRef>
              <c:f>normalANOVA!$A$287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normalANOVA!$B$287:$D$287</c:f>
              <c:numCache>
                <c:formatCode>General</c:formatCode>
                <c:ptCount val="3"/>
                <c:pt idx="0">
                  <c:v>52.92</c:v>
                </c:pt>
                <c:pt idx="1">
                  <c:v>17.43</c:v>
                </c:pt>
                <c:pt idx="2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E178-4CA7-AB5E-A6106FEDA4B6}"/>
            </c:ext>
          </c:extLst>
        </c:ser>
        <c:ser>
          <c:idx val="55"/>
          <c:order val="55"/>
          <c:tx>
            <c:strRef>
              <c:f>normalANOVA!$A$288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normalANOVA!$B$288:$D$288</c:f>
              <c:numCache>
                <c:formatCode>General</c:formatCode>
                <c:ptCount val="3"/>
                <c:pt idx="0">
                  <c:v>52.92</c:v>
                </c:pt>
                <c:pt idx="1">
                  <c:v>17.43</c:v>
                </c:pt>
                <c:pt idx="2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E178-4CA7-AB5E-A6106FEDA4B6}"/>
            </c:ext>
          </c:extLst>
        </c:ser>
        <c:ser>
          <c:idx val="56"/>
          <c:order val="56"/>
          <c:tx>
            <c:strRef>
              <c:f>normalANOVA!$A$289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normalANOVA!$B$289:$D$289</c:f>
              <c:numCache>
                <c:formatCode>General</c:formatCode>
                <c:ptCount val="3"/>
                <c:pt idx="0">
                  <c:v>23.8</c:v>
                </c:pt>
                <c:pt idx="1">
                  <c:v>10.31</c:v>
                </c:pt>
                <c:pt idx="2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E178-4CA7-AB5E-A6106FEDA4B6}"/>
            </c:ext>
          </c:extLst>
        </c:ser>
        <c:ser>
          <c:idx val="57"/>
          <c:order val="57"/>
          <c:tx>
            <c:strRef>
              <c:f>normalANOVA!$A$290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normalANOVA!$B$290:$D$290</c:f>
              <c:numCache>
                <c:formatCode>General</c:formatCode>
                <c:ptCount val="3"/>
                <c:pt idx="0">
                  <c:v>23.8</c:v>
                </c:pt>
                <c:pt idx="1">
                  <c:v>10.31</c:v>
                </c:pt>
                <c:pt idx="2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E178-4CA7-AB5E-A6106FEDA4B6}"/>
            </c:ext>
          </c:extLst>
        </c:ser>
        <c:ser>
          <c:idx val="58"/>
          <c:order val="58"/>
          <c:tx>
            <c:strRef>
              <c:f>normalANOVA!$A$291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normalANOVA!$B$291:$D$291</c:f>
              <c:numCache>
                <c:formatCode>General</c:formatCode>
                <c:ptCount val="3"/>
                <c:pt idx="0">
                  <c:v>22.08</c:v>
                </c:pt>
                <c:pt idx="1">
                  <c:v>90.22</c:v>
                </c:pt>
                <c:pt idx="2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E178-4CA7-AB5E-A6106FEDA4B6}"/>
            </c:ext>
          </c:extLst>
        </c:ser>
        <c:ser>
          <c:idx val="59"/>
          <c:order val="59"/>
          <c:tx>
            <c:strRef>
              <c:f>normalANOVA!$A$292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normalANOVA!$B$292:$D$292</c:f>
              <c:numCache>
                <c:formatCode>General</c:formatCode>
                <c:ptCount val="3"/>
                <c:pt idx="0">
                  <c:v>22.08</c:v>
                </c:pt>
                <c:pt idx="1">
                  <c:v>90.22</c:v>
                </c:pt>
                <c:pt idx="2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E178-4CA7-AB5E-A6106FEDA4B6}"/>
            </c:ext>
          </c:extLst>
        </c:ser>
        <c:ser>
          <c:idx val="60"/>
          <c:order val="60"/>
          <c:tx>
            <c:strRef>
              <c:f>normalANOVA!$A$293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normalANOVA!$B$293:$D$293</c:f>
              <c:numCache>
                <c:formatCode>General</c:formatCode>
                <c:ptCount val="3"/>
                <c:pt idx="0">
                  <c:v>11.58</c:v>
                </c:pt>
                <c:pt idx="1">
                  <c:v>10.45</c:v>
                </c:pt>
                <c:pt idx="2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E178-4CA7-AB5E-A6106FEDA4B6}"/>
            </c:ext>
          </c:extLst>
        </c:ser>
        <c:ser>
          <c:idx val="61"/>
          <c:order val="61"/>
          <c:tx>
            <c:strRef>
              <c:f>normalANOVA!$A$294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normalANOVA!$B$294:$D$294</c:f>
              <c:numCache>
                <c:formatCode>General</c:formatCode>
                <c:ptCount val="3"/>
                <c:pt idx="0">
                  <c:v>14.63</c:v>
                </c:pt>
                <c:pt idx="1">
                  <c:v>13.05</c:v>
                </c:pt>
                <c:pt idx="2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E178-4CA7-AB5E-A6106FEDA4B6}"/>
            </c:ext>
          </c:extLst>
        </c:ser>
        <c:ser>
          <c:idx val="62"/>
          <c:order val="62"/>
          <c:tx>
            <c:strRef>
              <c:f>normalANOVA!$A$295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normalANOVA!$B$295:$D$295</c:f>
              <c:numCache>
                <c:formatCode>General</c:formatCode>
                <c:ptCount val="3"/>
                <c:pt idx="0">
                  <c:v>14.63</c:v>
                </c:pt>
                <c:pt idx="1">
                  <c:v>13.05</c:v>
                </c:pt>
                <c:pt idx="2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E178-4CA7-AB5E-A6106FEDA4B6}"/>
            </c:ext>
          </c:extLst>
        </c:ser>
        <c:ser>
          <c:idx val="63"/>
          <c:order val="63"/>
          <c:tx>
            <c:strRef>
              <c:f>normalANOVA!$A$296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normalANOVA!$B$296:$D$296</c:f>
              <c:numCache>
                <c:formatCode>General</c:formatCode>
                <c:ptCount val="3"/>
                <c:pt idx="0">
                  <c:v>22.41</c:v>
                </c:pt>
                <c:pt idx="1">
                  <c:v>13.48</c:v>
                </c:pt>
                <c:pt idx="2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E178-4CA7-AB5E-A6106FEDA4B6}"/>
            </c:ext>
          </c:extLst>
        </c:ser>
        <c:ser>
          <c:idx val="64"/>
          <c:order val="64"/>
          <c:tx>
            <c:strRef>
              <c:f>normalANOVA!$A$297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normalANOVA!$B$297:$D$297</c:f>
              <c:numCache>
                <c:formatCode>General</c:formatCode>
                <c:ptCount val="3"/>
                <c:pt idx="0">
                  <c:v>22.41</c:v>
                </c:pt>
                <c:pt idx="1">
                  <c:v>13.48</c:v>
                </c:pt>
                <c:pt idx="2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E178-4CA7-AB5E-A6106FEDA4B6}"/>
            </c:ext>
          </c:extLst>
        </c:ser>
        <c:ser>
          <c:idx val="65"/>
          <c:order val="65"/>
          <c:tx>
            <c:strRef>
              <c:f>normalANOVA!$A$298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normalANOVA!$B$298:$D$298</c:f>
              <c:numCache>
                <c:formatCode>General</c:formatCode>
                <c:ptCount val="3"/>
                <c:pt idx="0">
                  <c:v>9.15</c:v>
                </c:pt>
                <c:pt idx="1">
                  <c:v>7.21</c:v>
                </c:pt>
                <c:pt idx="2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E178-4CA7-AB5E-A6106FEDA4B6}"/>
            </c:ext>
          </c:extLst>
        </c:ser>
        <c:ser>
          <c:idx val="66"/>
          <c:order val="66"/>
          <c:tx>
            <c:strRef>
              <c:f>normalANOVA!$A$299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normalANOVA!$B$299:$D$299</c:f>
              <c:numCache>
                <c:formatCode>General</c:formatCode>
                <c:ptCount val="3"/>
                <c:pt idx="0">
                  <c:v>9.15</c:v>
                </c:pt>
                <c:pt idx="1">
                  <c:v>7.21</c:v>
                </c:pt>
                <c:pt idx="2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E178-4CA7-AB5E-A6106FEDA4B6}"/>
            </c:ext>
          </c:extLst>
        </c:ser>
        <c:ser>
          <c:idx val="67"/>
          <c:order val="67"/>
          <c:tx>
            <c:strRef>
              <c:f>normalANOVA!$A$300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normalANOVA!$B$300:$D$300</c:f>
              <c:numCache>
                <c:formatCode>General</c:formatCode>
                <c:ptCount val="3"/>
                <c:pt idx="0">
                  <c:v>19.25</c:v>
                </c:pt>
                <c:pt idx="1">
                  <c:v>8.1300000000000008</c:v>
                </c:pt>
                <c:pt idx="2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E178-4CA7-AB5E-A6106FEDA4B6}"/>
            </c:ext>
          </c:extLst>
        </c:ser>
        <c:ser>
          <c:idx val="68"/>
          <c:order val="68"/>
          <c:tx>
            <c:strRef>
              <c:f>normalANOVA!$A$301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normalANOVA!$B$301:$D$301</c:f>
              <c:numCache>
                <c:formatCode>General</c:formatCode>
                <c:ptCount val="3"/>
                <c:pt idx="0">
                  <c:v>19.25</c:v>
                </c:pt>
                <c:pt idx="1">
                  <c:v>8.1300000000000008</c:v>
                </c:pt>
                <c:pt idx="2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E178-4CA7-AB5E-A6106FEDA4B6}"/>
            </c:ext>
          </c:extLst>
        </c:ser>
        <c:ser>
          <c:idx val="69"/>
          <c:order val="69"/>
          <c:tx>
            <c:strRef>
              <c:f>normalANOVA!$A$302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normalANOVA!$B$302:$D$302</c:f>
              <c:numCache>
                <c:formatCode>General</c:formatCode>
                <c:ptCount val="3"/>
                <c:pt idx="0">
                  <c:v>10.73</c:v>
                </c:pt>
                <c:pt idx="1">
                  <c:v>10.26</c:v>
                </c:pt>
                <c:pt idx="2">
                  <c:v>15.65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E178-4CA7-AB5E-A6106FEDA4B6}"/>
            </c:ext>
          </c:extLst>
        </c:ser>
        <c:ser>
          <c:idx val="70"/>
          <c:order val="70"/>
          <c:tx>
            <c:strRef>
              <c:f>normalANOVA!$A$303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normalANOVA!$B$303:$D$303</c:f>
              <c:numCache>
                <c:formatCode>General</c:formatCode>
                <c:ptCount val="3"/>
                <c:pt idx="0">
                  <c:v>21.36</c:v>
                </c:pt>
                <c:pt idx="1">
                  <c:v>6.5</c:v>
                </c:pt>
                <c:pt idx="2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E178-4CA7-AB5E-A6106FEDA4B6}"/>
            </c:ext>
          </c:extLst>
        </c:ser>
        <c:ser>
          <c:idx val="71"/>
          <c:order val="71"/>
          <c:tx>
            <c:strRef>
              <c:f>normalANOVA!$A$304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normalANOVA!$B$304:$D$304</c:f>
              <c:numCache>
                <c:formatCode>General</c:formatCode>
                <c:ptCount val="3"/>
                <c:pt idx="0">
                  <c:v>21.36</c:v>
                </c:pt>
                <c:pt idx="1">
                  <c:v>6.5</c:v>
                </c:pt>
                <c:pt idx="2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E178-4CA7-AB5E-A6106FEDA4B6}"/>
            </c:ext>
          </c:extLst>
        </c:ser>
        <c:ser>
          <c:idx val="72"/>
          <c:order val="72"/>
          <c:tx>
            <c:strRef>
              <c:f>normalANOVA!$A$305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normalANOVA!$B$305:$D$305</c:f>
              <c:numCache>
                <c:formatCode>General</c:formatCode>
                <c:ptCount val="3"/>
                <c:pt idx="0">
                  <c:v>6.3</c:v>
                </c:pt>
                <c:pt idx="1">
                  <c:v>5.83</c:v>
                </c:pt>
                <c:pt idx="2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E178-4CA7-AB5E-A6106FEDA4B6}"/>
            </c:ext>
          </c:extLst>
        </c:ser>
        <c:ser>
          <c:idx val="73"/>
          <c:order val="73"/>
          <c:tx>
            <c:strRef>
              <c:f>normalANOVA!$A$306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normalANOVA!$B$306:$D$306</c:f>
              <c:numCache>
                <c:formatCode>General</c:formatCode>
                <c:ptCount val="3"/>
                <c:pt idx="0">
                  <c:v>6.3</c:v>
                </c:pt>
                <c:pt idx="1">
                  <c:v>5.83</c:v>
                </c:pt>
                <c:pt idx="2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E178-4CA7-AB5E-A6106FEDA4B6}"/>
            </c:ext>
          </c:extLst>
        </c:ser>
        <c:ser>
          <c:idx val="74"/>
          <c:order val="74"/>
          <c:tx>
            <c:strRef>
              <c:f>normalANOVA!$A$307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normalANOVA!$B$307:$D$307</c:f>
              <c:numCache>
                <c:formatCode>General</c:formatCode>
                <c:ptCount val="3"/>
                <c:pt idx="0">
                  <c:v>18.2</c:v>
                </c:pt>
                <c:pt idx="1">
                  <c:v>10.16</c:v>
                </c:pt>
                <c:pt idx="2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E178-4CA7-AB5E-A6106FEDA4B6}"/>
            </c:ext>
          </c:extLst>
        </c:ser>
        <c:ser>
          <c:idx val="75"/>
          <c:order val="75"/>
          <c:tx>
            <c:strRef>
              <c:f>normalANOVA!$A$308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normalANOVA!$B$308:$D$308</c:f>
              <c:numCache>
                <c:formatCode>General</c:formatCode>
                <c:ptCount val="3"/>
                <c:pt idx="0">
                  <c:v>18.2</c:v>
                </c:pt>
                <c:pt idx="1">
                  <c:v>10.16</c:v>
                </c:pt>
                <c:pt idx="2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E178-4CA7-AB5E-A6106FEDA4B6}"/>
            </c:ext>
          </c:extLst>
        </c:ser>
        <c:ser>
          <c:idx val="76"/>
          <c:order val="76"/>
          <c:tx>
            <c:strRef>
              <c:f>normalANOVA!$A$309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normalANOVA!$B$309:$D$309</c:f>
              <c:numCache>
                <c:formatCode>General</c:formatCode>
                <c:ptCount val="3"/>
                <c:pt idx="0">
                  <c:v>17.11</c:v>
                </c:pt>
                <c:pt idx="1">
                  <c:v>11.88</c:v>
                </c:pt>
                <c:pt idx="2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E178-4CA7-AB5E-A6106FEDA4B6}"/>
            </c:ext>
          </c:extLst>
        </c:ser>
        <c:ser>
          <c:idx val="77"/>
          <c:order val="77"/>
          <c:tx>
            <c:strRef>
              <c:f>normalANOVA!$A$310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normalANOVA!$B$310:$D$310</c:f>
              <c:numCache>
                <c:formatCode>General</c:formatCode>
                <c:ptCount val="3"/>
                <c:pt idx="0">
                  <c:v>17.11</c:v>
                </c:pt>
                <c:pt idx="1">
                  <c:v>11.88</c:v>
                </c:pt>
                <c:pt idx="2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E178-4CA7-AB5E-A6106FEDA4B6}"/>
            </c:ext>
          </c:extLst>
        </c:ser>
        <c:ser>
          <c:idx val="78"/>
          <c:order val="78"/>
          <c:tx>
            <c:strRef>
              <c:f>normalANOVA!$A$311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normalANOVA!$B$311:$D$311</c:f>
              <c:numCache>
                <c:formatCode>General</c:formatCode>
                <c:ptCount val="3"/>
                <c:pt idx="0">
                  <c:v>11.71</c:v>
                </c:pt>
                <c:pt idx="1">
                  <c:v>7.06</c:v>
                </c:pt>
                <c:pt idx="2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E178-4CA7-AB5E-A6106FEDA4B6}"/>
            </c:ext>
          </c:extLst>
        </c:ser>
        <c:ser>
          <c:idx val="79"/>
          <c:order val="79"/>
          <c:tx>
            <c:strRef>
              <c:f>normalANOVA!$A$312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normalANOVA!$B$312:$D$312</c:f>
              <c:numCache>
                <c:formatCode>General</c:formatCode>
                <c:ptCount val="3"/>
                <c:pt idx="0">
                  <c:v>11.71</c:v>
                </c:pt>
                <c:pt idx="1">
                  <c:v>7.06</c:v>
                </c:pt>
                <c:pt idx="2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E178-4CA7-AB5E-A6106FEDA4B6}"/>
            </c:ext>
          </c:extLst>
        </c:ser>
        <c:ser>
          <c:idx val="80"/>
          <c:order val="80"/>
          <c:tx>
            <c:strRef>
              <c:f>normalANOVA!$A$313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normalANOVA!$B$313:$D$313</c:f>
              <c:numCache>
                <c:formatCode>General</c:formatCode>
                <c:ptCount val="3"/>
                <c:pt idx="0">
                  <c:v>21.36</c:v>
                </c:pt>
                <c:pt idx="1">
                  <c:v>21.41</c:v>
                </c:pt>
                <c:pt idx="2">
                  <c:v>31.23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E178-4CA7-AB5E-A6106FEDA4B6}"/>
            </c:ext>
          </c:extLst>
        </c:ser>
        <c:ser>
          <c:idx val="81"/>
          <c:order val="81"/>
          <c:tx>
            <c:strRef>
              <c:f>normalANOVA!$A$314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normalANOVA!$B$314:$D$314</c:f>
              <c:numCache>
                <c:formatCode>General</c:formatCode>
                <c:ptCount val="3"/>
                <c:pt idx="0">
                  <c:v>12.38</c:v>
                </c:pt>
                <c:pt idx="1">
                  <c:v>8.4</c:v>
                </c:pt>
                <c:pt idx="2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E178-4CA7-AB5E-A6106FEDA4B6}"/>
            </c:ext>
          </c:extLst>
        </c:ser>
        <c:ser>
          <c:idx val="82"/>
          <c:order val="82"/>
          <c:tx>
            <c:strRef>
              <c:f>normalANOVA!$A$315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normalANOVA!$B$315:$D$315</c:f>
              <c:numCache>
                <c:formatCode>General</c:formatCode>
                <c:ptCount val="3"/>
                <c:pt idx="0">
                  <c:v>12.38</c:v>
                </c:pt>
                <c:pt idx="1">
                  <c:v>8.4</c:v>
                </c:pt>
                <c:pt idx="2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E178-4CA7-AB5E-A6106FEDA4B6}"/>
            </c:ext>
          </c:extLst>
        </c:ser>
        <c:ser>
          <c:idx val="83"/>
          <c:order val="83"/>
          <c:tx>
            <c:strRef>
              <c:f>normalANOVA!$A$316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normalANOVA!$B$316:$D$316</c:f>
              <c:numCache>
                <c:formatCode>General</c:formatCode>
                <c:ptCount val="3"/>
                <c:pt idx="0">
                  <c:v>63</c:v>
                </c:pt>
                <c:pt idx="1">
                  <c:v>8.08</c:v>
                </c:pt>
                <c:pt idx="2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E178-4CA7-AB5E-A6106FEDA4B6}"/>
            </c:ext>
          </c:extLst>
        </c:ser>
        <c:ser>
          <c:idx val="84"/>
          <c:order val="84"/>
          <c:tx>
            <c:strRef>
              <c:f>normalANOVA!$A$317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normalANOVA!$B$317:$D$317</c:f>
              <c:numCache>
                <c:formatCode>General</c:formatCode>
                <c:ptCount val="3"/>
                <c:pt idx="0">
                  <c:v>63</c:v>
                </c:pt>
                <c:pt idx="1">
                  <c:v>8.08</c:v>
                </c:pt>
                <c:pt idx="2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E178-4CA7-AB5E-A6106FEDA4B6}"/>
            </c:ext>
          </c:extLst>
        </c:ser>
        <c:ser>
          <c:idx val="85"/>
          <c:order val="85"/>
          <c:tx>
            <c:strRef>
              <c:f>normalANOVA!$A$318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normalANOVA!$B$318:$D$318</c:f>
              <c:numCache>
                <c:formatCode>General</c:formatCode>
                <c:ptCount val="3"/>
                <c:pt idx="0">
                  <c:v>13.36</c:v>
                </c:pt>
                <c:pt idx="1">
                  <c:v>6.95</c:v>
                </c:pt>
                <c:pt idx="2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E178-4CA7-AB5E-A6106FEDA4B6}"/>
            </c:ext>
          </c:extLst>
        </c:ser>
        <c:ser>
          <c:idx val="86"/>
          <c:order val="86"/>
          <c:tx>
            <c:strRef>
              <c:f>normalANOVA!$A$319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normalANOVA!$B$319:$D$319</c:f>
              <c:numCache>
                <c:formatCode>General</c:formatCode>
                <c:ptCount val="3"/>
                <c:pt idx="0">
                  <c:v>13.36</c:v>
                </c:pt>
                <c:pt idx="1">
                  <c:v>6.95</c:v>
                </c:pt>
                <c:pt idx="2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E178-4CA7-AB5E-A6106FEDA4B6}"/>
            </c:ext>
          </c:extLst>
        </c:ser>
        <c:ser>
          <c:idx val="87"/>
          <c:order val="87"/>
          <c:tx>
            <c:strRef>
              <c:f>normalANOVA!$A$320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normalANOVA!$B$320:$D$320</c:f>
              <c:numCache>
                <c:formatCode>General</c:formatCode>
                <c:ptCount val="3"/>
                <c:pt idx="0">
                  <c:v>10.65</c:v>
                </c:pt>
                <c:pt idx="1">
                  <c:v>8.2799999999999994</c:v>
                </c:pt>
                <c:pt idx="2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E178-4CA7-AB5E-A6106FEDA4B6}"/>
            </c:ext>
          </c:extLst>
        </c:ser>
        <c:ser>
          <c:idx val="88"/>
          <c:order val="88"/>
          <c:tx>
            <c:strRef>
              <c:f>normalANOVA!$A$321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normalANOVA!$B$321:$D$321</c:f>
              <c:numCache>
                <c:formatCode>General</c:formatCode>
                <c:ptCount val="3"/>
                <c:pt idx="0">
                  <c:v>10.65</c:v>
                </c:pt>
                <c:pt idx="1">
                  <c:v>8.2799999999999994</c:v>
                </c:pt>
                <c:pt idx="2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E178-4CA7-AB5E-A6106FEDA4B6}"/>
            </c:ext>
          </c:extLst>
        </c:ser>
        <c:ser>
          <c:idx val="89"/>
          <c:order val="89"/>
          <c:tx>
            <c:strRef>
              <c:f>normalANOVA!$A$322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normalANOVA!$B$322:$D$322</c:f>
              <c:numCache>
                <c:formatCode>General</c:formatCode>
                <c:ptCount val="3"/>
                <c:pt idx="0">
                  <c:v>10.51</c:v>
                </c:pt>
                <c:pt idx="1">
                  <c:v>5.16</c:v>
                </c:pt>
                <c:pt idx="2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E178-4CA7-AB5E-A6106FEDA4B6}"/>
            </c:ext>
          </c:extLst>
        </c:ser>
        <c:ser>
          <c:idx val="90"/>
          <c:order val="90"/>
          <c:tx>
            <c:strRef>
              <c:f>normalANOVA!$A$323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normalANOVA!$B$323:$D$323</c:f>
              <c:numCache>
                <c:formatCode>General</c:formatCode>
                <c:ptCount val="3"/>
                <c:pt idx="0">
                  <c:v>34.75</c:v>
                </c:pt>
                <c:pt idx="1">
                  <c:v>10.61</c:v>
                </c:pt>
                <c:pt idx="2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E178-4CA7-AB5E-A6106FEDA4B6}"/>
            </c:ext>
          </c:extLst>
        </c:ser>
        <c:ser>
          <c:idx val="91"/>
          <c:order val="91"/>
          <c:tx>
            <c:strRef>
              <c:f>normalANOVA!$A$324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normalANOVA!$B$324:$D$324</c:f>
              <c:numCache>
                <c:formatCode>General</c:formatCode>
                <c:ptCount val="3"/>
                <c:pt idx="0">
                  <c:v>34.75</c:v>
                </c:pt>
                <c:pt idx="1">
                  <c:v>10.61</c:v>
                </c:pt>
                <c:pt idx="2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E178-4CA7-AB5E-A6106FEDA4B6}"/>
            </c:ext>
          </c:extLst>
        </c:ser>
        <c:ser>
          <c:idx val="92"/>
          <c:order val="92"/>
          <c:tx>
            <c:strRef>
              <c:f>normalANOVA!$A$325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normalANOVA!$B$325:$D$325</c:f>
              <c:numCache>
                <c:formatCode>General</c:formatCode>
                <c:ptCount val="3"/>
                <c:pt idx="0">
                  <c:v>13.18</c:v>
                </c:pt>
                <c:pt idx="1">
                  <c:v>6.01</c:v>
                </c:pt>
                <c:pt idx="2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E178-4CA7-AB5E-A6106FEDA4B6}"/>
            </c:ext>
          </c:extLst>
        </c:ser>
        <c:ser>
          <c:idx val="93"/>
          <c:order val="93"/>
          <c:tx>
            <c:strRef>
              <c:f>normalANOVA!$A$326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normalANOVA!$B$326:$D$326</c:f>
              <c:numCache>
                <c:formatCode>General</c:formatCode>
                <c:ptCount val="3"/>
                <c:pt idx="0">
                  <c:v>13.18</c:v>
                </c:pt>
                <c:pt idx="1">
                  <c:v>6.01</c:v>
                </c:pt>
                <c:pt idx="2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E178-4CA7-AB5E-A6106FEDA4B6}"/>
            </c:ext>
          </c:extLst>
        </c:ser>
        <c:ser>
          <c:idx val="94"/>
          <c:order val="94"/>
          <c:tx>
            <c:strRef>
              <c:f>normalANOVA!$A$327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normalANOVA!$B$327:$D$327</c:f>
              <c:numCache>
                <c:formatCode>General</c:formatCode>
                <c:ptCount val="3"/>
                <c:pt idx="0">
                  <c:v>14.5</c:v>
                </c:pt>
                <c:pt idx="1">
                  <c:v>6.91</c:v>
                </c:pt>
                <c:pt idx="2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E178-4CA7-AB5E-A6106FEDA4B6}"/>
            </c:ext>
          </c:extLst>
        </c:ser>
        <c:ser>
          <c:idx val="95"/>
          <c:order val="95"/>
          <c:tx>
            <c:strRef>
              <c:f>normalANOVA!$A$328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normalANOVA!$B$328:$D$328</c:f>
              <c:numCache>
                <c:formatCode>General</c:formatCode>
                <c:ptCount val="3"/>
                <c:pt idx="0">
                  <c:v>14.5</c:v>
                </c:pt>
                <c:pt idx="1">
                  <c:v>6.91</c:v>
                </c:pt>
                <c:pt idx="2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E178-4CA7-AB5E-A6106FEDA4B6}"/>
            </c:ext>
          </c:extLst>
        </c:ser>
        <c:ser>
          <c:idx val="96"/>
          <c:order val="96"/>
          <c:tx>
            <c:strRef>
              <c:f>normalANOVA!$A$329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normalANOVA!$B$329:$D$329</c:f>
              <c:numCache>
                <c:formatCode>General</c:formatCode>
                <c:ptCount val="3"/>
                <c:pt idx="0">
                  <c:v>9.98</c:v>
                </c:pt>
                <c:pt idx="1">
                  <c:v>12.34</c:v>
                </c:pt>
                <c:pt idx="2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E178-4CA7-AB5E-A6106FEDA4B6}"/>
            </c:ext>
          </c:extLst>
        </c:ser>
        <c:ser>
          <c:idx val="97"/>
          <c:order val="97"/>
          <c:tx>
            <c:strRef>
              <c:f>normalANOVA!$A$330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normalANOVA!$B$330:$D$330</c:f>
              <c:numCache>
                <c:formatCode>General</c:formatCode>
                <c:ptCount val="3"/>
                <c:pt idx="0">
                  <c:v>9.98</c:v>
                </c:pt>
                <c:pt idx="1">
                  <c:v>12.34</c:v>
                </c:pt>
                <c:pt idx="2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E178-4CA7-AB5E-A6106FEDA4B6}"/>
            </c:ext>
          </c:extLst>
        </c:ser>
        <c:ser>
          <c:idx val="98"/>
          <c:order val="98"/>
          <c:tx>
            <c:strRef>
              <c:f>normalANOVA!$A$331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normalANOVA!$B$331:$D$331</c:f>
              <c:numCache>
                <c:formatCode>General</c:formatCode>
                <c:ptCount val="3"/>
                <c:pt idx="0">
                  <c:v>8</c:v>
                </c:pt>
                <c:pt idx="1">
                  <c:v>7.6</c:v>
                </c:pt>
                <c:pt idx="2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E178-4CA7-AB5E-A6106FEDA4B6}"/>
            </c:ext>
          </c:extLst>
        </c:ser>
        <c:ser>
          <c:idx val="99"/>
          <c:order val="99"/>
          <c:tx>
            <c:strRef>
              <c:f>normalANOVA!$A$332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normalANOVA!$B$332:$D$332</c:f>
              <c:numCache>
                <c:formatCode>General</c:formatCode>
                <c:ptCount val="3"/>
                <c:pt idx="0">
                  <c:v>8</c:v>
                </c:pt>
                <c:pt idx="1">
                  <c:v>7.6</c:v>
                </c:pt>
                <c:pt idx="2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E178-4CA7-AB5E-A6106FEDA4B6}"/>
            </c:ext>
          </c:extLst>
        </c:ser>
        <c:ser>
          <c:idx val="100"/>
          <c:order val="100"/>
          <c:tx>
            <c:strRef>
              <c:f>normalANOVA!$A$59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normalANOVA!$B$232:$D$232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normalANOVA!$B$59:$D$59</c:f>
              <c:numCache>
                <c:formatCode>General</c:formatCode>
                <c:ptCount val="3"/>
                <c:pt idx="0">
                  <c:v>18.672181818181819</c:v>
                </c:pt>
                <c:pt idx="1">
                  <c:v>14.902000000000001</c:v>
                </c:pt>
                <c:pt idx="2">
                  <c:v>24.160909090909097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E178-4CA7-AB5E-A6106FEDA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8784"/>
        <c:axId val="1"/>
      </c:lineChart>
      <c:catAx>
        <c:axId val="7122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8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1934156378600823"/>
          <c:w val="0.95266532900972178"/>
          <c:h val="0.67078189300411528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normalANOVA!$B$83:$D$83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normalANOVA!$B$84:$D$84</c:f>
              <c:numCache>
                <c:formatCode>General</c:formatCode>
                <c:ptCount val="3"/>
                <c:pt idx="0">
                  <c:v>10.566000000000001</c:v>
                </c:pt>
                <c:pt idx="1">
                  <c:v>6.9260000000000002</c:v>
                </c:pt>
                <c:pt idx="2">
                  <c:v>8.2360000000000007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9A-46B4-B40F-6C7E27AA445D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D9A-46B4-B40F-6C7E27AA445D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D9A-46B4-B40F-6C7E27AA445D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D9A-46B4-B40F-6C7E27AA445D}"/>
              </c:ext>
            </c:extLst>
          </c:dPt>
          <c:errBars>
            <c:errBarType val="minus"/>
            <c:errValType val="cust"/>
            <c:noEndCap val="0"/>
            <c:minus>
              <c:numRef>
                <c:f>normalANOVA!$B$85:$D$85</c:f>
                <c:numCache>
                  <c:formatCode>General</c:formatCode>
                  <c:ptCount val="3"/>
                  <c:pt idx="0">
                    <c:v>1.488999999999999</c:v>
                  </c:pt>
                  <c:pt idx="1">
                    <c:v>1.4139999999999997</c:v>
                  </c:pt>
                  <c:pt idx="2">
                    <c:v>2.6440000000000001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normalANOVA!$B$83:$D$83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normalANOVA!$B$85:$D$85</c:f>
              <c:numCache>
                <c:formatCode>General</c:formatCode>
                <c:ptCount val="3"/>
                <c:pt idx="0">
                  <c:v>1.488999999999999</c:v>
                </c:pt>
                <c:pt idx="1">
                  <c:v>1.4139999999999997</c:v>
                </c:pt>
                <c:pt idx="2">
                  <c:v>2.6440000000000001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D9A-46B4-B40F-6C7E27AA445D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normalANOVA!$B$83:$D$83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normalANOVA!$B$86:$D$86</c:f>
              <c:numCache>
                <c:formatCode>General</c:formatCode>
                <c:ptCount val="3"/>
                <c:pt idx="0">
                  <c:v>3.5750000000000011</c:v>
                </c:pt>
                <c:pt idx="1">
                  <c:v>3.7100000000000009</c:v>
                </c:pt>
                <c:pt idx="2">
                  <c:v>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ED9A-46B4-B40F-6C7E27AA445D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normalANOVA!$B$88:$D$88</c:f>
                <c:numCache>
                  <c:formatCode>General</c:formatCode>
                  <c:ptCount val="3"/>
                  <c:pt idx="0">
                    <c:v>7.5240000000000009</c:v>
                  </c:pt>
                  <c:pt idx="1">
                    <c:v>7.610000000000003</c:v>
                  </c:pt>
                  <c:pt idx="2">
                    <c:v>23.406999999999996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normalANOVA!$B$83:$D$83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normalANOVA!$B$87:$D$87</c:f>
              <c:numCache>
                <c:formatCode>General</c:formatCode>
                <c:ptCount val="3"/>
                <c:pt idx="0">
                  <c:v>5.2299999999999986</c:v>
                </c:pt>
                <c:pt idx="1">
                  <c:v>2.9800000000000004</c:v>
                </c:pt>
                <c:pt idx="2">
                  <c:v>11.945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ED9A-46B4-B40F-6C7E27AA445D}"/>
            </c:ext>
          </c:extLst>
        </c:ser>
        <c:ser>
          <c:idx val="4"/>
          <c:order val="4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2F-ED9A-46B4-B40F-6C7E27AA445D}"/>
              </c:ext>
            </c:extLst>
          </c:dPt>
          <c:dPt>
            <c:idx val="1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31-ED9A-46B4-B40F-6C7E27AA445D}"/>
              </c:ext>
            </c:extLst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33-ED9A-46B4-B40F-6C7E27AA445D}"/>
              </c:ext>
            </c:extLst>
          </c:dPt>
          <c:cat>
            <c:strRef>
              <c:f>normalANOVA!$B$83:$D$83</c:f>
              <c:strCache>
                <c:ptCount val="3"/>
                <c:pt idx="0">
                  <c:v>McGrath</c:v>
                </c:pt>
                <c:pt idx="1">
                  <c:v>AWS</c:v>
                </c:pt>
                <c:pt idx="2">
                  <c:v>AceScope</c:v>
                </c:pt>
              </c:strCache>
            </c:strRef>
          </c:cat>
          <c:val>
            <c:numRef>
              <c:f>normalANOVA!$B$88:$D$88</c:f>
              <c:numCache>
                <c:formatCode>General</c:formatCode>
                <c:ptCount val="3"/>
                <c:pt idx="0">
                  <c:v>7.5240000000000009</c:v>
                </c:pt>
                <c:pt idx="1">
                  <c:v>7.610000000000003</c:v>
                </c:pt>
                <c:pt idx="2">
                  <c:v>23.406999999999996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ED9A-46B4-B40F-6C7E27AA4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49928"/>
        <c:axId val="1"/>
      </c:barChart>
      <c:catAx>
        <c:axId val="71224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49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AWSvsAce!$A$72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AWSvsAce!$B$72:$C$72</c:f>
              <c:numCache>
                <c:formatCode>General</c:formatCode>
                <c:ptCount val="2"/>
                <c:pt idx="0">
                  <c:v>38.549999999999997</c:v>
                </c:pt>
                <c:pt idx="1">
                  <c:v>74.67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E-4566-AC7A-ECE560B8D1E2}"/>
            </c:ext>
          </c:extLst>
        </c:ser>
        <c:ser>
          <c:idx val="1"/>
          <c:order val="1"/>
          <c:tx>
            <c:strRef>
              <c:f>AWSvsAce!$A$73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AWSvsAce!$B$73:$C$73</c:f>
              <c:numCache>
                <c:formatCode>General</c:formatCode>
                <c:ptCount val="2"/>
                <c:pt idx="0">
                  <c:v>26.87</c:v>
                </c:pt>
                <c:pt idx="1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E-4566-AC7A-ECE560B8D1E2}"/>
            </c:ext>
          </c:extLst>
        </c:ser>
        <c:ser>
          <c:idx val="2"/>
          <c:order val="2"/>
          <c:tx>
            <c:strRef>
              <c:f>AWSvsAce!$A$74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AWSvsAce!$B$74:$C$74</c:f>
              <c:numCache>
                <c:formatCode>General</c:formatCode>
                <c:ptCount val="2"/>
                <c:pt idx="0">
                  <c:v>26.87</c:v>
                </c:pt>
                <c:pt idx="1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E-4566-AC7A-ECE560B8D1E2}"/>
            </c:ext>
          </c:extLst>
        </c:ser>
        <c:ser>
          <c:idx val="3"/>
          <c:order val="3"/>
          <c:tx>
            <c:strRef>
              <c:f>AWSvsAce!$A$75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AWSvsAce!$B$75:$C$75</c:f>
              <c:numCache>
                <c:formatCode>General</c:formatCode>
                <c:ptCount val="2"/>
                <c:pt idx="0">
                  <c:v>28.39</c:v>
                </c:pt>
                <c:pt idx="1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E-4566-AC7A-ECE560B8D1E2}"/>
            </c:ext>
          </c:extLst>
        </c:ser>
        <c:ser>
          <c:idx val="4"/>
          <c:order val="4"/>
          <c:tx>
            <c:strRef>
              <c:f>AWSvsAce!$A$76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AWSvsAce!$B$76:$C$76</c:f>
              <c:numCache>
                <c:formatCode>General</c:formatCode>
                <c:ptCount val="2"/>
                <c:pt idx="0">
                  <c:v>28.39</c:v>
                </c:pt>
                <c:pt idx="1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E-4566-AC7A-ECE560B8D1E2}"/>
            </c:ext>
          </c:extLst>
        </c:ser>
        <c:ser>
          <c:idx val="5"/>
          <c:order val="5"/>
          <c:tx>
            <c:strRef>
              <c:f>AWSvsAce!$A$77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AWSvsAce!$B$77:$C$77</c:f>
              <c:numCache>
                <c:formatCode>General</c:formatCode>
                <c:ptCount val="2"/>
                <c:pt idx="0">
                  <c:v>18.36</c:v>
                </c:pt>
                <c:pt idx="1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E-4566-AC7A-ECE560B8D1E2}"/>
            </c:ext>
          </c:extLst>
        </c:ser>
        <c:ser>
          <c:idx val="6"/>
          <c:order val="6"/>
          <c:tx>
            <c:strRef>
              <c:f>AWSvsAce!$A$78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AWSvsAce!$B$78:$C$78</c:f>
              <c:numCache>
                <c:formatCode>General</c:formatCode>
                <c:ptCount val="2"/>
                <c:pt idx="0">
                  <c:v>18.36</c:v>
                </c:pt>
                <c:pt idx="1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FDE-4566-AC7A-ECE560B8D1E2}"/>
            </c:ext>
          </c:extLst>
        </c:ser>
        <c:ser>
          <c:idx val="7"/>
          <c:order val="7"/>
          <c:tx>
            <c:strRef>
              <c:f>AWSvsAce!$A$79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AWSvsAce!$B$79:$C$79</c:f>
              <c:numCache>
                <c:formatCode>General</c:formatCode>
                <c:ptCount val="2"/>
                <c:pt idx="0">
                  <c:v>18.2</c:v>
                </c:pt>
                <c:pt idx="1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FDE-4566-AC7A-ECE560B8D1E2}"/>
            </c:ext>
          </c:extLst>
        </c:ser>
        <c:ser>
          <c:idx val="8"/>
          <c:order val="8"/>
          <c:tx>
            <c:strRef>
              <c:f>AWSvsAce!$A$80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AWSvsAce!$B$80:$C$80</c:f>
              <c:numCache>
                <c:formatCode>General</c:formatCode>
                <c:ptCount val="2"/>
                <c:pt idx="0">
                  <c:v>18.2</c:v>
                </c:pt>
                <c:pt idx="1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FDE-4566-AC7A-ECE560B8D1E2}"/>
            </c:ext>
          </c:extLst>
        </c:ser>
        <c:ser>
          <c:idx val="9"/>
          <c:order val="9"/>
          <c:tx>
            <c:strRef>
              <c:f>AWSvsAce!$A$81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AWSvsAce!$B$81:$C$81</c:f>
              <c:numCache>
                <c:formatCode>General</c:formatCode>
                <c:ptCount val="2"/>
                <c:pt idx="0">
                  <c:v>15.01</c:v>
                </c:pt>
                <c:pt idx="1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FDE-4566-AC7A-ECE560B8D1E2}"/>
            </c:ext>
          </c:extLst>
        </c:ser>
        <c:ser>
          <c:idx val="10"/>
          <c:order val="10"/>
          <c:tx>
            <c:strRef>
              <c:f>AWSvsAce!$A$82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AWSvsAce!$B$82:$C$82</c:f>
              <c:numCache>
                <c:formatCode>General</c:formatCode>
                <c:ptCount val="2"/>
                <c:pt idx="0">
                  <c:v>9.93</c:v>
                </c:pt>
                <c:pt idx="1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FDE-4566-AC7A-ECE560B8D1E2}"/>
            </c:ext>
          </c:extLst>
        </c:ser>
        <c:ser>
          <c:idx val="11"/>
          <c:order val="11"/>
          <c:tx>
            <c:strRef>
              <c:f>AWSvsAce!$A$83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AWSvsAce!$B$83:$C$83</c:f>
              <c:numCache>
                <c:formatCode>General</c:formatCode>
                <c:ptCount val="2"/>
                <c:pt idx="0">
                  <c:v>9.93</c:v>
                </c:pt>
                <c:pt idx="1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FDE-4566-AC7A-ECE560B8D1E2}"/>
            </c:ext>
          </c:extLst>
        </c:ser>
        <c:ser>
          <c:idx val="12"/>
          <c:order val="12"/>
          <c:tx>
            <c:strRef>
              <c:f>AWSvsAce!$A$84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AWSvsAce!$B$84:$C$84</c:f>
              <c:numCache>
                <c:formatCode>General</c:formatCode>
                <c:ptCount val="2"/>
                <c:pt idx="0">
                  <c:v>10.11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FDE-4566-AC7A-ECE560B8D1E2}"/>
            </c:ext>
          </c:extLst>
        </c:ser>
        <c:ser>
          <c:idx val="13"/>
          <c:order val="13"/>
          <c:tx>
            <c:strRef>
              <c:f>AWSvsAce!$A$85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AWSvsAce!$B$85:$C$85</c:f>
              <c:numCache>
                <c:formatCode>General</c:formatCode>
                <c:ptCount val="2"/>
                <c:pt idx="0">
                  <c:v>10.11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FDE-4566-AC7A-ECE560B8D1E2}"/>
            </c:ext>
          </c:extLst>
        </c:ser>
        <c:ser>
          <c:idx val="14"/>
          <c:order val="14"/>
          <c:tx>
            <c:strRef>
              <c:f>AWSvsAce!$A$86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AWSvsAce!$B$86:$C$86</c:f>
              <c:numCache>
                <c:formatCode>General</c:formatCode>
                <c:ptCount val="2"/>
                <c:pt idx="0">
                  <c:v>23.46</c:v>
                </c:pt>
                <c:pt idx="1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FDE-4566-AC7A-ECE560B8D1E2}"/>
            </c:ext>
          </c:extLst>
        </c:ser>
        <c:ser>
          <c:idx val="15"/>
          <c:order val="15"/>
          <c:tx>
            <c:strRef>
              <c:f>AWSvsAce!$A$87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AWSvsAce!$B$87:$C$87</c:f>
              <c:numCache>
                <c:formatCode>General</c:formatCode>
                <c:ptCount val="2"/>
                <c:pt idx="0">
                  <c:v>23.46</c:v>
                </c:pt>
                <c:pt idx="1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FDE-4566-AC7A-ECE560B8D1E2}"/>
            </c:ext>
          </c:extLst>
        </c:ser>
        <c:ser>
          <c:idx val="16"/>
          <c:order val="16"/>
          <c:tx>
            <c:strRef>
              <c:f>AWSvsAce!$A$88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AWSvsAce!$B$88:$C$88</c:f>
              <c:numCache>
                <c:formatCode>General</c:formatCode>
                <c:ptCount val="2"/>
                <c:pt idx="0">
                  <c:v>14.67</c:v>
                </c:pt>
                <c:pt idx="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FDE-4566-AC7A-ECE560B8D1E2}"/>
            </c:ext>
          </c:extLst>
        </c:ser>
        <c:ser>
          <c:idx val="17"/>
          <c:order val="17"/>
          <c:tx>
            <c:strRef>
              <c:f>AWSvsAce!$A$89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AWSvsAce!$B$89:$C$89</c:f>
              <c:numCache>
                <c:formatCode>General</c:formatCode>
                <c:ptCount val="2"/>
                <c:pt idx="0">
                  <c:v>14.67</c:v>
                </c:pt>
                <c:pt idx="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FDE-4566-AC7A-ECE560B8D1E2}"/>
            </c:ext>
          </c:extLst>
        </c:ser>
        <c:ser>
          <c:idx val="18"/>
          <c:order val="18"/>
          <c:tx>
            <c:strRef>
              <c:f>AWSvsAce!$A$90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AWSvsAce!$B$90:$C$90</c:f>
              <c:numCache>
                <c:formatCode>General</c:formatCode>
                <c:ptCount val="2"/>
                <c:pt idx="0">
                  <c:v>18.93</c:v>
                </c:pt>
                <c:pt idx="1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FDE-4566-AC7A-ECE560B8D1E2}"/>
            </c:ext>
          </c:extLst>
        </c:ser>
        <c:ser>
          <c:idx val="19"/>
          <c:order val="19"/>
          <c:tx>
            <c:strRef>
              <c:f>AWSvsAce!$A$91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AWSvsAce!$B$91:$C$91</c:f>
              <c:numCache>
                <c:formatCode>General</c:formatCode>
                <c:ptCount val="2"/>
                <c:pt idx="0">
                  <c:v>18.93</c:v>
                </c:pt>
                <c:pt idx="1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FDE-4566-AC7A-ECE560B8D1E2}"/>
            </c:ext>
          </c:extLst>
        </c:ser>
        <c:ser>
          <c:idx val="20"/>
          <c:order val="20"/>
          <c:tx>
            <c:strRef>
              <c:f>AWSvsAce!$A$92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AWSvsAce!$B$92:$C$92</c:f>
              <c:numCache>
                <c:formatCode>General</c:formatCode>
                <c:ptCount val="2"/>
                <c:pt idx="0">
                  <c:v>10.7</c:v>
                </c:pt>
                <c:pt idx="1">
                  <c:v>52.78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FDE-4566-AC7A-ECE560B8D1E2}"/>
            </c:ext>
          </c:extLst>
        </c:ser>
        <c:ser>
          <c:idx val="21"/>
          <c:order val="21"/>
          <c:tx>
            <c:strRef>
              <c:f>AWSvsAce!$A$93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AWSvsAce!$B$93:$C$93</c:f>
              <c:numCache>
                <c:formatCode>General</c:formatCode>
                <c:ptCount val="2"/>
                <c:pt idx="0">
                  <c:v>15.05</c:v>
                </c:pt>
                <c:pt idx="1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FDE-4566-AC7A-ECE560B8D1E2}"/>
            </c:ext>
          </c:extLst>
        </c:ser>
        <c:ser>
          <c:idx val="22"/>
          <c:order val="22"/>
          <c:tx>
            <c:strRef>
              <c:f>AWSvsAce!$A$94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AWSvsAce!$B$94:$C$94</c:f>
              <c:numCache>
                <c:formatCode>General</c:formatCode>
                <c:ptCount val="2"/>
                <c:pt idx="0">
                  <c:v>15.05</c:v>
                </c:pt>
                <c:pt idx="1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FDE-4566-AC7A-ECE560B8D1E2}"/>
            </c:ext>
          </c:extLst>
        </c:ser>
        <c:ser>
          <c:idx val="23"/>
          <c:order val="23"/>
          <c:tx>
            <c:strRef>
              <c:f>AWSvsAce!$A$95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AWSvsAce!$B$95:$C$95</c:f>
              <c:numCache>
                <c:formatCode>General</c:formatCode>
                <c:ptCount val="2"/>
                <c:pt idx="0">
                  <c:v>50.2</c:v>
                </c:pt>
                <c:pt idx="1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FDE-4566-AC7A-ECE560B8D1E2}"/>
            </c:ext>
          </c:extLst>
        </c:ser>
        <c:ser>
          <c:idx val="24"/>
          <c:order val="24"/>
          <c:tx>
            <c:strRef>
              <c:f>AWSvsAce!$A$96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AWSvsAce!$B$96:$C$96</c:f>
              <c:numCache>
                <c:formatCode>General</c:formatCode>
                <c:ptCount val="2"/>
                <c:pt idx="0">
                  <c:v>50.2</c:v>
                </c:pt>
                <c:pt idx="1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FDE-4566-AC7A-ECE560B8D1E2}"/>
            </c:ext>
          </c:extLst>
        </c:ser>
        <c:ser>
          <c:idx val="25"/>
          <c:order val="25"/>
          <c:tx>
            <c:strRef>
              <c:f>AWSvsAce!$A$97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AWSvsAce!$B$97:$C$97</c:f>
              <c:numCache>
                <c:formatCode>General</c:formatCode>
                <c:ptCount val="2"/>
                <c:pt idx="0">
                  <c:v>12.33</c:v>
                </c:pt>
                <c:pt idx="1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FDE-4566-AC7A-ECE560B8D1E2}"/>
            </c:ext>
          </c:extLst>
        </c:ser>
        <c:ser>
          <c:idx val="26"/>
          <c:order val="26"/>
          <c:tx>
            <c:strRef>
              <c:f>AWSvsAce!$A$98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AWSvsAce!$B$98:$C$98</c:f>
              <c:numCache>
                <c:formatCode>General</c:formatCode>
                <c:ptCount val="2"/>
                <c:pt idx="0">
                  <c:v>12.33</c:v>
                </c:pt>
                <c:pt idx="1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FDE-4566-AC7A-ECE560B8D1E2}"/>
            </c:ext>
          </c:extLst>
        </c:ser>
        <c:ser>
          <c:idx val="27"/>
          <c:order val="27"/>
          <c:tx>
            <c:strRef>
              <c:f>AWSvsAce!$A$99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AWSvsAce!$B$99:$C$99</c:f>
              <c:numCache>
                <c:formatCode>General</c:formatCode>
                <c:ptCount val="2"/>
                <c:pt idx="0">
                  <c:v>12.78</c:v>
                </c:pt>
                <c:pt idx="1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FDE-4566-AC7A-ECE560B8D1E2}"/>
            </c:ext>
          </c:extLst>
        </c:ser>
        <c:ser>
          <c:idx val="28"/>
          <c:order val="28"/>
          <c:tx>
            <c:strRef>
              <c:f>AWSvsAce!$A$100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AWSvsAce!$B$100:$C$100</c:f>
              <c:numCache>
                <c:formatCode>General</c:formatCode>
                <c:ptCount val="2"/>
                <c:pt idx="0">
                  <c:v>12.78</c:v>
                </c:pt>
                <c:pt idx="1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FDE-4566-AC7A-ECE560B8D1E2}"/>
            </c:ext>
          </c:extLst>
        </c:ser>
        <c:ser>
          <c:idx val="29"/>
          <c:order val="29"/>
          <c:tx>
            <c:strRef>
              <c:f>AWSvsAce!$A$101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AWSvsAce!$B$101:$C$101</c:f>
              <c:numCache>
                <c:formatCode>General</c:formatCode>
                <c:ptCount val="2"/>
                <c:pt idx="0">
                  <c:v>12.05</c:v>
                </c:pt>
                <c:pt idx="1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FDE-4566-AC7A-ECE560B8D1E2}"/>
            </c:ext>
          </c:extLst>
        </c:ser>
        <c:ser>
          <c:idx val="30"/>
          <c:order val="30"/>
          <c:tx>
            <c:strRef>
              <c:f>AWSvsAce!$A$102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AWSvsAce!$B$102:$C$102</c:f>
              <c:numCache>
                <c:formatCode>General</c:formatCode>
                <c:ptCount val="2"/>
                <c:pt idx="0">
                  <c:v>7.66</c:v>
                </c:pt>
                <c:pt idx="1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FDE-4566-AC7A-ECE560B8D1E2}"/>
            </c:ext>
          </c:extLst>
        </c:ser>
        <c:ser>
          <c:idx val="31"/>
          <c:order val="31"/>
          <c:tx>
            <c:strRef>
              <c:f>AWSvsAce!$A$103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AWSvsAce!$B$103:$C$103</c:f>
              <c:numCache>
                <c:formatCode>General</c:formatCode>
                <c:ptCount val="2"/>
                <c:pt idx="0">
                  <c:v>7.66</c:v>
                </c:pt>
                <c:pt idx="1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FDE-4566-AC7A-ECE560B8D1E2}"/>
            </c:ext>
          </c:extLst>
        </c:ser>
        <c:ser>
          <c:idx val="32"/>
          <c:order val="32"/>
          <c:tx>
            <c:strRef>
              <c:f>AWSvsAce!$A$104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AWSvsAce!$B$104:$C$104</c:f>
              <c:numCache>
                <c:formatCode>General</c:formatCode>
                <c:ptCount val="2"/>
                <c:pt idx="0">
                  <c:v>13.05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FDE-4566-AC7A-ECE560B8D1E2}"/>
            </c:ext>
          </c:extLst>
        </c:ser>
        <c:ser>
          <c:idx val="33"/>
          <c:order val="33"/>
          <c:tx>
            <c:strRef>
              <c:f>AWSvsAce!$A$105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AWSvsAce!$B$105:$C$105</c:f>
              <c:numCache>
                <c:formatCode>General</c:formatCode>
                <c:ptCount val="2"/>
                <c:pt idx="0">
                  <c:v>13.05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2FDE-4566-AC7A-ECE560B8D1E2}"/>
            </c:ext>
          </c:extLst>
        </c:ser>
        <c:ser>
          <c:idx val="34"/>
          <c:order val="34"/>
          <c:tx>
            <c:strRef>
              <c:f>AWSvsAce!$A$106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AWSvsAce!$B$106:$C$106</c:f>
              <c:numCache>
                <c:formatCode>General</c:formatCode>
                <c:ptCount val="2"/>
                <c:pt idx="0">
                  <c:v>11.63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2FDE-4566-AC7A-ECE560B8D1E2}"/>
            </c:ext>
          </c:extLst>
        </c:ser>
        <c:ser>
          <c:idx val="35"/>
          <c:order val="35"/>
          <c:tx>
            <c:strRef>
              <c:f>AWSvsAce!$A$107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AWSvsAce!$B$107:$C$107</c:f>
              <c:numCache>
                <c:formatCode>General</c:formatCode>
                <c:ptCount val="2"/>
                <c:pt idx="0">
                  <c:v>11.63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2FDE-4566-AC7A-ECE560B8D1E2}"/>
            </c:ext>
          </c:extLst>
        </c:ser>
        <c:ser>
          <c:idx val="36"/>
          <c:order val="36"/>
          <c:tx>
            <c:strRef>
              <c:f>AWSvsAce!$A$108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AWSvsAce!$B$108:$C$108</c:f>
              <c:numCache>
                <c:formatCode>General</c:formatCode>
                <c:ptCount val="2"/>
                <c:pt idx="0">
                  <c:v>17.55</c:v>
                </c:pt>
                <c:pt idx="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FDE-4566-AC7A-ECE560B8D1E2}"/>
            </c:ext>
          </c:extLst>
        </c:ser>
        <c:ser>
          <c:idx val="37"/>
          <c:order val="37"/>
          <c:tx>
            <c:strRef>
              <c:f>AWSvsAce!$A$109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AWSvsAce!$B$109:$C$109</c:f>
              <c:numCache>
                <c:formatCode>General</c:formatCode>
                <c:ptCount val="2"/>
                <c:pt idx="0">
                  <c:v>17.55</c:v>
                </c:pt>
                <c:pt idx="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2FDE-4566-AC7A-ECE560B8D1E2}"/>
            </c:ext>
          </c:extLst>
        </c:ser>
        <c:ser>
          <c:idx val="38"/>
          <c:order val="38"/>
          <c:tx>
            <c:strRef>
              <c:f>AWSvsAce!$A$110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AWSvsAce!$B$110:$C$110</c:f>
              <c:numCache>
                <c:formatCode>General</c:formatCode>
                <c:ptCount val="2"/>
                <c:pt idx="0">
                  <c:v>17.23</c:v>
                </c:pt>
                <c:pt idx="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2FDE-4566-AC7A-ECE560B8D1E2}"/>
            </c:ext>
          </c:extLst>
        </c:ser>
        <c:ser>
          <c:idx val="39"/>
          <c:order val="39"/>
          <c:tx>
            <c:strRef>
              <c:f>AWSvsAce!$A$111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AWSvsAce!$B$111:$C$111</c:f>
              <c:numCache>
                <c:formatCode>General</c:formatCode>
                <c:ptCount val="2"/>
                <c:pt idx="0">
                  <c:v>17.23</c:v>
                </c:pt>
                <c:pt idx="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2FDE-4566-AC7A-ECE560B8D1E2}"/>
            </c:ext>
          </c:extLst>
        </c:ser>
        <c:ser>
          <c:idx val="40"/>
          <c:order val="40"/>
          <c:tx>
            <c:strRef>
              <c:f>AWSvsAce!$A$112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AWSvsAce!$B$112:$C$112</c:f>
              <c:numCache>
                <c:formatCode>General</c:formatCode>
                <c:ptCount val="2"/>
                <c:pt idx="0">
                  <c:v>12.35</c:v>
                </c:pt>
                <c:pt idx="1">
                  <c:v>22.36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2FDE-4566-AC7A-ECE560B8D1E2}"/>
            </c:ext>
          </c:extLst>
        </c:ser>
        <c:ser>
          <c:idx val="41"/>
          <c:order val="41"/>
          <c:tx>
            <c:strRef>
              <c:f>AWSvsAce!$A$113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AWSvsAce!$B$113:$C$113</c:f>
              <c:numCache>
                <c:formatCode>General</c:formatCode>
                <c:ptCount val="2"/>
                <c:pt idx="0">
                  <c:v>10.71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FDE-4566-AC7A-ECE560B8D1E2}"/>
            </c:ext>
          </c:extLst>
        </c:ser>
        <c:ser>
          <c:idx val="42"/>
          <c:order val="42"/>
          <c:tx>
            <c:strRef>
              <c:f>AWSvsAce!$A$114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AWSvsAce!$B$114:$C$114</c:f>
              <c:numCache>
                <c:formatCode>General</c:formatCode>
                <c:ptCount val="2"/>
                <c:pt idx="0">
                  <c:v>10.71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2FDE-4566-AC7A-ECE560B8D1E2}"/>
            </c:ext>
          </c:extLst>
        </c:ser>
        <c:ser>
          <c:idx val="43"/>
          <c:order val="43"/>
          <c:tx>
            <c:strRef>
              <c:f>AWSvsAce!$A$115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AWSvsAce!$B$115:$C$115</c:f>
              <c:numCache>
                <c:formatCode>General</c:formatCode>
                <c:ptCount val="2"/>
                <c:pt idx="0">
                  <c:v>14.31</c:v>
                </c:pt>
                <c:pt idx="1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2FDE-4566-AC7A-ECE560B8D1E2}"/>
            </c:ext>
          </c:extLst>
        </c:ser>
        <c:ser>
          <c:idx val="44"/>
          <c:order val="44"/>
          <c:tx>
            <c:strRef>
              <c:f>AWSvsAce!$A$116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AWSvsAce!$B$116:$C$116</c:f>
              <c:numCache>
                <c:formatCode>General</c:formatCode>
                <c:ptCount val="2"/>
                <c:pt idx="0">
                  <c:v>14.31</c:v>
                </c:pt>
                <c:pt idx="1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2FDE-4566-AC7A-ECE560B8D1E2}"/>
            </c:ext>
          </c:extLst>
        </c:ser>
        <c:ser>
          <c:idx val="45"/>
          <c:order val="45"/>
          <c:tx>
            <c:strRef>
              <c:f>AWSvsAce!$A$117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AWSvsAce!$B$117:$C$117</c:f>
              <c:numCache>
                <c:formatCode>General</c:formatCode>
                <c:ptCount val="2"/>
                <c:pt idx="0">
                  <c:v>12.84</c:v>
                </c:pt>
                <c:pt idx="1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2FDE-4566-AC7A-ECE560B8D1E2}"/>
            </c:ext>
          </c:extLst>
        </c:ser>
        <c:ser>
          <c:idx val="46"/>
          <c:order val="46"/>
          <c:tx>
            <c:strRef>
              <c:f>AWSvsAce!$A$118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AWSvsAce!$B$118:$C$118</c:f>
              <c:numCache>
                <c:formatCode>General</c:formatCode>
                <c:ptCount val="2"/>
                <c:pt idx="0">
                  <c:v>12.84</c:v>
                </c:pt>
                <c:pt idx="1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2FDE-4566-AC7A-ECE560B8D1E2}"/>
            </c:ext>
          </c:extLst>
        </c:ser>
        <c:ser>
          <c:idx val="47"/>
          <c:order val="47"/>
          <c:tx>
            <c:strRef>
              <c:f>AWSvsAce!$A$119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AWSvsAce!$B$119:$C$119</c:f>
              <c:numCache>
                <c:formatCode>General</c:formatCode>
                <c:ptCount val="2"/>
                <c:pt idx="0">
                  <c:v>12.28</c:v>
                </c:pt>
                <c:pt idx="1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2FDE-4566-AC7A-ECE560B8D1E2}"/>
            </c:ext>
          </c:extLst>
        </c:ser>
        <c:ser>
          <c:idx val="48"/>
          <c:order val="48"/>
          <c:tx>
            <c:strRef>
              <c:f>AWSvsAce!$A$120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AWSvsAce!$B$120:$C$120</c:f>
              <c:numCache>
                <c:formatCode>General</c:formatCode>
                <c:ptCount val="2"/>
                <c:pt idx="0">
                  <c:v>12.28</c:v>
                </c:pt>
                <c:pt idx="1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2FDE-4566-AC7A-ECE560B8D1E2}"/>
            </c:ext>
          </c:extLst>
        </c:ser>
        <c:ser>
          <c:idx val="49"/>
          <c:order val="49"/>
          <c:tx>
            <c:strRef>
              <c:f>AWSvsAce!$A$121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AWSvsAce!$B$121:$C$121</c:f>
              <c:numCache>
                <c:formatCode>General</c:formatCode>
                <c:ptCount val="2"/>
                <c:pt idx="0">
                  <c:v>5.36</c:v>
                </c:pt>
                <c:pt idx="1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2FDE-4566-AC7A-ECE560B8D1E2}"/>
            </c:ext>
          </c:extLst>
        </c:ser>
        <c:ser>
          <c:idx val="50"/>
          <c:order val="50"/>
          <c:tx>
            <c:strRef>
              <c:f>AWSvsAce!$A$122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AWSvsAce!$B$122:$C$122</c:f>
              <c:numCache>
                <c:formatCode>General</c:formatCode>
                <c:ptCount val="2"/>
                <c:pt idx="0">
                  <c:v>11.1</c:v>
                </c:pt>
                <c:pt idx="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2FDE-4566-AC7A-ECE560B8D1E2}"/>
            </c:ext>
          </c:extLst>
        </c:ser>
        <c:ser>
          <c:idx val="51"/>
          <c:order val="51"/>
          <c:tx>
            <c:strRef>
              <c:f>AWSvsAce!$A$123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AWSvsAce!$B$123:$C$123</c:f>
              <c:numCache>
                <c:formatCode>General</c:formatCode>
                <c:ptCount val="2"/>
                <c:pt idx="0">
                  <c:v>11.1</c:v>
                </c:pt>
                <c:pt idx="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FDE-4566-AC7A-ECE560B8D1E2}"/>
            </c:ext>
          </c:extLst>
        </c:ser>
        <c:ser>
          <c:idx val="52"/>
          <c:order val="52"/>
          <c:tx>
            <c:strRef>
              <c:f>AWSvsAce!$A$124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AWSvsAce!$B$124:$C$124</c:f>
              <c:numCache>
                <c:formatCode>General</c:formatCode>
                <c:ptCount val="2"/>
                <c:pt idx="0">
                  <c:v>14.23</c:v>
                </c:pt>
                <c:pt idx="1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2FDE-4566-AC7A-ECE560B8D1E2}"/>
            </c:ext>
          </c:extLst>
        </c:ser>
        <c:ser>
          <c:idx val="53"/>
          <c:order val="53"/>
          <c:tx>
            <c:strRef>
              <c:f>AWSvsAce!$A$125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AWSvsAce!$B$125:$C$125</c:f>
              <c:numCache>
                <c:formatCode>General</c:formatCode>
                <c:ptCount val="2"/>
                <c:pt idx="0">
                  <c:v>14.23</c:v>
                </c:pt>
                <c:pt idx="1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2FDE-4566-AC7A-ECE560B8D1E2}"/>
            </c:ext>
          </c:extLst>
        </c:ser>
        <c:ser>
          <c:idx val="54"/>
          <c:order val="54"/>
          <c:tx>
            <c:strRef>
              <c:f>AWSvsAce!$A$126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AWSvsAce!$B$126:$C$126</c:f>
              <c:numCache>
                <c:formatCode>General</c:formatCode>
                <c:ptCount val="2"/>
                <c:pt idx="0">
                  <c:v>17.43</c:v>
                </c:pt>
                <c:pt idx="1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2FDE-4566-AC7A-ECE560B8D1E2}"/>
            </c:ext>
          </c:extLst>
        </c:ser>
        <c:ser>
          <c:idx val="55"/>
          <c:order val="55"/>
          <c:tx>
            <c:strRef>
              <c:f>AWSvsAce!$A$127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AWSvsAce!$B$127:$C$127</c:f>
              <c:numCache>
                <c:formatCode>General</c:formatCode>
                <c:ptCount val="2"/>
                <c:pt idx="0">
                  <c:v>17.43</c:v>
                </c:pt>
                <c:pt idx="1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2FDE-4566-AC7A-ECE560B8D1E2}"/>
            </c:ext>
          </c:extLst>
        </c:ser>
        <c:ser>
          <c:idx val="56"/>
          <c:order val="56"/>
          <c:tx>
            <c:strRef>
              <c:f>AWSvsAce!$A$128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AWSvsAce!$B$128:$C$128</c:f>
              <c:numCache>
                <c:formatCode>General</c:formatCode>
                <c:ptCount val="2"/>
                <c:pt idx="0">
                  <c:v>10.31</c:v>
                </c:pt>
                <c:pt idx="1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2FDE-4566-AC7A-ECE560B8D1E2}"/>
            </c:ext>
          </c:extLst>
        </c:ser>
        <c:ser>
          <c:idx val="57"/>
          <c:order val="57"/>
          <c:tx>
            <c:strRef>
              <c:f>AWSvsAce!$A$129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AWSvsAce!$B$129:$C$129</c:f>
              <c:numCache>
                <c:formatCode>General</c:formatCode>
                <c:ptCount val="2"/>
                <c:pt idx="0">
                  <c:v>10.31</c:v>
                </c:pt>
                <c:pt idx="1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2FDE-4566-AC7A-ECE560B8D1E2}"/>
            </c:ext>
          </c:extLst>
        </c:ser>
        <c:ser>
          <c:idx val="58"/>
          <c:order val="58"/>
          <c:tx>
            <c:strRef>
              <c:f>AWSvsAce!$A$130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AWSvsAce!$B$130:$C$130</c:f>
              <c:numCache>
                <c:formatCode>General</c:formatCode>
                <c:ptCount val="2"/>
                <c:pt idx="0">
                  <c:v>90.22</c:v>
                </c:pt>
                <c:pt idx="1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2FDE-4566-AC7A-ECE560B8D1E2}"/>
            </c:ext>
          </c:extLst>
        </c:ser>
        <c:ser>
          <c:idx val="59"/>
          <c:order val="59"/>
          <c:tx>
            <c:strRef>
              <c:f>AWSvsAce!$A$131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AWSvsAce!$B$131:$C$131</c:f>
              <c:numCache>
                <c:formatCode>General</c:formatCode>
                <c:ptCount val="2"/>
                <c:pt idx="0">
                  <c:v>90.22</c:v>
                </c:pt>
                <c:pt idx="1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2FDE-4566-AC7A-ECE560B8D1E2}"/>
            </c:ext>
          </c:extLst>
        </c:ser>
        <c:ser>
          <c:idx val="60"/>
          <c:order val="60"/>
          <c:tx>
            <c:strRef>
              <c:f>AWSvsAce!$A$132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AWSvsAce!$B$132:$C$132</c:f>
              <c:numCache>
                <c:formatCode>General</c:formatCode>
                <c:ptCount val="2"/>
                <c:pt idx="0">
                  <c:v>10.45</c:v>
                </c:pt>
                <c:pt idx="1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2FDE-4566-AC7A-ECE560B8D1E2}"/>
            </c:ext>
          </c:extLst>
        </c:ser>
        <c:ser>
          <c:idx val="61"/>
          <c:order val="61"/>
          <c:tx>
            <c:strRef>
              <c:f>AWSvsAce!$A$133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AWSvsAce!$B$133:$C$133</c:f>
              <c:numCache>
                <c:formatCode>General</c:formatCode>
                <c:ptCount val="2"/>
                <c:pt idx="0">
                  <c:v>13.05</c:v>
                </c:pt>
                <c:pt idx="1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2FDE-4566-AC7A-ECE560B8D1E2}"/>
            </c:ext>
          </c:extLst>
        </c:ser>
        <c:ser>
          <c:idx val="62"/>
          <c:order val="62"/>
          <c:tx>
            <c:strRef>
              <c:f>AWSvsAce!$A$134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AWSvsAce!$B$134:$C$134</c:f>
              <c:numCache>
                <c:formatCode>General</c:formatCode>
                <c:ptCount val="2"/>
                <c:pt idx="0">
                  <c:v>13.05</c:v>
                </c:pt>
                <c:pt idx="1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2FDE-4566-AC7A-ECE560B8D1E2}"/>
            </c:ext>
          </c:extLst>
        </c:ser>
        <c:ser>
          <c:idx val="63"/>
          <c:order val="63"/>
          <c:tx>
            <c:strRef>
              <c:f>AWSvsAce!$A$135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AWSvsAce!$B$135:$C$135</c:f>
              <c:numCache>
                <c:formatCode>General</c:formatCode>
                <c:ptCount val="2"/>
                <c:pt idx="0">
                  <c:v>13.48</c:v>
                </c:pt>
                <c:pt idx="1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2FDE-4566-AC7A-ECE560B8D1E2}"/>
            </c:ext>
          </c:extLst>
        </c:ser>
        <c:ser>
          <c:idx val="64"/>
          <c:order val="64"/>
          <c:tx>
            <c:strRef>
              <c:f>AWSvsAce!$A$136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AWSvsAce!$B$136:$C$136</c:f>
              <c:numCache>
                <c:formatCode>General</c:formatCode>
                <c:ptCount val="2"/>
                <c:pt idx="0">
                  <c:v>13.48</c:v>
                </c:pt>
                <c:pt idx="1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2FDE-4566-AC7A-ECE560B8D1E2}"/>
            </c:ext>
          </c:extLst>
        </c:ser>
        <c:ser>
          <c:idx val="65"/>
          <c:order val="65"/>
          <c:tx>
            <c:strRef>
              <c:f>AWSvsAce!$A$137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AWSvsAce!$B$137:$C$137</c:f>
              <c:numCache>
                <c:formatCode>General</c:formatCode>
                <c:ptCount val="2"/>
                <c:pt idx="0">
                  <c:v>7.21</c:v>
                </c:pt>
                <c:pt idx="1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2FDE-4566-AC7A-ECE560B8D1E2}"/>
            </c:ext>
          </c:extLst>
        </c:ser>
        <c:ser>
          <c:idx val="66"/>
          <c:order val="66"/>
          <c:tx>
            <c:strRef>
              <c:f>AWSvsAce!$A$138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AWSvsAce!$B$138:$C$138</c:f>
              <c:numCache>
                <c:formatCode>General</c:formatCode>
                <c:ptCount val="2"/>
                <c:pt idx="0">
                  <c:v>7.21</c:v>
                </c:pt>
                <c:pt idx="1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2FDE-4566-AC7A-ECE560B8D1E2}"/>
            </c:ext>
          </c:extLst>
        </c:ser>
        <c:ser>
          <c:idx val="67"/>
          <c:order val="67"/>
          <c:tx>
            <c:strRef>
              <c:f>AWSvsAce!$A$139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AWSvsAce!$B$139:$C$139</c:f>
              <c:numCache>
                <c:formatCode>General</c:formatCode>
                <c:ptCount val="2"/>
                <c:pt idx="0">
                  <c:v>8.1300000000000008</c:v>
                </c:pt>
                <c:pt idx="1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2FDE-4566-AC7A-ECE560B8D1E2}"/>
            </c:ext>
          </c:extLst>
        </c:ser>
        <c:ser>
          <c:idx val="68"/>
          <c:order val="68"/>
          <c:tx>
            <c:strRef>
              <c:f>AWSvsAce!$A$140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AWSvsAce!$B$140:$C$140</c:f>
              <c:numCache>
                <c:formatCode>General</c:formatCode>
                <c:ptCount val="2"/>
                <c:pt idx="0">
                  <c:v>8.1300000000000008</c:v>
                </c:pt>
                <c:pt idx="1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2FDE-4566-AC7A-ECE560B8D1E2}"/>
            </c:ext>
          </c:extLst>
        </c:ser>
        <c:ser>
          <c:idx val="69"/>
          <c:order val="69"/>
          <c:tx>
            <c:strRef>
              <c:f>AWSvsAce!$A$141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AWSvsAce!$B$141:$C$141</c:f>
              <c:numCache>
                <c:formatCode>General</c:formatCode>
                <c:ptCount val="2"/>
                <c:pt idx="0">
                  <c:v>10.26</c:v>
                </c:pt>
                <c:pt idx="1">
                  <c:v>15.65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2FDE-4566-AC7A-ECE560B8D1E2}"/>
            </c:ext>
          </c:extLst>
        </c:ser>
        <c:ser>
          <c:idx val="70"/>
          <c:order val="70"/>
          <c:tx>
            <c:strRef>
              <c:f>AWSvsAce!$A$142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AWSvsAce!$B$142:$C$142</c:f>
              <c:numCache>
                <c:formatCode>General</c:formatCode>
                <c:ptCount val="2"/>
                <c:pt idx="0">
                  <c:v>6.5</c:v>
                </c:pt>
                <c:pt idx="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2FDE-4566-AC7A-ECE560B8D1E2}"/>
            </c:ext>
          </c:extLst>
        </c:ser>
        <c:ser>
          <c:idx val="71"/>
          <c:order val="71"/>
          <c:tx>
            <c:strRef>
              <c:f>AWSvsAce!$A$143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AWSvsAce!$B$143:$C$143</c:f>
              <c:numCache>
                <c:formatCode>General</c:formatCode>
                <c:ptCount val="2"/>
                <c:pt idx="0">
                  <c:v>6.5</c:v>
                </c:pt>
                <c:pt idx="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2FDE-4566-AC7A-ECE560B8D1E2}"/>
            </c:ext>
          </c:extLst>
        </c:ser>
        <c:ser>
          <c:idx val="72"/>
          <c:order val="72"/>
          <c:tx>
            <c:strRef>
              <c:f>AWSvsAce!$A$144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AWSvsAce!$B$144:$C$144</c:f>
              <c:numCache>
                <c:formatCode>General</c:formatCode>
                <c:ptCount val="2"/>
                <c:pt idx="0">
                  <c:v>5.83</c:v>
                </c:pt>
                <c:pt idx="1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2FDE-4566-AC7A-ECE560B8D1E2}"/>
            </c:ext>
          </c:extLst>
        </c:ser>
        <c:ser>
          <c:idx val="73"/>
          <c:order val="73"/>
          <c:tx>
            <c:strRef>
              <c:f>AWSvsAce!$A$145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AWSvsAce!$B$145:$C$145</c:f>
              <c:numCache>
                <c:formatCode>General</c:formatCode>
                <c:ptCount val="2"/>
                <c:pt idx="0">
                  <c:v>5.83</c:v>
                </c:pt>
                <c:pt idx="1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2FDE-4566-AC7A-ECE560B8D1E2}"/>
            </c:ext>
          </c:extLst>
        </c:ser>
        <c:ser>
          <c:idx val="74"/>
          <c:order val="74"/>
          <c:tx>
            <c:strRef>
              <c:f>AWSvsAce!$A$146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AWSvsAce!$B$146:$C$146</c:f>
              <c:numCache>
                <c:formatCode>General</c:formatCode>
                <c:ptCount val="2"/>
                <c:pt idx="0">
                  <c:v>10.16</c:v>
                </c:pt>
                <c:pt idx="1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2FDE-4566-AC7A-ECE560B8D1E2}"/>
            </c:ext>
          </c:extLst>
        </c:ser>
        <c:ser>
          <c:idx val="75"/>
          <c:order val="75"/>
          <c:tx>
            <c:strRef>
              <c:f>AWSvsAce!$A$147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AWSvsAce!$B$147:$C$147</c:f>
              <c:numCache>
                <c:formatCode>General</c:formatCode>
                <c:ptCount val="2"/>
                <c:pt idx="0">
                  <c:v>10.16</c:v>
                </c:pt>
                <c:pt idx="1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2FDE-4566-AC7A-ECE560B8D1E2}"/>
            </c:ext>
          </c:extLst>
        </c:ser>
        <c:ser>
          <c:idx val="76"/>
          <c:order val="76"/>
          <c:tx>
            <c:strRef>
              <c:f>AWSvsAce!$A$148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AWSvsAce!$B$148:$C$148</c:f>
              <c:numCache>
                <c:formatCode>General</c:formatCode>
                <c:ptCount val="2"/>
                <c:pt idx="0">
                  <c:v>11.88</c:v>
                </c:pt>
                <c:pt idx="1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2FDE-4566-AC7A-ECE560B8D1E2}"/>
            </c:ext>
          </c:extLst>
        </c:ser>
        <c:ser>
          <c:idx val="77"/>
          <c:order val="77"/>
          <c:tx>
            <c:strRef>
              <c:f>AWSvsAce!$A$149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AWSvsAce!$B$149:$C$149</c:f>
              <c:numCache>
                <c:formatCode>General</c:formatCode>
                <c:ptCount val="2"/>
                <c:pt idx="0">
                  <c:v>11.88</c:v>
                </c:pt>
                <c:pt idx="1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2FDE-4566-AC7A-ECE560B8D1E2}"/>
            </c:ext>
          </c:extLst>
        </c:ser>
        <c:ser>
          <c:idx val="78"/>
          <c:order val="78"/>
          <c:tx>
            <c:strRef>
              <c:f>AWSvsAce!$A$150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AWSvsAce!$B$150:$C$150</c:f>
              <c:numCache>
                <c:formatCode>General</c:formatCode>
                <c:ptCount val="2"/>
                <c:pt idx="0">
                  <c:v>7.06</c:v>
                </c:pt>
                <c:pt idx="1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2FDE-4566-AC7A-ECE560B8D1E2}"/>
            </c:ext>
          </c:extLst>
        </c:ser>
        <c:ser>
          <c:idx val="79"/>
          <c:order val="79"/>
          <c:tx>
            <c:strRef>
              <c:f>AWSvsAce!$A$151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AWSvsAce!$B$151:$C$151</c:f>
              <c:numCache>
                <c:formatCode>General</c:formatCode>
                <c:ptCount val="2"/>
                <c:pt idx="0">
                  <c:v>7.06</c:v>
                </c:pt>
                <c:pt idx="1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2FDE-4566-AC7A-ECE560B8D1E2}"/>
            </c:ext>
          </c:extLst>
        </c:ser>
        <c:ser>
          <c:idx val="80"/>
          <c:order val="80"/>
          <c:tx>
            <c:strRef>
              <c:f>AWSvsAce!$A$152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AWSvsAce!$B$152:$C$152</c:f>
              <c:numCache>
                <c:formatCode>General</c:formatCode>
                <c:ptCount val="2"/>
                <c:pt idx="0">
                  <c:v>21.41</c:v>
                </c:pt>
                <c:pt idx="1">
                  <c:v>31.23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2FDE-4566-AC7A-ECE560B8D1E2}"/>
            </c:ext>
          </c:extLst>
        </c:ser>
        <c:ser>
          <c:idx val="81"/>
          <c:order val="81"/>
          <c:tx>
            <c:strRef>
              <c:f>AWSvsAce!$A$153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AWSvsAce!$B$153:$C$153</c:f>
              <c:numCache>
                <c:formatCode>General</c:formatCode>
                <c:ptCount val="2"/>
                <c:pt idx="0">
                  <c:v>8.4</c:v>
                </c:pt>
                <c:pt idx="1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2FDE-4566-AC7A-ECE560B8D1E2}"/>
            </c:ext>
          </c:extLst>
        </c:ser>
        <c:ser>
          <c:idx val="82"/>
          <c:order val="82"/>
          <c:tx>
            <c:strRef>
              <c:f>AWSvsAce!$A$154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AWSvsAce!$B$154:$C$154</c:f>
              <c:numCache>
                <c:formatCode>General</c:formatCode>
                <c:ptCount val="2"/>
                <c:pt idx="0">
                  <c:v>8.4</c:v>
                </c:pt>
                <c:pt idx="1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2FDE-4566-AC7A-ECE560B8D1E2}"/>
            </c:ext>
          </c:extLst>
        </c:ser>
        <c:ser>
          <c:idx val="83"/>
          <c:order val="83"/>
          <c:tx>
            <c:strRef>
              <c:f>AWSvsAce!$A$155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AWSvsAce!$B$155:$C$155</c:f>
              <c:numCache>
                <c:formatCode>General</c:formatCode>
                <c:ptCount val="2"/>
                <c:pt idx="0">
                  <c:v>8.08</c:v>
                </c:pt>
                <c:pt idx="1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2FDE-4566-AC7A-ECE560B8D1E2}"/>
            </c:ext>
          </c:extLst>
        </c:ser>
        <c:ser>
          <c:idx val="84"/>
          <c:order val="84"/>
          <c:tx>
            <c:strRef>
              <c:f>AWSvsAce!$A$156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AWSvsAce!$B$156:$C$156</c:f>
              <c:numCache>
                <c:formatCode>General</c:formatCode>
                <c:ptCount val="2"/>
                <c:pt idx="0">
                  <c:v>8.08</c:v>
                </c:pt>
                <c:pt idx="1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2FDE-4566-AC7A-ECE560B8D1E2}"/>
            </c:ext>
          </c:extLst>
        </c:ser>
        <c:ser>
          <c:idx val="85"/>
          <c:order val="85"/>
          <c:tx>
            <c:strRef>
              <c:f>AWSvsAce!$A$157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AWSvsAce!$B$157:$C$157</c:f>
              <c:numCache>
                <c:formatCode>General</c:formatCode>
                <c:ptCount val="2"/>
                <c:pt idx="0">
                  <c:v>6.95</c:v>
                </c:pt>
                <c:pt idx="1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2FDE-4566-AC7A-ECE560B8D1E2}"/>
            </c:ext>
          </c:extLst>
        </c:ser>
        <c:ser>
          <c:idx val="86"/>
          <c:order val="86"/>
          <c:tx>
            <c:strRef>
              <c:f>AWSvsAce!$A$158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AWSvsAce!$B$158:$C$158</c:f>
              <c:numCache>
                <c:formatCode>General</c:formatCode>
                <c:ptCount val="2"/>
                <c:pt idx="0">
                  <c:v>6.95</c:v>
                </c:pt>
                <c:pt idx="1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2FDE-4566-AC7A-ECE560B8D1E2}"/>
            </c:ext>
          </c:extLst>
        </c:ser>
        <c:ser>
          <c:idx val="87"/>
          <c:order val="87"/>
          <c:tx>
            <c:strRef>
              <c:f>AWSvsAce!$A$159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AWSvsAce!$B$159:$C$159</c:f>
              <c:numCache>
                <c:formatCode>General</c:formatCode>
                <c:ptCount val="2"/>
                <c:pt idx="0">
                  <c:v>8.2799999999999994</c:v>
                </c:pt>
                <c:pt idx="1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2FDE-4566-AC7A-ECE560B8D1E2}"/>
            </c:ext>
          </c:extLst>
        </c:ser>
        <c:ser>
          <c:idx val="88"/>
          <c:order val="88"/>
          <c:tx>
            <c:strRef>
              <c:f>AWSvsAce!$A$160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AWSvsAce!$B$160:$C$160</c:f>
              <c:numCache>
                <c:formatCode>General</c:formatCode>
                <c:ptCount val="2"/>
                <c:pt idx="0">
                  <c:v>8.2799999999999994</c:v>
                </c:pt>
                <c:pt idx="1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2FDE-4566-AC7A-ECE560B8D1E2}"/>
            </c:ext>
          </c:extLst>
        </c:ser>
        <c:ser>
          <c:idx val="89"/>
          <c:order val="89"/>
          <c:tx>
            <c:strRef>
              <c:f>AWSvsAce!$A$161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AWSvsAce!$B$161:$C$161</c:f>
              <c:numCache>
                <c:formatCode>General</c:formatCode>
                <c:ptCount val="2"/>
                <c:pt idx="0">
                  <c:v>5.16</c:v>
                </c:pt>
                <c:pt idx="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2FDE-4566-AC7A-ECE560B8D1E2}"/>
            </c:ext>
          </c:extLst>
        </c:ser>
        <c:ser>
          <c:idx val="90"/>
          <c:order val="90"/>
          <c:tx>
            <c:strRef>
              <c:f>AWSvsAce!$A$162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AWSvsAce!$B$162:$C$162</c:f>
              <c:numCache>
                <c:formatCode>General</c:formatCode>
                <c:ptCount val="2"/>
                <c:pt idx="0">
                  <c:v>10.61</c:v>
                </c:pt>
                <c:pt idx="1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2FDE-4566-AC7A-ECE560B8D1E2}"/>
            </c:ext>
          </c:extLst>
        </c:ser>
        <c:ser>
          <c:idx val="91"/>
          <c:order val="91"/>
          <c:tx>
            <c:strRef>
              <c:f>AWSvsAce!$A$163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AWSvsAce!$B$163:$C$163</c:f>
              <c:numCache>
                <c:formatCode>General</c:formatCode>
                <c:ptCount val="2"/>
                <c:pt idx="0">
                  <c:v>10.61</c:v>
                </c:pt>
                <c:pt idx="1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2FDE-4566-AC7A-ECE560B8D1E2}"/>
            </c:ext>
          </c:extLst>
        </c:ser>
        <c:ser>
          <c:idx val="92"/>
          <c:order val="92"/>
          <c:tx>
            <c:strRef>
              <c:f>AWSvsAce!$A$164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AWSvsAce!$B$164:$C$164</c:f>
              <c:numCache>
                <c:formatCode>General</c:formatCode>
                <c:ptCount val="2"/>
                <c:pt idx="0">
                  <c:v>6.01</c:v>
                </c:pt>
                <c:pt idx="1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2FDE-4566-AC7A-ECE560B8D1E2}"/>
            </c:ext>
          </c:extLst>
        </c:ser>
        <c:ser>
          <c:idx val="93"/>
          <c:order val="93"/>
          <c:tx>
            <c:strRef>
              <c:f>AWSvsAce!$A$165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AWSvsAce!$B$165:$C$165</c:f>
              <c:numCache>
                <c:formatCode>General</c:formatCode>
                <c:ptCount val="2"/>
                <c:pt idx="0">
                  <c:v>6.01</c:v>
                </c:pt>
                <c:pt idx="1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2FDE-4566-AC7A-ECE560B8D1E2}"/>
            </c:ext>
          </c:extLst>
        </c:ser>
        <c:ser>
          <c:idx val="94"/>
          <c:order val="94"/>
          <c:tx>
            <c:strRef>
              <c:f>AWSvsAce!$A$166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AWSvsAce!$B$166:$C$166</c:f>
              <c:numCache>
                <c:formatCode>General</c:formatCode>
                <c:ptCount val="2"/>
                <c:pt idx="0">
                  <c:v>6.91</c:v>
                </c:pt>
                <c:pt idx="1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2FDE-4566-AC7A-ECE560B8D1E2}"/>
            </c:ext>
          </c:extLst>
        </c:ser>
        <c:ser>
          <c:idx val="95"/>
          <c:order val="95"/>
          <c:tx>
            <c:strRef>
              <c:f>AWSvsAce!$A$167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AWSvsAce!$B$167:$C$167</c:f>
              <c:numCache>
                <c:formatCode>General</c:formatCode>
                <c:ptCount val="2"/>
                <c:pt idx="0">
                  <c:v>6.91</c:v>
                </c:pt>
                <c:pt idx="1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2FDE-4566-AC7A-ECE560B8D1E2}"/>
            </c:ext>
          </c:extLst>
        </c:ser>
        <c:ser>
          <c:idx val="96"/>
          <c:order val="96"/>
          <c:tx>
            <c:strRef>
              <c:f>AWSvsAce!$A$168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AWSvsAce!$B$168:$C$168</c:f>
              <c:numCache>
                <c:formatCode>General</c:formatCode>
                <c:ptCount val="2"/>
                <c:pt idx="0">
                  <c:v>12.34</c:v>
                </c:pt>
                <c:pt idx="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2FDE-4566-AC7A-ECE560B8D1E2}"/>
            </c:ext>
          </c:extLst>
        </c:ser>
        <c:ser>
          <c:idx val="97"/>
          <c:order val="97"/>
          <c:tx>
            <c:strRef>
              <c:f>AWSvsAce!$A$169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AWSvsAce!$B$169:$C$169</c:f>
              <c:numCache>
                <c:formatCode>General</c:formatCode>
                <c:ptCount val="2"/>
                <c:pt idx="0">
                  <c:v>12.34</c:v>
                </c:pt>
                <c:pt idx="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2FDE-4566-AC7A-ECE560B8D1E2}"/>
            </c:ext>
          </c:extLst>
        </c:ser>
        <c:ser>
          <c:idx val="98"/>
          <c:order val="98"/>
          <c:tx>
            <c:strRef>
              <c:f>AWSvsAce!$A$170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AWSvsAce!$B$170:$C$170</c:f>
              <c:numCache>
                <c:formatCode>General</c:formatCode>
                <c:ptCount val="2"/>
                <c:pt idx="0">
                  <c:v>7.6</c:v>
                </c:pt>
                <c:pt idx="1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2FDE-4566-AC7A-ECE560B8D1E2}"/>
            </c:ext>
          </c:extLst>
        </c:ser>
        <c:ser>
          <c:idx val="99"/>
          <c:order val="99"/>
          <c:tx>
            <c:strRef>
              <c:f>AWSvsAce!$A$171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AWSvsAce!$B$171:$C$171</c:f>
              <c:numCache>
                <c:formatCode>General</c:formatCode>
                <c:ptCount val="2"/>
                <c:pt idx="0">
                  <c:v>7.6</c:v>
                </c:pt>
                <c:pt idx="1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2FDE-4566-AC7A-ECE560B8D1E2}"/>
            </c:ext>
          </c:extLst>
        </c:ser>
        <c:ser>
          <c:idx val="100"/>
          <c:order val="100"/>
          <c:tx>
            <c:strRef>
              <c:f>AWSvsAce!$A$60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AWSvsAce!$B$71:$C$71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AWSvsAce!$B$60:$C$60</c:f>
              <c:numCache>
                <c:formatCode>General</c:formatCode>
                <c:ptCount val="2"/>
                <c:pt idx="0">
                  <c:v>14.902000000000001</c:v>
                </c:pt>
                <c:pt idx="1">
                  <c:v>24.160909090909097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2FDE-4566-AC7A-ECE560B8D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AWSvsAce!$J$71:$K$71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AWSvsAce!$J$72:$K$72</c:f>
              <c:numCache>
                <c:formatCode>General</c:formatCode>
                <c:ptCount val="2"/>
                <c:pt idx="0">
                  <c:v>6.9260000000000002</c:v>
                </c:pt>
                <c:pt idx="1">
                  <c:v>8.2360000000000007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E4-4736-B869-1E65AB267617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0E4-4736-B869-1E65AB267617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0E4-4736-B869-1E65AB267617}"/>
              </c:ext>
            </c:extLst>
          </c:dPt>
          <c:errBars>
            <c:errBarType val="minus"/>
            <c:errValType val="cust"/>
            <c:noEndCap val="0"/>
            <c:minus>
              <c:numRef>
                <c:f>AWSvsAce!$J$73:$K$73</c:f>
                <c:numCache>
                  <c:formatCode>General</c:formatCode>
                  <c:ptCount val="2"/>
                  <c:pt idx="0">
                    <c:v>1.4139999999999997</c:v>
                  </c:pt>
                  <c:pt idx="1">
                    <c:v>2.6440000000000001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AWSvsAce!$J$71:$K$71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AWSvsAce!$J$73:$K$73</c:f>
              <c:numCache>
                <c:formatCode>General</c:formatCode>
                <c:ptCount val="2"/>
                <c:pt idx="0">
                  <c:v>1.4139999999999997</c:v>
                </c:pt>
                <c:pt idx="1">
                  <c:v>2.6440000000000001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E4-4736-B869-1E65AB267617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AWSvsAce!$J$71:$K$71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AWSvsAce!$J$74:$K$74</c:f>
              <c:numCache>
                <c:formatCode>General</c:formatCode>
                <c:ptCount val="2"/>
                <c:pt idx="0">
                  <c:v>3.7100000000000009</c:v>
                </c:pt>
                <c:pt idx="1">
                  <c:v>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E4-4736-B869-1E65AB267617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AWSvsAce!$J$76:$K$76</c:f>
                <c:numCache>
                  <c:formatCode>General</c:formatCode>
                  <c:ptCount val="2"/>
                  <c:pt idx="0">
                    <c:v>7.610000000000003</c:v>
                  </c:pt>
                  <c:pt idx="1">
                    <c:v>23.406999999999996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AWSvsAce!$J$71:$K$71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AWSvsAce!$J$75:$K$75</c:f>
              <c:numCache>
                <c:formatCode>General</c:formatCode>
                <c:ptCount val="2"/>
                <c:pt idx="0">
                  <c:v>2.9800000000000004</c:v>
                </c:pt>
                <c:pt idx="1">
                  <c:v>11.945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E4-4736-B869-1E65AB267617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AWSvsAce!$J$71:$K$71</c:f>
              <c:strCache>
                <c:ptCount val="2"/>
                <c:pt idx="0">
                  <c:v>AWS</c:v>
                </c:pt>
                <c:pt idx="1">
                  <c:v>AceScope</c:v>
                </c:pt>
              </c:strCache>
            </c:strRef>
          </c:cat>
          <c:val>
            <c:numRef>
              <c:f>AWSvsAce!$J$76:$K$76</c:f>
              <c:numCache>
                <c:formatCode>General</c:formatCode>
                <c:ptCount val="2"/>
                <c:pt idx="0">
                  <c:v>7.610000000000003</c:v>
                </c:pt>
                <c:pt idx="1">
                  <c:v>23.406999999999996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E4-4736-B869-1E65AB267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MGvsAce!$A$72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MGvsAce!$B$72:$C$72</c:f>
              <c:numCache>
                <c:formatCode>General</c:formatCode>
                <c:ptCount val="2"/>
                <c:pt idx="0">
                  <c:v>28.82</c:v>
                </c:pt>
                <c:pt idx="1">
                  <c:v>74.67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DA-42F7-B866-279C47E217CF}"/>
            </c:ext>
          </c:extLst>
        </c:ser>
        <c:ser>
          <c:idx val="1"/>
          <c:order val="1"/>
          <c:tx>
            <c:strRef>
              <c:f>MGvsAce!$A$73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MGvsAce!$B$73:$C$73</c:f>
              <c:numCache>
                <c:formatCode>General</c:formatCode>
                <c:ptCount val="2"/>
                <c:pt idx="0">
                  <c:v>15.63</c:v>
                </c:pt>
                <c:pt idx="1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DA-42F7-B866-279C47E217CF}"/>
            </c:ext>
          </c:extLst>
        </c:ser>
        <c:ser>
          <c:idx val="2"/>
          <c:order val="2"/>
          <c:tx>
            <c:strRef>
              <c:f>MGvsAce!$A$74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MGvsAce!$B$74:$C$74</c:f>
              <c:numCache>
                <c:formatCode>General</c:formatCode>
                <c:ptCount val="2"/>
                <c:pt idx="0">
                  <c:v>15.63</c:v>
                </c:pt>
                <c:pt idx="1">
                  <c:v>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DA-42F7-B866-279C47E217CF}"/>
            </c:ext>
          </c:extLst>
        </c:ser>
        <c:ser>
          <c:idx val="3"/>
          <c:order val="3"/>
          <c:tx>
            <c:strRef>
              <c:f>MGvsAce!$A$75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MGvsAce!$B$75:$C$75</c:f>
              <c:numCache>
                <c:formatCode>General</c:formatCode>
                <c:ptCount val="2"/>
                <c:pt idx="0">
                  <c:v>18.88</c:v>
                </c:pt>
                <c:pt idx="1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DA-42F7-B866-279C47E217CF}"/>
            </c:ext>
          </c:extLst>
        </c:ser>
        <c:ser>
          <c:idx val="4"/>
          <c:order val="4"/>
          <c:tx>
            <c:strRef>
              <c:f>MGvsAce!$A$76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MGvsAce!$B$76:$C$76</c:f>
              <c:numCache>
                <c:formatCode>General</c:formatCode>
                <c:ptCount val="2"/>
                <c:pt idx="0">
                  <c:v>18.88</c:v>
                </c:pt>
                <c:pt idx="1">
                  <c:v>11.36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DA-42F7-B866-279C47E217CF}"/>
            </c:ext>
          </c:extLst>
        </c:ser>
        <c:ser>
          <c:idx val="5"/>
          <c:order val="5"/>
          <c:tx>
            <c:strRef>
              <c:f>MGvsAce!$A$77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MGvsAce!$B$77:$C$77</c:f>
              <c:numCache>
                <c:formatCode>General</c:formatCode>
                <c:ptCount val="2"/>
                <c:pt idx="0">
                  <c:v>15.36</c:v>
                </c:pt>
                <c:pt idx="1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DA-42F7-B866-279C47E217CF}"/>
            </c:ext>
          </c:extLst>
        </c:ser>
        <c:ser>
          <c:idx val="6"/>
          <c:order val="6"/>
          <c:tx>
            <c:strRef>
              <c:f>MGvsAce!$A$78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MGvsAce!$B$78:$C$78</c:f>
              <c:numCache>
                <c:formatCode>General</c:formatCode>
                <c:ptCount val="2"/>
                <c:pt idx="0">
                  <c:v>15.36</c:v>
                </c:pt>
                <c:pt idx="1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DA-42F7-B866-279C47E217CF}"/>
            </c:ext>
          </c:extLst>
        </c:ser>
        <c:ser>
          <c:idx val="7"/>
          <c:order val="7"/>
          <c:tx>
            <c:strRef>
              <c:f>MGvsAce!$A$79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MGvsAce!$B$79:$C$79</c:f>
              <c:numCache>
                <c:formatCode>General</c:formatCode>
                <c:ptCount val="2"/>
                <c:pt idx="0">
                  <c:v>20.36</c:v>
                </c:pt>
                <c:pt idx="1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DA-42F7-B866-279C47E217CF}"/>
            </c:ext>
          </c:extLst>
        </c:ser>
        <c:ser>
          <c:idx val="8"/>
          <c:order val="8"/>
          <c:tx>
            <c:strRef>
              <c:f>MGvsAce!$A$80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MGvsAce!$B$80:$C$80</c:f>
              <c:numCache>
                <c:formatCode>General</c:formatCode>
                <c:ptCount val="2"/>
                <c:pt idx="0">
                  <c:v>20.36</c:v>
                </c:pt>
                <c:pt idx="1">
                  <c:v>23.06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DA-42F7-B866-279C47E217CF}"/>
            </c:ext>
          </c:extLst>
        </c:ser>
        <c:ser>
          <c:idx val="9"/>
          <c:order val="9"/>
          <c:tx>
            <c:strRef>
              <c:f>MGvsAce!$A$81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MGvsAce!$B$81:$C$81</c:f>
              <c:numCache>
                <c:formatCode>General</c:formatCode>
                <c:ptCount val="2"/>
                <c:pt idx="0">
                  <c:v>10.75</c:v>
                </c:pt>
                <c:pt idx="1">
                  <c:v>36.450000000000003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DA-42F7-B866-279C47E217CF}"/>
            </c:ext>
          </c:extLst>
        </c:ser>
        <c:ser>
          <c:idx val="10"/>
          <c:order val="10"/>
          <c:tx>
            <c:strRef>
              <c:f>MGvsAce!$A$82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MGvsAce!$B$82:$C$82</c:f>
              <c:numCache>
                <c:formatCode>General</c:formatCode>
                <c:ptCount val="2"/>
                <c:pt idx="0">
                  <c:v>13.45</c:v>
                </c:pt>
                <c:pt idx="1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EDA-42F7-B866-279C47E217CF}"/>
            </c:ext>
          </c:extLst>
        </c:ser>
        <c:ser>
          <c:idx val="11"/>
          <c:order val="11"/>
          <c:tx>
            <c:strRef>
              <c:f>MGvsAce!$A$83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MGvsAce!$B$83:$C$83</c:f>
              <c:numCache>
                <c:formatCode>General</c:formatCode>
                <c:ptCount val="2"/>
                <c:pt idx="0">
                  <c:v>13.45</c:v>
                </c:pt>
                <c:pt idx="1">
                  <c:v>17.260000000000002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EDA-42F7-B866-279C47E217CF}"/>
            </c:ext>
          </c:extLst>
        </c:ser>
        <c:ser>
          <c:idx val="12"/>
          <c:order val="12"/>
          <c:tx>
            <c:strRef>
              <c:f>MGvsAce!$A$84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MGvsAce!$B$84:$C$84</c:f>
              <c:numCache>
                <c:formatCode>General</c:formatCode>
                <c:ptCount val="2"/>
                <c:pt idx="0">
                  <c:v>11.71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EDA-42F7-B866-279C47E217CF}"/>
            </c:ext>
          </c:extLst>
        </c:ser>
        <c:ser>
          <c:idx val="13"/>
          <c:order val="13"/>
          <c:tx>
            <c:strRef>
              <c:f>MGvsAce!$A$85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MGvsAce!$B$85:$C$85</c:f>
              <c:numCache>
                <c:formatCode>General</c:formatCode>
                <c:ptCount val="2"/>
                <c:pt idx="0">
                  <c:v>11.71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EDA-42F7-B866-279C47E217CF}"/>
            </c:ext>
          </c:extLst>
        </c:ser>
        <c:ser>
          <c:idx val="14"/>
          <c:order val="14"/>
          <c:tx>
            <c:strRef>
              <c:f>MGvsAce!$A$86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MGvsAce!$B$86:$C$86</c:f>
              <c:numCache>
                <c:formatCode>General</c:formatCode>
                <c:ptCount val="2"/>
                <c:pt idx="0">
                  <c:v>14.25</c:v>
                </c:pt>
                <c:pt idx="1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EDA-42F7-B866-279C47E217CF}"/>
            </c:ext>
          </c:extLst>
        </c:ser>
        <c:ser>
          <c:idx val="15"/>
          <c:order val="15"/>
          <c:tx>
            <c:strRef>
              <c:f>MGvsAce!$A$87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MGvsAce!$B$87:$C$87</c:f>
              <c:numCache>
                <c:formatCode>General</c:formatCode>
                <c:ptCount val="2"/>
                <c:pt idx="0">
                  <c:v>14.25</c:v>
                </c:pt>
                <c:pt idx="1">
                  <c:v>26.06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EDA-42F7-B866-279C47E217CF}"/>
            </c:ext>
          </c:extLst>
        </c:ser>
        <c:ser>
          <c:idx val="16"/>
          <c:order val="16"/>
          <c:tx>
            <c:strRef>
              <c:f>MGvsAce!$A$88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MGvsAce!$B$88:$C$88</c:f>
              <c:numCache>
                <c:formatCode>General</c:formatCode>
                <c:ptCount val="2"/>
                <c:pt idx="0">
                  <c:v>17.96</c:v>
                </c:pt>
                <c:pt idx="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EDA-42F7-B866-279C47E217CF}"/>
            </c:ext>
          </c:extLst>
        </c:ser>
        <c:ser>
          <c:idx val="17"/>
          <c:order val="17"/>
          <c:tx>
            <c:strRef>
              <c:f>MGvsAce!$A$89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MGvsAce!$B$89:$C$89</c:f>
              <c:numCache>
                <c:formatCode>General</c:formatCode>
                <c:ptCount val="2"/>
                <c:pt idx="0">
                  <c:v>17.96</c:v>
                </c:pt>
                <c:pt idx="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EDA-42F7-B866-279C47E217CF}"/>
            </c:ext>
          </c:extLst>
        </c:ser>
        <c:ser>
          <c:idx val="18"/>
          <c:order val="18"/>
          <c:tx>
            <c:strRef>
              <c:f>MGvsAce!$A$90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MGvsAce!$B$90:$C$90</c:f>
              <c:numCache>
                <c:formatCode>General</c:formatCode>
                <c:ptCount val="2"/>
                <c:pt idx="0">
                  <c:v>44.55</c:v>
                </c:pt>
                <c:pt idx="1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EDA-42F7-B866-279C47E217CF}"/>
            </c:ext>
          </c:extLst>
        </c:ser>
        <c:ser>
          <c:idx val="19"/>
          <c:order val="19"/>
          <c:tx>
            <c:strRef>
              <c:f>MGvsAce!$A$91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MGvsAce!$B$91:$C$91</c:f>
              <c:numCache>
                <c:formatCode>General</c:formatCode>
                <c:ptCount val="2"/>
                <c:pt idx="0">
                  <c:v>44.55</c:v>
                </c:pt>
                <c:pt idx="1">
                  <c:v>80.83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EDA-42F7-B866-279C47E217CF}"/>
            </c:ext>
          </c:extLst>
        </c:ser>
        <c:ser>
          <c:idx val="20"/>
          <c:order val="20"/>
          <c:tx>
            <c:strRef>
              <c:f>MGvsAce!$A$92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MGvsAce!$B$92:$C$92</c:f>
              <c:numCache>
                <c:formatCode>General</c:formatCode>
                <c:ptCount val="2"/>
                <c:pt idx="0">
                  <c:v>10.98</c:v>
                </c:pt>
                <c:pt idx="1">
                  <c:v>52.78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EDA-42F7-B866-279C47E217CF}"/>
            </c:ext>
          </c:extLst>
        </c:ser>
        <c:ser>
          <c:idx val="21"/>
          <c:order val="21"/>
          <c:tx>
            <c:strRef>
              <c:f>MGvsAce!$A$93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MGvsAce!$B$93:$C$93</c:f>
              <c:numCache>
                <c:formatCode>General</c:formatCode>
                <c:ptCount val="2"/>
                <c:pt idx="0">
                  <c:v>13.56</c:v>
                </c:pt>
                <c:pt idx="1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EDA-42F7-B866-279C47E217CF}"/>
            </c:ext>
          </c:extLst>
        </c:ser>
        <c:ser>
          <c:idx val="22"/>
          <c:order val="22"/>
          <c:tx>
            <c:strRef>
              <c:f>MGvsAce!$A$94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MGvsAce!$B$94:$C$94</c:f>
              <c:numCache>
                <c:formatCode>General</c:formatCode>
                <c:ptCount val="2"/>
                <c:pt idx="0">
                  <c:v>13.56</c:v>
                </c:pt>
                <c:pt idx="1">
                  <c:v>40.22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EDA-42F7-B866-279C47E217CF}"/>
            </c:ext>
          </c:extLst>
        </c:ser>
        <c:ser>
          <c:idx val="23"/>
          <c:order val="23"/>
          <c:tx>
            <c:strRef>
              <c:f>MGvsAce!$A$95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MGvsAce!$B$95:$C$95</c:f>
              <c:numCache>
                <c:formatCode>General</c:formatCode>
                <c:ptCount val="2"/>
                <c:pt idx="0">
                  <c:v>17.28</c:v>
                </c:pt>
                <c:pt idx="1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EDA-42F7-B866-279C47E217CF}"/>
            </c:ext>
          </c:extLst>
        </c:ser>
        <c:ser>
          <c:idx val="24"/>
          <c:order val="24"/>
          <c:tx>
            <c:strRef>
              <c:f>MGvsAce!$A$96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MGvsAce!$B$96:$C$96</c:f>
              <c:numCache>
                <c:formatCode>General</c:formatCode>
                <c:ptCount val="2"/>
                <c:pt idx="0">
                  <c:v>17.28</c:v>
                </c:pt>
                <c:pt idx="1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EDA-42F7-B866-279C47E217CF}"/>
            </c:ext>
          </c:extLst>
        </c:ser>
        <c:ser>
          <c:idx val="25"/>
          <c:order val="25"/>
          <c:tx>
            <c:strRef>
              <c:f>MGvsAce!$A$97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MGvsAce!$B$97:$C$97</c:f>
              <c:numCache>
                <c:formatCode>General</c:formatCode>
                <c:ptCount val="2"/>
                <c:pt idx="0">
                  <c:v>12.25</c:v>
                </c:pt>
                <c:pt idx="1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EDA-42F7-B866-279C47E217CF}"/>
            </c:ext>
          </c:extLst>
        </c:ser>
        <c:ser>
          <c:idx val="26"/>
          <c:order val="26"/>
          <c:tx>
            <c:strRef>
              <c:f>MGvsAce!$A$98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MGvsAce!$B$98:$C$98</c:f>
              <c:numCache>
                <c:formatCode>General</c:formatCode>
                <c:ptCount val="2"/>
                <c:pt idx="0">
                  <c:v>12.25</c:v>
                </c:pt>
                <c:pt idx="1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EDA-42F7-B866-279C47E217CF}"/>
            </c:ext>
          </c:extLst>
        </c:ser>
        <c:ser>
          <c:idx val="27"/>
          <c:order val="27"/>
          <c:tx>
            <c:strRef>
              <c:f>MGvsAce!$A$99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MGvsAce!$B$99:$C$99</c:f>
              <c:numCache>
                <c:formatCode>General</c:formatCode>
                <c:ptCount val="2"/>
                <c:pt idx="0">
                  <c:v>27.73</c:v>
                </c:pt>
                <c:pt idx="1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EDA-42F7-B866-279C47E217CF}"/>
            </c:ext>
          </c:extLst>
        </c:ser>
        <c:ser>
          <c:idx val="28"/>
          <c:order val="28"/>
          <c:tx>
            <c:strRef>
              <c:f>MGvsAce!$A$100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MGvsAce!$B$100:$C$100</c:f>
              <c:numCache>
                <c:formatCode>General</c:formatCode>
                <c:ptCount val="2"/>
                <c:pt idx="0">
                  <c:v>27.73</c:v>
                </c:pt>
                <c:pt idx="1">
                  <c:v>19.41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EDA-42F7-B866-279C47E217CF}"/>
            </c:ext>
          </c:extLst>
        </c:ser>
        <c:ser>
          <c:idx val="29"/>
          <c:order val="29"/>
          <c:tx>
            <c:strRef>
              <c:f>MGvsAce!$A$101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MGvsAce!$B$101:$C$101</c:f>
              <c:numCache>
                <c:formatCode>General</c:formatCode>
                <c:ptCount val="2"/>
                <c:pt idx="0">
                  <c:v>17.809999999999999</c:v>
                </c:pt>
                <c:pt idx="1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EDA-42F7-B866-279C47E217CF}"/>
            </c:ext>
          </c:extLst>
        </c:ser>
        <c:ser>
          <c:idx val="30"/>
          <c:order val="30"/>
          <c:tx>
            <c:strRef>
              <c:f>MGvsAce!$A$102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MGvsAce!$B$102:$C$102</c:f>
              <c:numCache>
                <c:formatCode>General</c:formatCode>
                <c:ptCount val="2"/>
                <c:pt idx="0">
                  <c:v>23.86</c:v>
                </c:pt>
                <c:pt idx="1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EDA-42F7-B866-279C47E217CF}"/>
            </c:ext>
          </c:extLst>
        </c:ser>
        <c:ser>
          <c:idx val="31"/>
          <c:order val="31"/>
          <c:tx>
            <c:strRef>
              <c:f>MGvsAce!$A$103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MGvsAce!$B$103:$C$103</c:f>
              <c:numCache>
                <c:formatCode>General</c:formatCode>
                <c:ptCount val="2"/>
                <c:pt idx="0">
                  <c:v>23.86</c:v>
                </c:pt>
                <c:pt idx="1">
                  <c:v>24.81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EDA-42F7-B866-279C47E217CF}"/>
            </c:ext>
          </c:extLst>
        </c:ser>
        <c:ser>
          <c:idx val="32"/>
          <c:order val="32"/>
          <c:tx>
            <c:strRef>
              <c:f>MGvsAce!$A$104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MGvsAce!$B$104:$C$104</c:f>
              <c:numCache>
                <c:formatCode>General</c:formatCode>
                <c:ptCount val="2"/>
                <c:pt idx="0">
                  <c:v>15.21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EDA-42F7-B866-279C47E217CF}"/>
            </c:ext>
          </c:extLst>
        </c:ser>
        <c:ser>
          <c:idx val="33"/>
          <c:order val="33"/>
          <c:tx>
            <c:strRef>
              <c:f>MGvsAce!$A$105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MGvsAce!$B$105:$C$105</c:f>
              <c:numCache>
                <c:formatCode>General</c:formatCode>
                <c:ptCount val="2"/>
                <c:pt idx="0">
                  <c:v>15.21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EDA-42F7-B866-279C47E217CF}"/>
            </c:ext>
          </c:extLst>
        </c:ser>
        <c:ser>
          <c:idx val="34"/>
          <c:order val="34"/>
          <c:tx>
            <c:strRef>
              <c:f>MGvsAce!$A$106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MGvsAce!$B$106:$C$106</c:f>
              <c:numCache>
                <c:formatCode>General</c:formatCode>
                <c:ptCount val="2"/>
                <c:pt idx="0">
                  <c:v>14.96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FEDA-42F7-B866-279C47E217CF}"/>
            </c:ext>
          </c:extLst>
        </c:ser>
        <c:ser>
          <c:idx val="35"/>
          <c:order val="35"/>
          <c:tx>
            <c:strRef>
              <c:f>MGvsAce!$A$107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MGvsAce!$B$107:$C$107</c:f>
              <c:numCache>
                <c:formatCode>General</c:formatCode>
                <c:ptCount val="2"/>
                <c:pt idx="0">
                  <c:v>14.96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EDA-42F7-B866-279C47E217CF}"/>
            </c:ext>
          </c:extLst>
        </c:ser>
        <c:ser>
          <c:idx val="36"/>
          <c:order val="36"/>
          <c:tx>
            <c:strRef>
              <c:f>MGvsAce!$A$108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MGvsAce!$B$108:$C$108</c:f>
              <c:numCache>
                <c:formatCode>General</c:formatCode>
                <c:ptCount val="2"/>
                <c:pt idx="0">
                  <c:v>18.100000000000001</c:v>
                </c:pt>
                <c:pt idx="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FEDA-42F7-B866-279C47E217CF}"/>
            </c:ext>
          </c:extLst>
        </c:ser>
        <c:ser>
          <c:idx val="37"/>
          <c:order val="37"/>
          <c:tx>
            <c:strRef>
              <c:f>MGvsAce!$A$109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MGvsAce!$B$109:$C$109</c:f>
              <c:numCache>
                <c:formatCode>General</c:formatCode>
                <c:ptCount val="2"/>
                <c:pt idx="0">
                  <c:v>18.100000000000001</c:v>
                </c:pt>
                <c:pt idx="1">
                  <c:v>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FEDA-42F7-B866-279C47E217CF}"/>
            </c:ext>
          </c:extLst>
        </c:ser>
        <c:ser>
          <c:idx val="38"/>
          <c:order val="38"/>
          <c:tx>
            <c:strRef>
              <c:f>MGvsAce!$A$110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MGvsAce!$B$110:$C$110</c:f>
              <c:numCache>
                <c:formatCode>General</c:formatCode>
                <c:ptCount val="2"/>
                <c:pt idx="0">
                  <c:v>38.65</c:v>
                </c:pt>
                <c:pt idx="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FEDA-42F7-B866-279C47E217CF}"/>
            </c:ext>
          </c:extLst>
        </c:ser>
        <c:ser>
          <c:idx val="39"/>
          <c:order val="39"/>
          <c:tx>
            <c:strRef>
              <c:f>MGvsAce!$A$111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MGvsAce!$B$111:$C$111</c:f>
              <c:numCache>
                <c:formatCode>General</c:formatCode>
                <c:ptCount val="2"/>
                <c:pt idx="0">
                  <c:v>38.65</c:v>
                </c:pt>
                <c:pt idx="1">
                  <c:v>22.96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FEDA-42F7-B866-279C47E217CF}"/>
            </c:ext>
          </c:extLst>
        </c:ser>
        <c:ser>
          <c:idx val="40"/>
          <c:order val="40"/>
          <c:tx>
            <c:strRef>
              <c:f>MGvsAce!$A$112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MGvsAce!$B$112:$C$112</c:f>
              <c:numCache>
                <c:formatCode>General</c:formatCode>
                <c:ptCount val="2"/>
                <c:pt idx="0">
                  <c:v>12.93</c:v>
                </c:pt>
                <c:pt idx="1">
                  <c:v>22.36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FEDA-42F7-B866-279C47E217CF}"/>
            </c:ext>
          </c:extLst>
        </c:ser>
        <c:ser>
          <c:idx val="41"/>
          <c:order val="41"/>
          <c:tx>
            <c:strRef>
              <c:f>MGvsAce!$A$113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MGvsAce!$B$113:$C$113</c:f>
              <c:numCache>
                <c:formatCode>General</c:formatCode>
                <c:ptCount val="2"/>
                <c:pt idx="0">
                  <c:v>11.86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EDA-42F7-B866-279C47E217CF}"/>
            </c:ext>
          </c:extLst>
        </c:ser>
        <c:ser>
          <c:idx val="42"/>
          <c:order val="42"/>
          <c:tx>
            <c:strRef>
              <c:f>MGvsAce!$A$114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MGvsAce!$B$114:$C$114</c:f>
              <c:numCache>
                <c:formatCode>General</c:formatCode>
                <c:ptCount val="2"/>
                <c:pt idx="0">
                  <c:v>11.86</c:v>
                </c:pt>
                <c:pt idx="1">
                  <c:v>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FEDA-42F7-B866-279C47E217CF}"/>
            </c:ext>
          </c:extLst>
        </c:ser>
        <c:ser>
          <c:idx val="43"/>
          <c:order val="43"/>
          <c:tx>
            <c:strRef>
              <c:f>MGvsAce!$A$115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MGvsAce!$B$115:$C$115</c:f>
              <c:numCache>
                <c:formatCode>General</c:formatCode>
                <c:ptCount val="2"/>
                <c:pt idx="0">
                  <c:v>17.28</c:v>
                </c:pt>
                <c:pt idx="1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FEDA-42F7-B866-279C47E217CF}"/>
            </c:ext>
          </c:extLst>
        </c:ser>
        <c:ser>
          <c:idx val="44"/>
          <c:order val="44"/>
          <c:tx>
            <c:strRef>
              <c:f>MGvsAce!$A$116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MGvsAce!$B$116:$C$116</c:f>
              <c:numCache>
                <c:formatCode>General</c:formatCode>
                <c:ptCount val="2"/>
                <c:pt idx="0">
                  <c:v>17.28</c:v>
                </c:pt>
                <c:pt idx="1">
                  <c:v>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FEDA-42F7-B866-279C47E217CF}"/>
            </c:ext>
          </c:extLst>
        </c:ser>
        <c:ser>
          <c:idx val="45"/>
          <c:order val="45"/>
          <c:tx>
            <c:strRef>
              <c:f>MGvsAce!$A$117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MGvsAce!$B$117:$C$117</c:f>
              <c:numCache>
                <c:formatCode>General</c:formatCode>
                <c:ptCount val="2"/>
                <c:pt idx="0">
                  <c:v>20.18</c:v>
                </c:pt>
                <c:pt idx="1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FEDA-42F7-B866-279C47E217CF}"/>
            </c:ext>
          </c:extLst>
        </c:ser>
        <c:ser>
          <c:idx val="46"/>
          <c:order val="46"/>
          <c:tx>
            <c:strRef>
              <c:f>MGvsAce!$A$118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MGvsAce!$B$118:$C$118</c:f>
              <c:numCache>
                <c:formatCode>General</c:formatCode>
                <c:ptCount val="2"/>
                <c:pt idx="0">
                  <c:v>20.18</c:v>
                </c:pt>
                <c:pt idx="1">
                  <c:v>31.89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FEDA-42F7-B866-279C47E217CF}"/>
            </c:ext>
          </c:extLst>
        </c:ser>
        <c:ser>
          <c:idx val="47"/>
          <c:order val="47"/>
          <c:tx>
            <c:strRef>
              <c:f>MGvsAce!$A$119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MGvsAce!$B$119:$C$119</c:f>
              <c:numCache>
                <c:formatCode>General</c:formatCode>
                <c:ptCount val="2"/>
                <c:pt idx="0">
                  <c:v>8.68</c:v>
                </c:pt>
                <c:pt idx="1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FEDA-42F7-B866-279C47E217CF}"/>
            </c:ext>
          </c:extLst>
        </c:ser>
        <c:ser>
          <c:idx val="48"/>
          <c:order val="48"/>
          <c:tx>
            <c:strRef>
              <c:f>MGvsAce!$A$120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MGvsAce!$B$120:$C$120</c:f>
              <c:numCache>
                <c:formatCode>General</c:formatCode>
                <c:ptCount val="2"/>
                <c:pt idx="0">
                  <c:v>8.68</c:v>
                </c:pt>
                <c:pt idx="1">
                  <c:v>8.7899999999999991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FEDA-42F7-B866-279C47E217CF}"/>
            </c:ext>
          </c:extLst>
        </c:ser>
        <c:ser>
          <c:idx val="49"/>
          <c:order val="49"/>
          <c:tx>
            <c:strRef>
              <c:f>MGvsAce!$A$121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MGvsAce!$B$121:$C$121</c:f>
              <c:numCache>
                <c:formatCode>General</c:formatCode>
                <c:ptCount val="2"/>
                <c:pt idx="0">
                  <c:v>16.39</c:v>
                </c:pt>
                <c:pt idx="1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FEDA-42F7-B866-279C47E217CF}"/>
            </c:ext>
          </c:extLst>
        </c:ser>
        <c:ser>
          <c:idx val="50"/>
          <c:order val="50"/>
          <c:tx>
            <c:strRef>
              <c:f>MGvsAce!$A$122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MGvsAce!$B$122:$C$122</c:f>
              <c:numCache>
                <c:formatCode>General</c:formatCode>
                <c:ptCount val="2"/>
                <c:pt idx="0">
                  <c:v>20.059999999999999</c:v>
                </c:pt>
                <c:pt idx="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FEDA-42F7-B866-279C47E217CF}"/>
            </c:ext>
          </c:extLst>
        </c:ser>
        <c:ser>
          <c:idx val="51"/>
          <c:order val="51"/>
          <c:tx>
            <c:strRef>
              <c:f>MGvsAce!$A$123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MGvsAce!$B$123:$C$123</c:f>
              <c:numCache>
                <c:formatCode>General</c:formatCode>
                <c:ptCount val="2"/>
                <c:pt idx="0">
                  <c:v>20.059999999999999</c:v>
                </c:pt>
                <c:pt idx="1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EDA-42F7-B866-279C47E217CF}"/>
            </c:ext>
          </c:extLst>
        </c:ser>
        <c:ser>
          <c:idx val="52"/>
          <c:order val="52"/>
          <c:tx>
            <c:strRef>
              <c:f>MGvsAce!$A$124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MGvsAce!$B$124:$C$124</c:f>
              <c:numCache>
                <c:formatCode>General</c:formatCode>
                <c:ptCount val="2"/>
                <c:pt idx="0">
                  <c:v>24.58</c:v>
                </c:pt>
                <c:pt idx="1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FEDA-42F7-B866-279C47E217CF}"/>
            </c:ext>
          </c:extLst>
        </c:ser>
        <c:ser>
          <c:idx val="53"/>
          <c:order val="53"/>
          <c:tx>
            <c:strRef>
              <c:f>MGvsAce!$A$125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MGvsAce!$B$125:$C$125</c:f>
              <c:numCache>
                <c:formatCode>General</c:formatCode>
                <c:ptCount val="2"/>
                <c:pt idx="0">
                  <c:v>24.58</c:v>
                </c:pt>
                <c:pt idx="1">
                  <c:v>28.08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FEDA-42F7-B866-279C47E217CF}"/>
            </c:ext>
          </c:extLst>
        </c:ser>
        <c:ser>
          <c:idx val="54"/>
          <c:order val="54"/>
          <c:tx>
            <c:strRef>
              <c:f>MGvsAce!$A$126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MGvsAce!$B$126:$C$126</c:f>
              <c:numCache>
                <c:formatCode>General</c:formatCode>
                <c:ptCount val="2"/>
                <c:pt idx="0">
                  <c:v>52.92</c:v>
                </c:pt>
                <c:pt idx="1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FEDA-42F7-B866-279C47E217CF}"/>
            </c:ext>
          </c:extLst>
        </c:ser>
        <c:ser>
          <c:idx val="55"/>
          <c:order val="55"/>
          <c:tx>
            <c:strRef>
              <c:f>MGvsAce!$A$127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MGvsAce!$B$127:$C$127</c:f>
              <c:numCache>
                <c:formatCode>General</c:formatCode>
                <c:ptCount val="2"/>
                <c:pt idx="0">
                  <c:v>52.92</c:v>
                </c:pt>
                <c:pt idx="1">
                  <c:v>68.13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FEDA-42F7-B866-279C47E217CF}"/>
            </c:ext>
          </c:extLst>
        </c:ser>
        <c:ser>
          <c:idx val="56"/>
          <c:order val="56"/>
          <c:tx>
            <c:strRef>
              <c:f>MGvsAce!$A$128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MGvsAce!$B$128:$C$128</c:f>
              <c:numCache>
                <c:formatCode>General</c:formatCode>
                <c:ptCount val="2"/>
                <c:pt idx="0">
                  <c:v>23.8</c:v>
                </c:pt>
                <c:pt idx="1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FEDA-42F7-B866-279C47E217CF}"/>
            </c:ext>
          </c:extLst>
        </c:ser>
        <c:ser>
          <c:idx val="57"/>
          <c:order val="57"/>
          <c:tx>
            <c:strRef>
              <c:f>MGvsAce!$A$129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MGvsAce!$B$129:$C$129</c:f>
              <c:numCache>
                <c:formatCode>General</c:formatCode>
                <c:ptCount val="2"/>
                <c:pt idx="0">
                  <c:v>23.8</c:v>
                </c:pt>
                <c:pt idx="1">
                  <c:v>23.88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FEDA-42F7-B866-279C47E217CF}"/>
            </c:ext>
          </c:extLst>
        </c:ser>
        <c:ser>
          <c:idx val="58"/>
          <c:order val="58"/>
          <c:tx>
            <c:strRef>
              <c:f>MGvsAce!$A$130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MGvsAce!$B$130:$C$130</c:f>
              <c:numCache>
                <c:formatCode>General</c:formatCode>
                <c:ptCount val="2"/>
                <c:pt idx="0">
                  <c:v>22.08</c:v>
                </c:pt>
                <c:pt idx="1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FEDA-42F7-B866-279C47E217CF}"/>
            </c:ext>
          </c:extLst>
        </c:ser>
        <c:ser>
          <c:idx val="59"/>
          <c:order val="59"/>
          <c:tx>
            <c:strRef>
              <c:f>MGvsAce!$A$131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MGvsAce!$B$131:$C$131</c:f>
              <c:numCache>
                <c:formatCode>General</c:formatCode>
                <c:ptCount val="2"/>
                <c:pt idx="0">
                  <c:v>22.08</c:v>
                </c:pt>
                <c:pt idx="1">
                  <c:v>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FEDA-42F7-B866-279C47E217CF}"/>
            </c:ext>
          </c:extLst>
        </c:ser>
        <c:ser>
          <c:idx val="60"/>
          <c:order val="60"/>
          <c:tx>
            <c:strRef>
              <c:f>MGvsAce!$A$132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MGvsAce!$B$132:$C$132</c:f>
              <c:numCache>
                <c:formatCode>General</c:formatCode>
                <c:ptCount val="2"/>
                <c:pt idx="0">
                  <c:v>11.58</c:v>
                </c:pt>
                <c:pt idx="1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FEDA-42F7-B866-279C47E217CF}"/>
            </c:ext>
          </c:extLst>
        </c:ser>
        <c:ser>
          <c:idx val="61"/>
          <c:order val="61"/>
          <c:tx>
            <c:strRef>
              <c:f>MGvsAce!$A$133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MGvsAce!$B$133:$C$133</c:f>
              <c:numCache>
                <c:formatCode>General</c:formatCode>
                <c:ptCount val="2"/>
                <c:pt idx="0">
                  <c:v>14.63</c:v>
                </c:pt>
                <c:pt idx="1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FEDA-42F7-B866-279C47E217CF}"/>
            </c:ext>
          </c:extLst>
        </c:ser>
        <c:ser>
          <c:idx val="62"/>
          <c:order val="62"/>
          <c:tx>
            <c:strRef>
              <c:f>MGvsAce!$A$134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MGvsAce!$B$134:$C$134</c:f>
              <c:numCache>
                <c:formatCode>General</c:formatCode>
                <c:ptCount val="2"/>
                <c:pt idx="0">
                  <c:v>14.63</c:v>
                </c:pt>
                <c:pt idx="1">
                  <c:v>11.98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FEDA-42F7-B866-279C47E217CF}"/>
            </c:ext>
          </c:extLst>
        </c:ser>
        <c:ser>
          <c:idx val="63"/>
          <c:order val="63"/>
          <c:tx>
            <c:strRef>
              <c:f>MGvsAce!$A$135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MGvsAce!$B$135:$C$135</c:f>
              <c:numCache>
                <c:formatCode>General</c:formatCode>
                <c:ptCount val="2"/>
                <c:pt idx="0">
                  <c:v>22.41</c:v>
                </c:pt>
                <c:pt idx="1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FEDA-42F7-B866-279C47E217CF}"/>
            </c:ext>
          </c:extLst>
        </c:ser>
        <c:ser>
          <c:idx val="64"/>
          <c:order val="64"/>
          <c:tx>
            <c:strRef>
              <c:f>MGvsAce!$A$136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MGvsAce!$B$136:$C$136</c:f>
              <c:numCache>
                <c:formatCode>General</c:formatCode>
                <c:ptCount val="2"/>
                <c:pt idx="0">
                  <c:v>22.41</c:v>
                </c:pt>
                <c:pt idx="1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FEDA-42F7-B866-279C47E217CF}"/>
            </c:ext>
          </c:extLst>
        </c:ser>
        <c:ser>
          <c:idx val="65"/>
          <c:order val="65"/>
          <c:tx>
            <c:strRef>
              <c:f>MGvsAce!$A$137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MGvsAce!$B$137:$C$137</c:f>
              <c:numCache>
                <c:formatCode>General</c:formatCode>
                <c:ptCount val="2"/>
                <c:pt idx="0">
                  <c:v>9.15</c:v>
                </c:pt>
                <c:pt idx="1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FEDA-42F7-B866-279C47E217CF}"/>
            </c:ext>
          </c:extLst>
        </c:ser>
        <c:ser>
          <c:idx val="66"/>
          <c:order val="66"/>
          <c:tx>
            <c:strRef>
              <c:f>MGvsAce!$A$138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MGvsAce!$B$138:$C$138</c:f>
              <c:numCache>
                <c:formatCode>General</c:formatCode>
                <c:ptCount val="2"/>
                <c:pt idx="0">
                  <c:v>9.15</c:v>
                </c:pt>
                <c:pt idx="1">
                  <c:v>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FEDA-42F7-B866-279C47E217CF}"/>
            </c:ext>
          </c:extLst>
        </c:ser>
        <c:ser>
          <c:idx val="67"/>
          <c:order val="67"/>
          <c:tx>
            <c:strRef>
              <c:f>MGvsAce!$A$139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MGvsAce!$B$139:$C$139</c:f>
              <c:numCache>
                <c:formatCode>General</c:formatCode>
                <c:ptCount val="2"/>
                <c:pt idx="0">
                  <c:v>19.25</c:v>
                </c:pt>
                <c:pt idx="1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FEDA-42F7-B866-279C47E217CF}"/>
            </c:ext>
          </c:extLst>
        </c:ser>
        <c:ser>
          <c:idx val="68"/>
          <c:order val="68"/>
          <c:tx>
            <c:strRef>
              <c:f>MGvsAce!$A$140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MGvsAce!$B$140:$C$140</c:f>
              <c:numCache>
                <c:formatCode>General</c:formatCode>
                <c:ptCount val="2"/>
                <c:pt idx="0">
                  <c:v>19.25</c:v>
                </c:pt>
                <c:pt idx="1">
                  <c:v>13.68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FEDA-42F7-B866-279C47E217CF}"/>
            </c:ext>
          </c:extLst>
        </c:ser>
        <c:ser>
          <c:idx val="69"/>
          <c:order val="69"/>
          <c:tx>
            <c:strRef>
              <c:f>MGvsAce!$A$141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MGvsAce!$B$141:$C$141</c:f>
              <c:numCache>
                <c:formatCode>General</c:formatCode>
                <c:ptCount val="2"/>
                <c:pt idx="0">
                  <c:v>10.73</c:v>
                </c:pt>
                <c:pt idx="1">
                  <c:v>15.65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FEDA-42F7-B866-279C47E217CF}"/>
            </c:ext>
          </c:extLst>
        </c:ser>
        <c:ser>
          <c:idx val="70"/>
          <c:order val="70"/>
          <c:tx>
            <c:strRef>
              <c:f>MGvsAce!$A$142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MGvsAce!$B$142:$C$142</c:f>
              <c:numCache>
                <c:formatCode>General</c:formatCode>
                <c:ptCount val="2"/>
                <c:pt idx="0">
                  <c:v>21.36</c:v>
                </c:pt>
                <c:pt idx="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FEDA-42F7-B866-279C47E217CF}"/>
            </c:ext>
          </c:extLst>
        </c:ser>
        <c:ser>
          <c:idx val="71"/>
          <c:order val="71"/>
          <c:tx>
            <c:strRef>
              <c:f>MGvsAce!$A$143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MGvsAce!$B$143:$C$143</c:f>
              <c:numCache>
                <c:formatCode>General</c:formatCode>
                <c:ptCount val="2"/>
                <c:pt idx="0">
                  <c:v>21.36</c:v>
                </c:pt>
                <c:pt idx="1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FEDA-42F7-B866-279C47E217CF}"/>
            </c:ext>
          </c:extLst>
        </c:ser>
        <c:ser>
          <c:idx val="72"/>
          <c:order val="72"/>
          <c:tx>
            <c:strRef>
              <c:f>MGvsAce!$A$144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MGvsAce!$B$144:$C$144</c:f>
              <c:numCache>
                <c:formatCode>General</c:formatCode>
                <c:ptCount val="2"/>
                <c:pt idx="0">
                  <c:v>6.3</c:v>
                </c:pt>
                <c:pt idx="1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FEDA-42F7-B866-279C47E217CF}"/>
            </c:ext>
          </c:extLst>
        </c:ser>
        <c:ser>
          <c:idx val="73"/>
          <c:order val="73"/>
          <c:tx>
            <c:strRef>
              <c:f>MGvsAce!$A$145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MGvsAce!$B$145:$C$145</c:f>
              <c:numCache>
                <c:formatCode>General</c:formatCode>
                <c:ptCount val="2"/>
                <c:pt idx="0">
                  <c:v>6.3</c:v>
                </c:pt>
                <c:pt idx="1">
                  <c:v>15.83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FEDA-42F7-B866-279C47E217CF}"/>
            </c:ext>
          </c:extLst>
        </c:ser>
        <c:ser>
          <c:idx val="74"/>
          <c:order val="74"/>
          <c:tx>
            <c:strRef>
              <c:f>MGvsAce!$A$146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MGvsAce!$B$146:$C$146</c:f>
              <c:numCache>
                <c:formatCode>General</c:formatCode>
                <c:ptCount val="2"/>
                <c:pt idx="0">
                  <c:v>18.2</c:v>
                </c:pt>
                <c:pt idx="1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FEDA-42F7-B866-279C47E217CF}"/>
            </c:ext>
          </c:extLst>
        </c:ser>
        <c:ser>
          <c:idx val="75"/>
          <c:order val="75"/>
          <c:tx>
            <c:strRef>
              <c:f>MGvsAce!$A$147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MGvsAce!$B$147:$C$147</c:f>
              <c:numCache>
                <c:formatCode>General</c:formatCode>
                <c:ptCount val="2"/>
                <c:pt idx="0">
                  <c:v>18.2</c:v>
                </c:pt>
                <c:pt idx="1">
                  <c:v>10.58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FEDA-42F7-B866-279C47E217CF}"/>
            </c:ext>
          </c:extLst>
        </c:ser>
        <c:ser>
          <c:idx val="76"/>
          <c:order val="76"/>
          <c:tx>
            <c:strRef>
              <c:f>MGvsAce!$A$148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MGvsAce!$B$148:$C$148</c:f>
              <c:numCache>
                <c:formatCode>General</c:formatCode>
                <c:ptCount val="2"/>
                <c:pt idx="0">
                  <c:v>17.11</c:v>
                </c:pt>
                <c:pt idx="1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FEDA-42F7-B866-279C47E217CF}"/>
            </c:ext>
          </c:extLst>
        </c:ser>
        <c:ser>
          <c:idx val="77"/>
          <c:order val="77"/>
          <c:tx>
            <c:strRef>
              <c:f>MGvsAce!$A$149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MGvsAce!$B$149:$C$149</c:f>
              <c:numCache>
                <c:formatCode>General</c:formatCode>
                <c:ptCount val="2"/>
                <c:pt idx="0">
                  <c:v>17.11</c:v>
                </c:pt>
                <c:pt idx="1">
                  <c:v>11.75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FEDA-42F7-B866-279C47E217CF}"/>
            </c:ext>
          </c:extLst>
        </c:ser>
        <c:ser>
          <c:idx val="78"/>
          <c:order val="78"/>
          <c:tx>
            <c:strRef>
              <c:f>MGvsAce!$A$150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MGvsAce!$B$150:$C$150</c:f>
              <c:numCache>
                <c:formatCode>General</c:formatCode>
                <c:ptCount val="2"/>
                <c:pt idx="0">
                  <c:v>11.71</c:v>
                </c:pt>
                <c:pt idx="1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FEDA-42F7-B866-279C47E217CF}"/>
            </c:ext>
          </c:extLst>
        </c:ser>
        <c:ser>
          <c:idx val="79"/>
          <c:order val="79"/>
          <c:tx>
            <c:strRef>
              <c:f>MGvsAce!$A$151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MGvsAce!$B$151:$C$151</c:f>
              <c:numCache>
                <c:formatCode>General</c:formatCode>
                <c:ptCount val="2"/>
                <c:pt idx="0">
                  <c:v>11.71</c:v>
                </c:pt>
                <c:pt idx="1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FEDA-42F7-B866-279C47E217CF}"/>
            </c:ext>
          </c:extLst>
        </c:ser>
        <c:ser>
          <c:idx val="80"/>
          <c:order val="80"/>
          <c:tx>
            <c:strRef>
              <c:f>MGvsAce!$A$152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MGvsAce!$B$152:$C$152</c:f>
              <c:numCache>
                <c:formatCode>General</c:formatCode>
                <c:ptCount val="2"/>
                <c:pt idx="0">
                  <c:v>21.36</c:v>
                </c:pt>
                <c:pt idx="1">
                  <c:v>31.23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FEDA-42F7-B866-279C47E217CF}"/>
            </c:ext>
          </c:extLst>
        </c:ser>
        <c:ser>
          <c:idx val="81"/>
          <c:order val="81"/>
          <c:tx>
            <c:strRef>
              <c:f>MGvsAce!$A$153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MGvsAce!$B$153:$C$153</c:f>
              <c:numCache>
                <c:formatCode>General</c:formatCode>
                <c:ptCount val="2"/>
                <c:pt idx="0">
                  <c:v>12.38</c:v>
                </c:pt>
                <c:pt idx="1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FEDA-42F7-B866-279C47E217CF}"/>
            </c:ext>
          </c:extLst>
        </c:ser>
        <c:ser>
          <c:idx val="82"/>
          <c:order val="82"/>
          <c:tx>
            <c:strRef>
              <c:f>MGvsAce!$A$154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MGvsAce!$B$154:$C$154</c:f>
              <c:numCache>
                <c:formatCode>General</c:formatCode>
                <c:ptCount val="2"/>
                <c:pt idx="0">
                  <c:v>12.38</c:v>
                </c:pt>
                <c:pt idx="1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FEDA-42F7-B866-279C47E217CF}"/>
            </c:ext>
          </c:extLst>
        </c:ser>
        <c:ser>
          <c:idx val="83"/>
          <c:order val="83"/>
          <c:tx>
            <c:strRef>
              <c:f>MGvsAce!$A$155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MGvsAce!$B$155:$C$155</c:f>
              <c:numCache>
                <c:formatCode>General</c:formatCode>
                <c:ptCount val="2"/>
                <c:pt idx="0">
                  <c:v>63</c:v>
                </c:pt>
                <c:pt idx="1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FEDA-42F7-B866-279C47E217CF}"/>
            </c:ext>
          </c:extLst>
        </c:ser>
        <c:ser>
          <c:idx val="84"/>
          <c:order val="84"/>
          <c:tx>
            <c:strRef>
              <c:f>MGvsAce!$A$156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MGvsAce!$B$156:$C$156</c:f>
              <c:numCache>
                <c:formatCode>General</c:formatCode>
                <c:ptCount val="2"/>
                <c:pt idx="0">
                  <c:v>63</c:v>
                </c:pt>
                <c:pt idx="1">
                  <c:v>53.25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FEDA-42F7-B866-279C47E217CF}"/>
            </c:ext>
          </c:extLst>
        </c:ser>
        <c:ser>
          <c:idx val="85"/>
          <c:order val="85"/>
          <c:tx>
            <c:strRef>
              <c:f>MGvsAce!$A$157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MGvsAce!$B$157:$C$157</c:f>
              <c:numCache>
                <c:formatCode>General</c:formatCode>
                <c:ptCount val="2"/>
                <c:pt idx="0">
                  <c:v>13.36</c:v>
                </c:pt>
                <c:pt idx="1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FEDA-42F7-B866-279C47E217CF}"/>
            </c:ext>
          </c:extLst>
        </c:ser>
        <c:ser>
          <c:idx val="86"/>
          <c:order val="86"/>
          <c:tx>
            <c:strRef>
              <c:f>MGvsAce!$A$158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MGvsAce!$B$158:$C$158</c:f>
              <c:numCache>
                <c:formatCode>General</c:formatCode>
                <c:ptCount val="2"/>
                <c:pt idx="0">
                  <c:v>13.36</c:v>
                </c:pt>
                <c:pt idx="1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FEDA-42F7-B866-279C47E217CF}"/>
            </c:ext>
          </c:extLst>
        </c:ser>
        <c:ser>
          <c:idx val="87"/>
          <c:order val="87"/>
          <c:tx>
            <c:strRef>
              <c:f>MGvsAce!$A$159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MGvsAce!$B$159:$C$159</c:f>
              <c:numCache>
                <c:formatCode>General</c:formatCode>
                <c:ptCount val="2"/>
                <c:pt idx="0">
                  <c:v>10.65</c:v>
                </c:pt>
                <c:pt idx="1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FEDA-42F7-B866-279C47E217CF}"/>
            </c:ext>
          </c:extLst>
        </c:ser>
        <c:ser>
          <c:idx val="88"/>
          <c:order val="88"/>
          <c:tx>
            <c:strRef>
              <c:f>MGvsAce!$A$160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MGvsAce!$B$160:$C$160</c:f>
              <c:numCache>
                <c:formatCode>General</c:formatCode>
                <c:ptCount val="2"/>
                <c:pt idx="0">
                  <c:v>10.65</c:v>
                </c:pt>
                <c:pt idx="1">
                  <c:v>21.26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FEDA-42F7-B866-279C47E217CF}"/>
            </c:ext>
          </c:extLst>
        </c:ser>
        <c:ser>
          <c:idx val="89"/>
          <c:order val="89"/>
          <c:tx>
            <c:strRef>
              <c:f>MGvsAce!$A$161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MGvsAce!$B$161:$C$161</c:f>
              <c:numCache>
                <c:formatCode>General</c:formatCode>
                <c:ptCount val="2"/>
                <c:pt idx="0">
                  <c:v>10.51</c:v>
                </c:pt>
                <c:pt idx="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FEDA-42F7-B866-279C47E217CF}"/>
            </c:ext>
          </c:extLst>
        </c:ser>
        <c:ser>
          <c:idx val="90"/>
          <c:order val="90"/>
          <c:tx>
            <c:strRef>
              <c:f>MGvsAce!$A$162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MGvsAce!$B$162:$C$162</c:f>
              <c:numCache>
                <c:formatCode>General</c:formatCode>
                <c:ptCount val="2"/>
                <c:pt idx="0">
                  <c:v>34.75</c:v>
                </c:pt>
                <c:pt idx="1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FEDA-42F7-B866-279C47E217CF}"/>
            </c:ext>
          </c:extLst>
        </c:ser>
        <c:ser>
          <c:idx val="91"/>
          <c:order val="91"/>
          <c:tx>
            <c:strRef>
              <c:f>MGvsAce!$A$163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MGvsAce!$B$163:$C$163</c:f>
              <c:numCache>
                <c:formatCode>General</c:formatCode>
                <c:ptCount val="2"/>
                <c:pt idx="0">
                  <c:v>34.75</c:v>
                </c:pt>
                <c:pt idx="1">
                  <c:v>57.77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FEDA-42F7-B866-279C47E217CF}"/>
            </c:ext>
          </c:extLst>
        </c:ser>
        <c:ser>
          <c:idx val="92"/>
          <c:order val="92"/>
          <c:tx>
            <c:strRef>
              <c:f>MGvsAce!$A$164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MGvsAce!$B$164:$C$164</c:f>
              <c:numCache>
                <c:formatCode>General</c:formatCode>
                <c:ptCount val="2"/>
                <c:pt idx="0">
                  <c:v>13.18</c:v>
                </c:pt>
                <c:pt idx="1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FEDA-42F7-B866-279C47E217CF}"/>
            </c:ext>
          </c:extLst>
        </c:ser>
        <c:ser>
          <c:idx val="93"/>
          <c:order val="93"/>
          <c:tx>
            <c:strRef>
              <c:f>MGvsAce!$A$165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MGvsAce!$B$165:$C$165</c:f>
              <c:numCache>
                <c:formatCode>General</c:formatCode>
                <c:ptCount val="2"/>
                <c:pt idx="0">
                  <c:v>13.18</c:v>
                </c:pt>
                <c:pt idx="1">
                  <c:v>49.62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FEDA-42F7-B866-279C47E217CF}"/>
            </c:ext>
          </c:extLst>
        </c:ser>
        <c:ser>
          <c:idx val="94"/>
          <c:order val="94"/>
          <c:tx>
            <c:strRef>
              <c:f>MGvsAce!$A$166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MGvsAce!$B$166:$C$166</c:f>
              <c:numCache>
                <c:formatCode>General</c:formatCode>
                <c:ptCount val="2"/>
                <c:pt idx="0">
                  <c:v>14.5</c:v>
                </c:pt>
                <c:pt idx="1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FEDA-42F7-B866-279C47E217CF}"/>
            </c:ext>
          </c:extLst>
        </c:ser>
        <c:ser>
          <c:idx val="95"/>
          <c:order val="95"/>
          <c:tx>
            <c:strRef>
              <c:f>MGvsAce!$A$167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MGvsAce!$B$167:$C$167</c:f>
              <c:numCache>
                <c:formatCode>General</c:formatCode>
                <c:ptCount val="2"/>
                <c:pt idx="0">
                  <c:v>14.5</c:v>
                </c:pt>
                <c:pt idx="1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FEDA-42F7-B866-279C47E217CF}"/>
            </c:ext>
          </c:extLst>
        </c:ser>
        <c:ser>
          <c:idx val="96"/>
          <c:order val="96"/>
          <c:tx>
            <c:strRef>
              <c:f>MGvsAce!$A$168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MGvsAce!$B$168:$C$168</c:f>
              <c:numCache>
                <c:formatCode>General</c:formatCode>
                <c:ptCount val="2"/>
                <c:pt idx="0">
                  <c:v>9.98</c:v>
                </c:pt>
                <c:pt idx="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FEDA-42F7-B866-279C47E217CF}"/>
            </c:ext>
          </c:extLst>
        </c:ser>
        <c:ser>
          <c:idx val="97"/>
          <c:order val="97"/>
          <c:tx>
            <c:strRef>
              <c:f>MGvsAce!$A$169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MGvsAce!$B$169:$C$169</c:f>
              <c:numCache>
                <c:formatCode>General</c:formatCode>
                <c:ptCount val="2"/>
                <c:pt idx="0">
                  <c:v>9.98</c:v>
                </c:pt>
                <c:pt idx="1">
                  <c:v>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FEDA-42F7-B866-279C47E217CF}"/>
            </c:ext>
          </c:extLst>
        </c:ser>
        <c:ser>
          <c:idx val="98"/>
          <c:order val="98"/>
          <c:tx>
            <c:strRef>
              <c:f>MGvsAce!$A$170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MGvsAce!$B$170:$C$170</c:f>
              <c:numCache>
                <c:formatCode>General</c:formatCode>
                <c:ptCount val="2"/>
                <c:pt idx="0">
                  <c:v>8</c:v>
                </c:pt>
                <c:pt idx="1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FEDA-42F7-B866-279C47E217CF}"/>
            </c:ext>
          </c:extLst>
        </c:ser>
        <c:ser>
          <c:idx val="99"/>
          <c:order val="99"/>
          <c:tx>
            <c:strRef>
              <c:f>MGvsAce!$A$171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MGvsAce!$B$171:$C$171</c:f>
              <c:numCache>
                <c:formatCode>General</c:formatCode>
                <c:ptCount val="2"/>
                <c:pt idx="0">
                  <c:v>8</c:v>
                </c:pt>
                <c:pt idx="1">
                  <c:v>17.71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FEDA-42F7-B866-279C47E217CF}"/>
            </c:ext>
          </c:extLst>
        </c:ser>
        <c:ser>
          <c:idx val="100"/>
          <c:order val="100"/>
          <c:tx>
            <c:strRef>
              <c:f>MGvsAce!$A$60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MGvsAce!$B$71:$C$71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MGvsAce!$B$60:$C$60</c:f>
              <c:numCache>
                <c:formatCode>General</c:formatCode>
                <c:ptCount val="2"/>
                <c:pt idx="0">
                  <c:v>18.672181818181819</c:v>
                </c:pt>
                <c:pt idx="1">
                  <c:v>24.160909090909097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FEDA-42F7-B866-279C47E21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MGvsAce!$J$71:$K$71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MGvsAce!$J$72:$K$72</c:f>
              <c:numCache>
                <c:formatCode>General</c:formatCode>
                <c:ptCount val="2"/>
                <c:pt idx="0">
                  <c:v>10.566000000000001</c:v>
                </c:pt>
                <c:pt idx="1">
                  <c:v>8.2360000000000007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A-499C-9EC5-19AD4293339E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2CA-499C-9EC5-19AD4293339E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2CA-499C-9EC5-19AD4293339E}"/>
              </c:ext>
            </c:extLst>
          </c:dPt>
          <c:errBars>
            <c:errBarType val="minus"/>
            <c:errValType val="cust"/>
            <c:noEndCap val="0"/>
            <c:minus>
              <c:numRef>
                <c:f>MGvsAce!$J$73:$K$73</c:f>
                <c:numCache>
                  <c:formatCode>General</c:formatCode>
                  <c:ptCount val="2"/>
                  <c:pt idx="0">
                    <c:v>1.488999999999999</c:v>
                  </c:pt>
                  <c:pt idx="1">
                    <c:v>2.6440000000000001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MGvsAce!$J$71:$K$71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MGvsAce!$J$73:$K$73</c:f>
              <c:numCache>
                <c:formatCode>General</c:formatCode>
                <c:ptCount val="2"/>
                <c:pt idx="0">
                  <c:v>1.488999999999999</c:v>
                </c:pt>
                <c:pt idx="1">
                  <c:v>2.6440000000000001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CA-499C-9EC5-19AD4293339E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MGvsAce!$J$71:$K$71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MGvsAce!$J$74:$K$74</c:f>
              <c:numCache>
                <c:formatCode>General</c:formatCode>
                <c:ptCount val="2"/>
                <c:pt idx="0">
                  <c:v>3.5750000000000011</c:v>
                </c:pt>
                <c:pt idx="1">
                  <c:v>6.83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CA-499C-9EC5-19AD4293339E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MGvsAce!$J$76:$K$76</c:f>
                <c:numCache>
                  <c:formatCode>General</c:formatCode>
                  <c:ptCount val="2"/>
                  <c:pt idx="0">
                    <c:v>7.5240000000000009</c:v>
                  </c:pt>
                  <c:pt idx="1">
                    <c:v>23.406999999999996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MGvsAce!$J$71:$K$71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MGvsAce!$J$75:$K$75</c:f>
              <c:numCache>
                <c:formatCode>General</c:formatCode>
                <c:ptCount val="2"/>
                <c:pt idx="0">
                  <c:v>5.2299999999999986</c:v>
                </c:pt>
                <c:pt idx="1">
                  <c:v>11.945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CA-499C-9EC5-19AD4293339E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MGvsAce!$J$71:$K$71</c:f>
              <c:strCache>
                <c:ptCount val="2"/>
                <c:pt idx="0">
                  <c:v>McGrath</c:v>
                </c:pt>
                <c:pt idx="1">
                  <c:v>AceScope</c:v>
                </c:pt>
              </c:strCache>
            </c:strRef>
          </c:cat>
          <c:val>
            <c:numRef>
              <c:f>MGvsAce!$J$76:$K$76</c:f>
              <c:numCache>
                <c:formatCode>General</c:formatCode>
                <c:ptCount val="2"/>
                <c:pt idx="0">
                  <c:v>7.5240000000000009</c:v>
                </c:pt>
                <c:pt idx="1">
                  <c:v>23.406999999999996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CA-499C-9EC5-19AD42933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MGvsAWS!$A$72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MGvsAWS!$B$72:$C$72</c:f>
              <c:numCache>
                <c:formatCode>General</c:formatCode>
                <c:ptCount val="2"/>
                <c:pt idx="0">
                  <c:v>28.82</c:v>
                </c:pt>
                <c:pt idx="1">
                  <c:v>38.549999999999997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8F-4D1A-9A80-73754BC55A48}"/>
            </c:ext>
          </c:extLst>
        </c:ser>
        <c:ser>
          <c:idx val="1"/>
          <c:order val="1"/>
          <c:tx>
            <c:strRef>
              <c:f>MGvsAWS!$A$73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MGvsAWS!$B$73:$C$73</c:f>
              <c:numCache>
                <c:formatCode>General</c:formatCode>
                <c:ptCount val="2"/>
                <c:pt idx="0">
                  <c:v>15.63</c:v>
                </c:pt>
                <c:pt idx="1">
                  <c:v>26.87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8F-4D1A-9A80-73754BC55A48}"/>
            </c:ext>
          </c:extLst>
        </c:ser>
        <c:ser>
          <c:idx val="2"/>
          <c:order val="2"/>
          <c:tx>
            <c:strRef>
              <c:f>MGvsAWS!$A$74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MGvsAWS!$B$74:$C$74</c:f>
              <c:numCache>
                <c:formatCode>General</c:formatCode>
                <c:ptCount val="2"/>
                <c:pt idx="0">
                  <c:v>15.63</c:v>
                </c:pt>
                <c:pt idx="1">
                  <c:v>26.87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8F-4D1A-9A80-73754BC55A48}"/>
            </c:ext>
          </c:extLst>
        </c:ser>
        <c:ser>
          <c:idx val="3"/>
          <c:order val="3"/>
          <c:tx>
            <c:strRef>
              <c:f>MGvsAWS!$A$75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MGvsAWS!$B$75:$C$75</c:f>
              <c:numCache>
                <c:formatCode>General</c:formatCode>
                <c:ptCount val="2"/>
                <c:pt idx="0">
                  <c:v>18.88</c:v>
                </c:pt>
                <c:pt idx="1">
                  <c:v>28.39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8F-4D1A-9A80-73754BC55A48}"/>
            </c:ext>
          </c:extLst>
        </c:ser>
        <c:ser>
          <c:idx val="4"/>
          <c:order val="4"/>
          <c:tx>
            <c:strRef>
              <c:f>MGvsAWS!$A$76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MGvsAWS!$B$76:$C$76</c:f>
              <c:numCache>
                <c:formatCode>General</c:formatCode>
                <c:ptCount val="2"/>
                <c:pt idx="0">
                  <c:v>18.88</c:v>
                </c:pt>
                <c:pt idx="1">
                  <c:v>28.39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8F-4D1A-9A80-73754BC55A48}"/>
            </c:ext>
          </c:extLst>
        </c:ser>
        <c:ser>
          <c:idx val="5"/>
          <c:order val="5"/>
          <c:tx>
            <c:strRef>
              <c:f>MGvsAWS!$A$77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MGvsAWS!$B$77:$C$77</c:f>
              <c:numCache>
                <c:formatCode>General</c:formatCode>
                <c:ptCount val="2"/>
                <c:pt idx="0">
                  <c:v>15.36</c:v>
                </c:pt>
                <c:pt idx="1">
                  <c:v>18.36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8F-4D1A-9A80-73754BC55A48}"/>
            </c:ext>
          </c:extLst>
        </c:ser>
        <c:ser>
          <c:idx val="6"/>
          <c:order val="6"/>
          <c:tx>
            <c:strRef>
              <c:f>MGvsAWS!$A$78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MGvsAWS!$B$78:$C$78</c:f>
              <c:numCache>
                <c:formatCode>General</c:formatCode>
                <c:ptCount val="2"/>
                <c:pt idx="0">
                  <c:v>15.36</c:v>
                </c:pt>
                <c:pt idx="1">
                  <c:v>18.36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F8F-4D1A-9A80-73754BC55A48}"/>
            </c:ext>
          </c:extLst>
        </c:ser>
        <c:ser>
          <c:idx val="7"/>
          <c:order val="7"/>
          <c:tx>
            <c:strRef>
              <c:f>MGvsAWS!$A$79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MGvsAWS!$B$79:$C$79</c:f>
              <c:numCache>
                <c:formatCode>General</c:formatCode>
                <c:ptCount val="2"/>
                <c:pt idx="0">
                  <c:v>20.36</c:v>
                </c:pt>
                <c:pt idx="1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F8F-4D1A-9A80-73754BC55A48}"/>
            </c:ext>
          </c:extLst>
        </c:ser>
        <c:ser>
          <c:idx val="8"/>
          <c:order val="8"/>
          <c:tx>
            <c:strRef>
              <c:f>MGvsAWS!$A$80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MGvsAWS!$B$80:$C$80</c:f>
              <c:numCache>
                <c:formatCode>General</c:formatCode>
                <c:ptCount val="2"/>
                <c:pt idx="0">
                  <c:v>20.36</c:v>
                </c:pt>
                <c:pt idx="1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F8F-4D1A-9A80-73754BC55A48}"/>
            </c:ext>
          </c:extLst>
        </c:ser>
        <c:ser>
          <c:idx val="9"/>
          <c:order val="9"/>
          <c:tx>
            <c:strRef>
              <c:f>MGvsAWS!$A$81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MGvsAWS!$B$81:$C$81</c:f>
              <c:numCache>
                <c:formatCode>General</c:formatCode>
                <c:ptCount val="2"/>
                <c:pt idx="0">
                  <c:v>10.75</c:v>
                </c:pt>
                <c:pt idx="1">
                  <c:v>15.01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F8F-4D1A-9A80-73754BC55A48}"/>
            </c:ext>
          </c:extLst>
        </c:ser>
        <c:ser>
          <c:idx val="10"/>
          <c:order val="10"/>
          <c:tx>
            <c:strRef>
              <c:f>MGvsAWS!$A$82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MGvsAWS!$B$82:$C$82</c:f>
              <c:numCache>
                <c:formatCode>General</c:formatCode>
                <c:ptCount val="2"/>
                <c:pt idx="0">
                  <c:v>13.45</c:v>
                </c:pt>
                <c:pt idx="1">
                  <c:v>9.93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F8F-4D1A-9A80-73754BC55A48}"/>
            </c:ext>
          </c:extLst>
        </c:ser>
        <c:ser>
          <c:idx val="11"/>
          <c:order val="11"/>
          <c:tx>
            <c:strRef>
              <c:f>MGvsAWS!$A$83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MGvsAWS!$B$83:$C$83</c:f>
              <c:numCache>
                <c:formatCode>General</c:formatCode>
                <c:ptCount val="2"/>
                <c:pt idx="0">
                  <c:v>13.45</c:v>
                </c:pt>
                <c:pt idx="1">
                  <c:v>9.93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F8F-4D1A-9A80-73754BC55A48}"/>
            </c:ext>
          </c:extLst>
        </c:ser>
        <c:ser>
          <c:idx val="12"/>
          <c:order val="12"/>
          <c:tx>
            <c:strRef>
              <c:f>MGvsAWS!$A$84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MGvsAWS!$B$84:$C$84</c:f>
              <c:numCache>
                <c:formatCode>General</c:formatCode>
                <c:ptCount val="2"/>
                <c:pt idx="0">
                  <c:v>11.71</c:v>
                </c:pt>
                <c:pt idx="1">
                  <c:v>10.11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F8F-4D1A-9A80-73754BC55A48}"/>
            </c:ext>
          </c:extLst>
        </c:ser>
        <c:ser>
          <c:idx val="13"/>
          <c:order val="13"/>
          <c:tx>
            <c:strRef>
              <c:f>MGvsAWS!$A$85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MGvsAWS!$B$85:$C$85</c:f>
              <c:numCache>
                <c:formatCode>General</c:formatCode>
                <c:ptCount val="2"/>
                <c:pt idx="0">
                  <c:v>11.71</c:v>
                </c:pt>
                <c:pt idx="1">
                  <c:v>10.11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F8F-4D1A-9A80-73754BC55A48}"/>
            </c:ext>
          </c:extLst>
        </c:ser>
        <c:ser>
          <c:idx val="14"/>
          <c:order val="14"/>
          <c:tx>
            <c:strRef>
              <c:f>MGvsAWS!$A$86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MGvsAWS!$B$86:$C$86</c:f>
              <c:numCache>
                <c:formatCode>General</c:formatCode>
                <c:ptCount val="2"/>
                <c:pt idx="0">
                  <c:v>14.25</c:v>
                </c:pt>
                <c:pt idx="1">
                  <c:v>23.46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F8F-4D1A-9A80-73754BC55A48}"/>
            </c:ext>
          </c:extLst>
        </c:ser>
        <c:ser>
          <c:idx val="15"/>
          <c:order val="15"/>
          <c:tx>
            <c:strRef>
              <c:f>MGvsAWS!$A$87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MGvsAWS!$B$87:$C$87</c:f>
              <c:numCache>
                <c:formatCode>General</c:formatCode>
                <c:ptCount val="2"/>
                <c:pt idx="0">
                  <c:v>14.25</c:v>
                </c:pt>
                <c:pt idx="1">
                  <c:v>23.46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F8F-4D1A-9A80-73754BC55A48}"/>
            </c:ext>
          </c:extLst>
        </c:ser>
        <c:ser>
          <c:idx val="16"/>
          <c:order val="16"/>
          <c:tx>
            <c:strRef>
              <c:f>MGvsAWS!$A$88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MGvsAWS!$B$88:$C$88</c:f>
              <c:numCache>
                <c:formatCode>General</c:formatCode>
                <c:ptCount val="2"/>
                <c:pt idx="0">
                  <c:v>17.96</c:v>
                </c:pt>
                <c:pt idx="1">
                  <c:v>14.67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F8F-4D1A-9A80-73754BC55A48}"/>
            </c:ext>
          </c:extLst>
        </c:ser>
        <c:ser>
          <c:idx val="17"/>
          <c:order val="17"/>
          <c:tx>
            <c:strRef>
              <c:f>MGvsAWS!$A$89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MGvsAWS!$B$89:$C$89</c:f>
              <c:numCache>
                <c:formatCode>General</c:formatCode>
                <c:ptCount val="2"/>
                <c:pt idx="0">
                  <c:v>17.96</c:v>
                </c:pt>
                <c:pt idx="1">
                  <c:v>14.67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F8F-4D1A-9A80-73754BC55A48}"/>
            </c:ext>
          </c:extLst>
        </c:ser>
        <c:ser>
          <c:idx val="18"/>
          <c:order val="18"/>
          <c:tx>
            <c:strRef>
              <c:f>MGvsAWS!$A$90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MGvsAWS!$B$90:$C$90</c:f>
              <c:numCache>
                <c:formatCode>General</c:formatCode>
                <c:ptCount val="2"/>
                <c:pt idx="0">
                  <c:v>44.55</c:v>
                </c:pt>
                <c:pt idx="1">
                  <c:v>18.93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F8F-4D1A-9A80-73754BC55A48}"/>
            </c:ext>
          </c:extLst>
        </c:ser>
        <c:ser>
          <c:idx val="19"/>
          <c:order val="19"/>
          <c:tx>
            <c:strRef>
              <c:f>MGvsAWS!$A$91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MGvsAWS!$B$91:$C$91</c:f>
              <c:numCache>
                <c:formatCode>General</c:formatCode>
                <c:ptCount val="2"/>
                <c:pt idx="0">
                  <c:v>44.55</c:v>
                </c:pt>
                <c:pt idx="1">
                  <c:v>18.93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3F8F-4D1A-9A80-73754BC55A48}"/>
            </c:ext>
          </c:extLst>
        </c:ser>
        <c:ser>
          <c:idx val="20"/>
          <c:order val="20"/>
          <c:tx>
            <c:strRef>
              <c:f>MGvsAWS!$A$92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MGvsAWS!$B$92:$C$92</c:f>
              <c:numCache>
                <c:formatCode>General</c:formatCode>
                <c:ptCount val="2"/>
                <c:pt idx="0">
                  <c:v>10.98</c:v>
                </c:pt>
                <c:pt idx="1">
                  <c:v>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F8F-4D1A-9A80-73754BC55A48}"/>
            </c:ext>
          </c:extLst>
        </c:ser>
        <c:ser>
          <c:idx val="21"/>
          <c:order val="21"/>
          <c:tx>
            <c:strRef>
              <c:f>MGvsAWS!$A$93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MGvsAWS!$B$93:$C$93</c:f>
              <c:numCache>
                <c:formatCode>General</c:formatCode>
                <c:ptCount val="2"/>
                <c:pt idx="0">
                  <c:v>13.56</c:v>
                </c:pt>
                <c:pt idx="1">
                  <c:v>15.05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F8F-4D1A-9A80-73754BC55A48}"/>
            </c:ext>
          </c:extLst>
        </c:ser>
        <c:ser>
          <c:idx val="22"/>
          <c:order val="22"/>
          <c:tx>
            <c:strRef>
              <c:f>MGvsAWS!$A$94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MGvsAWS!$B$94:$C$94</c:f>
              <c:numCache>
                <c:formatCode>General</c:formatCode>
                <c:ptCount val="2"/>
                <c:pt idx="0">
                  <c:v>13.56</c:v>
                </c:pt>
                <c:pt idx="1">
                  <c:v>15.05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F8F-4D1A-9A80-73754BC55A48}"/>
            </c:ext>
          </c:extLst>
        </c:ser>
        <c:ser>
          <c:idx val="23"/>
          <c:order val="23"/>
          <c:tx>
            <c:strRef>
              <c:f>MGvsAWS!$A$95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MGvsAWS!$B$95:$C$95</c:f>
              <c:numCache>
                <c:formatCode>General</c:formatCode>
                <c:ptCount val="2"/>
                <c:pt idx="0">
                  <c:v>17.28</c:v>
                </c:pt>
                <c:pt idx="1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3F8F-4D1A-9A80-73754BC55A48}"/>
            </c:ext>
          </c:extLst>
        </c:ser>
        <c:ser>
          <c:idx val="24"/>
          <c:order val="24"/>
          <c:tx>
            <c:strRef>
              <c:f>MGvsAWS!$A$96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MGvsAWS!$B$96:$C$96</c:f>
              <c:numCache>
                <c:formatCode>General</c:formatCode>
                <c:ptCount val="2"/>
                <c:pt idx="0">
                  <c:v>17.28</c:v>
                </c:pt>
                <c:pt idx="1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F8F-4D1A-9A80-73754BC55A48}"/>
            </c:ext>
          </c:extLst>
        </c:ser>
        <c:ser>
          <c:idx val="25"/>
          <c:order val="25"/>
          <c:tx>
            <c:strRef>
              <c:f>MGvsAWS!$A$97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MGvsAWS!$B$97:$C$97</c:f>
              <c:numCache>
                <c:formatCode>General</c:formatCode>
                <c:ptCount val="2"/>
                <c:pt idx="0">
                  <c:v>12.25</c:v>
                </c:pt>
                <c:pt idx="1">
                  <c:v>12.33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F8F-4D1A-9A80-73754BC55A48}"/>
            </c:ext>
          </c:extLst>
        </c:ser>
        <c:ser>
          <c:idx val="26"/>
          <c:order val="26"/>
          <c:tx>
            <c:strRef>
              <c:f>MGvsAWS!$A$98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MGvsAWS!$B$98:$C$98</c:f>
              <c:numCache>
                <c:formatCode>General</c:formatCode>
                <c:ptCount val="2"/>
                <c:pt idx="0">
                  <c:v>12.25</c:v>
                </c:pt>
                <c:pt idx="1">
                  <c:v>12.33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F8F-4D1A-9A80-73754BC55A48}"/>
            </c:ext>
          </c:extLst>
        </c:ser>
        <c:ser>
          <c:idx val="27"/>
          <c:order val="27"/>
          <c:tx>
            <c:strRef>
              <c:f>MGvsAWS!$A$99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MGvsAWS!$B$99:$C$99</c:f>
              <c:numCache>
                <c:formatCode>General</c:formatCode>
                <c:ptCount val="2"/>
                <c:pt idx="0">
                  <c:v>27.73</c:v>
                </c:pt>
                <c:pt idx="1">
                  <c:v>12.78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F8F-4D1A-9A80-73754BC55A48}"/>
            </c:ext>
          </c:extLst>
        </c:ser>
        <c:ser>
          <c:idx val="28"/>
          <c:order val="28"/>
          <c:tx>
            <c:strRef>
              <c:f>MGvsAWS!$A$100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MGvsAWS!$B$100:$C$100</c:f>
              <c:numCache>
                <c:formatCode>General</c:formatCode>
                <c:ptCount val="2"/>
                <c:pt idx="0">
                  <c:v>27.73</c:v>
                </c:pt>
                <c:pt idx="1">
                  <c:v>12.78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F8F-4D1A-9A80-73754BC55A48}"/>
            </c:ext>
          </c:extLst>
        </c:ser>
        <c:ser>
          <c:idx val="29"/>
          <c:order val="29"/>
          <c:tx>
            <c:strRef>
              <c:f>MGvsAWS!$A$101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MGvsAWS!$B$101:$C$101</c:f>
              <c:numCache>
                <c:formatCode>General</c:formatCode>
                <c:ptCount val="2"/>
                <c:pt idx="0">
                  <c:v>17.809999999999999</c:v>
                </c:pt>
                <c:pt idx="1">
                  <c:v>12.05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F8F-4D1A-9A80-73754BC55A48}"/>
            </c:ext>
          </c:extLst>
        </c:ser>
        <c:ser>
          <c:idx val="30"/>
          <c:order val="30"/>
          <c:tx>
            <c:strRef>
              <c:f>MGvsAWS!$A$102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MGvsAWS!$B$102:$C$102</c:f>
              <c:numCache>
                <c:formatCode>General</c:formatCode>
                <c:ptCount val="2"/>
                <c:pt idx="0">
                  <c:v>23.86</c:v>
                </c:pt>
                <c:pt idx="1">
                  <c:v>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3F8F-4D1A-9A80-73754BC55A48}"/>
            </c:ext>
          </c:extLst>
        </c:ser>
        <c:ser>
          <c:idx val="31"/>
          <c:order val="31"/>
          <c:tx>
            <c:strRef>
              <c:f>MGvsAWS!$A$103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MGvsAWS!$B$103:$C$103</c:f>
              <c:numCache>
                <c:formatCode>General</c:formatCode>
                <c:ptCount val="2"/>
                <c:pt idx="0">
                  <c:v>23.86</c:v>
                </c:pt>
                <c:pt idx="1">
                  <c:v>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3F8F-4D1A-9A80-73754BC55A48}"/>
            </c:ext>
          </c:extLst>
        </c:ser>
        <c:ser>
          <c:idx val="32"/>
          <c:order val="32"/>
          <c:tx>
            <c:strRef>
              <c:f>MGvsAWS!$A$104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MGvsAWS!$B$104:$C$104</c:f>
              <c:numCache>
                <c:formatCode>General</c:formatCode>
                <c:ptCount val="2"/>
                <c:pt idx="0">
                  <c:v>15.21</c:v>
                </c:pt>
                <c:pt idx="1">
                  <c:v>13.05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3F8F-4D1A-9A80-73754BC55A48}"/>
            </c:ext>
          </c:extLst>
        </c:ser>
        <c:ser>
          <c:idx val="33"/>
          <c:order val="33"/>
          <c:tx>
            <c:strRef>
              <c:f>MGvsAWS!$A$105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MGvsAWS!$B$105:$C$105</c:f>
              <c:numCache>
                <c:formatCode>General</c:formatCode>
                <c:ptCount val="2"/>
                <c:pt idx="0">
                  <c:v>15.21</c:v>
                </c:pt>
                <c:pt idx="1">
                  <c:v>13.05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3F8F-4D1A-9A80-73754BC55A48}"/>
            </c:ext>
          </c:extLst>
        </c:ser>
        <c:ser>
          <c:idx val="34"/>
          <c:order val="34"/>
          <c:tx>
            <c:strRef>
              <c:f>MGvsAWS!$A$106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MGvsAWS!$B$106:$C$106</c:f>
              <c:numCache>
                <c:formatCode>General</c:formatCode>
                <c:ptCount val="2"/>
                <c:pt idx="0">
                  <c:v>14.96</c:v>
                </c:pt>
                <c:pt idx="1">
                  <c:v>11.63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3F8F-4D1A-9A80-73754BC55A48}"/>
            </c:ext>
          </c:extLst>
        </c:ser>
        <c:ser>
          <c:idx val="35"/>
          <c:order val="35"/>
          <c:tx>
            <c:strRef>
              <c:f>MGvsAWS!$A$107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MGvsAWS!$B$107:$C$107</c:f>
              <c:numCache>
                <c:formatCode>General</c:formatCode>
                <c:ptCount val="2"/>
                <c:pt idx="0">
                  <c:v>14.96</c:v>
                </c:pt>
                <c:pt idx="1">
                  <c:v>11.63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3F8F-4D1A-9A80-73754BC55A48}"/>
            </c:ext>
          </c:extLst>
        </c:ser>
        <c:ser>
          <c:idx val="36"/>
          <c:order val="36"/>
          <c:tx>
            <c:strRef>
              <c:f>MGvsAWS!$A$108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MGvsAWS!$B$108:$C$108</c:f>
              <c:numCache>
                <c:formatCode>General</c:formatCode>
                <c:ptCount val="2"/>
                <c:pt idx="0">
                  <c:v>18.100000000000001</c:v>
                </c:pt>
                <c:pt idx="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F8F-4D1A-9A80-73754BC55A48}"/>
            </c:ext>
          </c:extLst>
        </c:ser>
        <c:ser>
          <c:idx val="37"/>
          <c:order val="37"/>
          <c:tx>
            <c:strRef>
              <c:f>MGvsAWS!$A$109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MGvsAWS!$B$109:$C$109</c:f>
              <c:numCache>
                <c:formatCode>General</c:formatCode>
                <c:ptCount val="2"/>
                <c:pt idx="0">
                  <c:v>18.100000000000001</c:v>
                </c:pt>
                <c:pt idx="1">
                  <c:v>17.55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3F8F-4D1A-9A80-73754BC55A48}"/>
            </c:ext>
          </c:extLst>
        </c:ser>
        <c:ser>
          <c:idx val="38"/>
          <c:order val="38"/>
          <c:tx>
            <c:strRef>
              <c:f>MGvsAWS!$A$110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MGvsAWS!$B$110:$C$110</c:f>
              <c:numCache>
                <c:formatCode>General</c:formatCode>
                <c:ptCount val="2"/>
                <c:pt idx="0">
                  <c:v>38.65</c:v>
                </c:pt>
                <c:pt idx="1">
                  <c:v>17.23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F8F-4D1A-9A80-73754BC55A48}"/>
            </c:ext>
          </c:extLst>
        </c:ser>
        <c:ser>
          <c:idx val="39"/>
          <c:order val="39"/>
          <c:tx>
            <c:strRef>
              <c:f>MGvsAWS!$A$111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MGvsAWS!$B$111:$C$111</c:f>
              <c:numCache>
                <c:formatCode>General</c:formatCode>
                <c:ptCount val="2"/>
                <c:pt idx="0">
                  <c:v>38.65</c:v>
                </c:pt>
                <c:pt idx="1">
                  <c:v>17.23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F8F-4D1A-9A80-73754BC55A48}"/>
            </c:ext>
          </c:extLst>
        </c:ser>
        <c:ser>
          <c:idx val="40"/>
          <c:order val="40"/>
          <c:tx>
            <c:strRef>
              <c:f>MGvsAWS!$A$112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MGvsAWS!$B$112:$C$112</c:f>
              <c:numCache>
                <c:formatCode>General</c:formatCode>
                <c:ptCount val="2"/>
                <c:pt idx="0">
                  <c:v>12.93</c:v>
                </c:pt>
                <c:pt idx="1">
                  <c:v>12.35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3F8F-4D1A-9A80-73754BC55A48}"/>
            </c:ext>
          </c:extLst>
        </c:ser>
        <c:ser>
          <c:idx val="41"/>
          <c:order val="41"/>
          <c:tx>
            <c:strRef>
              <c:f>MGvsAWS!$A$113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MGvsAWS!$B$113:$C$113</c:f>
              <c:numCache>
                <c:formatCode>General</c:formatCode>
                <c:ptCount val="2"/>
                <c:pt idx="0">
                  <c:v>11.86</c:v>
                </c:pt>
                <c:pt idx="1">
                  <c:v>10.71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3F8F-4D1A-9A80-73754BC55A48}"/>
            </c:ext>
          </c:extLst>
        </c:ser>
        <c:ser>
          <c:idx val="42"/>
          <c:order val="42"/>
          <c:tx>
            <c:strRef>
              <c:f>MGvsAWS!$A$114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MGvsAWS!$B$114:$C$114</c:f>
              <c:numCache>
                <c:formatCode>General</c:formatCode>
                <c:ptCount val="2"/>
                <c:pt idx="0">
                  <c:v>11.86</c:v>
                </c:pt>
                <c:pt idx="1">
                  <c:v>10.71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3F8F-4D1A-9A80-73754BC55A48}"/>
            </c:ext>
          </c:extLst>
        </c:ser>
        <c:ser>
          <c:idx val="43"/>
          <c:order val="43"/>
          <c:tx>
            <c:strRef>
              <c:f>MGvsAWS!$A$115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MGvsAWS!$B$115:$C$115</c:f>
              <c:numCache>
                <c:formatCode>General</c:formatCode>
                <c:ptCount val="2"/>
                <c:pt idx="0">
                  <c:v>17.28</c:v>
                </c:pt>
                <c:pt idx="1">
                  <c:v>14.31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3F8F-4D1A-9A80-73754BC55A48}"/>
            </c:ext>
          </c:extLst>
        </c:ser>
        <c:ser>
          <c:idx val="44"/>
          <c:order val="44"/>
          <c:tx>
            <c:strRef>
              <c:f>MGvsAWS!$A$116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MGvsAWS!$B$116:$C$116</c:f>
              <c:numCache>
                <c:formatCode>General</c:formatCode>
                <c:ptCount val="2"/>
                <c:pt idx="0">
                  <c:v>17.28</c:v>
                </c:pt>
                <c:pt idx="1">
                  <c:v>14.31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3F8F-4D1A-9A80-73754BC55A48}"/>
            </c:ext>
          </c:extLst>
        </c:ser>
        <c:ser>
          <c:idx val="45"/>
          <c:order val="45"/>
          <c:tx>
            <c:strRef>
              <c:f>MGvsAWS!$A$117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MGvsAWS!$B$117:$C$117</c:f>
              <c:numCache>
                <c:formatCode>General</c:formatCode>
                <c:ptCount val="2"/>
                <c:pt idx="0">
                  <c:v>20.18</c:v>
                </c:pt>
                <c:pt idx="1">
                  <c:v>12.84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3F8F-4D1A-9A80-73754BC55A48}"/>
            </c:ext>
          </c:extLst>
        </c:ser>
        <c:ser>
          <c:idx val="46"/>
          <c:order val="46"/>
          <c:tx>
            <c:strRef>
              <c:f>MGvsAWS!$A$118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MGvsAWS!$B$118:$C$118</c:f>
              <c:numCache>
                <c:formatCode>General</c:formatCode>
                <c:ptCount val="2"/>
                <c:pt idx="0">
                  <c:v>20.18</c:v>
                </c:pt>
                <c:pt idx="1">
                  <c:v>12.84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3F8F-4D1A-9A80-73754BC55A48}"/>
            </c:ext>
          </c:extLst>
        </c:ser>
        <c:ser>
          <c:idx val="47"/>
          <c:order val="47"/>
          <c:tx>
            <c:strRef>
              <c:f>MGvsAWS!$A$119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MGvsAWS!$B$119:$C$119</c:f>
              <c:numCache>
                <c:formatCode>General</c:formatCode>
                <c:ptCount val="2"/>
                <c:pt idx="0">
                  <c:v>8.68</c:v>
                </c:pt>
                <c:pt idx="1">
                  <c:v>12.28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3F8F-4D1A-9A80-73754BC55A48}"/>
            </c:ext>
          </c:extLst>
        </c:ser>
        <c:ser>
          <c:idx val="48"/>
          <c:order val="48"/>
          <c:tx>
            <c:strRef>
              <c:f>MGvsAWS!$A$120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MGvsAWS!$B$120:$C$120</c:f>
              <c:numCache>
                <c:formatCode>General</c:formatCode>
                <c:ptCount val="2"/>
                <c:pt idx="0">
                  <c:v>8.68</c:v>
                </c:pt>
                <c:pt idx="1">
                  <c:v>12.28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3F8F-4D1A-9A80-73754BC55A48}"/>
            </c:ext>
          </c:extLst>
        </c:ser>
        <c:ser>
          <c:idx val="49"/>
          <c:order val="49"/>
          <c:tx>
            <c:strRef>
              <c:f>MGvsAWS!$A$121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MGvsAWS!$B$121:$C$121</c:f>
              <c:numCache>
                <c:formatCode>General</c:formatCode>
                <c:ptCount val="2"/>
                <c:pt idx="0">
                  <c:v>16.39</c:v>
                </c:pt>
                <c:pt idx="1">
                  <c:v>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3F8F-4D1A-9A80-73754BC55A48}"/>
            </c:ext>
          </c:extLst>
        </c:ser>
        <c:ser>
          <c:idx val="50"/>
          <c:order val="50"/>
          <c:tx>
            <c:strRef>
              <c:f>MGvsAWS!$A$122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MGvsAWS!$B$122:$C$122</c:f>
              <c:numCache>
                <c:formatCode>General</c:formatCode>
                <c:ptCount val="2"/>
                <c:pt idx="0">
                  <c:v>20.059999999999999</c:v>
                </c:pt>
                <c:pt idx="1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3F8F-4D1A-9A80-73754BC55A48}"/>
            </c:ext>
          </c:extLst>
        </c:ser>
        <c:ser>
          <c:idx val="51"/>
          <c:order val="51"/>
          <c:tx>
            <c:strRef>
              <c:f>MGvsAWS!$A$123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MGvsAWS!$B$123:$C$123</c:f>
              <c:numCache>
                <c:formatCode>General</c:formatCode>
                <c:ptCount val="2"/>
                <c:pt idx="0">
                  <c:v>20.059999999999999</c:v>
                </c:pt>
                <c:pt idx="1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3F8F-4D1A-9A80-73754BC55A48}"/>
            </c:ext>
          </c:extLst>
        </c:ser>
        <c:ser>
          <c:idx val="52"/>
          <c:order val="52"/>
          <c:tx>
            <c:strRef>
              <c:f>MGvsAWS!$A$124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MGvsAWS!$B$124:$C$124</c:f>
              <c:numCache>
                <c:formatCode>General</c:formatCode>
                <c:ptCount val="2"/>
                <c:pt idx="0">
                  <c:v>24.58</c:v>
                </c:pt>
                <c:pt idx="1">
                  <c:v>14.23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3F8F-4D1A-9A80-73754BC55A48}"/>
            </c:ext>
          </c:extLst>
        </c:ser>
        <c:ser>
          <c:idx val="53"/>
          <c:order val="53"/>
          <c:tx>
            <c:strRef>
              <c:f>MGvsAWS!$A$125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MGvsAWS!$B$125:$C$125</c:f>
              <c:numCache>
                <c:formatCode>General</c:formatCode>
                <c:ptCount val="2"/>
                <c:pt idx="0">
                  <c:v>24.58</c:v>
                </c:pt>
                <c:pt idx="1">
                  <c:v>14.23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3F8F-4D1A-9A80-73754BC55A48}"/>
            </c:ext>
          </c:extLst>
        </c:ser>
        <c:ser>
          <c:idx val="54"/>
          <c:order val="54"/>
          <c:tx>
            <c:strRef>
              <c:f>MGvsAWS!$A$126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MGvsAWS!$B$126:$C$126</c:f>
              <c:numCache>
                <c:formatCode>General</c:formatCode>
                <c:ptCount val="2"/>
                <c:pt idx="0">
                  <c:v>52.92</c:v>
                </c:pt>
                <c:pt idx="1">
                  <c:v>17.43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3F8F-4D1A-9A80-73754BC55A48}"/>
            </c:ext>
          </c:extLst>
        </c:ser>
        <c:ser>
          <c:idx val="55"/>
          <c:order val="55"/>
          <c:tx>
            <c:strRef>
              <c:f>MGvsAWS!$A$127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MGvsAWS!$B$127:$C$127</c:f>
              <c:numCache>
                <c:formatCode>General</c:formatCode>
                <c:ptCount val="2"/>
                <c:pt idx="0">
                  <c:v>52.92</c:v>
                </c:pt>
                <c:pt idx="1">
                  <c:v>17.43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3F8F-4D1A-9A80-73754BC55A48}"/>
            </c:ext>
          </c:extLst>
        </c:ser>
        <c:ser>
          <c:idx val="56"/>
          <c:order val="56"/>
          <c:tx>
            <c:strRef>
              <c:f>MGvsAWS!$A$128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MGvsAWS!$B$128:$C$128</c:f>
              <c:numCache>
                <c:formatCode>General</c:formatCode>
                <c:ptCount val="2"/>
                <c:pt idx="0">
                  <c:v>23.8</c:v>
                </c:pt>
                <c:pt idx="1">
                  <c:v>10.31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3F8F-4D1A-9A80-73754BC55A48}"/>
            </c:ext>
          </c:extLst>
        </c:ser>
        <c:ser>
          <c:idx val="57"/>
          <c:order val="57"/>
          <c:tx>
            <c:strRef>
              <c:f>MGvsAWS!$A$129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MGvsAWS!$B$129:$C$129</c:f>
              <c:numCache>
                <c:formatCode>General</c:formatCode>
                <c:ptCount val="2"/>
                <c:pt idx="0">
                  <c:v>23.8</c:v>
                </c:pt>
                <c:pt idx="1">
                  <c:v>10.31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3F8F-4D1A-9A80-73754BC55A48}"/>
            </c:ext>
          </c:extLst>
        </c:ser>
        <c:ser>
          <c:idx val="58"/>
          <c:order val="58"/>
          <c:tx>
            <c:strRef>
              <c:f>MGvsAWS!$A$130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MGvsAWS!$B$130:$C$130</c:f>
              <c:numCache>
                <c:formatCode>General</c:formatCode>
                <c:ptCount val="2"/>
                <c:pt idx="0">
                  <c:v>22.08</c:v>
                </c:pt>
                <c:pt idx="1">
                  <c:v>90.22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3F8F-4D1A-9A80-73754BC55A48}"/>
            </c:ext>
          </c:extLst>
        </c:ser>
        <c:ser>
          <c:idx val="59"/>
          <c:order val="59"/>
          <c:tx>
            <c:strRef>
              <c:f>MGvsAWS!$A$131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MGvsAWS!$B$131:$C$131</c:f>
              <c:numCache>
                <c:formatCode>General</c:formatCode>
                <c:ptCount val="2"/>
                <c:pt idx="0">
                  <c:v>22.08</c:v>
                </c:pt>
                <c:pt idx="1">
                  <c:v>90.22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3F8F-4D1A-9A80-73754BC55A48}"/>
            </c:ext>
          </c:extLst>
        </c:ser>
        <c:ser>
          <c:idx val="60"/>
          <c:order val="60"/>
          <c:tx>
            <c:strRef>
              <c:f>MGvsAWS!$A$132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MGvsAWS!$B$132:$C$132</c:f>
              <c:numCache>
                <c:formatCode>General</c:formatCode>
                <c:ptCount val="2"/>
                <c:pt idx="0">
                  <c:v>11.58</c:v>
                </c:pt>
                <c:pt idx="1">
                  <c:v>10.45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3F8F-4D1A-9A80-73754BC55A48}"/>
            </c:ext>
          </c:extLst>
        </c:ser>
        <c:ser>
          <c:idx val="61"/>
          <c:order val="61"/>
          <c:tx>
            <c:strRef>
              <c:f>MGvsAWS!$A$133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MGvsAWS!$B$133:$C$133</c:f>
              <c:numCache>
                <c:formatCode>General</c:formatCode>
                <c:ptCount val="2"/>
                <c:pt idx="0">
                  <c:v>14.63</c:v>
                </c:pt>
                <c:pt idx="1">
                  <c:v>13.05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3F8F-4D1A-9A80-73754BC55A48}"/>
            </c:ext>
          </c:extLst>
        </c:ser>
        <c:ser>
          <c:idx val="62"/>
          <c:order val="62"/>
          <c:tx>
            <c:strRef>
              <c:f>MGvsAWS!$A$134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MGvsAWS!$B$134:$C$134</c:f>
              <c:numCache>
                <c:formatCode>General</c:formatCode>
                <c:ptCount val="2"/>
                <c:pt idx="0">
                  <c:v>14.63</c:v>
                </c:pt>
                <c:pt idx="1">
                  <c:v>13.05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3F8F-4D1A-9A80-73754BC55A48}"/>
            </c:ext>
          </c:extLst>
        </c:ser>
        <c:ser>
          <c:idx val="63"/>
          <c:order val="63"/>
          <c:tx>
            <c:strRef>
              <c:f>MGvsAWS!$A$135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MGvsAWS!$B$135:$C$135</c:f>
              <c:numCache>
                <c:formatCode>General</c:formatCode>
                <c:ptCount val="2"/>
                <c:pt idx="0">
                  <c:v>22.41</c:v>
                </c:pt>
                <c:pt idx="1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3F8F-4D1A-9A80-73754BC55A48}"/>
            </c:ext>
          </c:extLst>
        </c:ser>
        <c:ser>
          <c:idx val="64"/>
          <c:order val="64"/>
          <c:tx>
            <c:strRef>
              <c:f>MGvsAWS!$A$136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MGvsAWS!$B$136:$C$136</c:f>
              <c:numCache>
                <c:formatCode>General</c:formatCode>
                <c:ptCount val="2"/>
                <c:pt idx="0">
                  <c:v>22.41</c:v>
                </c:pt>
                <c:pt idx="1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3F8F-4D1A-9A80-73754BC55A48}"/>
            </c:ext>
          </c:extLst>
        </c:ser>
        <c:ser>
          <c:idx val="65"/>
          <c:order val="65"/>
          <c:tx>
            <c:strRef>
              <c:f>MGvsAWS!$A$137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MGvsAWS!$B$137:$C$137</c:f>
              <c:numCache>
                <c:formatCode>General</c:formatCode>
                <c:ptCount val="2"/>
                <c:pt idx="0">
                  <c:v>9.15</c:v>
                </c:pt>
                <c:pt idx="1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3F8F-4D1A-9A80-73754BC55A48}"/>
            </c:ext>
          </c:extLst>
        </c:ser>
        <c:ser>
          <c:idx val="66"/>
          <c:order val="66"/>
          <c:tx>
            <c:strRef>
              <c:f>MGvsAWS!$A$138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MGvsAWS!$B$138:$C$138</c:f>
              <c:numCache>
                <c:formatCode>General</c:formatCode>
                <c:ptCount val="2"/>
                <c:pt idx="0">
                  <c:v>9.15</c:v>
                </c:pt>
                <c:pt idx="1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3F8F-4D1A-9A80-73754BC55A48}"/>
            </c:ext>
          </c:extLst>
        </c:ser>
        <c:ser>
          <c:idx val="67"/>
          <c:order val="67"/>
          <c:tx>
            <c:strRef>
              <c:f>MGvsAWS!$A$139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MGvsAWS!$B$139:$C$139</c:f>
              <c:numCache>
                <c:formatCode>General</c:formatCode>
                <c:ptCount val="2"/>
                <c:pt idx="0">
                  <c:v>19.25</c:v>
                </c:pt>
                <c:pt idx="1">
                  <c:v>8.1300000000000008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3F8F-4D1A-9A80-73754BC55A48}"/>
            </c:ext>
          </c:extLst>
        </c:ser>
        <c:ser>
          <c:idx val="68"/>
          <c:order val="68"/>
          <c:tx>
            <c:strRef>
              <c:f>MGvsAWS!$A$140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MGvsAWS!$B$140:$C$140</c:f>
              <c:numCache>
                <c:formatCode>General</c:formatCode>
                <c:ptCount val="2"/>
                <c:pt idx="0">
                  <c:v>19.25</c:v>
                </c:pt>
                <c:pt idx="1">
                  <c:v>8.1300000000000008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3F8F-4D1A-9A80-73754BC55A48}"/>
            </c:ext>
          </c:extLst>
        </c:ser>
        <c:ser>
          <c:idx val="69"/>
          <c:order val="69"/>
          <c:tx>
            <c:strRef>
              <c:f>MGvsAWS!$A$141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MGvsAWS!$B$141:$C$141</c:f>
              <c:numCache>
                <c:formatCode>General</c:formatCode>
                <c:ptCount val="2"/>
                <c:pt idx="0">
                  <c:v>10.73</c:v>
                </c:pt>
                <c:pt idx="1">
                  <c:v>10.26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3F8F-4D1A-9A80-73754BC55A48}"/>
            </c:ext>
          </c:extLst>
        </c:ser>
        <c:ser>
          <c:idx val="70"/>
          <c:order val="70"/>
          <c:tx>
            <c:strRef>
              <c:f>MGvsAWS!$A$142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MGvsAWS!$B$142:$C$142</c:f>
              <c:numCache>
                <c:formatCode>General</c:formatCode>
                <c:ptCount val="2"/>
                <c:pt idx="0">
                  <c:v>21.36</c:v>
                </c:pt>
                <c:pt idx="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3F8F-4D1A-9A80-73754BC55A48}"/>
            </c:ext>
          </c:extLst>
        </c:ser>
        <c:ser>
          <c:idx val="71"/>
          <c:order val="71"/>
          <c:tx>
            <c:strRef>
              <c:f>MGvsAWS!$A$143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MGvsAWS!$B$143:$C$143</c:f>
              <c:numCache>
                <c:formatCode>General</c:formatCode>
                <c:ptCount val="2"/>
                <c:pt idx="0">
                  <c:v>21.36</c:v>
                </c:pt>
                <c:pt idx="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3F8F-4D1A-9A80-73754BC55A48}"/>
            </c:ext>
          </c:extLst>
        </c:ser>
        <c:ser>
          <c:idx val="72"/>
          <c:order val="72"/>
          <c:tx>
            <c:strRef>
              <c:f>MGvsAWS!$A$144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MGvsAWS!$B$144:$C$144</c:f>
              <c:numCache>
                <c:formatCode>General</c:formatCode>
                <c:ptCount val="2"/>
                <c:pt idx="0">
                  <c:v>6.3</c:v>
                </c:pt>
                <c:pt idx="1">
                  <c:v>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3F8F-4D1A-9A80-73754BC55A48}"/>
            </c:ext>
          </c:extLst>
        </c:ser>
        <c:ser>
          <c:idx val="73"/>
          <c:order val="73"/>
          <c:tx>
            <c:strRef>
              <c:f>MGvsAWS!$A$145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MGvsAWS!$B$145:$C$145</c:f>
              <c:numCache>
                <c:formatCode>General</c:formatCode>
                <c:ptCount val="2"/>
                <c:pt idx="0">
                  <c:v>6.3</c:v>
                </c:pt>
                <c:pt idx="1">
                  <c:v>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3F8F-4D1A-9A80-73754BC55A48}"/>
            </c:ext>
          </c:extLst>
        </c:ser>
        <c:ser>
          <c:idx val="74"/>
          <c:order val="74"/>
          <c:tx>
            <c:strRef>
              <c:f>MGvsAWS!$A$146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MGvsAWS!$B$146:$C$146</c:f>
              <c:numCache>
                <c:formatCode>General</c:formatCode>
                <c:ptCount val="2"/>
                <c:pt idx="0">
                  <c:v>18.2</c:v>
                </c:pt>
                <c:pt idx="1">
                  <c:v>10.16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3F8F-4D1A-9A80-73754BC55A48}"/>
            </c:ext>
          </c:extLst>
        </c:ser>
        <c:ser>
          <c:idx val="75"/>
          <c:order val="75"/>
          <c:tx>
            <c:strRef>
              <c:f>MGvsAWS!$A$147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MGvsAWS!$B$147:$C$147</c:f>
              <c:numCache>
                <c:formatCode>General</c:formatCode>
                <c:ptCount val="2"/>
                <c:pt idx="0">
                  <c:v>18.2</c:v>
                </c:pt>
                <c:pt idx="1">
                  <c:v>10.16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3F8F-4D1A-9A80-73754BC55A48}"/>
            </c:ext>
          </c:extLst>
        </c:ser>
        <c:ser>
          <c:idx val="76"/>
          <c:order val="76"/>
          <c:tx>
            <c:strRef>
              <c:f>MGvsAWS!$A$148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MGvsAWS!$B$148:$C$148</c:f>
              <c:numCache>
                <c:formatCode>General</c:formatCode>
                <c:ptCount val="2"/>
                <c:pt idx="0">
                  <c:v>17.11</c:v>
                </c:pt>
                <c:pt idx="1">
                  <c:v>11.88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3F8F-4D1A-9A80-73754BC55A48}"/>
            </c:ext>
          </c:extLst>
        </c:ser>
        <c:ser>
          <c:idx val="77"/>
          <c:order val="77"/>
          <c:tx>
            <c:strRef>
              <c:f>MGvsAWS!$A$149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MGvsAWS!$B$149:$C$149</c:f>
              <c:numCache>
                <c:formatCode>General</c:formatCode>
                <c:ptCount val="2"/>
                <c:pt idx="0">
                  <c:v>17.11</c:v>
                </c:pt>
                <c:pt idx="1">
                  <c:v>11.88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3F8F-4D1A-9A80-73754BC55A48}"/>
            </c:ext>
          </c:extLst>
        </c:ser>
        <c:ser>
          <c:idx val="78"/>
          <c:order val="78"/>
          <c:tx>
            <c:strRef>
              <c:f>MGvsAWS!$A$150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MGvsAWS!$B$150:$C$150</c:f>
              <c:numCache>
                <c:formatCode>General</c:formatCode>
                <c:ptCount val="2"/>
                <c:pt idx="0">
                  <c:v>11.71</c:v>
                </c:pt>
                <c:pt idx="1">
                  <c:v>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3F8F-4D1A-9A80-73754BC55A48}"/>
            </c:ext>
          </c:extLst>
        </c:ser>
        <c:ser>
          <c:idx val="79"/>
          <c:order val="79"/>
          <c:tx>
            <c:strRef>
              <c:f>MGvsAWS!$A$151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MGvsAWS!$B$151:$C$151</c:f>
              <c:numCache>
                <c:formatCode>General</c:formatCode>
                <c:ptCount val="2"/>
                <c:pt idx="0">
                  <c:v>11.71</c:v>
                </c:pt>
                <c:pt idx="1">
                  <c:v>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3F8F-4D1A-9A80-73754BC55A48}"/>
            </c:ext>
          </c:extLst>
        </c:ser>
        <c:ser>
          <c:idx val="80"/>
          <c:order val="80"/>
          <c:tx>
            <c:strRef>
              <c:f>MGvsAWS!$A$152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MGvsAWS!$B$152:$C$152</c:f>
              <c:numCache>
                <c:formatCode>General</c:formatCode>
                <c:ptCount val="2"/>
                <c:pt idx="0">
                  <c:v>21.36</c:v>
                </c:pt>
                <c:pt idx="1">
                  <c:v>21.41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3F8F-4D1A-9A80-73754BC55A48}"/>
            </c:ext>
          </c:extLst>
        </c:ser>
        <c:ser>
          <c:idx val="81"/>
          <c:order val="81"/>
          <c:tx>
            <c:strRef>
              <c:f>MGvsAWS!$A$153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MGvsAWS!$B$153:$C$153</c:f>
              <c:numCache>
                <c:formatCode>General</c:formatCode>
                <c:ptCount val="2"/>
                <c:pt idx="0">
                  <c:v>12.38</c:v>
                </c:pt>
                <c:pt idx="1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3F8F-4D1A-9A80-73754BC55A48}"/>
            </c:ext>
          </c:extLst>
        </c:ser>
        <c:ser>
          <c:idx val="82"/>
          <c:order val="82"/>
          <c:tx>
            <c:strRef>
              <c:f>MGvsAWS!$A$154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MGvsAWS!$B$154:$C$154</c:f>
              <c:numCache>
                <c:formatCode>General</c:formatCode>
                <c:ptCount val="2"/>
                <c:pt idx="0">
                  <c:v>12.38</c:v>
                </c:pt>
                <c:pt idx="1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3F8F-4D1A-9A80-73754BC55A48}"/>
            </c:ext>
          </c:extLst>
        </c:ser>
        <c:ser>
          <c:idx val="83"/>
          <c:order val="83"/>
          <c:tx>
            <c:strRef>
              <c:f>MGvsAWS!$A$155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MGvsAWS!$B$155:$C$155</c:f>
              <c:numCache>
                <c:formatCode>General</c:formatCode>
                <c:ptCount val="2"/>
                <c:pt idx="0">
                  <c:v>63</c:v>
                </c:pt>
                <c:pt idx="1">
                  <c:v>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3F8F-4D1A-9A80-73754BC55A48}"/>
            </c:ext>
          </c:extLst>
        </c:ser>
        <c:ser>
          <c:idx val="84"/>
          <c:order val="84"/>
          <c:tx>
            <c:strRef>
              <c:f>MGvsAWS!$A$156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MGvsAWS!$B$156:$C$156</c:f>
              <c:numCache>
                <c:formatCode>General</c:formatCode>
                <c:ptCount val="2"/>
                <c:pt idx="0">
                  <c:v>63</c:v>
                </c:pt>
                <c:pt idx="1">
                  <c:v>8.08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3F8F-4D1A-9A80-73754BC55A48}"/>
            </c:ext>
          </c:extLst>
        </c:ser>
        <c:ser>
          <c:idx val="85"/>
          <c:order val="85"/>
          <c:tx>
            <c:strRef>
              <c:f>MGvsAWS!$A$157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MGvsAWS!$B$157:$C$157</c:f>
              <c:numCache>
                <c:formatCode>General</c:formatCode>
                <c:ptCount val="2"/>
                <c:pt idx="0">
                  <c:v>13.36</c:v>
                </c:pt>
                <c:pt idx="1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3F8F-4D1A-9A80-73754BC55A48}"/>
            </c:ext>
          </c:extLst>
        </c:ser>
        <c:ser>
          <c:idx val="86"/>
          <c:order val="86"/>
          <c:tx>
            <c:strRef>
              <c:f>MGvsAWS!$A$158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MGvsAWS!$B$158:$C$158</c:f>
              <c:numCache>
                <c:formatCode>General</c:formatCode>
                <c:ptCount val="2"/>
                <c:pt idx="0">
                  <c:v>13.36</c:v>
                </c:pt>
                <c:pt idx="1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3F8F-4D1A-9A80-73754BC55A48}"/>
            </c:ext>
          </c:extLst>
        </c:ser>
        <c:ser>
          <c:idx val="87"/>
          <c:order val="87"/>
          <c:tx>
            <c:strRef>
              <c:f>MGvsAWS!$A$159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MGvsAWS!$B$159:$C$159</c:f>
              <c:numCache>
                <c:formatCode>General</c:formatCode>
                <c:ptCount val="2"/>
                <c:pt idx="0">
                  <c:v>10.65</c:v>
                </c:pt>
                <c:pt idx="1">
                  <c:v>8.2799999999999994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3F8F-4D1A-9A80-73754BC55A48}"/>
            </c:ext>
          </c:extLst>
        </c:ser>
        <c:ser>
          <c:idx val="88"/>
          <c:order val="88"/>
          <c:tx>
            <c:strRef>
              <c:f>MGvsAWS!$A$160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MGvsAWS!$B$160:$C$160</c:f>
              <c:numCache>
                <c:formatCode>General</c:formatCode>
                <c:ptCount val="2"/>
                <c:pt idx="0">
                  <c:v>10.65</c:v>
                </c:pt>
                <c:pt idx="1">
                  <c:v>8.2799999999999994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3F8F-4D1A-9A80-73754BC55A48}"/>
            </c:ext>
          </c:extLst>
        </c:ser>
        <c:ser>
          <c:idx val="89"/>
          <c:order val="89"/>
          <c:tx>
            <c:strRef>
              <c:f>MGvsAWS!$A$161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MGvsAWS!$B$161:$C$161</c:f>
              <c:numCache>
                <c:formatCode>General</c:formatCode>
                <c:ptCount val="2"/>
                <c:pt idx="0">
                  <c:v>10.51</c:v>
                </c:pt>
                <c:pt idx="1">
                  <c:v>5.16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3F8F-4D1A-9A80-73754BC55A48}"/>
            </c:ext>
          </c:extLst>
        </c:ser>
        <c:ser>
          <c:idx val="90"/>
          <c:order val="90"/>
          <c:tx>
            <c:strRef>
              <c:f>MGvsAWS!$A$162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MGvsAWS!$B$162:$C$162</c:f>
              <c:numCache>
                <c:formatCode>General</c:formatCode>
                <c:ptCount val="2"/>
                <c:pt idx="0">
                  <c:v>34.75</c:v>
                </c:pt>
                <c:pt idx="1">
                  <c:v>10.61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3F8F-4D1A-9A80-73754BC55A48}"/>
            </c:ext>
          </c:extLst>
        </c:ser>
        <c:ser>
          <c:idx val="91"/>
          <c:order val="91"/>
          <c:tx>
            <c:strRef>
              <c:f>MGvsAWS!$A$163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MGvsAWS!$B$163:$C$163</c:f>
              <c:numCache>
                <c:formatCode>General</c:formatCode>
                <c:ptCount val="2"/>
                <c:pt idx="0">
                  <c:v>34.75</c:v>
                </c:pt>
                <c:pt idx="1">
                  <c:v>10.61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3F8F-4D1A-9A80-73754BC55A48}"/>
            </c:ext>
          </c:extLst>
        </c:ser>
        <c:ser>
          <c:idx val="92"/>
          <c:order val="92"/>
          <c:tx>
            <c:strRef>
              <c:f>MGvsAWS!$A$164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MGvsAWS!$B$164:$C$164</c:f>
              <c:numCache>
                <c:formatCode>General</c:formatCode>
                <c:ptCount val="2"/>
                <c:pt idx="0">
                  <c:v>13.18</c:v>
                </c:pt>
                <c:pt idx="1">
                  <c:v>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3F8F-4D1A-9A80-73754BC55A48}"/>
            </c:ext>
          </c:extLst>
        </c:ser>
        <c:ser>
          <c:idx val="93"/>
          <c:order val="93"/>
          <c:tx>
            <c:strRef>
              <c:f>MGvsAWS!$A$165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MGvsAWS!$B$165:$C$165</c:f>
              <c:numCache>
                <c:formatCode>General</c:formatCode>
                <c:ptCount val="2"/>
                <c:pt idx="0">
                  <c:v>13.18</c:v>
                </c:pt>
                <c:pt idx="1">
                  <c:v>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3F8F-4D1A-9A80-73754BC55A48}"/>
            </c:ext>
          </c:extLst>
        </c:ser>
        <c:ser>
          <c:idx val="94"/>
          <c:order val="94"/>
          <c:tx>
            <c:strRef>
              <c:f>MGvsAWS!$A$166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MGvsAWS!$B$166:$C$166</c:f>
              <c:numCache>
                <c:formatCode>General</c:formatCode>
                <c:ptCount val="2"/>
                <c:pt idx="0">
                  <c:v>14.5</c:v>
                </c:pt>
                <c:pt idx="1">
                  <c:v>6.91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3F8F-4D1A-9A80-73754BC55A48}"/>
            </c:ext>
          </c:extLst>
        </c:ser>
        <c:ser>
          <c:idx val="95"/>
          <c:order val="95"/>
          <c:tx>
            <c:strRef>
              <c:f>MGvsAWS!$A$167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MGvsAWS!$B$167:$C$167</c:f>
              <c:numCache>
                <c:formatCode>General</c:formatCode>
                <c:ptCount val="2"/>
                <c:pt idx="0">
                  <c:v>14.5</c:v>
                </c:pt>
                <c:pt idx="1">
                  <c:v>6.91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3F8F-4D1A-9A80-73754BC55A48}"/>
            </c:ext>
          </c:extLst>
        </c:ser>
        <c:ser>
          <c:idx val="96"/>
          <c:order val="96"/>
          <c:tx>
            <c:strRef>
              <c:f>MGvsAWS!$A$168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MGvsAWS!$B$168:$C$168</c:f>
              <c:numCache>
                <c:formatCode>General</c:formatCode>
                <c:ptCount val="2"/>
                <c:pt idx="0">
                  <c:v>9.98</c:v>
                </c:pt>
                <c:pt idx="1">
                  <c:v>12.34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3F8F-4D1A-9A80-73754BC55A48}"/>
            </c:ext>
          </c:extLst>
        </c:ser>
        <c:ser>
          <c:idx val="97"/>
          <c:order val="97"/>
          <c:tx>
            <c:strRef>
              <c:f>MGvsAWS!$A$169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MGvsAWS!$B$169:$C$169</c:f>
              <c:numCache>
                <c:formatCode>General</c:formatCode>
                <c:ptCount val="2"/>
                <c:pt idx="0">
                  <c:v>9.98</c:v>
                </c:pt>
                <c:pt idx="1">
                  <c:v>12.34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3F8F-4D1A-9A80-73754BC55A48}"/>
            </c:ext>
          </c:extLst>
        </c:ser>
        <c:ser>
          <c:idx val="98"/>
          <c:order val="98"/>
          <c:tx>
            <c:strRef>
              <c:f>MGvsAWS!$A$170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MGvsAWS!$B$170:$C$170</c:f>
              <c:numCache>
                <c:formatCode>General</c:formatCode>
                <c:ptCount val="2"/>
                <c:pt idx="0">
                  <c:v>8</c:v>
                </c:pt>
                <c:pt idx="1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3F8F-4D1A-9A80-73754BC55A48}"/>
            </c:ext>
          </c:extLst>
        </c:ser>
        <c:ser>
          <c:idx val="99"/>
          <c:order val="99"/>
          <c:tx>
            <c:strRef>
              <c:f>MGvsAWS!$A$171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MGvsAWS!$B$171:$C$171</c:f>
              <c:numCache>
                <c:formatCode>General</c:formatCode>
                <c:ptCount val="2"/>
                <c:pt idx="0">
                  <c:v>8</c:v>
                </c:pt>
                <c:pt idx="1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3F8F-4D1A-9A80-73754BC55A48}"/>
            </c:ext>
          </c:extLst>
        </c:ser>
        <c:ser>
          <c:idx val="100"/>
          <c:order val="100"/>
          <c:tx>
            <c:strRef>
              <c:f>MGvsAWS!$A$60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MGvsAWS!$B$71:$C$71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MGvsAWS!$B$60:$C$60</c:f>
              <c:numCache>
                <c:formatCode>General</c:formatCode>
                <c:ptCount val="2"/>
                <c:pt idx="0">
                  <c:v>18.672181818181819</c:v>
                </c:pt>
                <c:pt idx="1">
                  <c:v>14.902000000000001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3F8F-4D1A-9A80-73754BC55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MGvsAWS!$J$71:$K$71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MGvsAWS!$J$72:$K$72</c:f>
              <c:numCache>
                <c:formatCode>General</c:formatCode>
                <c:ptCount val="2"/>
                <c:pt idx="0">
                  <c:v>10.566000000000001</c:v>
                </c:pt>
                <c:pt idx="1">
                  <c:v>6.9260000000000002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2-47DF-9478-4BBDD98D2B26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622-47DF-9478-4BBDD98D2B26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622-47DF-9478-4BBDD98D2B26}"/>
              </c:ext>
            </c:extLst>
          </c:dPt>
          <c:errBars>
            <c:errBarType val="minus"/>
            <c:errValType val="cust"/>
            <c:noEndCap val="0"/>
            <c:minus>
              <c:numRef>
                <c:f>MGvsAWS!$J$73:$K$73</c:f>
                <c:numCache>
                  <c:formatCode>General</c:formatCode>
                  <c:ptCount val="2"/>
                  <c:pt idx="0">
                    <c:v>1.488999999999999</c:v>
                  </c:pt>
                  <c:pt idx="1">
                    <c:v>1.4139999999999997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MGvsAWS!$J$71:$K$71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MGvsAWS!$J$73:$K$73</c:f>
              <c:numCache>
                <c:formatCode>General</c:formatCode>
                <c:ptCount val="2"/>
                <c:pt idx="0">
                  <c:v>1.488999999999999</c:v>
                </c:pt>
                <c:pt idx="1">
                  <c:v>1.4139999999999997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22-47DF-9478-4BBDD98D2B26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MGvsAWS!$J$71:$K$71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MGvsAWS!$J$74:$K$74</c:f>
              <c:numCache>
                <c:formatCode>General</c:formatCode>
                <c:ptCount val="2"/>
                <c:pt idx="0">
                  <c:v>3.5750000000000011</c:v>
                </c:pt>
                <c:pt idx="1">
                  <c:v>3.7100000000000009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22-47DF-9478-4BBDD98D2B26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MGvsAWS!$J$76:$K$76</c:f>
                <c:numCache>
                  <c:formatCode>General</c:formatCode>
                  <c:ptCount val="2"/>
                  <c:pt idx="0">
                    <c:v>7.5240000000000009</c:v>
                  </c:pt>
                  <c:pt idx="1">
                    <c:v>7.610000000000003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MGvsAWS!$J$71:$K$71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MGvsAWS!$J$75:$K$75</c:f>
              <c:numCache>
                <c:formatCode>General</c:formatCode>
                <c:ptCount val="2"/>
                <c:pt idx="0">
                  <c:v>5.2299999999999986</c:v>
                </c:pt>
                <c:pt idx="1">
                  <c:v>2.9800000000000004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622-47DF-9478-4BBDD98D2B26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MGvsAWS!$J$71:$K$71</c:f>
              <c:strCache>
                <c:ptCount val="2"/>
                <c:pt idx="0">
                  <c:v>McGrath</c:v>
                </c:pt>
                <c:pt idx="1">
                  <c:v>AWS</c:v>
                </c:pt>
              </c:strCache>
            </c:strRef>
          </c:cat>
          <c:val>
            <c:numRef>
              <c:f>MGvsAWS!$J$76:$K$76</c:f>
              <c:numCache>
                <c:formatCode>General</c:formatCode>
                <c:ptCount val="2"/>
                <c:pt idx="0">
                  <c:v>7.5240000000000009</c:v>
                </c:pt>
                <c:pt idx="1">
                  <c:v>7.610000000000003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622-47DF-9478-4BBDD98D2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2000032327673296"/>
          <c:w val="0.9599685555523858"/>
          <c:h val="0.67034663347692203"/>
        </c:manualLayout>
      </c:layout>
      <c:lineChart>
        <c:grouping val="standard"/>
        <c:varyColors val="0"/>
        <c:ser>
          <c:idx val="0"/>
          <c:order val="0"/>
          <c:tx>
            <c:strRef>
              <c:f>imobiANOVA!$A$233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imobiANOVA!$B$233:$D$233</c:f>
              <c:numCache>
                <c:formatCode>General</c:formatCode>
                <c:ptCount val="3"/>
                <c:pt idx="0">
                  <c:v>26.43</c:v>
                </c:pt>
                <c:pt idx="1">
                  <c:v>33.42</c:v>
                </c:pt>
                <c:pt idx="2">
                  <c:v>25.13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E-42DF-8F0F-7A2F021BD389}"/>
            </c:ext>
          </c:extLst>
        </c:ser>
        <c:ser>
          <c:idx val="1"/>
          <c:order val="1"/>
          <c:tx>
            <c:strRef>
              <c:f>imobiANOVA!$A$234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imobiANOVA!$B$234:$D$234</c:f>
              <c:numCache>
                <c:formatCode>General</c:formatCode>
                <c:ptCount val="3"/>
                <c:pt idx="0">
                  <c:v>16.23</c:v>
                </c:pt>
                <c:pt idx="1">
                  <c:v>18.73</c:v>
                </c:pt>
                <c:pt idx="2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2E-42DF-8F0F-7A2F021BD389}"/>
            </c:ext>
          </c:extLst>
        </c:ser>
        <c:ser>
          <c:idx val="2"/>
          <c:order val="2"/>
          <c:tx>
            <c:strRef>
              <c:f>imobiANOVA!$A$235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imobiANOVA!$B$235:$D$235</c:f>
              <c:numCache>
                <c:formatCode>General</c:formatCode>
                <c:ptCount val="3"/>
                <c:pt idx="0">
                  <c:v>16.23</c:v>
                </c:pt>
                <c:pt idx="1">
                  <c:v>18.73</c:v>
                </c:pt>
                <c:pt idx="2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2E-42DF-8F0F-7A2F021BD389}"/>
            </c:ext>
          </c:extLst>
        </c:ser>
        <c:ser>
          <c:idx val="3"/>
          <c:order val="3"/>
          <c:tx>
            <c:strRef>
              <c:f>imobiANOVA!$A$236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imobiANOVA!$B$236:$D$236</c:f>
              <c:numCache>
                <c:formatCode>General</c:formatCode>
                <c:ptCount val="3"/>
                <c:pt idx="0">
                  <c:v>23.68</c:v>
                </c:pt>
                <c:pt idx="1">
                  <c:v>12.98</c:v>
                </c:pt>
                <c:pt idx="2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2E-42DF-8F0F-7A2F021BD389}"/>
            </c:ext>
          </c:extLst>
        </c:ser>
        <c:ser>
          <c:idx val="4"/>
          <c:order val="4"/>
          <c:tx>
            <c:strRef>
              <c:f>imobiANOVA!$A$237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imobiANOVA!$B$237:$D$237</c:f>
              <c:numCache>
                <c:formatCode>General</c:formatCode>
                <c:ptCount val="3"/>
                <c:pt idx="0">
                  <c:v>23.68</c:v>
                </c:pt>
                <c:pt idx="1">
                  <c:v>12.98</c:v>
                </c:pt>
                <c:pt idx="2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2E-42DF-8F0F-7A2F021BD389}"/>
            </c:ext>
          </c:extLst>
        </c:ser>
        <c:ser>
          <c:idx val="5"/>
          <c:order val="5"/>
          <c:tx>
            <c:strRef>
              <c:f>imobiANOVA!$A$238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imobiANOVA!$B$238:$D$238</c:f>
              <c:numCache>
                <c:formatCode>General</c:formatCode>
                <c:ptCount val="3"/>
                <c:pt idx="0">
                  <c:v>26.15</c:v>
                </c:pt>
                <c:pt idx="1">
                  <c:v>72.400000000000006</c:v>
                </c:pt>
                <c:pt idx="2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2E-42DF-8F0F-7A2F021BD389}"/>
            </c:ext>
          </c:extLst>
        </c:ser>
        <c:ser>
          <c:idx val="6"/>
          <c:order val="6"/>
          <c:tx>
            <c:strRef>
              <c:f>imobiANOVA!$A$239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imobiANOVA!$B$239:$D$239</c:f>
              <c:numCache>
                <c:formatCode>General</c:formatCode>
                <c:ptCount val="3"/>
                <c:pt idx="0">
                  <c:v>26.15</c:v>
                </c:pt>
                <c:pt idx="1">
                  <c:v>72.400000000000006</c:v>
                </c:pt>
                <c:pt idx="2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2E-42DF-8F0F-7A2F021BD389}"/>
            </c:ext>
          </c:extLst>
        </c:ser>
        <c:ser>
          <c:idx val="7"/>
          <c:order val="7"/>
          <c:tx>
            <c:strRef>
              <c:f>imobiANOVA!$A$240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imobiANOVA!$B$240:$D$240</c:f>
              <c:numCache>
                <c:formatCode>General</c:formatCode>
                <c:ptCount val="3"/>
                <c:pt idx="0">
                  <c:v>41.57</c:v>
                </c:pt>
                <c:pt idx="1">
                  <c:v>40.6</c:v>
                </c:pt>
                <c:pt idx="2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E2E-42DF-8F0F-7A2F021BD389}"/>
            </c:ext>
          </c:extLst>
        </c:ser>
        <c:ser>
          <c:idx val="8"/>
          <c:order val="8"/>
          <c:tx>
            <c:strRef>
              <c:f>imobiANOVA!$A$241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imobiANOVA!$B$241:$D$241</c:f>
              <c:numCache>
                <c:formatCode>General</c:formatCode>
                <c:ptCount val="3"/>
                <c:pt idx="0">
                  <c:v>41.57</c:v>
                </c:pt>
                <c:pt idx="1">
                  <c:v>40.6</c:v>
                </c:pt>
                <c:pt idx="2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E2E-42DF-8F0F-7A2F021BD389}"/>
            </c:ext>
          </c:extLst>
        </c:ser>
        <c:ser>
          <c:idx val="9"/>
          <c:order val="9"/>
          <c:tx>
            <c:strRef>
              <c:f>imobiANOVA!$A$242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imobiANOVA!$B$242:$D$242</c:f>
              <c:numCache>
                <c:formatCode>General</c:formatCode>
                <c:ptCount val="3"/>
                <c:pt idx="0">
                  <c:v>13.96</c:v>
                </c:pt>
                <c:pt idx="1">
                  <c:v>13.03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E2E-42DF-8F0F-7A2F021BD389}"/>
            </c:ext>
          </c:extLst>
        </c:ser>
        <c:ser>
          <c:idx val="10"/>
          <c:order val="10"/>
          <c:tx>
            <c:strRef>
              <c:f>imobiANOVA!$A$243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imobiANOVA!$B$243:$D$243</c:f>
              <c:numCache>
                <c:formatCode>General</c:formatCode>
                <c:ptCount val="3"/>
                <c:pt idx="0">
                  <c:v>11.3</c:v>
                </c:pt>
                <c:pt idx="1">
                  <c:v>17.16</c:v>
                </c:pt>
                <c:pt idx="2">
                  <c:v>41.07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2E-42DF-8F0F-7A2F021BD389}"/>
            </c:ext>
          </c:extLst>
        </c:ser>
        <c:ser>
          <c:idx val="11"/>
          <c:order val="11"/>
          <c:tx>
            <c:strRef>
              <c:f>imobiANOVA!$A$244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imobiANOVA!$B$244:$D$244</c:f>
              <c:numCache>
                <c:formatCode>General</c:formatCode>
                <c:ptCount val="3"/>
                <c:pt idx="0">
                  <c:v>11.3</c:v>
                </c:pt>
                <c:pt idx="1">
                  <c:v>17.16</c:v>
                </c:pt>
                <c:pt idx="2">
                  <c:v>41.07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E2E-42DF-8F0F-7A2F021BD389}"/>
            </c:ext>
          </c:extLst>
        </c:ser>
        <c:ser>
          <c:idx val="12"/>
          <c:order val="12"/>
          <c:tx>
            <c:strRef>
              <c:f>imobiANOVA!$A$245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imobiANOVA!$B$245:$D$245</c:f>
              <c:numCache>
                <c:formatCode>General</c:formatCode>
                <c:ptCount val="3"/>
                <c:pt idx="0">
                  <c:v>30.46</c:v>
                </c:pt>
                <c:pt idx="1">
                  <c:v>14.98</c:v>
                </c:pt>
                <c:pt idx="2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E2E-42DF-8F0F-7A2F021BD389}"/>
            </c:ext>
          </c:extLst>
        </c:ser>
        <c:ser>
          <c:idx val="13"/>
          <c:order val="13"/>
          <c:tx>
            <c:strRef>
              <c:f>imobiANOVA!$A$246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imobiANOVA!$B$246:$D$246</c:f>
              <c:numCache>
                <c:formatCode>General</c:formatCode>
                <c:ptCount val="3"/>
                <c:pt idx="0">
                  <c:v>30.46</c:v>
                </c:pt>
                <c:pt idx="1">
                  <c:v>14.98</c:v>
                </c:pt>
                <c:pt idx="2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E2E-42DF-8F0F-7A2F021BD389}"/>
            </c:ext>
          </c:extLst>
        </c:ser>
        <c:ser>
          <c:idx val="14"/>
          <c:order val="14"/>
          <c:tx>
            <c:strRef>
              <c:f>imobiANOVA!$A$247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imobiANOVA!$B$247:$D$247</c:f>
              <c:numCache>
                <c:formatCode>General</c:formatCode>
                <c:ptCount val="3"/>
                <c:pt idx="0">
                  <c:v>54.48</c:v>
                </c:pt>
                <c:pt idx="1">
                  <c:v>29.1</c:v>
                </c:pt>
                <c:pt idx="2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E2E-42DF-8F0F-7A2F021BD389}"/>
            </c:ext>
          </c:extLst>
        </c:ser>
        <c:ser>
          <c:idx val="15"/>
          <c:order val="15"/>
          <c:tx>
            <c:strRef>
              <c:f>imobiANOVA!$A$248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imobiANOVA!$B$248:$D$248</c:f>
              <c:numCache>
                <c:formatCode>General</c:formatCode>
                <c:ptCount val="3"/>
                <c:pt idx="0">
                  <c:v>54.48</c:v>
                </c:pt>
                <c:pt idx="1">
                  <c:v>29.1</c:v>
                </c:pt>
                <c:pt idx="2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E2E-42DF-8F0F-7A2F021BD389}"/>
            </c:ext>
          </c:extLst>
        </c:ser>
        <c:ser>
          <c:idx val="16"/>
          <c:order val="16"/>
          <c:tx>
            <c:strRef>
              <c:f>imobiANOVA!$A$249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imobiANOVA!$B$249:$D$249</c:f>
              <c:numCache>
                <c:formatCode>General</c:formatCode>
                <c:ptCount val="3"/>
                <c:pt idx="0">
                  <c:v>20.13</c:v>
                </c:pt>
                <c:pt idx="1">
                  <c:v>13.48</c:v>
                </c:pt>
                <c:pt idx="2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E2E-42DF-8F0F-7A2F021BD389}"/>
            </c:ext>
          </c:extLst>
        </c:ser>
        <c:ser>
          <c:idx val="17"/>
          <c:order val="17"/>
          <c:tx>
            <c:strRef>
              <c:f>imobiANOVA!$A$250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imobiANOVA!$B$250:$D$250</c:f>
              <c:numCache>
                <c:formatCode>General</c:formatCode>
                <c:ptCount val="3"/>
                <c:pt idx="0">
                  <c:v>20.13</c:v>
                </c:pt>
                <c:pt idx="1">
                  <c:v>13.48</c:v>
                </c:pt>
                <c:pt idx="2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E2E-42DF-8F0F-7A2F021BD389}"/>
            </c:ext>
          </c:extLst>
        </c:ser>
        <c:ser>
          <c:idx val="18"/>
          <c:order val="18"/>
          <c:tx>
            <c:strRef>
              <c:f>imobiANOVA!$A$251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imobiANOVA!$B$251:$D$251</c:f>
              <c:numCache>
                <c:formatCode>General</c:formatCode>
                <c:ptCount val="3"/>
                <c:pt idx="0">
                  <c:v>82.77</c:v>
                </c:pt>
                <c:pt idx="1">
                  <c:v>92.19</c:v>
                </c:pt>
                <c:pt idx="2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E2E-42DF-8F0F-7A2F021BD389}"/>
            </c:ext>
          </c:extLst>
        </c:ser>
        <c:ser>
          <c:idx val="19"/>
          <c:order val="19"/>
          <c:tx>
            <c:strRef>
              <c:f>imobiANOVA!$A$252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imobiANOVA!$B$252:$D$252</c:f>
              <c:numCache>
                <c:formatCode>General</c:formatCode>
                <c:ptCount val="3"/>
                <c:pt idx="0">
                  <c:v>82.77</c:v>
                </c:pt>
                <c:pt idx="1">
                  <c:v>92.19</c:v>
                </c:pt>
                <c:pt idx="2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3E2E-42DF-8F0F-7A2F021BD389}"/>
            </c:ext>
          </c:extLst>
        </c:ser>
        <c:ser>
          <c:idx val="20"/>
          <c:order val="20"/>
          <c:tx>
            <c:strRef>
              <c:f>imobiANOVA!$A$253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imobiANOVA!$B$253:$D$253</c:f>
              <c:numCache>
                <c:formatCode>General</c:formatCode>
                <c:ptCount val="3"/>
                <c:pt idx="0">
                  <c:v>14.01</c:v>
                </c:pt>
                <c:pt idx="1">
                  <c:v>21</c:v>
                </c:pt>
                <c:pt idx="2">
                  <c:v>65.19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E2E-42DF-8F0F-7A2F021BD389}"/>
            </c:ext>
          </c:extLst>
        </c:ser>
        <c:ser>
          <c:idx val="21"/>
          <c:order val="21"/>
          <c:tx>
            <c:strRef>
              <c:f>imobiANOVA!$A$254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imobiANOVA!$B$254:$D$254</c:f>
              <c:numCache>
                <c:formatCode>General</c:formatCode>
                <c:ptCount val="3"/>
                <c:pt idx="0">
                  <c:v>21.18</c:v>
                </c:pt>
                <c:pt idx="1">
                  <c:v>20.86</c:v>
                </c:pt>
                <c:pt idx="2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E2E-42DF-8F0F-7A2F021BD389}"/>
            </c:ext>
          </c:extLst>
        </c:ser>
        <c:ser>
          <c:idx val="22"/>
          <c:order val="22"/>
          <c:tx>
            <c:strRef>
              <c:f>imobiANOVA!$A$255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imobiANOVA!$B$255:$D$255</c:f>
              <c:numCache>
                <c:formatCode>General</c:formatCode>
                <c:ptCount val="3"/>
                <c:pt idx="0">
                  <c:v>21.18</c:v>
                </c:pt>
                <c:pt idx="1">
                  <c:v>20.86</c:v>
                </c:pt>
                <c:pt idx="2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E2E-42DF-8F0F-7A2F021BD389}"/>
            </c:ext>
          </c:extLst>
        </c:ser>
        <c:ser>
          <c:idx val="23"/>
          <c:order val="23"/>
          <c:tx>
            <c:strRef>
              <c:f>imobiANOVA!$A$256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imobiANOVA!$B$256:$D$256</c:f>
              <c:numCache>
                <c:formatCode>General</c:formatCode>
                <c:ptCount val="3"/>
                <c:pt idx="0">
                  <c:v>37.950000000000003</c:v>
                </c:pt>
                <c:pt idx="1">
                  <c:v>49.3</c:v>
                </c:pt>
                <c:pt idx="2">
                  <c:v>24.95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3E2E-42DF-8F0F-7A2F021BD389}"/>
            </c:ext>
          </c:extLst>
        </c:ser>
        <c:ser>
          <c:idx val="24"/>
          <c:order val="24"/>
          <c:tx>
            <c:strRef>
              <c:f>imobiANOVA!$A$257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imobiANOVA!$B$257:$D$257</c:f>
              <c:numCache>
                <c:formatCode>General</c:formatCode>
                <c:ptCount val="3"/>
                <c:pt idx="0">
                  <c:v>37.950000000000003</c:v>
                </c:pt>
                <c:pt idx="1">
                  <c:v>49.3</c:v>
                </c:pt>
                <c:pt idx="2">
                  <c:v>24.95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E2E-42DF-8F0F-7A2F021BD389}"/>
            </c:ext>
          </c:extLst>
        </c:ser>
        <c:ser>
          <c:idx val="25"/>
          <c:order val="25"/>
          <c:tx>
            <c:strRef>
              <c:f>imobiANOVA!$A$258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imobiANOVA!$B$258:$D$258</c:f>
              <c:numCache>
                <c:formatCode>General</c:formatCode>
                <c:ptCount val="3"/>
                <c:pt idx="0">
                  <c:v>54.73</c:v>
                </c:pt>
                <c:pt idx="1">
                  <c:v>23.78</c:v>
                </c:pt>
                <c:pt idx="2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E2E-42DF-8F0F-7A2F021BD389}"/>
            </c:ext>
          </c:extLst>
        </c:ser>
        <c:ser>
          <c:idx val="26"/>
          <c:order val="26"/>
          <c:tx>
            <c:strRef>
              <c:f>imobiANOVA!$A$259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imobiANOVA!$B$259:$D$259</c:f>
              <c:numCache>
                <c:formatCode>General</c:formatCode>
                <c:ptCount val="3"/>
                <c:pt idx="0">
                  <c:v>54.73</c:v>
                </c:pt>
                <c:pt idx="1">
                  <c:v>23.78</c:v>
                </c:pt>
                <c:pt idx="2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3E2E-42DF-8F0F-7A2F021BD389}"/>
            </c:ext>
          </c:extLst>
        </c:ser>
        <c:ser>
          <c:idx val="27"/>
          <c:order val="27"/>
          <c:tx>
            <c:strRef>
              <c:f>imobiANOVA!$A$260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imobiANOVA!$B$260:$D$260</c:f>
              <c:numCache>
                <c:formatCode>General</c:formatCode>
                <c:ptCount val="3"/>
                <c:pt idx="0">
                  <c:v>68.069999999999993</c:v>
                </c:pt>
                <c:pt idx="1">
                  <c:v>29.23</c:v>
                </c:pt>
                <c:pt idx="2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2E-42DF-8F0F-7A2F021BD389}"/>
            </c:ext>
          </c:extLst>
        </c:ser>
        <c:ser>
          <c:idx val="28"/>
          <c:order val="28"/>
          <c:tx>
            <c:strRef>
              <c:f>imobiANOVA!$A$261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imobiANOVA!$B$261:$D$261</c:f>
              <c:numCache>
                <c:formatCode>General</c:formatCode>
                <c:ptCount val="3"/>
                <c:pt idx="0">
                  <c:v>68.069999999999993</c:v>
                </c:pt>
                <c:pt idx="1">
                  <c:v>29.23</c:v>
                </c:pt>
                <c:pt idx="2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E2E-42DF-8F0F-7A2F021BD389}"/>
            </c:ext>
          </c:extLst>
        </c:ser>
        <c:ser>
          <c:idx val="29"/>
          <c:order val="29"/>
          <c:tx>
            <c:strRef>
              <c:f>imobiANOVA!$A$262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imobiANOVA!$B$262:$D$262</c:f>
              <c:numCache>
                <c:formatCode>General</c:formatCode>
                <c:ptCount val="3"/>
                <c:pt idx="0">
                  <c:v>16.260000000000002</c:v>
                </c:pt>
                <c:pt idx="1">
                  <c:v>11.85</c:v>
                </c:pt>
                <c:pt idx="2">
                  <c:v>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3E2E-42DF-8F0F-7A2F021BD389}"/>
            </c:ext>
          </c:extLst>
        </c:ser>
        <c:ser>
          <c:idx val="30"/>
          <c:order val="30"/>
          <c:tx>
            <c:strRef>
              <c:f>imobiANOVA!$A$263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imobiANOVA!$B$263:$D$263</c:f>
              <c:numCache>
                <c:formatCode>General</c:formatCode>
                <c:ptCount val="3"/>
                <c:pt idx="0">
                  <c:v>11.6</c:v>
                </c:pt>
                <c:pt idx="1">
                  <c:v>51.27</c:v>
                </c:pt>
                <c:pt idx="2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3E2E-42DF-8F0F-7A2F021BD389}"/>
            </c:ext>
          </c:extLst>
        </c:ser>
        <c:ser>
          <c:idx val="31"/>
          <c:order val="31"/>
          <c:tx>
            <c:strRef>
              <c:f>imobiANOVA!$A$264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imobiANOVA!$B$264:$D$264</c:f>
              <c:numCache>
                <c:formatCode>General</c:formatCode>
                <c:ptCount val="3"/>
                <c:pt idx="0">
                  <c:v>11.6</c:v>
                </c:pt>
                <c:pt idx="1">
                  <c:v>51.27</c:v>
                </c:pt>
                <c:pt idx="2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3E2E-42DF-8F0F-7A2F021BD389}"/>
            </c:ext>
          </c:extLst>
        </c:ser>
        <c:ser>
          <c:idx val="32"/>
          <c:order val="32"/>
          <c:tx>
            <c:strRef>
              <c:f>imobiANOVA!$A$265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imobiANOVA!$B$265:$D$265</c:f>
              <c:numCache>
                <c:formatCode>General</c:formatCode>
                <c:ptCount val="3"/>
                <c:pt idx="0">
                  <c:v>14.62</c:v>
                </c:pt>
                <c:pt idx="1">
                  <c:v>13.55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3E2E-42DF-8F0F-7A2F021BD389}"/>
            </c:ext>
          </c:extLst>
        </c:ser>
        <c:ser>
          <c:idx val="33"/>
          <c:order val="33"/>
          <c:tx>
            <c:strRef>
              <c:f>imobiANOVA!$A$266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imobiANOVA!$B$266:$D$266</c:f>
              <c:numCache>
                <c:formatCode>General</c:formatCode>
                <c:ptCount val="3"/>
                <c:pt idx="0">
                  <c:v>14.62</c:v>
                </c:pt>
                <c:pt idx="1">
                  <c:v>13.55</c:v>
                </c:pt>
                <c:pt idx="2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3E2E-42DF-8F0F-7A2F021BD389}"/>
            </c:ext>
          </c:extLst>
        </c:ser>
        <c:ser>
          <c:idx val="34"/>
          <c:order val="34"/>
          <c:tx>
            <c:strRef>
              <c:f>imobiANOVA!$A$267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imobiANOVA!$B$267:$D$267</c:f>
              <c:numCache>
                <c:formatCode>General</c:formatCode>
                <c:ptCount val="3"/>
                <c:pt idx="0">
                  <c:v>63.55</c:v>
                </c:pt>
                <c:pt idx="1">
                  <c:v>27.8</c:v>
                </c:pt>
                <c:pt idx="2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3E2E-42DF-8F0F-7A2F021BD389}"/>
            </c:ext>
          </c:extLst>
        </c:ser>
        <c:ser>
          <c:idx val="35"/>
          <c:order val="35"/>
          <c:tx>
            <c:strRef>
              <c:f>imobiANOVA!$A$268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imobiANOVA!$B$268:$D$268</c:f>
              <c:numCache>
                <c:formatCode>General</c:formatCode>
                <c:ptCount val="3"/>
                <c:pt idx="0">
                  <c:v>63.55</c:v>
                </c:pt>
                <c:pt idx="1">
                  <c:v>27.8</c:v>
                </c:pt>
                <c:pt idx="2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3E2E-42DF-8F0F-7A2F021BD389}"/>
            </c:ext>
          </c:extLst>
        </c:ser>
        <c:ser>
          <c:idx val="36"/>
          <c:order val="36"/>
          <c:tx>
            <c:strRef>
              <c:f>imobiANOVA!$A$269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imobiANOVA!$B$269:$D$269</c:f>
              <c:numCache>
                <c:formatCode>General</c:formatCode>
                <c:ptCount val="3"/>
                <c:pt idx="0">
                  <c:v>27.25</c:v>
                </c:pt>
                <c:pt idx="1">
                  <c:v>12.88</c:v>
                </c:pt>
                <c:pt idx="2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E2E-42DF-8F0F-7A2F021BD389}"/>
            </c:ext>
          </c:extLst>
        </c:ser>
        <c:ser>
          <c:idx val="37"/>
          <c:order val="37"/>
          <c:tx>
            <c:strRef>
              <c:f>imobiANOVA!$A$270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imobiANOVA!$B$270:$D$270</c:f>
              <c:numCache>
                <c:formatCode>General</c:formatCode>
                <c:ptCount val="3"/>
                <c:pt idx="0">
                  <c:v>27.25</c:v>
                </c:pt>
                <c:pt idx="1">
                  <c:v>12.88</c:v>
                </c:pt>
                <c:pt idx="2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3E2E-42DF-8F0F-7A2F021BD389}"/>
            </c:ext>
          </c:extLst>
        </c:ser>
        <c:ser>
          <c:idx val="38"/>
          <c:order val="38"/>
          <c:tx>
            <c:strRef>
              <c:f>imobiANOVA!$A$271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imobiANOVA!$B$271:$D$271</c:f>
              <c:numCache>
                <c:formatCode>General</c:formatCode>
                <c:ptCount val="3"/>
                <c:pt idx="0">
                  <c:v>27.45</c:v>
                </c:pt>
                <c:pt idx="1">
                  <c:v>54</c:v>
                </c:pt>
                <c:pt idx="2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2E-42DF-8F0F-7A2F021BD389}"/>
            </c:ext>
          </c:extLst>
        </c:ser>
        <c:ser>
          <c:idx val="39"/>
          <c:order val="39"/>
          <c:tx>
            <c:strRef>
              <c:f>imobiANOVA!$A$272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imobiANOVA!$B$272:$D$272</c:f>
              <c:numCache>
                <c:formatCode>General</c:formatCode>
                <c:ptCount val="3"/>
                <c:pt idx="0">
                  <c:v>27.45</c:v>
                </c:pt>
                <c:pt idx="1">
                  <c:v>54</c:v>
                </c:pt>
                <c:pt idx="2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E2E-42DF-8F0F-7A2F021BD389}"/>
            </c:ext>
          </c:extLst>
        </c:ser>
        <c:ser>
          <c:idx val="40"/>
          <c:order val="40"/>
          <c:tx>
            <c:strRef>
              <c:f>imobiANOVA!$A$273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imobiANOVA!$B$273:$D$273</c:f>
              <c:numCache>
                <c:formatCode>General</c:formatCode>
                <c:ptCount val="3"/>
                <c:pt idx="0">
                  <c:v>48.22</c:v>
                </c:pt>
                <c:pt idx="1">
                  <c:v>19.55</c:v>
                </c:pt>
                <c:pt idx="2">
                  <c:v>27.68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3E2E-42DF-8F0F-7A2F021BD389}"/>
            </c:ext>
          </c:extLst>
        </c:ser>
        <c:ser>
          <c:idx val="41"/>
          <c:order val="41"/>
          <c:tx>
            <c:strRef>
              <c:f>imobiANOVA!$A$274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imobiANOVA!$B$274:$D$274</c:f>
              <c:numCache>
                <c:formatCode>General</c:formatCode>
                <c:ptCount val="3"/>
                <c:pt idx="0">
                  <c:v>16.68</c:v>
                </c:pt>
                <c:pt idx="1">
                  <c:v>13.45</c:v>
                </c:pt>
                <c:pt idx="2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3E2E-42DF-8F0F-7A2F021BD389}"/>
            </c:ext>
          </c:extLst>
        </c:ser>
        <c:ser>
          <c:idx val="42"/>
          <c:order val="42"/>
          <c:tx>
            <c:strRef>
              <c:f>imobiANOVA!$A$275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imobiANOVA!$B$275:$D$275</c:f>
              <c:numCache>
                <c:formatCode>General</c:formatCode>
                <c:ptCount val="3"/>
                <c:pt idx="0">
                  <c:v>16.68</c:v>
                </c:pt>
                <c:pt idx="1">
                  <c:v>13.45</c:v>
                </c:pt>
                <c:pt idx="2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3E2E-42DF-8F0F-7A2F021BD389}"/>
            </c:ext>
          </c:extLst>
        </c:ser>
        <c:ser>
          <c:idx val="43"/>
          <c:order val="43"/>
          <c:tx>
            <c:strRef>
              <c:f>imobiANOVA!$A$276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imobiANOVA!$B$276:$D$276</c:f>
              <c:numCache>
                <c:formatCode>General</c:formatCode>
                <c:ptCount val="3"/>
                <c:pt idx="0">
                  <c:v>27.29</c:v>
                </c:pt>
                <c:pt idx="1">
                  <c:v>0</c:v>
                </c:pt>
                <c:pt idx="2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3E2E-42DF-8F0F-7A2F021BD389}"/>
            </c:ext>
          </c:extLst>
        </c:ser>
        <c:ser>
          <c:idx val="44"/>
          <c:order val="44"/>
          <c:tx>
            <c:strRef>
              <c:f>imobiANOVA!$A$277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imobiANOVA!$B$277:$D$277</c:f>
              <c:numCache>
                <c:formatCode>General</c:formatCode>
                <c:ptCount val="3"/>
                <c:pt idx="0">
                  <c:v>27.29</c:v>
                </c:pt>
                <c:pt idx="1">
                  <c:v>0</c:v>
                </c:pt>
                <c:pt idx="2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3E2E-42DF-8F0F-7A2F021BD389}"/>
            </c:ext>
          </c:extLst>
        </c:ser>
        <c:ser>
          <c:idx val="45"/>
          <c:order val="45"/>
          <c:tx>
            <c:strRef>
              <c:f>imobiANOVA!$A$278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imobiANOVA!$B$278:$D$278</c:f>
              <c:numCache>
                <c:formatCode>General</c:formatCode>
                <c:ptCount val="3"/>
                <c:pt idx="0">
                  <c:v>20.81</c:v>
                </c:pt>
                <c:pt idx="1">
                  <c:v>17.989999999999998</c:v>
                </c:pt>
                <c:pt idx="2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3E2E-42DF-8F0F-7A2F021BD389}"/>
            </c:ext>
          </c:extLst>
        </c:ser>
        <c:ser>
          <c:idx val="46"/>
          <c:order val="46"/>
          <c:tx>
            <c:strRef>
              <c:f>imobiANOVA!$A$279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imobiANOVA!$B$279:$D$279</c:f>
              <c:numCache>
                <c:formatCode>General</c:formatCode>
                <c:ptCount val="3"/>
                <c:pt idx="0">
                  <c:v>20.81</c:v>
                </c:pt>
                <c:pt idx="1">
                  <c:v>17.989999999999998</c:v>
                </c:pt>
                <c:pt idx="2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3E2E-42DF-8F0F-7A2F021BD389}"/>
            </c:ext>
          </c:extLst>
        </c:ser>
        <c:ser>
          <c:idx val="47"/>
          <c:order val="47"/>
          <c:tx>
            <c:strRef>
              <c:f>imobiANOVA!$A$280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imobiANOVA!$B$280:$D$280</c:f>
              <c:numCache>
                <c:formatCode>General</c:formatCode>
                <c:ptCount val="3"/>
                <c:pt idx="0">
                  <c:v>30.54</c:v>
                </c:pt>
                <c:pt idx="1">
                  <c:v>11.43</c:v>
                </c:pt>
                <c:pt idx="2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3E2E-42DF-8F0F-7A2F021BD389}"/>
            </c:ext>
          </c:extLst>
        </c:ser>
        <c:ser>
          <c:idx val="48"/>
          <c:order val="48"/>
          <c:tx>
            <c:strRef>
              <c:f>imobiANOVA!$A$281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imobiANOVA!$B$281:$D$281</c:f>
              <c:numCache>
                <c:formatCode>General</c:formatCode>
                <c:ptCount val="3"/>
                <c:pt idx="0">
                  <c:v>30.54</c:v>
                </c:pt>
                <c:pt idx="1">
                  <c:v>11.43</c:v>
                </c:pt>
                <c:pt idx="2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3E2E-42DF-8F0F-7A2F021BD389}"/>
            </c:ext>
          </c:extLst>
        </c:ser>
        <c:ser>
          <c:idx val="49"/>
          <c:order val="49"/>
          <c:tx>
            <c:strRef>
              <c:f>imobiANOVA!$A$282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imobiANOVA!$B$282:$D$282</c:f>
              <c:numCache>
                <c:formatCode>General</c:formatCode>
                <c:ptCount val="3"/>
                <c:pt idx="0">
                  <c:v>14.61</c:v>
                </c:pt>
                <c:pt idx="1">
                  <c:v>8.19</c:v>
                </c:pt>
                <c:pt idx="2">
                  <c:v>19.11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3E2E-42DF-8F0F-7A2F021BD389}"/>
            </c:ext>
          </c:extLst>
        </c:ser>
        <c:ser>
          <c:idx val="50"/>
          <c:order val="50"/>
          <c:tx>
            <c:strRef>
              <c:f>imobiANOVA!$A$283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imobiANOVA!$B$283:$D$283</c:f>
              <c:numCache>
                <c:formatCode>General</c:formatCode>
                <c:ptCount val="3"/>
                <c:pt idx="0">
                  <c:v>19.95</c:v>
                </c:pt>
                <c:pt idx="1">
                  <c:v>20.88</c:v>
                </c:pt>
                <c:pt idx="2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3E2E-42DF-8F0F-7A2F021BD389}"/>
            </c:ext>
          </c:extLst>
        </c:ser>
        <c:ser>
          <c:idx val="51"/>
          <c:order val="51"/>
          <c:tx>
            <c:strRef>
              <c:f>imobiANOVA!$A$284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imobiANOVA!$B$284:$D$284</c:f>
              <c:numCache>
                <c:formatCode>General</c:formatCode>
                <c:ptCount val="3"/>
                <c:pt idx="0">
                  <c:v>19.95</c:v>
                </c:pt>
                <c:pt idx="1">
                  <c:v>20.88</c:v>
                </c:pt>
                <c:pt idx="2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3E2E-42DF-8F0F-7A2F021BD389}"/>
            </c:ext>
          </c:extLst>
        </c:ser>
        <c:ser>
          <c:idx val="52"/>
          <c:order val="52"/>
          <c:tx>
            <c:strRef>
              <c:f>imobiANOVA!$A$285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imobiANOVA!$B$285:$D$285</c:f>
              <c:numCache>
                <c:formatCode>General</c:formatCode>
                <c:ptCount val="3"/>
                <c:pt idx="0">
                  <c:v>32.82</c:v>
                </c:pt>
                <c:pt idx="1">
                  <c:v>17</c:v>
                </c:pt>
                <c:pt idx="2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3E2E-42DF-8F0F-7A2F021BD389}"/>
            </c:ext>
          </c:extLst>
        </c:ser>
        <c:ser>
          <c:idx val="53"/>
          <c:order val="53"/>
          <c:tx>
            <c:strRef>
              <c:f>imobiANOVA!$A$286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imobiANOVA!$B$286:$D$286</c:f>
              <c:numCache>
                <c:formatCode>General</c:formatCode>
                <c:ptCount val="3"/>
                <c:pt idx="0">
                  <c:v>32.82</c:v>
                </c:pt>
                <c:pt idx="1">
                  <c:v>17</c:v>
                </c:pt>
                <c:pt idx="2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3E2E-42DF-8F0F-7A2F021BD389}"/>
            </c:ext>
          </c:extLst>
        </c:ser>
        <c:ser>
          <c:idx val="54"/>
          <c:order val="54"/>
          <c:tx>
            <c:strRef>
              <c:f>imobiANOVA!$A$287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imobiANOVA!$B$287:$D$287</c:f>
              <c:numCache>
                <c:formatCode>General</c:formatCode>
                <c:ptCount val="3"/>
                <c:pt idx="0">
                  <c:v>22.4</c:v>
                </c:pt>
                <c:pt idx="1">
                  <c:v>47.01</c:v>
                </c:pt>
                <c:pt idx="2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3E2E-42DF-8F0F-7A2F021BD389}"/>
            </c:ext>
          </c:extLst>
        </c:ser>
        <c:ser>
          <c:idx val="55"/>
          <c:order val="55"/>
          <c:tx>
            <c:strRef>
              <c:f>imobiANOVA!$A$288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imobiANOVA!$B$288:$D$288</c:f>
              <c:numCache>
                <c:formatCode>General</c:formatCode>
                <c:ptCount val="3"/>
                <c:pt idx="0">
                  <c:v>22.4</c:v>
                </c:pt>
                <c:pt idx="1">
                  <c:v>47.01</c:v>
                </c:pt>
                <c:pt idx="2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3E2E-42DF-8F0F-7A2F021BD389}"/>
            </c:ext>
          </c:extLst>
        </c:ser>
        <c:ser>
          <c:idx val="56"/>
          <c:order val="56"/>
          <c:tx>
            <c:strRef>
              <c:f>imobiANOVA!$A$289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imobiANOVA!$B$289:$D$289</c:f>
              <c:numCache>
                <c:formatCode>General</c:formatCode>
                <c:ptCount val="3"/>
                <c:pt idx="0">
                  <c:v>27.89</c:v>
                </c:pt>
                <c:pt idx="1">
                  <c:v>17.73</c:v>
                </c:pt>
                <c:pt idx="2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3E2E-42DF-8F0F-7A2F021BD389}"/>
            </c:ext>
          </c:extLst>
        </c:ser>
        <c:ser>
          <c:idx val="57"/>
          <c:order val="57"/>
          <c:tx>
            <c:strRef>
              <c:f>imobiANOVA!$A$290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imobiANOVA!$B$290:$D$290</c:f>
              <c:numCache>
                <c:formatCode>General</c:formatCode>
                <c:ptCount val="3"/>
                <c:pt idx="0">
                  <c:v>27.89</c:v>
                </c:pt>
                <c:pt idx="1">
                  <c:v>17.73</c:v>
                </c:pt>
                <c:pt idx="2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3E2E-42DF-8F0F-7A2F021BD389}"/>
            </c:ext>
          </c:extLst>
        </c:ser>
        <c:ser>
          <c:idx val="58"/>
          <c:order val="58"/>
          <c:tx>
            <c:strRef>
              <c:f>imobiANOVA!$A$291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imobiANOVA!$B$291:$D$291</c:f>
              <c:numCache>
                <c:formatCode>General</c:formatCode>
                <c:ptCount val="3"/>
                <c:pt idx="0">
                  <c:v>17.18</c:v>
                </c:pt>
                <c:pt idx="1">
                  <c:v>19.53</c:v>
                </c:pt>
                <c:pt idx="2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3E2E-42DF-8F0F-7A2F021BD389}"/>
            </c:ext>
          </c:extLst>
        </c:ser>
        <c:ser>
          <c:idx val="59"/>
          <c:order val="59"/>
          <c:tx>
            <c:strRef>
              <c:f>imobiANOVA!$A$292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imobiANOVA!$B$292:$D$292</c:f>
              <c:numCache>
                <c:formatCode>General</c:formatCode>
                <c:ptCount val="3"/>
                <c:pt idx="0">
                  <c:v>17.18</c:v>
                </c:pt>
                <c:pt idx="1">
                  <c:v>19.53</c:v>
                </c:pt>
                <c:pt idx="2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3E2E-42DF-8F0F-7A2F021BD389}"/>
            </c:ext>
          </c:extLst>
        </c:ser>
        <c:ser>
          <c:idx val="60"/>
          <c:order val="60"/>
          <c:tx>
            <c:strRef>
              <c:f>imobiANOVA!$A$293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imobiANOVA!$B$293:$D$293</c:f>
              <c:numCache>
                <c:formatCode>General</c:formatCode>
                <c:ptCount val="3"/>
                <c:pt idx="0">
                  <c:v>21.07</c:v>
                </c:pt>
                <c:pt idx="1">
                  <c:v>15.11</c:v>
                </c:pt>
                <c:pt idx="2">
                  <c:v>19.48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3E2E-42DF-8F0F-7A2F021BD389}"/>
            </c:ext>
          </c:extLst>
        </c:ser>
        <c:ser>
          <c:idx val="61"/>
          <c:order val="61"/>
          <c:tx>
            <c:strRef>
              <c:f>imobiANOVA!$A$294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imobiANOVA!$B$294:$D$294</c:f>
              <c:numCache>
                <c:formatCode>General</c:formatCode>
                <c:ptCount val="3"/>
                <c:pt idx="0">
                  <c:v>19.809999999999999</c:v>
                </c:pt>
                <c:pt idx="1">
                  <c:v>16.8</c:v>
                </c:pt>
                <c:pt idx="2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3E2E-42DF-8F0F-7A2F021BD389}"/>
            </c:ext>
          </c:extLst>
        </c:ser>
        <c:ser>
          <c:idx val="62"/>
          <c:order val="62"/>
          <c:tx>
            <c:strRef>
              <c:f>imobiANOVA!$A$295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imobiANOVA!$B$295:$D$295</c:f>
              <c:numCache>
                <c:formatCode>General</c:formatCode>
                <c:ptCount val="3"/>
                <c:pt idx="0">
                  <c:v>19.809999999999999</c:v>
                </c:pt>
                <c:pt idx="1">
                  <c:v>16.8</c:v>
                </c:pt>
                <c:pt idx="2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3E2E-42DF-8F0F-7A2F021BD389}"/>
            </c:ext>
          </c:extLst>
        </c:ser>
        <c:ser>
          <c:idx val="63"/>
          <c:order val="63"/>
          <c:tx>
            <c:strRef>
              <c:f>imobiANOVA!$A$296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imobiANOVA!$B$296:$D$296</c:f>
              <c:numCache>
                <c:formatCode>General</c:formatCode>
                <c:ptCount val="3"/>
                <c:pt idx="0">
                  <c:v>30.4</c:v>
                </c:pt>
                <c:pt idx="1">
                  <c:v>43.12</c:v>
                </c:pt>
                <c:pt idx="2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3E2E-42DF-8F0F-7A2F021BD389}"/>
            </c:ext>
          </c:extLst>
        </c:ser>
        <c:ser>
          <c:idx val="64"/>
          <c:order val="64"/>
          <c:tx>
            <c:strRef>
              <c:f>imobiANOVA!$A$297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imobiANOVA!$B$297:$D$297</c:f>
              <c:numCache>
                <c:formatCode>General</c:formatCode>
                <c:ptCount val="3"/>
                <c:pt idx="0">
                  <c:v>30.4</c:v>
                </c:pt>
                <c:pt idx="1">
                  <c:v>43.12</c:v>
                </c:pt>
                <c:pt idx="2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3E2E-42DF-8F0F-7A2F021BD389}"/>
            </c:ext>
          </c:extLst>
        </c:ser>
        <c:ser>
          <c:idx val="65"/>
          <c:order val="65"/>
          <c:tx>
            <c:strRef>
              <c:f>imobiANOVA!$A$298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imobiANOVA!$B$298:$D$298</c:f>
              <c:numCache>
                <c:formatCode>General</c:formatCode>
                <c:ptCount val="3"/>
                <c:pt idx="0">
                  <c:v>15.85</c:v>
                </c:pt>
                <c:pt idx="1">
                  <c:v>10.16</c:v>
                </c:pt>
                <c:pt idx="2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3E2E-42DF-8F0F-7A2F021BD389}"/>
            </c:ext>
          </c:extLst>
        </c:ser>
        <c:ser>
          <c:idx val="66"/>
          <c:order val="66"/>
          <c:tx>
            <c:strRef>
              <c:f>imobiANOVA!$A$299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imobiANOVA!$B$299:$D$299</c:f>
              <c:numCache>
                <c:formatCode>General</c:formatCode>
                <c:ptCount val="3"/>
                <c:pt idx="0">
                  <c:v>15.85</c:v>
                </c:pt>
                <c:pt idx="1">
                  <c:v>10.16</c:v>
                </c:pt>
                <c:pt idx="2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3E2E-42DF-8F0F-7A2F021BD389}"/>
            </c:ext>
          </c:extLst>
        </c:ser>
        <c:ser>
          <c:idx val="67"/>
          <c:order val="67"/>
          <c:tx>
            <c:strRef>
              <c:f>imobiANOVA!$A$300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imobiANOVA!$B$300:$D$300</c:f>
              <c:numCache>
                <c:formatCode>General</c:formatCode>
                <c:ptCount val="3"/>
                <c:pt idx="0">
                  <c:v>19.55</c:v>
                </c:pt>
                <c:pt idx="1">
                  <c:v>10.11</c:v>
                </c:pt>
                <c:pt idx="2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3E2E-42DF-8F0F-7A2F021BD389}"/>
            </c:ext>
          </c:extLst>
        </c:ser>
        <c:ser>
          <c:idx val="68"/>
          <c:order val="68"/>
          <c:tx>
            <c:strRef>
              <c:f>imobiANOVA!$A$301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imobiANOVA!$B$301:$D$301</c:f>
              <c:numCache>
                <c:formatCode>General</c:formatCode>
                <c:ptCount val="3"/>
                <c:pt idx="0">
                  <c:v>19.55</c:v>
                </c:pt>
                <c:pt idx="1">
                  <c:v>10.11</c:v>
                </c:pt>
                <c:pt idx="2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3E2E-42DF-8F0F-7A2F021BD389}"/>
            </c:ext>
          </c:extLst>
        </c:ser>
        <c:ser>
          <c:idx val="69"/>
          <c:order val="69"/>
          <c:tx>
            <c:strRef>
              <c:f>imobiANOVA!$A$302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imobiANOVA!$B$302:$D$302</c:f>
              <c:numCache>
                <c:formatCode>General</c:formatCode>
                <c:ptCount val="3"/>
                <c:pt idx="0">
                  <c:v>16.36</c:v>
                </c:pt>
                <c:pt idx="1">
                  <c:v>33.25</c:v>
                </c:pt>
                <c:pt idx="2">
                  <c:v>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3E2E-42DF-8F0F-7A2F021BD389}"/>
            </c:ext>
          </c:extLst>
        </c:ser>
        <c:ser>
          <c:idx val="70"/>
          <c:order val="70"/>
          <c:tx>
            <c:strRef>
              <c:f>imobiANOVA!$A$303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imobiANOVA!$B$303:$D$303</c:f>
              <c:numCache>
                <c:formatCode>General</c:formatCode>
                <c:ptCount val="3"/>
                <c:pt idx="0">
                  <c:v>13.41</c:v>
                </c:pt>
                <c:pt idx="1">
                  <c:v>7.11</c:v>
                </c:pt>
                <c:pt idx="2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3E2E-42DF-8F0F-7A2F021BD389}"/>
            </c:ext>
          </c:extLst>
        </c:ser>
        <c:ser>
          <c:idx val="71"/>
          <c:order val="71"/>
          <c:tx>
            <c:strRef>
              <c:f>imobiANOVA!$A$304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imobiANOVA!$B$304:$D$304</c:f>
              <c:numCache>
                <c:formatCode>General</c:formatCode>
                <c:ptCount val="3"/>
                <c:pt idx="0">
                  <c:v>13.41</c:v>
                </c:pt>
                <c:pt idx="1">
                  <c:v>7.11</c:v>
                </c:pt>
                <c:pt idx="2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3E2E-42DF-8F0F-7A2F021BD389}"/>
            </c:ext>
          </c:extLst>
        </c:ser>
        <c:ser>
          <c:idx val="72"/>
          <c:order val="72"/>
          <c:tx>
            <c:strRef>
              <c:f>imobiANOVA!$A$305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imobiANOVA!$B$305:$D$305</c:f>
              <c:numCache>
                <c:formatCode>General</c:formatCode>
                <c:ptCount val="3"/>
                <c:pt idx="0">
                  <c:v>19.25</c:v>
                </c:pt>
                <c:pt idx="1">
                  <c:v>8.31</c:v>
                </c:pt>
                <c:pt idx="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3E2E-42DF-8F0F-7A2F021BD389}"/>
            </c:ext>
          </c:extLst>
        </c:ser>
        <c:ser>
          <c:idx val="73"/>
          <c:order val="73"/>
          <c:tx>
            <c:strRef>
              <c:f>imobiANOVA!$A$306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imobiANOVA!$B$306:$D$306</c:f>
              <c:numCache>
                <c:formatCode>General</c:formatCode>
                <c:ptCount val="3"/>
                <c:pt idx="0">
                  <c:v>19.25</c:v>
                </c:pt>
                <c:pt idx="1">
                  <c:v>8.31</c:v>
                </c:pt>
                <c:pt idx="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3E2E-42DF-8F0F-7A2F021BD389}"/>
            </c:ext>
          </c:extLst>
        </c:ser>
        <c:ser>
          <c:idx val="74"/>
          <c:order val="74"/>
          <c:tx>
            <c:strRef>
              <c:f>imobiANOVA!$A$307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imobiANOVA!$B$307:$D$307</c:f>
              <c:numCache>
                <c:formatCode>General</c:formatCode>
                <c:ptCount val="3"/>
                <c:pt idx="0">
                  <c:v>35.18</c:v>
                </c:pt>
                <c:pt idx="1">
                  <c:v>18.010000000000002</c:v>
                </c:pt>
                <c:pt idx="2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3E2E-42DF-8F0F-7A2F021BD389}"/>
            </c:ext>
          </c:extLst>
        </c:ser>
        <c:ser>
          <c:idx val="75"/>
          <c:order val="75"/>
          <c:tx>
            <c:strRef>
              <c:f>imobiANOVA!$A$308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imobiANOVA!$B$308:$D$308</c:f>
              <c:numCache>
                <c:formatCode>General</c:formatCode>
                <c:ptCount val="3"/>
                <c:pt idx="0">
                  <c:v>35.18</c:v>
                </c:pt>
                <c:pt idx="1">
                  <c:v>18.010000000000002</c:v>
                </c:pt>
                <c:pt idx="2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3E2E-42DF-8F0F-7A2F021BD389}"/>
            </c:ext>
          </c:extLst>
        </c:ser>
        <c:ser>
          <c:idx val="76"/>
          <c:order val="76"/>
          <c:tx>
            <c:strRef>
              <c:f>imobiANOVA!$A$309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imobiANOVA!$B$309:$D$309</c:f>
              <c:numCache>
                <c:formatCode>General</c:formatCode>
                <c:ptCount val="3"/>
                <c:pt idx="0">
                  <c:v>15.63</c:v>
                </c:pt>
                <c:pt idx="1">
                  <c:v>9.9499999999999993</c:v>
                </c:pt>
                <c:pt idx="2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3E2E-42DF-8F0F-7A2F021BD389}"/>
            </c:ext>
          </c:extLst>
        </c:ser>
        <c:ser>
          <c:idx val="77"/>
          <c:order val="77"/>
          <c:tx>
            <c:strRef>
              <c:f>imobiANOVA!$A$310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imobiANOVA!$B$310:$D$310</c:f>
              <c:numCache>
                <c:formatCode>General</c:formatCode>
                <c:ptCount val="3"/>
                <c:pt idx="0">
                  <c:v>15.63</c:v>
                </c:pt>
                <c:pt idx="1">
                  <c:v>9.9499999999999993</c:v>
                </c:pt>
                <c:pt idx="2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3E2E-42DF-8F0F-7A2F021BD389}"/>
            </c:ext>
          </c:extLst>
        </c:ser>
        <c:ser>
          <c:idx val="78"/>
          <c:order val="78"/>
          <c:tx>
            <c:strRef>
              <c:f>imobiANOVA!$A$311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imobiANOVA!$B$311:$D$311</c:f>
              <c:numCache>
                <c:formatCode>General</c:formatCode>
                <c:ptCount val="3"/>
                <c:pt idx="0">
                  <c:v>17.72</c:v>
                </c:pt>
                <c:pt idx="1">
                  <c:v>12.88</c:v>
                </c:pt>
                <c:pt idx="2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3E2E-42DF-8F0F-7A2F021BD389}"/>
            </c:ext>
          </c:extLst>
        </c:ser>
        <c:ser>
          <c:idx val="79"/>
          <c:order val="79"/>
          <c:tx>
            <c:strRef>
              <c:f>imobiANOVA!$A$312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imobiANOVA!$B$312:$D$312</c:f>
              <c:numCache>
                <c:formatCode>General</c:formatCode>
                <c:ptCount val="3"/>
                <c:pt idx="0">
                  <c:v>17.72</c:v>
                </c:pt>
                <c:pt idx="1">
                  <c:v>12.88</c:v>
                </c:pt>
                <c:pt idx="2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3E2E-42DF-8F0F-7A2F021BD389}"/>
            </c:ext>
          </c:extLst>
        </c:ser>
        <c:ser>
          <c:idx val="80"/>
          <c:order val="80"/>
          <c:tx>
            <c:strRef>
              <c:f>imobiANOVA!$A$313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imobiANOVA!$B$313:$D$313</c:f>
              <c:numCache>
                <c:formatCode>General</c:formatCode>
                <c:ptCount val="3"/>
                <c:pt idx="0">
                  <c:v>12.86</c:v>
                </c:pt>
                <c:pt idx="1">
                  <c:v>8.1999999999999993</c:v>
                </c:pt>
                <c:pt idx="2">
                  <c:v>15.88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3E2E-42DF-8F0F-7A2F021BD389}"/>
            </c:ext>
          </c:extLst>
        </c:ser>
        <c:ser>
          <c:idx val="81"/>
          <c:order val="81"/>
          <c:tx>
            <c:strRef>
              <c:f>imobiANOVA!$A$314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imobiANOVA!$B$314:$D$314</c:f>
              <c:numCache>
                <c:formatCode>General</c:formatCode>
                <c:ptCount val="3"/>
                <c:pt idx="0">
                  <c:v>32.880000000000003</c:v>
                </c:pt>
                <c:pt idx="1">
                  <c:v>11.16</c:v>
                </c:pt>
                <c:pt idx="2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3E2E-42DF-8F0F-7A2F021BD389}"/>
            </c:ext>
          </c:extLst>
        </c:ser>
        <c:ser>
          <c:idx val="82"/>
          <c:order val="82"/>
          <c:tx>
            <c:strRef>
              <c:f>imobiANOVA!$A$315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imobiANOVA!$B$315:$D$315</c:f>
              <c:numCache>
                <c:formatCode>General</c:formatCode>
                <c:ptCount val="3"/>
                <c:pt idx="0">
                  <c:v>32.880000000000003</c:v>
                </c:pt>
                <c:pt idx="1">
                  <c:v>11.16</c:v>
                </c:pt>
                <c:pt idx="2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3E2E-42DF-8F0F-7A2F021BD389}"/>
            </c:ext>
          </c:extLst>
        </c:ser>
        <c:ser>
          <c:idx val="83"/>
          <c:order val="83"/>
          <c:tx>
            <c:strRef>
              <c:f>imobiANOVA!$A$316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imobiANOVA!$B$316:$D$316</c:f>
              <c:numCache>
                <c:formatCode>General</c:formatCode>
                <c:ptCount val="3"/>
                <c:pt idx="0">
                  <c:v>21.23</c:v>
                </c:pt>
                <c:pt idx="1">
                  <c:v>11.8</c:v>
                </c:pt>
                <c:pt idx="2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3E2E-42DF-8F0F-7A2F021BD389}"/>
            </c:ext>
          </c:extLst>
        </c:ser>
        <c:ser>
          <c:idx val="84"/>
          <c:order val="84"/>
          <c:tx>
            <c:strRef>
              <c:f>imobiANOVA!$A$317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imobiANOVA!$B$317:$D$317</c:f>
              <c:numCache>
                <c:formatCode>General</c:formatCode>
                <c:ptCount val="3"/>
                <c:pt idx="0">
                  <c:v>21.23</c:v>
                </c:pt>
                <c:pt idx="1">
                  <c:v>11.8</c:v>
                </c:pt>
                <c:pt idx="2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3E2E-42DF-8F0F-7A2F021BD389}"/>
            </c:ext>
          </c:extLst>
        </c:ser>
        <c:ser>
          <c:idx val="85"/>
          <c:order val="85"/>
          <c:tx>
            <c:strRef>
              <c:f>imobiANOVA!$A$318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imobiANOVA!$B$318:$D$318</c:f>
              <c:numCache>
                <c:formatCode>General</c:formatCode>
                <c:ptCount val="3"/>
                <c:pt idx="0">
                  <c:v>11.66</c:v>
                </c:pt>
                <c:pt idx="1">
                  <c:v>25.8</c:v>
                </c:pt>
                <c:pt idx="2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3E2E-42DF-8F0F-7A2F021BD389}"/>
            </c:ext>
          </c:extLst>
        </c:ser>
        <c:ser>
          <c:idx val="86"/>
          <c:order val="86"/>
          <c:tx>
            <c:strRef>
              <c:f>imobiANOVA!$A$319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imobiANOVA!$B$319:$D$319</c:f>
              <c:numCache>
                <c:formatCode>General</c:formatCode>
                <c:ptCount val="3"/>
                <c:pt idx="0">
                  <c:v>11.66</c:v>
                </c:pt>
                <c:pt idx="1">
                  <c:v>25.8</c:v>
                </c:pt>
                <c:pt idx="2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3E2E-42DF-8F0F-7A2F021BD389}"/>
            </c:ext>
          </c:extLst>
        </c:ser>
        <c:ser>
          <c:idx val="87"/>
          <c:order val="87"/>
          <c:tx>
            <c:strRef>
              <c:f>imobiANOVA!$A$320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imobiANOVA!$B$320:$D$320</c:f>
              <c:numCache>
                <c:formatCode>General</c:formatCode>
                <c:ptCount val="3"/>
                <c:pt idx="0">
                  <c:v>34.549999999999997</c:v>
                </c:pt>
                <c:pt idx="1">
                  <c:v>17.78</c:v>
                </c:pt>
                <c:pt idx="2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3E2E-42DF-8F0F-7A2F021BD389}"/>
            </c:ext>
          </c:extLst>
        </c:ser>
        <c:ser>
          <c:idx val="88"/>
          <c:order val="88"/>
          <c:tx>
            <c:strRef>
              <c:f>imobiANOVA!$A$321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imobiANOVA!$B$321:$D$321</c:f>
              <c:numCache>
                <c:formatCode>General</c:formatCode>
                <c:ptCount val="3"/>
                <c:pt idx="0">
                  <c:v>34.549999999999997</c:v>
                </c:pt>
                <c:pt idx="1">
                  <c:v>17.78</c:v>
                </c:pt>
                <c:pt idx="2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3E2E-42DF-8F0F-7A2F021BD389}"/>
            </c:ext>
          </c:extLst>
        </c:ser>
        <c:ser>
          <c:idx val="89"/>
          <c:order val="89"/>
          <c:tx>
            <c:strRef>
              <c:f>imobiANOVA!$A$322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imobiANOVA!$B$322:$D$322</c:f>
              <c:numCache>
                <c:formatCode>General</c:formatCode>
                <c:ptCount val="3"/>
                <c:pt idx="0">
                  <c:v>11.06</c:v>
                </c:pt>
                <c:pt idx="1">
                  <c:v>11.51</c:v>
                </c:pt>
                <c:pt idx="2">
                  <c:v>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3E2E-42DF-8F0F-7A2F021BD389}"/>
            </c:ext>
          </c:extLst>
        </c:ser>
        <c:ser>
          <c:idx val="90"/>
          <c:order val="90"/>
          <c:tx>
            <c:strRef>
              <c:f>imobiANOVA!$A$323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imobiANOVA!$B$323:$D$323</c:f>
              <c:numCache>
                <c:formatCode>General</c:formatCode>
                <c:ptCount val="3"/>
                <c:pt idx="0">
                  <c:v>29</c:v>
                </c:pt>
                <c:pt idx="1">
                  <c:v>41.5</c:v>
                </c:pt>
                <c:pt idx="2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3E2E-42DF-8F0F-7A2F021BD389}"/>
            </c:ext>
          </c:extLst>
        </c:ser>
        <c:ser>
          <c:idx val="91"/>
          <c:order val="91"/>
          <c:tx>
            <c:strRef>
              <c:f>imobiANOVA!$A$324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imobiANOVA!$B$324:$D$324</c:f>
              <c:numCache>
                <c:formatCode>General</c:formatCode>
                <c:ptCount val="3"/>
                <c:pt idx="0">
                  <c:v>29</c:v>
                </c:pt>
                <c:pt idx="1">
                  <c:v>41.5</c:v>
                </c:pt>
                <c:pt idx="2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3E2E-42DF-8F0F-7A2F021BD389}"/>
            </c:ext>
          </c:extLst>
        </c:ser>
        <c:ser>
          <c:idx val="92"/>
          <c:order val="92"/>
          <c:tx>
            <c:strRef>
              <c:f>imobiANOVA!$A$325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imobiANOVA!$B$325:$D$325</c:f>
              <c:numCache>
                <c:formatCode>General</c:formatCode>
                <c:ptCount val="3"/>
                <c:pt idx="0">
                  <c:v>11.41</c:v>
                </c:pt>
                <c:pt idx="1">
                  <c:v>9.77</c:v>
                </c:pt>
                <c:pt idx="2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3E2E-42DF-8F0F-7A2F021BD389}"/>
            </c:ext>
          </c:extLst>
        </c:ser>
        <c:ser>
          <c:idx val="93"/>
          <c:order val="93"/>
          <c:tx>
            <c:strRef>
              <c:f>imobiANOVA!$A$326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imobiANOVA!$B$326:$D$326</c:f>
              <c:numCache>
                <c:formatCode>General</c:formatCode>
                <c:ptCount val="3"/>
                <c:pt idx="0">
                  <c:v>11.41</c:v>
                </c:pt>
                <c:pt idx="1">
                  <c:v>9.77</c:v>
                </c:pt>
                <c:pt idx="2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3E2E-42DF-8F0F-7A2F021BD389}"/>
            </c:ext>
          </c:extLst>
        </c:ser>
        <c:ser>
          <c:idx val="94"/>
          <c:order val="94"/>
          <c:tx>
            <c:strRef>
              <c:f>imobiANOVA!$A$327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imobiANOVA!$B$327:$D$327</c:f>
              <c:numCache>
                <c:formatCode>General</c:formatCode>
                <c:ptCount val="3"/>
                <c:pt idx="0">
                  <c:v>40.85</c:v>
                </c:pt>
                <c:pt idx="1">
                  <c:v>7.95</c:v>
                </c:pt>
                <c:pt idx="2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3E2E-42DF-8F0F-7A2F021BD389}"/>
            </c:ext>
          </c:extLst>
        </c:ser>
        <c:ser>
          <c:idx val="95"/>
          <c:order val="95"/>
          <c:tx>
            <c:strRef>
              <c:f>imobiANOVA!$A$328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imobiANOVA!$B$328:$D$328</c:f>
              <c:numCache>
                <c:formatCode>General</c:formatCode>
                <c:ptCount val="3"/>
                <c:pt idx="0">
                  <c:v>40.85</c:v>
                </c:pt>
                <c:pt idx="1">
                  <c:v>7.95</c:v>
                </c:pt>
                <c:pt idx="2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3E2E-42DF-8F0F-7A2F021BD389}"/>
            </c:ext>
          </c:extLst>
        </c:ser>
        <c:ser>
          <c:idx val="96"/>
          <c:order val="96"/>
          <c:tx>
            <c:strRef>
              <c:f>imobiANOVA!$A$329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imobiANOVA!$B$329:$D$329</c:f>
              <c:numCache>
                <c:formatCode>General</c:formatCode>
                <c:ptCount val="3"/>
                <c:pt idx="0">
                  <c:v>14.1</c:v>
                </c:pt>
                <c:pt idx="1">
                  <c:v>65.47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3E2E-42DF-8F0F-7A2F021BD389}"/>
            </c:ext>
          </c:extLst>
        </c:ser>
        <c:ser>
          <c:idx val="97"/>
          <c:order val="97"/>
          <c:tx>
            <c:strRef>
              <c:f>imobiANOVA!$A$330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imobiANOVA!$B$330:$D$330</c:f>
              <c:numCache>
                <c:formatCode>General</c:formatCode>
                <c:ptCount val="3"/>
                <c:pt idx="0">
                  <c:v>14.1</c:v>
                </c:pt>
                <c:pt idx="1">
                  <c:v>65.47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3E2E-42DF-8F0F-7A2F021BD389}"/>
            </c:ext>
          </c:extLst>
        </c:ser>
        <c:ser>
          <c:idx val="98"/>
          <c:order val="98"/>
          <c:tx>
            <c:strRef>
              <c:f>imobiANOVA!$A$331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imobiANOVA!$B$331:$D$331</c:f>
              <c:numCache>
                <c:formatCode>General</c:formatCode>
                <c:ptCount val="3"/>
                <c:pt idx="0">
                  <c:v>22.4</c:v>
                </c:pt>
                <c:pt idx="1">
                  <c:v>22.9</c:v>
                </c:pt>
                <c:pt idx="2">
                  <c:v>37.72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3E2E-42DF-8F0F-7A2F021BD389}"/>
            </c:ext>
          </c:extLst>
        </c:ser>
        <c:ser>
          <c:idx val="99"/>
          <c:order val="99"/>
          <c:tx>
            <c:strRef>
              <c:f>imobiANOVA!$A$332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imobiANOVA!$B$332:$D$332</c:f>
              <c:numCache>
                <c:formatCode>General</c:formatCode>
                <c:ptCount val="3"/>
                <c:pt idx="0">
                  <c:v>22.4</c:v>
                </c:pt>
                <c:pt idx="1">
                  <c:v>22.9</c:v>
                </c:pt>
                <c:pt idx="2">
                  <c:v>37.72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3E2E-42DF-8F0F-7A2F021BD389}"/>
            </c:ext>
          </c:extLst>
        </c:ser>
        <c:ser>
          <c:idx val="100"/>
          <c:order val="100"/>
          <c:tx>
            <c:strRef>
              <c:f>imobiANOVA!$A$59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imobiANOVA!$B$232:$D$232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imobiANOVA!$B$59:$D$59</c:f>
              <c:numCache>
                <c:formatCode>General</c:formatCode>
                <c:ptCount val="3"/>
                <c:pt idx="0">
                  <c:v>26.335454545454546</c:v>
                </c:pt>
                <c:pt idx="1">
                  <c:v>23.796296296296301</c:v>
                </c:pt>
                <c:pt idx="2">
                  <c:v>33.376037735849053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3E2E-42DF-8F0F-7A2F021BD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8784"/>
        <c:axId val="1"/>
      </c:lineChart>
      <c:catAx>
        <c:axId val="71225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8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16132713319827E-2"/>
          <c:y val="0.11934156378600823"/>
          <c:w val="0.95266532900972178"/>
          <c:h val="0.67078189300411528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imobiANOVA!$B$83:$D$83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imobiANOVA!$B$84:$D$84</c:f>
              <c:numCache>
                <c:formatCode>General</c:formatCode>
                <c:ptCount val="3"/>
                <c:pt idx="0">
                  <c:v>13.08</c:v>
                </c:pt>
                <c:pt idx="1">
                  <c:v>9.8239999999999998</c:v>
                </c:pt>
                <c:pt idx="2">
                  <c:v>14.508000000000001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5-4ED9-8ED1-5BACA0543879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0B5-4ED9-8ED1-5BACA0543879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0B5-4ED9-8ED1-5BACA0543879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0B5-4ED9-8ED1-5BACA0543879}"/>
              </c:ext>
            </c:extLst>
          </c:dPt>
          <c:errBars>
            <c:errBarType val="minus"/>
            <c:errValType val="cust"/>
            <c:noEndCap val="0"/>
            <c:minus>
              <c:numRef>
                <c:f>imobiANOVA!$B$85:$D$85</c:f>
                <c:numCache>
                  <c:formatCode>General</c:formatCode>
                  <c:ptCount val="3"/>
                  <c:pt idx="0">
                    <c:v>2.9599999999999991</c:v>
                  </c:pt>
                  <c:pt idx="1">
                    <c:v>2.2835000000000001</c:v>
                  </c:pt>
                  <c:pt idx="2">
                    <c:v>4.7419999999999991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imobiANOVA!$B$83:$D$83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imobiANOVA!$B$85:$D$85</c:f>
              <c:numCache>
                <c:formatCode>General</c:formatCode>
                <c:ptCount val="3"/>
                <c:pt idx="0">
                  <c:v>2.9599999999999991</c:v>
                </c:pt>
                <c:pt idx="1">
                  <c:v>2.2835000000000001</c:v>
                </c:pt>
                <c:pt idx="2">
                  <c:v>4.7419999999999991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B5-4ED9-8ED1-5BACA0543879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imobiANOVA!$B$83:$D$83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imobiANOVA!$B$86:$D$86</c:f>
              <c:numCache>
                <c:formatCode>General</c:formatCode>
                <c:ptCount val="3"/>
                <c:pt idx="0">
                  <c:v>5.1400000000000006</c:v>
                </c:pt>
                <c:pt idx="1">
                  <c:v>5.6475000000000026</c:v>
                </c:pt>
                <c:pt idx="2">
                  <c:v>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B5-4ED9-8ED1-5BACA0543879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imobiANOVA!$B$88:$D$88</c:f>
                <c:numCache>
                  <c:formatCode>General</c:formatCode>
                  <c:ptCount val="3"/>
                  <c:pt idx="0">
                    <c:v>15.060000000000009</c:v>
                  </c:pt>
                  <c:pt idx="1">
                    <c:v>19.838000000000005</c:v>
                  </c:pt>
                  <c:pt idx="2">
                    <c:v>16.406000000000034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imobiANOVA!$B$83:$D$83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imobiANOVA!$B$87:$D$87</c:f>
              <c:numCache>
                <c:formatCode>General</c:formatCode>
                <c:ptCount val="3"/>
                <c:pt idx="0">
                  <c:v>9.32</c:v>
                </c:pt>
                <c:pt idx="1">
                  <c:v>11.02</c:v>
                </c:pt>
                <c:pt idx="2">
                  <c:v>16.850000000000001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B5-4ED9-8ED1-5BACA0543879}"/>
            </c:ext>
          </c:extLst>
        </c:ser>
        <c:ser>
          <c:idx val="4"/>
          <c:order val="4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60B5-4ED9-8ED1-5BACA0543879}"/>
              </c:ext>
            </c:extLst>
          </c:dPt>
          <c:dPt>
            <c:idx val="1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60B5-4ED9-8ED1-5BACA0543879}"/>
              </c:ext>
            </c:extLst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60B5-4ED9-8ED1-5BACA0543879}"/>
              </c:ext>
            </c:extLst>
          </c:dPt>
          <c:cat>
            <c:strRef>
              <c:f>imobiANOVA!$B$83:$D$83</c:f>
              <c:strCache>
                <c:ptCount val="3"/>
                <c:pt idx="0">
                  <c:v>Mcimobi</c:v>
                </c:pt>
                <c:pt idx="1">
                  <c:v>AWSimobi</c:v>
                </c:pt>
                <c:pt idx="2">
                  <c:v>Aceimobi</c:v>
                </c:pt>
              </c:strCache>
            </c:strRef>
          </c:cat>
          <c:val>
            <c:numRef>
              <c:f>imobiANOVA!$B$88:$D$88</c:f>
              <c:numCache>
                <c:formatCode>General</c:formatCode>
                <c:ptCount val="3"/>
                <c:pt idx="0">
                  <c:v>15.060000000000009</c:v>
                </c:pt>
                <c:pt idx="1">
                  <c:v>19.838000000000005</c:v>
                </c:pt>
                <c:pt idx="2">
                  <c:v>16.406000000000034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B5-4ED9-8ED1-5BACA0543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49928"/>
        <c:axId val="1"/>
      </c:barChart>
      <c:catAx>
        <c:axId val="71224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49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'MGvsAWS (2)'!$A$72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(2)'!$B$72:$C$72</c:f>
              <c:numCache>
                <c:formatCode>General</c:formatCode>
                <c:ptCount val="2"/>
                <c:pt idx="0">
                  <c:v>26.43</c:v>
                </c:pt>
                <c:pt idx="1">
                  <c:v>33.42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E9-4852-9F3E-172E212FD44B}"/>
            </c:ext>
          </c:extLst>
        </c:ser>
        <c:ser>
          <c:idx val="1"/>
          <c:order val="1"/>
          <c:tx>
            <c:strRef>
              <c:f>'MGvsAWS (2)'!$A$73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(2)'!$B$73:$C$73</c:f>
              <c:numCache>
                <c:formatCode>General</c:formatCode>
                <c:ptCount val="2"/>
                <c:pt idx="0">
                  <c:v>16.23</c:v>
                </c:pt>
                <c:pt idx="1">
                  <c:v>18.73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E9-4852-9F3E-172E212FD44B}"/>
            </c:ext>
          </c:extLst>
        </c:ser>
        <c:ser>
          <c:idx val="2"/>
          <c:order val="2"/>
          <c:tx>
            <c:strRef>
              <c:f>'MGvsAWS (2)'!$A$74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(2)'!$B$74:$C$74</c:f>
              <c:numCache>
                <c:formatCode>General</c:formatCode>
                <c:ptCount val="2"/>
                <c:pt idx="0">
                  <c:v>16.23</c:v>
                </c:pt>
                <c:pt idx="1">
                  <c:v>18.73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E9-4852-9F3E-172E212FD44B}"/>
            </c:ext>
          </c:extLst>
        </c:ser>
        <c:ser>
          <c:idx val="3"/>
          <c:order val="3"/>
          <c:tx>
            <c:strRef>
              <c:f>'MGvsAWS (2)'!$A$75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(2)'!$B$75:$C$75</c:f>
              <c:numCache>
                <c:formatCode>General</c:formatCode>
                <c:ptCount val="2"/>
                <c:pt idx="0">
                  <c:v>23.68</c:v>
                </c:pt>
                <c:pt idx="1">
                  <c:v>12.98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E9-4852-9F3E-172E212FD44B}"/>
            </c:ext>
          </c:extLst>
        </c:ser>
        <c:ser>
          <c:idx val="4"/>
          <c:order val="4"/>
          <c:tx>
            <c:strRef>
              <c:f>'MGvsAWS (2)'!$A$76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(2)'!$B$76:$C$76</c:f>
              <c:numCache>
                <c:formatCode>General</c:formatCode>
                <c:ptCount val="2"/>
                <c:pt idx="0">
                  <c:v>23.68</c:v>
                </c:pt>
                <c:pt idx="1">
                  <c:v>12.98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E9-4852-9F3E-172E212FD44B}"/>
            </c:ext>
          </c:extLst>
        </c:ser>
        <c:ser>
          <c:idx val="5"/>
          <c:order val="5"/>
          <c:tx>
            <c:strRef>
              <c:f>'MGvsAWS (2)'!$A$77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(2)'!$B$77:$C$77</c:f>
              <c:numCache>
                <c:formatCode>General</c:formatCode>
                <c:ptCount val="2"/>
                <c:pt idx="0">
                  <c:v>26.15</c:v>
                </c:pt>
                <c:pt idx="1">
                  <c:v>72.400000000000006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E9-4852-9F3E-172E212FD44B}"/>
            </c:ext>
          </c:extLst>
        </c:ser>
        <c:ser>
          <c:idx val="6"/>
          <c:order val="6"/>
          <c:tx>
            <c:strRef>
              <c:f>'MGvsAWS (2)'!$A$78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(2)'!$B$78:$C$78</c:f>
              <c:numCache>
                <c:formatCode>General</c:formatCode>
                <c:ptCount val="2"/>
                <c:pt idx="0">
                  <c:v>26.15</c:v>
                </c:pt>
                <c:pt idx="1">
                  <c:v>72.400000000000006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BE9-4852-9F3E-172E212FD44B}"/>
            </c:ext>
          </c:extLst>
        </c:ser>
        <c:ser>
          <c:idx val="7"/>
          <c:order val="7"/>
          <c:tx>
            <c:strRef>
              <c:f>'MGvsAWS (2)'!$A$79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(2)'!$B$79:$C$79</c:f>
              <c:numCache>
                <c:formatCode>General</c:formatCode>
                <c:ptCount val="2"/>
                <c:pt idx="0">
                  <c:v>41.57</c:v>
                </c:pt>
                <c:pt idx="1">
                  <c:v>40.6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BE9-4852-9F3E-172E212FD44B}"/>
            </c:ext>
          </c:extLst>
        </c:ser>
        <c:ser>
          <c:idx val="8"/>
          <c:order val="8"/>
          <c:tx>
            <c:strRef>
              <c:f>'MGvsAWS (2)'!$A$80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(2)'!$B$80:$C$80</c:f>
              <c:numCache>
                <c:formatCode>General</c:formatCode>
                <c:ptCount val="2"/>
                <c:pt idx="0">
                  <c:v>41.57</c:v>
                </c:pt>
                <c:pt idx="1">
                  <c:v>40.6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BE9-4852-9F3E-172E212FD44B}"/>
            </c:ext>
          </c:extLst>
        </c:ser>
        <c:ser>
          <c:idx val="9"/>
          <c:order val="9"/>
          <c:tx>
            <c:strRef>
              <c:f>'MGvsAWS (2)'!$A$81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(2)'!$B$81:$C$81</c:f>
              <c:numCache>
                <c:formatCode>General</c:formatCode>
                <c:ptCount val="2"/>
                <c:pt idx="0">
                  <c:v>13.96</c:v>
                </c:pt>
                <c:pt idx="1">
                  <c:v>13.03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BE9-4852-9F3E-172E212FD44B}"/>
            </c:ext>
          </c:extLst>
        </c:ser>
        <c:ser>
          <c:idx val="10"/>
          <c:order val="10"/>
          <c:tx>
            <c:strRef>
              <c:f>'MGvsAWS (2)'!$A$82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(2)'!$B$82:$C$82</c:f>
              <c:numCache>
                <c:formatCode>General</c:formatCode>
                <c:ptCount val="2"/>
                <c:pt idx="0">
                  <c:v>11.3</c:v>
                </c:pt>
                <c:pt idx="1">
                  <c:v>17.16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BE9-4852-9F3E-172E212FD44B}"/>
            </c:ext>
          </c:extLst>
        </c:ser>
        <c:ser>
          <c:idx val="11"/>
          <c:order val="11"/>
          <c:tx>
            <c:strRef>
              <c:f>'MGvsAWS (2)'!$A$83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(2)'!$B$83:$C$83</c:f>
              <c:numCache>
                <c:formatCode>General</c:formatCode>
                <c:ptCount val="2"/>
                <c:pt idx="0">
                  <c:v>11.3</c:v>
                </c:pt>
                <c:pt idx="1">
                  <c:v>17.16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BE9-4852-9F3E-172E212FD44B}"/>
            </c:ext>
          </c:extLst>
        </c:ser>
        <c:ser>
          <c:idx val="12"/>
          <c:order val="12"/>
          <c:tx>
            <c:strRef>
              <c:f>'MGvsAWS (2)'!$A$84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(2)'!$B$84:$C$84</c:f>
              <c:numCache>
                <c:formatCode>General</c:formatCode>
                <c:ptCount val="2"/>
                <c:pt idx="0">
                  <c:v>30.46</c:v>
                </c:pt>
                <c:pt idx="1">
                  <c:v>14.98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BE9-4852-9F3E-172E212FD44B}"/>
            </c:ext>
          </c:extLst>
        </c:ser>
        <c:ser>
          <c:idx val="13"/>
          <c:order val="13"/>
          <c:tx>
            <c:strRef>
              <c:f>'MGvsAWS (2)'!$A$85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(2)'!$B$85:$C$85</c:f>
              <c:numCache>
                <c:formatCode>General</c:formatCode>
                <c:ptCount val="2"/>
                <c:pt idx="0">
                  <c:v>30.46</c:v>
                </c:pt>
                <c:pt idx="1">
                  <c:v>14.98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BE9-4852-9F3E-172E212FD44B}"/>
            </c:ext>
          </c:extLst>
        </c:ser>
        <c:ser>
          <c:idx val="14"/>
          <c:order val="14"/>
          <c:tx>
            <c:strRef>
              <c:f>'MGvsAWS (2)'!$A$86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(2)'!$B$86:$C$86</c:f>
              <c:numCache>
                <c:formatCode>General</c:formatCode>
                <c:ptCount val="2"/>
                <c:pt idx="0">
                  <c:v>54.48</c:v>
                </c:pt>
                <c:pt idx="1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BE9-4852-9F3E-172E212FD44B}"/>
            </c:ext>
          </c:extLst>
        </c:ser>
        <c:ser>
          <c:idx val="15"/>
          <c:order val="15"/>
          <c:tx>
            <c:strRef>
              <c:f>'MGvsAWS (2)'!$A$87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(2)'!$B$87:$C$87</c:f>
              <c:numCache>
                <c:formatCode>General</c:formatCode>
                <c:ptCount val="2"/>
                <c:pt idx="0">
                  <c:v>54.48</c:v>
                </c:pt>
                <c:pt idx="1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BE9-4852-9F3E-172E212FD44B}"/>
            </c:ext>
          </c:extLst>
        </c:ser>
        <c:ser>
          <c:idx val="16"/>
          <c:order val="16"/>
          <c:tx>
            <c:strRef>
              <c:f>'MGvsAWS (2)'!$A$88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(2)'!$B$88:$C$88</c:f>
              <c:numCache>
                <c:formatCode>General</c:formatCode>
                <c:ptCount val="2"/>
                <c:pt idx="0">
                  <c:v>20.13</c:v>
                </c:pt>
                <c:pt idx="1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BE9-4852-9F3E-172E212FD44B}"/>
            </c:ext>
          </c:extLst>
        </c:ser>
        <c:ser>
          <c:idx val="17"/>
          <c:order val="17"/>
          <c:tx>
            <c:strRef>
              <c:f>'MGvsAWS (2)'!$A$89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(2)'!$B$89:$C$89</c:f>
              <c:numCache>
                <c:formatCode>General</c:formatCode>
                <c:ptCount val="2"/>
                <c:pt idx="0">
                  <c:v>20.13</c:v>
                </c:pt>
                <c:pt idx="1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BE9-4852-9F3E-172E212FD44B}"/>
            </c:ext>
          </c:extLst>
        </c:ser>
        <c:ser>
          <c:idx val="18"/>
          <c:order val="18"/>
          <c:tx>
            <c:strRef>
              <c:f>'MGvsAWS (2)'!$A$90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(2)'!$B$90:$C$90</c:f>
              <c:numCache>
                <c:formatCode>General</c:formatCode>
                <c:ptCount val="2"/>
                <c:pt idx="0">
                  <c:v>82.77</c:v>
                </c:pt>
                <c:pt idx="1">
                  <c:v>92.19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BE9-4852-9F3E-172E212FD44B}"/>
            </c:ext>
          </c:extLst>
        </c:ser>
        <c:ser>
          <c:idx val="19"/>
          <c:order val="19"/>
          <c:tx>
            <c:strRef>
              <c:f>'MGvsAWS (2)'!$A$91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(2)'!$B$91:$C$91</c:f>
              <c:numCache>
                <c:formatCode>General</c:formatCode>
                <c:ptCount val="2"/>
                <c:pt idx="0">
                  <c:v>82.77</c:v>
                </c:pt>
                <c:pt idx="1">
                  <c:v>92.19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BE9-4852-9F3E-172E212FD44B}"/>
            </c:ext>
          </c:extLst>
        </c:ser>
        <c:ser>
          <c:idx val="20"/>
          <c:order val="20"/>
          <c:tx>
            <c:strRef>
              <c:f>'MGvsAWS (2)'!$A$92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(2)'!$B$92:$C$92</c:f>
              <c:numCache>
                <c:formatCode>General</c:formatCode>
                <c:ptCount val="2"/>
                <c:pt idx="0">
                  <c:v>14.01</c:v>
                </c:pt>
                <c:pt idx="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BE9-4852-9F3E-172E212FD44B}"/>
            </c:ext>
          </c:extLst>
        </c:ser>
        <c:ser>
          <c:idx val="21"/>
          <c:order val="21"/>
          <c:tx>
            <c:strRef>
              <c:f>'MGvsAWS (2)'!$A$93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(2)'!$B$93:$C$93</c:f>
              <c:numCache>
                <c:formatCode>General</c:formatCode>
                <c:ptCount val="2"/>
                <c:pt idx="0">
                  <c:v>21.18</c:v>
                </c:pt>
                <c:pt idx="1">
                  <c:v>20.86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BE9-4852-9F3E-172E212FD44B}"/>
            </c:ext>
          </c:extLst>
        </c:ser>
        <c:ser>
          <c:idx val="22"/>
          <c:order val="22"/>
          <c:tx>
            <c:strRef>
              <c:f>'MGvsAWS (2)'!$A$94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(2)'!$B$94:$C$94</c:f>
              <c:numCache>
                <c:formatCode>General</c:formatCode>
                <c:ptCount val="2"/>
                <c:pt idx="0">
                  <c:v>21.18</c:v>
                </c:pt>
                <c:pt idx="1">
                  <c:v>20.86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BE9-4852-9F3E-172E212FD44B}"/>
            </c:ext>
          </c:extLst>
        </c:ser>
        <c:ser>
          <c:idx val="23"/>
          <c:order val="23"/>
          <c:tx>
            <c:strRef>
              <c:f>'MGvsAWS (2)'!$A$95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(2)'!$B$95:$C$95</c:f>
              <c:numCache>
                <c:formatCode>General</c:formatCode>
                <c:ptCount val="2"/>
                <c:pt idx="0">
                  <c:v>37.950000000000003</c:v>
                </c:pt>
                <c:pt idx="1">
                  <c:v>49.3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BE9-4852-9F3E-172E212FD44B}"/>
            </c:ext>
          </c:extLst>
        </c:ser>
        <c:ser>
          <c:idx val="24"/>
          <c:order val="24"/>
          <c:tx>
            <c:strRef>
              <c:f>'MGvsAWS (2)'!$A$96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(2)'!$B$96:$C$96</c:f>
              <c:numCache>
                <c:formatCode>General</c:formatCode>
                <c:ptCount val="2"/>
                <c:pt idx="0">
                  <c:v>37.950000000000003</c:v>
                </c:pt>
                <c:pt idx="1">
                  <c:v>49.3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BE9-4852-9F3E-172E212FD44B}"/>
            </c:ext>
          </c:extLst>
        </c:ser>
        <c:ser>
          <c:idx val="25"/>
          <c:order val="25"/>
          <c:tx>
            <c:strRef>
              <c:f>'MGvsAWS (2)'!$A$97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(2)'!$B$97:$C$97</c:f>
              <c:numCache>
                <c:formatCode>General</c:formatCode>
                <c:ptCount val="2"/>
                <c:pt idx="0">
                  <c:v>54.73</c:v>
                </c:pt>
                <c:pt idx="1">
                  <c:v>23.78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BE9-4852-9F3E-172E212FD44B}"/>
            </c:ext>
          </c:extLst>
        </c:ser>
        <c:ser>
          <c:idx val="26"/>
          <c:order val="26"/>
          <c:tx>
            <c:strRef>
              <c:f>'MGvsAWS (2)'!$A$98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(2)'!$B$98:$C$98</c:f>
              <c:numCache>
                <c:formatCode>General</c:formatCode>
                <c:ptCount val="2"/>
                <c:pt idx="0">
                  <c:v>54.73</c:v>
                </c:pt>
                <c:pt idx="1">
                  <c:v>23.78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BE9-4852-9F3E-172E212FD44B}"/>
            </c:ext>
          </c:extLst>
        </c:ser>
        <c:ser>
          <c:idx val="27"/>
          <c:order val="27"/>
          <c:tx>
            <c:strRef>
              <c:f>'MGvsAWS (2)'!$A$99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(2)'!$B$99:$C$99</c:f>
              <c:numCache>
                <c:formatCode>General</c:formatCode>
                <c:ptCount val="2"/>
                <c:pt idx="0">
                  <c:v>68.069999999999993</c:v>
                </c:pt>
                <c:pt idx="1">
                  <c:v>29.23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BE9-4852-9F3E-172E212FD44B}"/>
            </c:ext>
          </c:extLst>
        </c:ser>
        <c:ser>
          <c:idx val="28"/>
          <c:order val="28"/>
          <c:tx>
            <c:strRef>
              <c:f>'MGvsAWS (2)'!$A$100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(2)'!$B$100:$C$100</c:f>
              <c:numCache>
                <c:formatCode>General</c:formatCode>
                <c:ptCount val="2"/>
                <c:pt idx="0">
                  <c:v>68.069999999999993</c:v>
                </c:pt>
                <c:pt idx="1">
                  <c:v>29.23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BE9-4852-9F3E-172E212FD44B}"/>
            </c:ext>
          </c:extLst>
        </c:ser>
        <c:ser>
          <c:idx val="29"/>
          <c:order val="29"/>
          <c:tx>
            <c:strRef>
              <c:f>'MGvsAWS (2)'!$A$101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(2)'!$B$101:$C$101</c:f>
              <c:numCache>
                <c:formatCode>General</c:formatCode>
                <c:ptCount val="2"/>
                <c:pt idx="0">
                  <c:v>16.260000000000002</c:v>
                </c:pt>
                <c:pt idx="1">
                  <c:v>11.85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BE9-4852-9F3E-172E212FD44B}"/>
            </c:ext>
          </c:extLst>
        </c:ser>
        <c:ser>
          <c:idx val="30"/>
          <c:order val="30"/>
          <c:tx>
            <c:strRef>
              <c:f>'MGvsAWS (2)'!$A$102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(2)'!$B$102:$C$102</c:f>
              <c:numCache>
                <c:formatCode>General</c:formatCode>
                <c:ptCount val="2"/>
                <c:pt idx="0">
                  <c:v>11.6</c:v>
                </c:pt>
                <c:pt idx="1">
                  <c:v>51.27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BE9-4852-9F3E-172E212FD44B}"/>
            </c:ext>
          </c:extLst>
        </c:ser>
        <c:ser>
          <c:idx val="31"/>
          <c:order val="31"/>
          <c:tx>
            <c:strRef>
              <c:f>'MGvsAWS (2)'!$A$103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(2)'!$B$103:$C$103</c:f>
              <c:numCache>
                <c:formatCode>General</c:formatCode>
                <c:ptCount val="2"/>
                <c:pt idx="0">
                  <c:v>11.6</c:v>
                </c:pt>
                <c:pt idx="1">
                  <c:v>51.27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BE9-4852-9F3E-172E212FD44B}"/>
            </c:ext>
          </c:extLst>
        </c:ser>
        <c:ser>
          <c:idx val="32"/>
          <c:order val="32"/>
          <c:tx>
            <c:strRef>
              <c:f>'MGvsAWS (2)'!$A$104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(2)'!$B$104:$C$104</c:f>
              <c:numCache>
                <c:formatCode>General</c:formatCode>
                <c:ptCount val="2"/>
                <c:pt idx="0">
                  <c:v>14.62</c:v>
                </c:pt>
                <c:pt idx="1">
                  <c:v>13.55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BE9-4852-9F3E-172E212FD44B}"/>
            </c:ext>
          </c:extLst>
        </c:ser>
        <c:ser>
          <c:idx val="33"/>
          <c:order val="33"/>
          <c:tx>
            <c:strRef>
              <c:f>'MGvsAWS (2)'!$A$105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(2)'!$B$105:$C$105</c:f>
              <c:numCache>
                <c:formatCode>General</c:formatCode>
                <c:ptCount val="2"/>
                <c:pt idx="0">
                  <c:v>14.62</c:v>
                </c:pt>
                <c:pt idx="1">
                  <c:v>13.55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BE9-4852-9F3E-172E212FD44B}"/>
            </c:ext>
          </c:extLst>
        </c:ser>
        <c:ser>
          <c:idx val="34"/>
          <c:order val="34"/>
          <c:tx>
            <c:strRef>
              <c:f>'MGvsAWS (2)'!$A$106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(2)'!$B$106:$C$106</c:f>
              <c:numCache>
                <c:formatCode>General</c:formatCode>
                <c:ptCount val="2"/>
                <c:pt idx="0">
                  <c:v>63.55</c:v>
                </c:pt>
                <c:pt idx="1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FBE9-4852-9F3E-172E212FD44B}"/>
            </c:ext>
          </c:extLst>
        </c:ser>
        <c:ser>
          <c:idx val="35"/>
          <c:order val="35"/>
          <c:tx>
            <c:strRef>
              <c:f>'MGvsAWS (2)'!$A$107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(2)'!$B$107:$C$107</c:f>
              <c:numCache>
                <c:formatCode>General</c:formatCode>
                <c:ptCount val="2"/>
                <c:pt idx="0">
                  <c:v>63.55</c:v>
                </c:pt>
                <c:pt idx="1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BE9-4852-9F3E-172E212FD44B}"/>
            </c:ext>
          </c:extLst>
        </c:ser>
        <c:ser>
          <c:idx val="36"/>
          <c:order val="36"/>
          <c:tx>
            <c:strRef>
              <c:f>'MGvsAWS (2)'!$A$108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(2)'!$B$108:$C$108</c:f>
              <c:numCache>
                <c:formatCode>General</c:formatCode>
                <c:ptCount val="2"/>
                <c:pt idx="0">
                  <c:v>27.25</c:v>
                </c:pt>
                <c:pt idx="1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FBE9-4852-9F3E-172E212FD44B}"/>
            </c:ext>
          </c:extLst>
        </c:ser>
        <c:ser>
          <c:idx val="37"/>
          <c:order val="37"/>
          <c:tx>
            <c:strRef>
              <c:f>'MGvsAWS (2)'!$A$109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(2)'!$B$109:$C$109</c:f>
              <c:numCache>
                <c:formatCode>General</c:formatCode>
                <c:ptCount val="2"/>
                <c:pt idx="0">
                  <c:v>27.25</c:v>
                </c:pt>
                <c:pt idx="1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FBE9-4852-9F3E-172E212FD44B}"/>
            </c:ext>
          </c:extLst>
        </c:ser>
        <c:ser>
          <c:idx val="38"/>
          <c:order val="38"/>
          <c:tx>
            <c:strRef>
              <c:f>'MGvsAWS (2)'!$A$110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(2)'!$B$110:$C$110</c:f>
              <c:numCache>
                <c:formatCode>General</c:formatCode>
                <c:ptCount val="2"/>
                <c:pt idx="0">
                  <c:v>27.45</c:v>
                </c:pt>
                <c:pt idx="1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FBE9-4852-9F3E-172E212FD44B}"/>
            </c:ext>
          </c:extLst>
        </c:ser>
        <c:ser>
          <c:idx val="39"/>
          <c:order val="39"/>
          <c:tx>
            <c:strRef>
              <c:f>'MGvsAWS (2)'!$A$111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(2)'!$B$111:$C$111</c:f>
              <c:numCache>
                <c:formatCode>General</c:formatCode>
                <c:ptCount val="2"/>
                <c:pt idx="0">
                  <c:v>27.45</c:v>
                </c:pt>
                <c:pt idx="1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FBE9-4852-9F3E-172E212FD44B}"/>
            </c:ext>
          </c:extLst>
        </c:ser>
        <c:ser>
          <c:idx val="40"/>
          <c:order val="40"/>
          <c:tx>
            <c:strRef>
              <c:f>'MGvsAWS (2)'!$A$112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(2)'!$B$112:$C$112</c:f>
              <c:numCache>
                <c:formatCode>General</c:formatCode>
                <c:ptCount val="2"/>
                <c:pt idx="0">
                  <c:v>48.22</c:v>
                </c:pt>
                <c:pt idx="1">
                  <c:v>19.55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FBE9-4852-9F3E-172E212FD44B}"/>
            </c:ext>
          </c:extLst>
        </c:ser>
        <c:ser>
          <c:idx val="41"/>
          <c:order val="41"/>
          <c:tx>
            <c:strRef>
              <c:f>'MGvsAWS (2)'!$A$113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(2)'!$B$113:$C$113</c:f>
              <c:numCache>
                <c:formatCode>General</c:formatCode>
                <c:ptCount val="2"/>
                <c:pt idx="0">
                  <c:v>16.68</c:v>
                </c:pt>
                <c:pt idx="1">
                  <c:v>13.45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BE9-4852-9F3E-172E212FD44B}"/>
            </c:ext>
          </c:extLst>
        </c:ser>
        <c:ser>
          <c:idx val="42"/>
          <c:order val="42"/>
          <c:tx>
            <c:strRef>
              <c:f>'MGvsAWS (2)'!$A$114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(2)'!$B$114:$C$114</c:f>
              <c:numCache>
                <c:formatCode>General</c:formatCode>
                <c:ptCount val="2"/>
                <c:pt idx="0">
                  <c:v>16.68</c:v>
                </c:pt>
                <c:pt idx="1">
                  <c:v>13.45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FBE9-4852-9F3E-172E212FD44B}"/>
            </c:ext>
          </c:extLst>
        </c:ser>
        <c:ser>
          <c:idx val="43"/>
          <c:order val="43"/>
          <c:tx>
            <c:strRef>
              <c:f>'MGvsAWS (2)'!$A$115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(2)'!$B$115:$C$115</c:f>
              <c:numCache>
                <c:formatCode>General</c:formatCode>
                <c:ptCount val="2"/>
                <c:pt idx="0">
                  <c:v>27.29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FBE9-4852-9F3E-172E212FD44B}"/>
            </c:ext>
          </c:extLst>
        </c:ser>
        <c:ser>
          <c:idx val="44"/>
          <c:order val="44"/>
          <c:tx>
            <c:strRef>
              <c:f>'MGvsAWS (2)'!$A$116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(2)'!$B$116:$C$116</c:f>
              <c:numCache>
                <c:formatCode>General</c:formatCode>
                <c:ptCount val="2"/>
                <c:pt idx="0">
                  <c:v>27.29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FBE9-4852-9F3E-172E212FD44B}"/>
            </c:ext>
          </c:extLst>
        </c:ser>
        <c:ser>
          <c:idx val="45"/>
          <c:order val="45"/>
          <c:tx>
            <c:strRef>
              <c:f>'MGvsAWS (2)'!$A$117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(2)'!$B$117:$C$117</c:f>
              <c:numCache>
                <c:formatCode>General</c:formatCode>
                <c:ptCount val="2"/>
                <c:pt idx="0">
                  <c:v>20.81</c:v>
                </c:pt>
                <c:pt idx="1">
                  <c:v>17.989999999999998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FBE9-4852-9F3E-172E212FD44B}"/>
            </c:ext>
          </c:extLst>
        </c:ser>
        <c:ser>
          <c:idx val="46"/>
          <c:order val="46"/>
          <c:tx>
            <c:strRef>
              <c:f>'MGvsAWS (2)'!$A$118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(2)'!$B$118:$C$118</c:f>
              <c:numCache>
                <c:formatCode>General</c:formatCode>
                <c:ptCount val="2"/>
                <c:pt idx="0">
                  <c:v>20.81</c:v>
                </c:pt>
                <c:pt idx="1">
                  <c:v>17.989999999999998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FBE9-4852-9F3E-172E212FD44B}"/>
            </c:ext>
          </c:extLst>
        </c:ser>
        <c:ser>
          <c:idx val="47"/>
          <c:order val="47"/>
          <c:tx>
            <c:strRef>
              <c:f>'MGvsAWS (2)'!$A$119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(2)'!$B$119:$C$119</c:f>
              <c:numCache>
                <c:formatCode>General</c:formatCode>
                <c:ptCount val="2"/>
                <c:pt idx="0">
                  <c:v>30.54</c:v>
                </c:pt>
                <c:pt idx="1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FBE9-4852-9F3E-172E212FD44B}"/>
            </c:ext>
          </c:extLst>
        </c:ser>
        <c:ser>
          <c:idx val="48"/>
          <c:order val="48"/>
          <c:tx>
            <c:strRef>
              <c:f>'MGvsAWS (2)'!$A$120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(2)'!$B$120:$C$120</c:f>
              <c:numCache>
                <c:formatCode>General</c:formatCode>
                <c:ptCount val="2"/>
                <c:pt idx="0">
                  <c:v>30.54</c:v>
                </c:pt>
                <c:pt idx="1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FBE9-4852-9F3E-172E212FD44B}"/>
            </c:ext>
          </c:extLst>
        </c:ser>
        <c:ser>
          <c:idx val="49"/>
          <c:order val="49"/>
          <c:tx>
            <c:strRef>
              <c:f>'MGvsAWS (2)'!$A$121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(2)'!$B$121:$C$121</c:f>
              <c:numCache>
                <c:formatCode>General</c:formatCode>
                <c:ptCount val="2"/>
                <c:pt idx="0">
                  <c:v>14.61</c:v>
                </c:pt>
                <c:pt idx="1">
                  <c:v>8.19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FBE9-4852-9F3E-172E212FD44B}"/>
            </c:ext>
          </c:extLst>
        </c:ser>
        <c:ser>
          <c:idx val="50"/>
          <c:order val="50"/>
          <c:tx>
            <c:strRef>
              <c:f>'MGvsAWS (2)'!$A$122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(2)'!$B$122:$C$122</c:f>
              <c:numCache>
                <c:formatCode>General</c:formatCode>
                <c:ptCount val="2"/>
                <c:pt idx="0">
                  <c:v>19.95</c:v>
                </c:pt>
                <c:pt idx="1">
                  <c:v>20.88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FBE9-4852-9F3E-172E212FD44B}"/>
            </c:ext>
          </c:extLst>
        </c:ser>
        <c:ser>
          <c:idx val="51"/>
          <c:order val="51"/>
          <c:tx>
            <c:strRef>
              <c:f>'MGvsAWS (2)'!$A$123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(2)'!$B$123:$C$123</c:f>
              <c:numCache>
                <c:formatCode>General</c:formatCode>
                <c:ptCount val="2"/>
                <c:pt idx="0">
                  <c:v>19.95</c:v>
                </c:pt>
                <c:pt idx="1">
                  <c:v>20.88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BE9-4852-9F3E-172E212FD44B}"/>
            </c:ext>
          </c:extLst>
        </c:ser>
        <c:ser>
          <c:idx val="52"/>
          <c:order val="52"/>
          <c:tx>
            <c:strRef>
              <c:f>'MGvsAWS (2)'!$A$124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(2)'!$B$124:$C$124</c:f>
              <c:numCache>
                <c:formatCode>General</c:formatCode>
                <c:ptCount val="2"/>
                <c:pt idx="0">
                  <c:v>32.82</c:v>
                </c:pt>
                <c:pt idx="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FBE9-4852-9F3E-172E212FD44B}"/>
            </c:ext>
          </c:extLst>
        </c:ser>
        <c:ser>
          <c:idx val="53"/>
          <c:order val="53"/>
          <c:tx>
            <c:strRef>
              <c:f>'MGvsAWS (2)'!$A$125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(2)'!$B$125:$C$125</c:f>
              <c:numCache>
                <c:formatCode>General</c:formatCode>
                <c:ptCount val="2"/>
                <c:pt idx="0">
                  <c:v>32.82</c:v>
                </c:pt>
                <c:pt idx="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FBE9-4852-9F3E-172E212FD44B}"/>
            </c:ext>
          </c:extLst>
        </c:ser>
        <c:ser>
          <c:idx val="54"/>
          <c:order val="54"/>
          <c:tx>
            <c:strRef>
              <c:f>'MGvsAWS (2)'!$A$126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(2)'!$B$126:$C$126</c:f>
              <c:numCache>
                <c:formatCode>General</c:formatCode>
                <c:ptCount val="2"/>
                <c:pt idx="0">
                  <c:v>22.4</c:v>
                </c:pt>
                <c:pt idx="1">
                  <c:v>47.01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FBE9-4852-9F3E-172E212FD44B}"/>
            </c:ext>
          </c:extLst>
        </c:ser>
        <c:ser>
          <c:idx val="55"/>
          <c:order val="55"/>
          <c:tx>
            <c:strRef>
              <c:f>'MGvsAWS (2)'!$A$127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(2)'!$B$127:$C$127</c:f>
              <c:numCache>
                <c:formatCode>General</c:formatCode>
                <c:ptCount val="2"/>
                <c:pt idx="0">
                  <c:v>22.4</c:v>
                </c:pt>
                <c:pt idx="1">
                  <c:v>47.01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FBE9-4852-9F3E-172E212FD44B}"/>
            </c:ext>
          </c:extLst>
        </c:ser>
        <c:ser>
          <c:idx val="56"/>
          <c:order val="56"/>
          <c:tx>
            <c:strRef>
              <c:f>'MGvsAWS (2)'!$A$128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(2)'!$B$128:$C$128</c:f>
              <c:numCache>
                <c:formatCode>General</c:formatCode>
                <c:ptCount val="2"/>
                <c:pt idx="0">
                  <c:v>27.89</c:v>
                </c:pt>
                <c:pt idx="1">
                  <c:v>17.73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FBE9-4852-9F3E-172E212FD44B}"/>
            </c:ext>
          </c:extLst>
        </c:ser>
        <c:ser>
          <c:idx val="57"/>
          <c:order val="57"/>
          <c:tx>
            <c:strRef>
              <c:f>'MGvsAWS (2)'!$A$129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(2)'!$B$129:$C$129</c:f>
              <c:numCache>
                <c:formatCode>General</c:formatCode>
                <c:ptCount val="2"/>
                <c:pt idx="0">
                  <c:v>27.89</c:v>
                </c:pt>
                <c:pt idx="1">
                  <c:v>17.73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FBE9-4852-9F3E-172E212FD44B}"/>
            </c:ext>
          </c:extLst>
        </c:ser>
        <c:ser>
          <c:idx val="58"/>
          <c:order val="58"/>
          <c:tx>
            <c:strRef>
              <c:f>'MGvsAWS (2)'!$A$130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(2)'!$B$130:$C$130</c:f>
              <c:numCache>
                <c:formatCode>General</c:formatCode>
                <c:ptCount val="2"/>
                <c:pt idx="0">
                  <c:v>17.18</c:v>
                </c:pt>
                <c:pt idx="1">
                  <c:v>19.53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FBE9-4852-9F3E-172E212FD44B}"/>
            </c:ext>
          </c:extLst>
        </c:ser>
        <c:ser>
          <c:idx val="59"/>
          <c:order val="59"/>
          <c:tx>
            <c:strRef>
              <c:f>'MGvsAWS (2)'!$A$131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(2)'!$B$131:$C$131</c:f>
              <c:numCache>
                <c:formatCode>General</c:formatCode>
                <c:ptCount val="2"/>
                <c:pt idx="0">
                  <c:v>17.18</c:v>
                </c:pt>
                <c:pt idx="1">
                  <c:v>19.53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FBE9-4852-9F3E-172E212FD44B}"/>
            </c:ext>
          </c:extLst>
        </c:ser>
        <c:ser>
          <c:idx val="60"/>
          <c:order val="60"/>
          <c:tx>
            <c:strRef>
              <c:f>'MGvsAWS (2)'!$A$132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(2)'!$B$132:$C$132</c:f>
              <c:numCache>
                <c:formatCode>General</c:formatCode>
                <c:ptCount val="2"/>
                <c:pt idx="0">
                  <c:v>21.07</c:v>
                </c:pt>
                <c:pt idx="1">
                  <c:v>15.11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FBE9-4852-9F3E-172E212FD44B}"/>
            </c:ext>
          </c:extLst>
        </c:ser>
        <c:ser>
          <c:idx val="61"/>
          <c:order val="61"/>
          <c:tx>
            <c:strRef>
              <c:f>'MGvsAWS (2)'!$A$133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(2)'!$B$133:$C$133</c:f>
              <c:numCache>
                <c:formatCode>General</c:formatCode>
                <c:ptCount val="2"/>
                <c:pt idx="0">
                  <c:v>19.809999999999999</c:v>
                </c:pt>
                <c:pt idx="1">
                  <c:v>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FBE9-4852-9F3E-172E212FD44B}"/>
            </c:ext>
          </c:extLst>
        </c:ser>
        <c:ser>
          <c:idx val="62"/>
          <c:order val="62"/>
          <c:tx>
            <c:strRef>
              <c:f>'MGvsAWS (2)'!$A$134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(2)'!$B$134:$C$134</c:f>
              <c:numCache>
                <c:formatCode>General</c:formatCode>
                <c:ptCount val="2"/>
                <c:pt idx="0">
                  <c:v>19.809999999999999</c:v>
                </c:pt>
                <c:pt idx="1">
                  <c:v>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FBE9-4852-9F3E-172E212FD44B}"/>
            </c:ext>
          </c:extLst>
        </c:ser>
        <c:ser>
          <c:idx val="63"/>
          <c:order val="63"/>
          <c:tx>
            <c:strRef>
              <c:f>'MGvsAWS (2)'!$A$135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(2)'!$B$135:$C$135</c:f>
              <c:numCache>
                <c:formatCode>General</c:formatCode>
                <c:ptCount val="2"/>
                <c:pt idx="0">
                  <c:v>30.4</c:v>
                </c:pt>
                <c:pt idx="1">
                  <c:v>43.12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FBE9-4852-9F3E-172E212FD44B}"/>
            </c:ext>
          </c:extLst>
        </c:ser>
        <c:ser>
          <c:idx val="64"/>
          <c:order val="64"/>
          <c:tx>
            <c:strRef>
              <c:f>'MGvsAWS (2)'!$A$136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(2)'!$B$136:$C$136</c:f>
              <c:numCache>
                <c:formatCode>General</c:formatCode>
                <c:ptCount val="2"/>
                <c:pt idx="0">
                  <c:v>30.4</c:v>
                </c:pt>
                <c:pt idx="1">
                  <c:v>43.12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FBE9-4852-9F3E-172E212FD44B}"/>
            </c:ext>
          </c:extLst>
        </c:ser>
        <c:ser>
          <c:idx val="65"/>
          <c:order val="65"/>
          <c:tx>
            <c:strRef>
              <c:f>'MGvsAWS (2)'!$A$137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(2)'!$B$137:$C$137</c:f>
              <c:numCache>
                <c:formatCode>General</c:formatCode>
                <c:ptCount val="2"/>
                <c:pt idx="0">
                  <c:v>15.85</c:v>
                </c:pt>
                <c:pt idx="1">
                  <c:v>10.16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FBE9-4852-9F3E-172E212FD44B}"/>
            </c:ext>
          </c:extLst>
        </c:ser>
        <c:ser>
          <c:idx val="66"/>
          <c:order val="66"/>
          <c:tx>
            <c:strRef>
              <c:f>'MGvsAWS (2)'!$A$138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(2)'!$B$138:$C$138</c:f>
              <c:numCache>
                <c:formatCode>General</c:formatCode>
                <c:ptCount val="2"/>
                <c:pt idx="0">
                  <c:v>15.85</c:v>
                </c:pt>
                <c:pt idx="1">
                  <c:v>10.16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FBE9-4852-9F3E-172E212FD44B}"/>
            </c:ext>
          </c:extLst>
        </c:ser>
        <c:ser>
          <c:idx val="67"/>
          <c:order val="67"/>
          <c:tx>
            <c:strRef>
              <c:f>'MGvsAWS (2)'!$A$139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(2)'!$B$139:$C$139</c:f>
              <c:numCache>
                <c:formatCode>General</c:formatCode>
                <c:ptCount val="2"/>
                <c:pt idx="0">
                  <c:v>19.55</c:v>
                </c:pt>
                <c:pt idx="1">
                  <c:v>10.11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FBE9-4852-9F3E-172E212FD44B}"/>
            </c:ext>
          </c:extLst>
        </c:ser>
        <c:ser>
          <c:idx val="68"/>
          <c:order val="68"/>
          <c:tx>
            <c:strRef>
              <c:f>'MGvsAWS (2)'!$A$140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(2)'!$B$140:$C$140</c:f>
              <c:numCache>
                <c:formatCode>General</c:formatCode>
                <c:ptCount val="2"/>
                <c:pt idx="0">
                  <c:v>19.55</c:v>
                </c:pt>
                <c:pt idx="1">
                  <c:v>10.11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FBE9-4852-9F3E-172E212FD44B}"/>
            </c:ext>
          </c:extLst>
        </c:ser>
        <c:ser>
          <c:idx val="69"/>
          <c:order val="69"/>
          <c:tx>
            <c:strRef>
              <c:f>'MGvsAWS (2)'!$A$141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(2)'!$B$141:$C$141</c:f>
              <c:numCache>
                <c:formatCode>General</c:formatCode>
                <c:ptCount val="2"/>
                <c:pt idx="0">
                  <c:v>16.36</c:v>
                </c:pt>
                <c:pt idx="1">
                  <c:v>33.25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FBE9-4852-9F3E-172E212FD44B}"/>
            </c:ext>
          </c:extLst>
        </c:ser>
        <c:ser>
          <c:idx val="70"/>
          <c:order val="70"/>
          <c:tx>
            <c:strRef>
              <c:f>'MGvsAWS (2)'!$A$142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(2)'!$B$142:$C$142</c:f>
              <c:numCache>
                <c:formatCode>General</c:formatCode>
                <c:ptCount val="2"/>
                <c:pt idx="0">
                  <c:v>13.41</c:v>
                </c:pt>
                <c:pt idx="1">
                  <c:v>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FBE9-4852-9F3E-172E212FD44B}"/>
            </c:ext>
          </c:extLst>
        </c:ser>
        <c:ser>
          <c:idx val="71"/>
          <c:order val="71"/>
          <c:tx>
            <c:strRef>
              <c:f>'MGvsAWS (2)'!$A$143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(2)'!$B$143:$C$143</c:f>
              <c:numCache>
                <c:formatCode>General</c:formatCode>
                <c:ptCount val="2"/>
                <c:pt idx="0">
                  <c:v>13.41</c:v>
                </c:pt>
                <c:pt idx="1">
                  <c:v>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FBE9-4852-9F3E-172E212FD44B}"/>
            </c:ext>
          </c:extLst>
        </c:ser>
        <c:ser>
          <c:idx val="72"/>
          <c:order val="72"/>
          <c:tx>
            <c:strRef>
              <c:f>'MGvsAWS (2)'!$A$144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(2)'!$B$144:$C$144</c:f>
              <c:numCache>
                <c:formatCode>General</c:formatCode>
                <c:ptCount val="2"/>
                <c:pt idx="0">
                  <c:v>19.25</c:v>
                </c:pt>
                <c:pt idx="1">
                  <c:v>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FBE9-4852-9F3E-172E212FD44B}"/>
            </c:ext>
          </c:extLst>
        </c:ser>
        <c:ser>
          <c:idx val="73"/>
          <c:order val="73"/>
          <c:tx>
            <c:strRef>
              <c:f>'MGvsAWS (2)'!$A$145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(2)'!$B$145:$C$145</c:f>
              <c:numCache>
                <c:formatCode>General</c:formatCode>
                <c:ptCount val="2"/>
                <c:pt idx="0">
                  <c:v>19.25</c:v>
                </c:pt>
                <c:pt idx="1">
                  <c:v>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FBE9-4852-9F3E-172E212FD44B}"/>
            </c:ext>
          </c:extLst>
        </c:ser>
        <c:ser>
          <c:idx val="74"/>
          <c:order val="74"/>
          <c:tx>
            <c:strRef>
              <c:f>'MGvsAWS (2)'!$A$146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(2)'!$B$146:$C$146</c:f>
              <c:numCache>
                <c:formatCode>General</c:formatCode>
                <c:ptCount val="2"/>
                <c:pt idx="0">
                  <c:v>35.18</c:v>
                </c:pt>
                <c:pt idx="1">
                  <c:v>18.010000000000002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FBE9-4852-9F3E-172E212FD44B}"/>
            </c:ext>
          </c:extLst>
        </c:ser>
        <c:ser>
          <c:idx val="75"/>
          <c:order val="75"/>
          <c:tx>
            <c:strRef>
              <c:f>'MGvsAWS (2)'!$A$147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(2)'!$B$147:$C$147</c:f>
              <c:numCache>
                <c:formatCode>General</c:formatCode>
                <c:ptCount val="2"/>
                <c:pt idx="0">
                  <c:v>35.18</c:v>
                </c:pt>
                <c:pt idx="1">
                  <c:v>18.010000000000002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FBE9-4852-9F3E-172E212FD44B}"/>
            </c:ext>
          </c:extLst>
        </c:ser>
        <c:ser>
          <c:idx val="76"/>
          <c:order val="76"/>
          <c:tx>
            <c:strRef>
              <c:f>'MGvsAWS (2)'!$A$148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(2)'!$B$148:$C$148</c:f>
              <c:numCache>
                <c:formatCode>General</c:formatCode>
                <c:ptCount val="2"/>
                <c:pt idx="0">
                  <c:v>15.63</c:v>
                </c:pt>
                <c:pt idx="1">
                  <c:v>9.9499999999999993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FBE9-4852-9F3E-172E212FD44B}"/>
            </c:ext>
          </c:extLst>
        </c:ser>
        <c:ser>
          <c:idx val="77"/>
          <c:order val="77"/>
          <c:tx>
            <c:strRef>
              <c:f>'MGvsAWS (2)'!$A$149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(2)'!$B$149:$C$149</c:f>
              <c:numCache>
                <c:formatCode>General</c:formatCode>
                <c:ptCount val="2"/>
                <c:pt idx="0">
                  <c:v>15.63</c:v>
                </c:pt>
                <c:pt idx="1">
                  <c:v>9.9499999999999993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FBE9-4852-9F3E-172E212FD44B}"/>
            </c:ext>
          </c:extLst>
        </c:ser>
        <c:ser>
          <c:idx val="78"/>
          <c:order val="78"/>
          <c:tx>
            <c:strRef>
              <c:f>'MGvsAWS (2)'!$A$150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(2)'!$B$150:$C$150</c:f>
              <c:numCache>
                <c:formatCode>General</c:formatCode>
                <c:ptCount val="2"/>
                <c:pt idx="0">
                  <c:v>17.72</c:v>
                </c:pt>
                <c:pt idx="1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FBE9-4852-9F3E-172E212FD44B}"/>
            </c:ext>
          </c:extLst>
        </c:ser>
        <c:ser>
          <c:idx val="79"/>
          <c:order val="79"/>
          <c:tx>
            <c:strRef>
              <c:f>'MGvsAWS (2)'!$A$151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(2)'!$B$151:$C$151</c:f>
              <c:numCache>
                <c:formatCode>General</c:formatCode>
                <c:ptCount val="2"/>
                <c:pt idx="0">
                  <c:v>17.72</c:v>
                </c:pt>
                <c:pt idx="1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FBE9-4852-9F3E-172E212FD44B}"/>
            </c:ext>
          </c:extLst>
        </c:ser>
        <c:ser>
          <c:idx val="80"/>
          <c:order val="80"/>
          <c:tx>
            <c:strRef>
              <c:f>'MGvsAWS (2)'!$A$152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(2)'!$B$152:$C$152</c:f>
              <c:numCache>
                <c:formatCode>General</c:formatCode>
                <c:ptCount val="2"/>
                <c:pt idx="0">
                  <c:v>12.86</c:v>
                </c:pt>
                <c:pt idx="1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FBE9-4852-9F3E-172E212FD44B}"/>
            </c:ext>
          </c:extLst>
        </c:ser>
        <c:ser>
          <c:idx val="81"/>
          <c:order val="81"/>
          <c:tx>
            <c:strRef>
              <c:f>'MGvsAWS (2)'!$A$153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(2)'!$B$153:$C$153</c:f>
              <c:numCache>
                <c:formatCode>General</c:formatCode>
                <c:ptCount val="2"/>
                <c:pt idx="0">
                  <c:v>32.880000000000003</c:v>
                </c:pt>
                <c:pt idx="1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FBE9-4852-9F3E-172E212FD44B}"/>
            </c:ext>
          </c:extLst>
        </c:ser>
        <c:ser>
          <c:idx val="82"/>
          <c:order val="82"/>
          <c:tx>
            <c:strRef>
              <c:f>'MGvsAWS (2)'!$A$154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(2)'!$B$154:$C$154</c:f>
              <c:numCache>
                <c:formatCode>General</c:formatCode>
                <c:ptCount val="2"/>
                <c:pt idx="0">
                  <c:v>32.880000000000003</c:v>
                </c:pt>
                <c:pt idx="1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FBE9-4852-9F3E-172E212FD44B}"/>
            </c:ext>
          </c:extLst>
        </c:ser>
        <c:ser>
          <c:idx val="83"/>
          <c:order val="83"/>
          <c:tx>
            <c:strRef>
              <c:f>'MGvsAWS (2)'!$A$155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(2)'!$B$155:$C$155</c:f>
              <c:numCache>
                <c:formatCode>General</c:formatCode>
                <c:ptCount val="2"/>
                <c:pt idx="0">
                  <c:v>21.23</c:v>
                </c:pt>
                <c:pt idx="1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FBE9-4852-9F3E-172E212FD44B}"/>
            </c:ext>
          </c:extLst>
        </c:ser>
        <c:ser>
          <c:idx val="84"/>
          <c:order val="84"/>
          <c:tx>
            <c:strRef>
              <c:f>'MGvsAWS (2)'!$A$156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(2)'!$B$156:$C$156</c:f>
              <c:numCache>
                <c:formatCode>General</c:formatCode>
                <c:ptCount val="2"/>
                <c:pt idx="0">
                  <c:v>21.23</c:v>
                </c:pt>
                <c:pt idx="1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FBE9-4852-9F3E-172E212FD44B}"/>
            </c:ext>
          </c:extLst>
        </c:ser>
        <c:ser>
          <c:idx val="85"/>
          <c:order val="85"/>
          <c:tx>
            <c:strRef>
              <c:f>'MGvsAWS (2)'!$A$157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(2)'!$B$157:$C$157</c:f>
              <c:numCache>
                <c:formatCode>General</c:formatCode>
                <c:ptCount val="2"/>
                <c:pt idx="0">
                  <c:v>11.66</c:v>
                </c:pt>
                <c:pt idx="1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FBE9-4852-9F3E-172E212FD44B}"/>
            </c:ext>
          </c:extLst>
        </c:ser>
        <c:ser>
          <c:idx val="86"/>
          <c:order val="86"/>
          <c:tx>
            <c:strRef>
              <c:f>'MGvsAWS (2)'!$A$158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(2)'!$B$158:$C$158</c:f>
              <c:numCache>
                <c:formatCode>General</c:formatCode>
                <c:ptCount val="2"/>
                <c:pt idx="0">
                  <c:v>11.66</c:v>
                </c:pt>
                <c:pt idx="1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FBE9-4852-9F3E-172E212FD44B}"/>
            </c:ext>
          </c:extLst>
        </c:ser>
        <c:ser>
          <c:idx val="87"/>
          <c:order val="87"/>
          <c:tx>
            <c:strRef>
              <c:f>'MGvsAWS (2)'!$A$159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(2)'!$B$159:$C$159</c:f>
              <c:numCache>
                <c:formatCode>General</c:formatCode>
                <c:ptCount val="2"/>
                <c:pt idx="0">
                  <c:v>34.549999999999997</c:v>
                </c:pt>
                <c:pt idx="1">
                  <c:v>17.78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FBE9-4852-9F3E-172E212FD44B}"/>
            </c:ext>
          </c:extLst>
        </c:ser>
        <c:ser>
          <c:idx val="88"/>
          <c:order val="88"/>
          <c:tx>
            <c:strRef>
              <c:f>'MGvsAWS (2)'!$A$160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(2)'!$B$160:$C$160</c:f>
              <c:numCache>
                <c:formatCode>General</c:formatCode>
                <c:ptCount val="2"/>
                <c:pt idx="0">
                  <c:v>34.549999999999997</c:v>
                </c:pt>
                <c:pt idx="1">
                  <c:v>17.78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FBE9-4852-9F3E-172E212FD44B}"/>
            </c:ext>
          </c:extLst>
        </c:ser>
        <c:ser>
          <c:idx val="89"/>
          <c:order val="89"/>
          <c:tx>
            <c:strRef>
              <c:f>'MGvsAWS (2)'!$A$161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(2)'!$B$161:$C$161</c:f>
              <c:numCache>
                <c:formatCode>General</c:formatCode>
                <c:ptCount val="2"/>
                <c:pt idx="0">
                  <c:v>11.06</c:v>
                </c:pt>
                <c:pt idx="1">
                  <c:v>11.51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FBE9-4852-9F3E-172E212FD44B}"/>
            </c:ext>
          </c:extLst>
        </c:ser>
        <c:ser>
          <c:idx val="90"/>
          <c:order val="90"/>
          <c:tx>
            <c:strRef>
              <c:f>'MGvsAWS (2)'!$A$162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(2)'!$B$162:$C$162</c:f>
              <c:numCache>
                <c:formatCode>General</c:formatCode>
                <c:ptCount val="2"/>
                <c:pt idx="0">
                  <c:v>29</c:v>
                </c:pt>
                <c:pt idx="1">
                  <c:v>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FBE9-4852-9F3E-172E212FD44B}"/>
            </c:ext>
          </c:extLst>
        </c:ser>
        <c:ser>
          <c:idx val="91"/>
          <c:order val="91"/>
          <c:tx>
            <c:strRef>
              <c:f>'MGvsAWS (2)'!$A$163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(2)'!$B$163:$C$163</c:f>
              <c:numCache>
                <c:formatCode>General</c:formatCode>
                <c:ptCount val="2"/>
                <c:pt idx="0">
                  <c:v>29</c:v>
                </c:pt>
                <c:pt idx="1">
                  <c:v>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FBE9-4852-9F3E-172E212FD44B}"/>
            </c:ext>
          </c:extLst>
        </c:ser>
        <c:ser>
          <c:idx val="92"/>
          <c:order val="92"/>
          <c:tx>
            <c:strRef>
              <c:f>'MGvsAWS (2)'!$A$164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(2)'!$B$164:$C$164</c:f>
              <c:numCache>
                <c:formatCode>General</c:formatCode>
                <c:ptCount val="2"/>
                <c:pt idx="0">
                  <c:v>11.41</c:v>
                </c:pt>
                <c:pt idx="1">
                  <c:v>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FBE9-4852-9F3E-172E212FD44B}"/>
            </c:ext>
          </c:extLst>
        </c:ser>
        <c:ser>
          <c:idx val="93"/>
          <c:order val="93"/>
          <c:tx>
            <c:strRef>
              <c:f>'MGvsAWS (2)'!$A$165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(2)'!$B$165:$C$165</c:f>
              <c:numCache>
                <c:formatCode>General</c:formatCode>
                <c:ptCount val="2"/>
                <c:pt idx="0">
                  <c:v>11.41</c:v>
                </c:pt>
                <c:pt idx="1">
                  <c:v>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FBE9-4852-9F3E-172E212FD44B}"/>
            </c:ext>
          </c:extLst>
        </c:ser>
        <c:ser>
          <c:idx val="94"/>
          <c:order val="94"/>
          <c:tx>
            <c:strRef>
              <c:f>'MGvsAWS (2)'!$A$166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(2)'!$B$166:$C$166</c:f>
              <c:numCache>
                <c:formatCode>General</c:formatCode>
                <c:ptCount val="2"/>
                <c:pt idx="0">
                  <c:v>40.85</c:v>
                </c:pt>
                <c:pt idx="1">
                  <c:v>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FBE9-4852-9F3E-172E212FD44B}"/>
            </c:ext>
          </c:extLst>
        </c:ser>
        <c:ser>
          <c:idx val="95"/>
          <c:order val="95"/>
          <c:tx>
            <c:strRef>
              <c:f>'MGvsAWS (2)'!$A$167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(2)'!$B$167:$C$167</c:f>
              <c:numCache>
                <c:formatCode>General</c:formatCode>
                <c:ptCount val="2"/>
                <c:pt idx="0">
                  <c:v>40.85</c:v>
                </c:pt>
                <c:pt idx="1">
                  <c:v>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FBE9-4852-9F3E-172E212FD44B}"/>
            </c:ext>
          </c:extLst>
        </c:ser>
        <c:ser>
          <c:idx val="96"/>
          <c:order val="96"/>
          <c:tx>
            <c:strRef>
              <c:f>'MGvsAWS (2)'!$A$168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(2)'!$B$168:$C$168</c:f>
              <c:numCache>
                <c:formatCode>General</c:formatCode>
                <c:ptCount val="2"/>
                <c:pt idx="0">
                  <c:v>14.1</c:v>
                </c:pt>
                <c:pt idx="1">
                  <c:v>65.47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FBE9-4852-9F3E-172E212FD44B}"/>
            </c:ext>
          </c:extLst>
        </c:ser>
        <c:ser>
          <c:idx val="97"/>
          <c:order val="97"/>
          <c:tx>
            <c:strRef>
              <c:f>'MGvsAWS (2)'!$A$169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(2)'!$B$169:$C$169</c:f>
              <c:numCache>
                <c:formatCode>General</c:formatCode>
                <c:ptCount val="2"/>
                <c:pt idx="0">
                  <c:v>14.1</c:v>
                </c:pt>
                <c:pt idx="1">
                  <c:v>65.47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FBE9-4852-9F3E-172E212FD44B}"/>
            </c:ext>
          </c:extLst>
        </c:ser>
        <c:ser>
          <c:idx val="98"/>
          <c:order val="98"/>
          <c:tx>
            <c:strRef>
              <c:f>'MGvsAWS (2)'!$A$170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(2)'!$B$170:$C$170</c:f>
              <c:numCache>
                <c:formatCode>General</c:formatCode>
                <c:ptCount val="2"/>
                <c:pt idx="0">
                  <c:v>22.4</c:v>
                </c:pt>
                <c:pt idx="1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FBE9-4852-9F3E-172E212FD44B}"/>
            </c:ext>
          </c:extLst>
        </c:ser>
        <c:ser>
          <c:idx val="99"/>
          <c:order val="99"/>
          <c:tx>
            <c:strRef>
              <c:f>'MGvsAWS (2)'!$A$171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(2)'!$B$171:$C$171</c:f>
              <c:numCache>
                <c:formatCode>General</c:formatCode>
                <c:ptCount val="2"/>
                <c:pt idx="0">
                  <c:v>22.4</c:v>
                </c:pt>
                <c:pt idx="1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FBE9-4852-9F3E-172E212FD44B}"/>
            </c:ext>
          </c:extLst>
        </c:ser>
        <c:ser>
          <c:idx val="100"/>
          <c:order val="100"/>
          <c:tx>
            <c:strRef>
              <c:f>'MGvsAWS (2)'!$A$60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'MGvsAWS (2)'!$B$71:$C$71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(2)'!$B$60:$C$60</c:f>
              <c:numCache>
                <c:formatCode>General</c:formatCode>
                <c:ptCount val="2"/>
                <c:pt idx="0">
                  <c:v>26.335454545454546</c:v>
                </c:pt>
                <c:pt idx="1">
                  <c:v>23.796296296296301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FBE9-4852-9F3E-172E212FD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'MGvsAWS (2)'!$J$71:$K$71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(2)'!$J$72:$K$72</c:f>
              <c:numCache>
                <c:formatCode>General</c:formatCode>
                <c:ptCount val="2"/>
                <c:pt idx="0">
                  <c:v>13.08</c:v>
                </c:pt>
                <c:pt idx="1">
                  <c:v>9.8239999999999998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B-40D4-B10E-ADA5D66B5F78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AFB-40D4-B10E-ADA5D66B5F78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AFB-40D4-B10E-ADA5D66B5F78}"/>
              </c:ext>
            </c:extLst>
          </c:dPt>
          <c:errBars>
            <c:errBarType val="minus"/>
            <c:errValType val="cust"/>
            <c:noEndCap val="0"/>
            <c:minus>
              <c:numRef>
                <c:f>'MGvsAWS (2)'!$J$73:$K$73</c:f>
                <c:numCache>
                  <c:formatCode>General</c:formatCode>
                  <c:ptCount val="2"/>
                  <c:pt idx="0">
                    <c:v>2.9599999999999991</c:v>
                  </c:pt>
                  <c:pt idx="1">
                    <c:v>2.2835000000000001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'MGvsAWS (2)'!$J$71:$K$71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(2)'!$J$73:$K$73</c:f>
              <c:numCache>
                <c:formatCode>General</c:formatCode>
                <c:ptCount val="2"/>
                <c:pt idx="0">
                  <c:v>2.9599999999999991</c:v>
                </c:pt>
                <c:pt idx="1">
                  <c:v>2.2835000000000001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FB-40D4-B10E-ADA5D66B5F78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'MGvsAWS (2)'!$J$71:$K$71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(2)'!$J$74:$K$74</c:f>
              <c:numCache>
                <c:formatCode>General</c:formatCode>
                <c:ptCount val="2"/>
                <c:pt idx="0">
                  <c:v>5.1400000000000006</c:v>
                </c:pt>
                <c:pt idx="1">
                  <c:v>5.6475000000000026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FB-40D4-B10E-ADA5D66B5F78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'MGvsAWS (2)'!$J$76:$K$76</c:f>
                <c:numCache>
                  <c:formatCode>General</c:formatCode>
                  <c:ptCount val="2"/>
                  <c:pt idx="0">
                    <c:v>15.060000000000009</c:v>
                  </c:pt>
                  <c:pt idx="1">
                    <c:v>19.838000000000005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'MGvsAWS (2)'!$J$71:$K$71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(2)'!$J$75:$K$75</c:f>
              <c:numCache>
                <c:formatCode>General</c:formatCode>
                <c:ptCount val="2"/>
                <c:pt idx="0">
                  <c:v>9.32</c:v>
                </c:pt>
                <c:pt idx="1">
                  <c:v>11.02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AFB-40D4-B10E-ADA5D66B5F78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'MGvsAWS (2)'!$J$71:$K$71</c:f>
              <c:strCache>
                <c:ptCount val="2"/>
                <c:pt idx="0">
                  <c:v>Mcimobi</c:v>
                </c:pt>
                <c:pt idx="1">
                  <c:v>AWSimobi</c:v>
                </c:pt>
              </c:strCache>
            </c:strRef>
          </c:cat>
          <c:val>
            <c:numRef>
              <c:f>'MGvsAWS (2)'!$J$76:$K$76</c:f>
              <c:numCache>
                <c:formatCode>General</c:formatCode>
                <c:ptCount val="2"/>
                <c:pt idx="0">
                  <c:v>15.060000000000009</c:v>
                </c:pt>
                <c:pt idx="1">
                  <c:v>19.838000000000005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AFB-40D4-B10E-ADA5D66B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'MGvsAce (2)'!$A$72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(2)'!$B$72:$C$72</c:f>
              <c:numCache>
                <c:formatCode>General</c:formatCode>
                <c:ptCount val="2"/>
                <c:pt idx="0">
                  <c:v>26.43</c:v>
                </c:pt>
                <c:pt idx="1">
                  <c:v>25.13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FA-4D78-B473-B6F9D231E9AA}"/>
            </c:ext>
          </c:extLst>
        </c:ser>
        <c:ser>
          <c:idx val="1"/>
          <c:order val="1"/>
          <c:tx>
            <c:strRef>
              <c:f>'MGvsAce (2)'!$A$73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(2)'!$B$73:$C$73</c:f>
              <c:numCache>
                <c:formatCode>General</c:formatCode>
                <c:ptCount val="2"/>
                <c:pt idx="0">
                  <c:v>16.23</c:v>
                </c:pt>
                <c:pt idx="1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FA-4D78-B473-B6F9D231E9AA}"/>
            </c:ext>
          </c:extLst>
        </c:ser>
        <c:ser>
          <c:idx val="2"/>
          <c:order val="2"/>
          <c:tx>
            <c:strRef>
              <c:f>'MGvsAce (2)'!$A$74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(2)'!$B$74:$C$74</c:f>
              <c:numCache>
                <c:formatCode>General</c:formatCode>
                <c:ptCount val="2"/>
                <c:pt idx="0">
                  <c:v>16.23</c:v>
                </c:pt>
                <c:pt idx="1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FA-4D78-B473-B6F9D231E9AA}"/>
            </c:ext>
          </c:extLst>
        </c:ser>
        <c:ser>
          <c:idx val="3"/>
          <c:order val="3"/>
          <c:tx>
            <c:strRef>
              <c:f>'MGvsAce (2)'!$A$75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(2)'!$B$75:$C$75</c:f>
              <c:numCache>
                <c:formatCode>General</c:formatCode>
                <c:ptCount val="2"/>
                <c:pt idx="0">
                  <c:v>23.68</c:v>
                </c:pt>
                <c:pt idx="1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FA-4D78-B473-B6F9D231E9AA}"/>
            </c:ext>
          </c:extLst>
        </c:ser>
        <c:ser>
          <c:idx val="4"/>
          <c:order val="4"/>
          <c:tx>
            <c:strRef>
              <c:f>'MGvsAce (2)'!$A$76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(2)'!$B$76:$C$76</c:f>
              <c:numCache>
                <c:formatCode>General</c:formatCode>
                <c:ptCount val="2"/>
                <c:pt idx="0">
                  <c:v>23.68</c:v>
                </c:pt>
                <c:pt idx="1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FA-4D78-B473-B6F9D231E9AA}"/>
            </c:ext>
          </c:extLst>
        </c:ser>
        <c:ser>
          <c:idx val="5"/>
          <c:order val="5"/>
          <c:tx>
            <c:strRef>
              <c:f>'MGvsAce (2)'!$A$77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(2)'!$B$77:$C$77</c:f>
              <c:numCache>
                <c:formatCode>General</c:formatCode>
                <c:ptCount val="2"/>
                <c:pt idx="0">
                  <c:v>26.15</c:v>
                </c:pt>
                <c:pt idx="1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FA-4D78-B473-B6F9D231E9AA}"/>
            </c:ext>
          </c:extLst>
        </c:ser>
        <c:ser>
          <c:idx val="6"/>
          <c:order val="6"/>
          <c:tx>
            <c:strRef>
              <c:f>'MGvsAce (2)'!$A$78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(2)'!$B$78:$C$78</c:f>
              <c:numCache>
                <c:formatCode>General</c:formatCode>
                <c:ptCount val="2"/>
                <c:pt idx="0">
                  <c:v>26.15</c:v>
                </c:pt>
                <c:pt idx="1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EFA-4D78-B473-B6F9D231E9AA}"/>
            </c:ext>
          </c:extLst>
        </c:ser>
        <c:ser>
          <c:idx val="7"/>
          <c:order val="7"/>
          <c:tx>
            <c:strRef>
              <c:f>'MGvsAce (2)'!$A$79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(2)'!$B$79:$C$79</c:f>
              <c:numCache>
                <c:formatCode>General</c:formatCode>
                <c:ptCount val="2"/>
                <c:pt idx="0">
                  <c:v>41.57</c:v>
                </c:pt>
                <c:pt idx="1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EFA-4D78-B473-B6F9D231E9AA}"/>
            </c:ext>
          </c:extLst>
        </c:ser>
        <c:ser>
          <c:idx val="8"/>
          <c:order val="8"/>
          <c:tx>
            <c:strRef>
              <c:f>'MGvsAce (2)'!$A$80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(2)'!$B$80:$C$80</c:f>
              <c:numCache>
                <c:formatCode>General</c:formatCode>
                <c:ptCount val="2"/>
                <c:pt idx="0">
                  <c:v>41.57</c:v>
                </c:pt>
                <c:pt idx="1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EFA-4D78-B473-B6F9D231E9AA}"/>
            </c:ext>
          </c:extLst>
        </c:ser>
        <c:ser>
          <c:idx val="9"/>
          <c:order val="9"/>
          <c:tx>
            <c:strRef>
              <c:f>'MGvsAce (2)'!$A$81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(2)'!$B$81:$C$81</c:f>
              <c:numCache>
                <c:formatCode>General</c:formatCode>
                <c:ptCount val="2"/>
                <c:pt idx="0">
                  <c:v>13.96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EFA-4D78-B473-B6F9D231E9AA}"/>
            </c:ext>
          </c:extLst>
        </c:ser>
        <c:ser>
          <c:idx val="10"/>
          <c:order val="10"/>
          <c:tx>
            <c:strRef>
              <c:f>'MGvsAce (2)'!$A$82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(2)'!$B$82:$C$82</c:f>
              <c:numCache>
                <c:formatCode>General</c:formatCode>
                <c:ptCount val="2"/>
                <c:pt idx="0">
                  <c:v>11.3</c:v>
                </c:pt>
                <c:pt idx="1">
                  <c:v>41.07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FA-4D78-B473-B6F9D231E9AA}"/>
            </c:ext>
          </c:extLst>
        </c:ser>
        <c:ser>
          <c:idx val="11"/>
          <c:order val="11"/>
          <c:tx>
            <c:strRef>
              <c:f>'MGvsAce (2)'!$A$83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(2)'!$B$83:$C$83</c:f>
              <c:numCache>
                <c:formatCode>General</c:formatCode>
                <c:ptCount val="2"/>
                <c:pt idx="0">
                  <c:v>11.3</c:v>
                </c:pt>
                <c:pt idx="1">
                  <c:v>41.07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EFA-4D78-B473-B6F9D231E9AA}"/>
            </c:ext>
          </c:extLst>
        </c:ser>
        <c:ser>
          <c:idx val="12"/>
          <c:order val="12"/>
          <c:tx>
            <c:strRef>
              <c:f>'MGvsAce (2)'!$A$84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(2)'!$B$84:$C$84</c:f>
              <c:numCache>
                <c:formatCode>General</c:formatCode>
                <c:ptCount val="2"/>
                <c:pt idx="0">
                  <c:v>30.46</c:v>
                </c:pt>
                <c:pt idx="1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EFA-4D78-B473-B6F9D231E9AA}"/>
            </c:ext>
          </c:extLst>
        </c:ser>
        <c:ser>
          <c:idx val="13"/>
          <c:order val="13"/>
          <c:tx>
            <c:strRef>
              <c:f>'MGvsAce (2)'!$A$85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(2)'!$B$85:$C$85</c:f>
              <c:numCache>
                <c:formatCode>General</c:formatCode>
                <c:ptCount val="2"/>
                <c:pt idx="0">
                  <c:v>30.46</c:v>
                </c:pt>
                <c:pt idx="1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EFA-4D78-B473-B6F9D231E9AA}"/>
            </c:ext>
          </c:extLst>
        </c:ser>
        <c:ser>
          <c:idx val="14"/>
          <c:order val="14"/>
          <c:tx>
            <c:strRef>
              <c:f>'MGvsAce (2)'!$A$86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(2)'!$B$86:$C$86</c:f>
              <c:numCache>
                <c:formatCode>General</c:formatCode>
                <c:ptCount val="2"/>
                <c:pt idx="0">
                  <c:v>54.48</c:v>
                </c:pt>
                <c:pt idx="1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EFA-4D78-B473-B6F9D231E9AA}"/>
            </c:ext>
          </c:extLst>
        </c:ser>
        <c:ser>
          <c:idx val="15"/>
          <c:order val="15"/>
          <c:tx>
            <c:strRef>
              <c:f>'MGvsAce (2)'!$A$87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(2)'!$B$87:$C$87</c:f>
              <c:numCache>
                <c:formatCode>General</c:formatCode>
                <c:ptCount val="2"/>
                <c:pt idx="0">
                  <c:v>54.48</c:v>
                </c:pt>
                <c:pt idx="1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EFA-4D78-B473-B6F9D231E9AA}"/>
            </c:ext>
          </c:extLst>
        </c:ser>
        <c:ser>
          <c:idx val="16"/>
          <c:order val="16"/>
          <c:tx>
            <c:strRef>
              <c:f>'MGvsAce (2)'!$A$88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(2)'!$B$88:$C$88</c:f>
              <c:numCache>
                <c:formatCode>General</c:formatCode>
                <c:ptCount val="2"/>
                <c:pt idx="0">
                  <c:v>20.13</c:v>
                </c:pt>
                <c:pt idx="1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BEFA-4D78-B473-B6F9D231E9AA}"/>
            </c:ext>
          </c:extLst>
        </c:ser>
        <c:ser>
          <c:idx val="17"/>
          <c:order val="17"/>
          <c:tx>
            <c:strRef>
              <c:f>'MGvsAce (2)'!$A$89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(2)'!$B$89:$C$89</c:f>
              <c:numCache>
                <c:formatCode>General</c:formatCode>
                <c:ptCount val="2"/>
                <c:pt idx="0">
                  <c:v>20.13</c:v>
                </c:pt>
                <c:pt idx="1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EFA-4D78-B473-B6F9D231E9AA}"/>
            </c:ext>
          </c:extLst>
        </c:ser>
        <c:ser>
          <c:idx val="18"/>
          <c:order val="18"/>
          <c:tx>
            <c:strRef>
              <c:f>'MGvsAce (2)'!$A$90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(2)'!$B$90:$C$90</c:f>
              <c:numCache>
                <c:formatCode>General</c:formatCode>
                <c:ptCount val="2"/>
                <c:pt idx="0">
                  <c:v>82.77</c:v>
                </c:pt>
                <c:pt idx="1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EFA-4D78-B473-B6F9D231E9AA}"/>
            </c:ext>
          </c:extLst>
        </c:ser>
        <c:ser>
          <c:idx val="19"/>
          <c:order val="19"/>
          <c:tx>
            <c:strRef>
              <c:f>'MGvsAce (2)'!$A$91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(2)'!$B$91:$C$91</c:f>
              <c:numCache>
                <c:formatCode>General</c:formatCode>
                <c:ptCount val="2"/>
                <c:pt idx="0">
                  <c:v>82.77</c:v>
                </c:pt>
                <c:pt idx="1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EFA-4D78-B473-B6F9D231E9AA}"/>
            </c:ext>
          </c:extLst>
        </c:ser>
        <c:ser>
          <c:idx val="20"/>
          <c:order val="20"/>
          <c:tx>
            <c:strRef>
              <c:f>'MGvsAce (2)'!$A$92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(2)'!$B$92:$C$92</c:f>
              <c:numCache>
                <c:formatCode>General</c:formatCode>
                <c:ptCount val="2"/>
                <c:pt idx="0">
                  <c:v>14.01</c:v>
                </c:pt>
                <c:pt idx="1">
                  <c:v>65.19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BEFA-4D78-B473-B6F9D231E9AA}"/>
            </c:ext>
          </c:extLst>
        </c:ser>
        <c:ser>
          <c:idx val="21"/>
          <c:order val="21"/>
          <c:tx>
            <c:strRef>
              <c:f>'MGvsAce (2)'!$A$93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(2)'!$B$93:$C$93</c:f>
              <c:numCache>
                <c:formatCode>General</c:formatCode>
                <c:ptCount val="2"/>
                <c:pt idx="0">
                  <c:v>21.18</c:v>
                </c:pt>
                <c:pt idx="1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BEFA-4D78-B473-B6F9D231E9AA}"/>
            </c:ext>
          </c:extLst>
        </c:ser>
        <c:ser>
          <c:idx val="22"/>
          <c:order val="22"/>
          <c:tx>
            <c:strRef>
              <c:f>'MGvsAce (2)'!$A$94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(2)'!$B$94:$C$94</c:f>
              <c:numCache>
                <c:formatCode>General</c:formatCode>
                <c:ptCount val="2"/>
                <c:pt idx="0">
                  <c:v>21.18</c:v>
                </c:pt>
                <c:pt idx="1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EFA-4D78-B473-B6F9D231E9AA}"/>
            </c:ext>
          </c:extLst>
        </c:ser>
        <c:ser>
          <c:idx val="23"/>
          <c:order val="23"/>
          <c:tx>
            <c:strRef>
              <c:f>'MGvsAce (2)'!$A$95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(2)'!$B$95:$C$95</c:f>
              <c:numCache>
                <c:formatCode>General</c:formatCode>
                <c:ptCount val="2"/>
                <c:pt idx="0">
                  <c:v>37.950000000000003</c:v>
                </c:pt>
                <c:pt idx="1">
                  <c:v>24.95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BEFA-4D78-B473-B6F9D231E9AA}"/>
            </c:ext>
          </c:extLst>
        </c:ser>
        <c:ser>
          <c:idx val="24"/>
          <c:order val="24"/>
          <c:tx>
            <c:strRef>
              <c:f>'MGvsAce (2)'!$A$96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(2)'!$B$96:$C$96</c:f>
              <c:numCache>
                <c:formatCode>General</c:formatCode>
                <c:ptCount val="2"/>
                <c:pt idx="0">
                  <c:v>37.950000000000003</c:v>
                </c:pt>
                <c:pt idx="1">
                  <c:v>24.95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EFA-4D78-B473-B6F9D231E9AA}"/>
            </c:ext>
          </c:extLst>
        </c:ser>
        <c:ser>
          <c:idx val="25"/>
          <c:order val="25"/>
          <c:tx>
            <c:strRef>
              <c:f>'MGvsAce (2)'!$A$97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(2)'!$B$97:$C$97</c:f>
              <c:numCache>
                <c:formatCode>General</c:formatCode>
                <c:ptCount val="2"/>
                <c:pt idx="0">
                  <c:v>54.73</c:v>
                </c:pt>
                <c:pt idx="1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EFA-4D78-B473-B6F9D231E9AA}"/>
            </c:ext>
          </c:extLst>
        </c:ser>
        <c:ser>
          <c:idx val="26"/>
          <c:order val="26"/>
          <c:tx>
            <c:strRef>
              <c:f>'MGvsAce (2)'!$A$98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(2)'!$B$98:$C$98</c:f>
              <c:numCache>
                <c:formatCode>General</c:formatCode>
                <c:ptCount val="2"/>
                <c:pt idx="0">
                  <c:v>54.73</c:v>
                </c:pt>
                <c:pt idx="1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BEFA-4D78-B473-B6F9D231E9AA}"/>
            </c:ext>
          </c:extLst>
        </c:ser>
        <c:ser>
          <c:idx val="27"/>
          <c:order val="27"/>
          <c:tx>
            <c:strRef>
              <c:f>'MGvsAce (2)'!$A$99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(2)'!$B$99:$C$99</c:f>
              <c:numCache>
                <c:formatCode>General</c:formatCode>
                <c:ptCount val="2"/>
                <c:pt idx="0">
                  <c:v>68.069999999999993</c:v>
                </c:pt>
                <c:pt idx="1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BEFA-4D78-B473-B6F9D231E9AA}"/>
            </c:ext>
          </c:extLst>
        </c:ser>
        <c:ser>
          <c:idx val="28"/>
          <c:order val="28"/>
          <c:tx>
            <c:strRef>
              <c:f>'MGvsAce (2)'!$A$100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(2)'!$B$100:$C$100</c:f>
              <c:numCache>
                <c:formatCode>General</c:formatCode>
                <c:ptCount val="2"/>
                <c:pt idx="0">
                  <c:v>68.069999999999993</c:v>
                </c:pt>
                <c:pt idx="1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BEFA-4D78-B473-B6F9D231E9AA}"/>
            </c:ext>
          </c:extLst>
        </c:ser>
        <c:ser>
          <c:idx val="29"/>
          <c:order val="29"/>
          <c:tx>
            <c:strRef>
              <c:f>'MGvsAce (2)'!$A$101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(2)'!$B$101:$C$101</c:f>
              <c:numCache>
                <c:formatCode>General</c:formatCode>
                <c:ptCount val="2"/>
                <c:pt idx="0">
                  <c:v>16.260000000000002</c:v>
                </c:pt>
                <c:pt idx="1">
                  <c:v>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BEFA-4D78-B473-B6F9D231E9AA}"/>
            </c:ext>
          </c:extLst>
        </c:ser>
        <c:ser>
          <c:idx val="30"/>
          <c:order val="30"/>
          <c:tx>
            <c:strRef>
              <c:f>'MGvsAce (2)'!$A$102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(2)'!$B$102:$C$102</c:f>
              <c:numCache>
                <c:formatCode>General</c:formatCode>
                <c:ptCount val="2"/>
                <c:pt idx="0">
                  <c:v>11.6</c:v>
                </c:pt>
                <c:pt idx="1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BEFA-4D78-B473-B6F9D231E9AA}"/>
            </c:ext>
          </c:extLst>
        </c:ser>
        <c:ser>
          <c:idx val="31"/>
          <c:order val="31"/>
          <c:tx>
            <c:strRef>
              <c:f>'MGvsAce (2)'!$A$103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(2)'!$B$103:$C$103</c:f>
              <c:numCache>
                <c:formatCode>General</c:formatCode>
                <c:ptCount val="2"/>
                <c:pt idx="0">
                  <c:v>11.6</c:v>
                </c:pt>
                <c:pt idx="1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BEFA-4D78-B473-B6F9D231E9AA}"/>
            </c:ext>
          </c:extLst>
        </c:ser>
        <c:ser>
          <c:idx val="32"/>
          <c:order val="32"/>
          <c:tx>
            <c:strRef>
              <c:f>'MGvsAce (2)'!$A$104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(2)'!$B$104:$C$104</c:f>
              <c:numCache>
                <c:formatCode>General</c:formatCode>
                <c:ptCount val="2"/>
                <c:pt idx="0">
                  <c:v>14.62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BEFA-4D78-B473-B6F9D231E9AA}"/>
            </c:ext>
          </c:extLst>
        </c:ser>
        <c:ser>
          <c:idx val="33"/>
          <c:order val="33"/>
          <c:tx>
            <c:strRef>
              <c:f>'MGvsAce (2)'!$A$105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(2)'!$B$105:$C$105</c:f>
              <c:numCache>
                <c:formatCode>General</c:formatCode>
                <c:ptCount val="2"/>
                <c:pt idx="0">
                  <c:v>14.62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BEFA-4D78-B473-B6F9D231E9AA}"/>
            </c:ext>
          </c:extLst>
        </c:ser>
        <c:ser>
          <c:idx val="34"/>
          <c:order val="34"/>
          <c:tx>
            <c:strRef>
              <c:f>'MGvsAce (2)'!$A$106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(2)'!$B$106:$C$106</c:f>
              <c:numCache>
                <c:formatCode>General</c:formatCode>
                <c:ptCount val="2"/>
                <c:pt idx="0">
                  <c:v>63.55</c:v>
                </c:pt>
                <c:pt idx="1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BEFA-4D78-B473-B6F9D231E9AA}"/>
            </c:ext>
          </c:extLst>
        </c:ser>
        <c:ser>
          <c:idx val="35"/>
          <c:order val="35"/>
          <c:tx>
            <c:strRef>
              <c:f>'MGvsAce (2)'!$A$107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(2)'!$B$107:$C$107</c:f>
              <c:numCache>
                <c:formatCode>General</c:formatCode>
                <c:ptCount val="2"/>
                <c:pt idx="0">
                  <c:v>63.55</c:v>
                </c:pt>
                <c:pt idx="1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BEFA-4D78-B473-B6F9D231E9AA}"/>
            </c:ext>
          </c:extLst>
        </c:ser>
        <c:ser>
          <c:idx val="36"/>
          <c:order val="36"/>
          <c:tx>
            <c:strRef>
              <c:f>'MGvsAce (2)'!$A$108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(2)'!$B$108:$C$108</c:f>
              <c:numCache>
                <c:formatCode>General</c:formatCode>
                <c:ptCount val="2"/>
                <c:pt idx="0">
                  <c:v>27.25</c:v>
                </c:pt>
                <c:pt idx="1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EFA-4D78-B473-B6F9D231E9AA}"/>
            </c:ext>
          </c:extLst>
        </c:ser>
        <c:ser>
          <c:idx val="37"/>
          <c:order val="37"/>
          <c:tx>
            <c:strRef>
              <c:f>'MGvsAce (2)'!$A$109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(2)'!$B$109:$C$109</c:f>
              <c:numCache>
                <c:formatCode>General</c:formatCode>
                <c:ptCount val="2"/>
                <c:pt idx="0">
                  <c:v>27.25</c:v>
                </c:pt>
                <c:pt idx="1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BEFA-4D78-B473-B6F9D231E9AA}"/>
            </c:ext>
          </c:extLst>
        </c:ser>
        <c:ser>
          <c:idx val="38"/>
          <c:order val="38"/>
          <c:tx>
            <c:strRef>
              <c:f>'MGvsAce (2)'!$A$110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(2)'!$B$110:$C$110</c:f>
              <c:numCache>
                <c:formatCode>General</c:formatCode>
                <c:ptCount val="2"/>
                <c:pt idx="0">
                  <c:v>27.45</c:v>
                </c:pt>
                <c:pt idx="1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BEFA-4D78-B473-B6F9D231E9AA}"/>
            </c:ext>
          </c:extLst>
        </c:ser>
        <c:ser>
          <c:idx val="39"/>
          <c:order val="39"/>
          <c:tx>
            <c:strRef>
              <c:f>'MGvsAce (2)'!$A$111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(2)'!$B$111:$C$111</c:f>
              <c:numCache>
                <c:formatCode>General</c:formatCode>
                <c:ptCount val="2"/>
                <c:pt idx="0">
                  <c:v>27.45</c:v>
                </c:pt>
                <c:pt idx="1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BEFA-4D78-B473-B6F9D231E9AA}"/>
            </c:ext>
          </c:extLst>
        </c:ser>
        <c:ser>
          <c:idx val="40"/>
          <c:order val="40"/>
          <c:tx>
            <c:strRef>
              <c:f>'MGvsAce (2)'!$A$112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(2)'!$B$112:$C$112</c:f>
              <c:numCache>
                <c:formatCode>General</c:formatCode>
                <c:ptCount val="2"/>
                <c:pt idx="0">
                  <c:v>48.22</c:v>
                </c:pt>
                <c:pt idx="1">
                  <c:v>27.68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BEFA-4D78-B473-B6F9D231E9AA}"/>
            </c:ext>
          </c:extLst>
        </c:ser>
        <c:ser>
          <c:idx val="41"/>
          <c:order val="41"/>
          <c:tx>
            <c:strRef>
              <c:f>'MGvsAce (2)'!$A$113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(2)'!$B$113:$C$113</c:f>
              <c:numCache>
                <c:formatCode>General</c:formatCode>
                <c:ptCount val="2"/>
                <c:pt idx="0">
                  <c:v>16.68</c:v>
                </c:pt>
                <c:pt idx="1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BEFA-4D78-B473-B6F9D231E9AA}"/>
            </c:ext>
          </c:extLst>
        </c:ser>
        <c:ser>
          <c:idx val="42"/>
          <c:order val="42"/>
          <c:tx>
            <c:strRef>
              <c:f>'MGvsAce (2)'!$A$114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(2)'!$B$114:$C$114</c:f>
              <c:numCache>
                <c:formatCode>General</c:formatCode>
                <c:ptCount val="2"/>
                <c:pt idx="0">
                  <c:v>16.68</c:v>
                </c:pt>
                <c:pt idx="1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BEFA-4D78-B473-B6F9D231E9AA}"/>
            </c:ext>
          </c:extLst>
        </c:ser>
        <c:ser>
          <c:idx val="43"/>
          <c:order val="43"/>
          <c:tx>
            <c:strRef>
              <c:f>'MGvsAce (2)'!$A$115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(2)'!$B$115:$C$115</c:f>
              <c:numCache>
                <c:formatCode>General</c:formatCode>
                <c:ptCount val="2"/>
                <c:pt idx="0">
                  <c:v>27.29</c:v>
                </c:pt>
                <c:pt idx="1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BEFA-4D78-B473-B6F9D231E9AA}"/>
            </c:ext>
          </c:extLst>
        </c:ser>
        <c:ser>
          <c:idx val="44"/>
          <c:order val="44"/>
          <c:tx>
            <c:strRef>
              <c:f>'MGvsAce (2)'!$A$116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(2)'!$B$116:$C$116</c:f>
              <c:numCache>
                <c:formatCode>General</c:formatCode>
                <c:ptCount val="2"/>
                <c:pt idx="0">
                  <c:v>27.29</c:v>
                </c:pt>
                <c:pt idx="1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BEFA-4D78-B473-B6F9D231E9AA}"/>
            </c:ext>
          </c:extLst>
        </c:ser>
        <c:ser>
          <c:idx val="45"/>
          <c:order val="45"/>
          <c:tx>
            <c:strRef>
              <c:f>'MGvsAce (2)'!$A$117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(2)'!$B$117:$C$117</c:f>
              <c:numCache>
                <c:formatCode>General</c:formatCode>
                <c:ptCount val="2"/>
                <c:pt idx="0">
                  <c:v>20.81</c:v>
                </c:pt>
                <c:pt idx="1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BEFA-4D78-B473-B6F9D231E9AA}"/>
            </c:ext>
          </c:extLst>
        </c:ser>
        <c:ser>
          <c:idx val="46"/>
          <c:order val="46"/>
          <c:tx>
            <c:strRef>
              <c:f>'MGvsAce (2)'!$A$118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(2)'!$B$118:$C$118</c:f>
              <c:numCache>
                <c:formatCode>General</c:formatCode>
                <c:ptCount val="2"/>
                <c:pt idx="0">
                  <c:v>20.81</c:v>
                </c:pt>
                <c:pt idx="1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EFA-4D78-B473-B6F9D231E9AA}"/>
            </c:ext>
          </c:extLst>
        </c:ser>
        <c:ser>
          <c:idx val="47"/>
          <c:order val="47"/>
          <c:tx>
            <c:strRef>
              <c:f>'MGvsAce (2)'!$A$119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(2)'!$B$119:$C$119</c:f>
              <c:numCache>
                <c:formatCode>General</c:formatCode>
                <c:ptCount val="2"/>
                <c:pt idx="0">
                  <c:v>30.54</c:v>
                </c:pt>
                <c:pt idx="1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BEFA-4D78-B473-B6F9D231E9AA}"/>
            </c:ext>
          </c:extLst>
        </c:ser>
        <c:ser>
          <c:idx val="48"/>
          <c:order val="48"/>
          <c:tx>
            <c:strRef>
              <c:f>'MGvsAce (2)'!$A$120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(2)'!$B$120:$C$120</c:f>
              <c:numCache>
                <c:formatCode>General</c:formatCode>
                <c:ptCount val="2"/>
                <c:pt idx="0">
                  <c:v>30.54</c:v>
                </c:pt>
                <c:pt idx="1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BEFA-4D78-B473-B6F9D231E9AA}"/>
            </c:ext>
          </c:extLst>
        </c:ser>
        <c:ser>
          <c:idx val="49"/>
          <c:order val="49"/>
          <c:tx>
            <c:strRef>
              <c:f>'MGvsAce (2)'!$A$121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(2)'!$B$121:$C$121</c:f>
              <c:numCache>
                <c:formatCode>General</c:formatCode>
                <c:ptCount val="2"/>
                <c:pt idx="0">
                  <c:v>14.61</c:v>
                </c:pt>
                <c:pt idx="1">
                  <c:v>19.11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BEFA-4D78-B473-B6F9D231E9AA}"/>
            </c:ext>
          </c:extLst>
        </c:ser>
        <c:ser>
          <c:idx val="50"/>
          <c:order val="50"/>
          <c:tx>
            <c:strRef>
              <c:f>'MGvsAce (2)'!$A$122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(2)'!$B$122:$C$122</c:f>
              <c:numCache>
                <c:formatCode>General</c:formatCode>
                <c:ptCount val="2"/>
                <c:pt idx="0">
                  <c:v>19.95</c:v>
                </c:pt>
                <c:pt idx="1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BEFA-4D78-B473-B6F9D231E9AA}"/>
            </c:ext>
          </c:extLst>
        </c:ser>
        <c:ser>
          <c:idx val="51"/>
          <c:order val="51"/>
          <c:tx>
            <c:strRef>
              <c:f>'MGvsAce (2)'!$A$123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(2)'!$B$123:$C$123</c:f>
              <c:numCache>
                <c:formatCode>General</c:formatCode>
                <c:ptCount val="2"/>
                <c:pt idx="0">
                  <c:v>19.95</c:v>
                </c:pt>
                <c:pt idx="1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BEFA-4D78-B473-B6F9D231E9AA}"/>
            </c:ext>
          </c:extLst>
        </c:ser>
        <c:ser>
          <c:idx val="52"/>
          <c:order val="52"/>
          <c:tx>
            <c:strRef>
              <c:f>'MGvsAce (2)'!$A$124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(2)'!$B$124:$C$124</c:f>
              <c:numCache>
                <c:formatCode>General</c:formatCode>
                <c:ptCount val="2"/>
                <c:pt idx="0">
                  <c:v>32.82</c:v>
                </c:pt>
                <c:pt idx="1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BEFA-4D78-B473-B6F9D231E9AA}"/>
            </c:ext>
          </c:extLst>
        </c:ser>
        <c:ser>
          <c:idx val="53"/>
          <c:order val="53"/>
          <c:tx>
            <c:strRef>
              <c:f>'MGvsAce (2)'!$A$125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(2)'!$B$125:$C$125</c:f>
              <c:numCache>
                <c:formatCode>General</c:formatCode>
                <c:ptCount val="2"/>
                <c:pt idx="0">
                  <c:v>32.82</c:v>
                </c:pt>
                <c:pt idx="1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BEFA-4D78-B473-B6F9D231E9AA}"/>
            </c:ext>
          </c:extLst>
        </c:ser>
        <c:ser>
          <c:idx val="54"/>
          <c:order val="54"/>
          <c:tx>
            <c:strRef>
              <c:f>'MGvsAce (2)'!$A$126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(2)'!$B$126:$C$126</c:f>
              <c:numCache>
                <c:formatCode>General</c:formatCode>
                <c:ptCount val="2"/>
                <c:pt idx="0">
                  <c:v>22.4</c:v>
                </c:pt>
                <c:pt idx="1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BEFA-4D78-B473-B6F9D231E9AA}"/>
            </c:ext>
          </c:extLst>
        </c:ser>
        <c:ser>
          <c:idx val="55"/>
          <c:order val="55"/>
          <c:tx>
            <c:strRef>
              <c:f>'MGvsAce (2)'!$A$127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(2)'!$B$127:$C$127</c:f>
              <c:numCache>
                <c:formatCode>General</c:formatCode>
                <c:ptCount val="2"/>
                <c:pt idx="0">
                  <c:v>22.4</c:v>
                </c:pt>
                <c:pt idx="1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BEFA-4D78-B473-B6F9D231E9AA}"/>
            </c:ext>
          </c:extLst>
        </c:ser>
        <c:ser>
          <c:idx val="56"/>
          <c:order val="56"/>
          <c:tx>
            <c:strRef>
              <c:f>'MGvsAce (2)'!$A$128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(2)'!$B$128:$C$128</c:f>
              <c:numCache>
                <c:formatCode>General</c:formatCode>
                <c:ptCount val="2"/>
                <c:pt idx="0">
                  <c:v>27.89</c:v>
                </c:pt>
                <c:pt idx="1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EFA-4D78-B473-B6F9D231E9AA}"/>
            </c:ext>
          </c:extLst>
        </c:ser>
        <c:ser>
          <c:idx val="57"/>
          <c:order val="57"/>
          <c:tx>
            <c:strRef>
              <c:f>'MGvsAce (2)'!$A$129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(2)'!$B$129:$C$129</c:f>
              <c:numCache>
                <c:formatCode>General</c:formatCode>
                <c:ptCount val="2"/>
                <c:pt idx="0">
                  <c:v>27.89</c:v>
                </c:pt>
                <c:pt idx="1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BEFA-4D78-B473-B6F9D231E9AA}"/>
            </c:ext>
          </c:extLst>
        </c:ser>
        <c:ser>
          <c:idx val="58"/>
          <c:order val="58"/>
          <c:tx>
            <c:strRef>
              <c:f>'MGvsAce (2)'!$A$130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(2)'!$B$130:$C$130</c:f>
              <c:numCache>
                <c:formatCode>General</c:formatCode>
                <c:ptCount val="2"/>
                <c:pt idx="0">
                  <c:v>17.18</c:v>
                </c:pt>
                <c:pt idx="1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BEFA-4D78-B473-B6F9D231E9AA}"/>
            </c:ext>
          </c:extLst>
        </c:ser>
        <c:ser>
          <c:idx val="59"/>
          <c:order val="59"/>
          <c:tx>
            <c:strRef>
              <c:f>'MGvsAce (2)'!$A$131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(2)'!$B$131:$C$131</c:f>
              <c:numCache>
                <c:formatCode>General</c:formatCode>
                <c:ptCount val="2"/>
                <c:pt idx="0">
                  <c:v>17.18</c:v>
                </c:pt>
                <c:pt idx="1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BEFA-4D78-B473-B6F9D231E9AA}"/>
            </c:ext>
          </c:extLst>
        </c:ser>
        <c:ser>
          <c:idx val="60"/>
          <c:order val="60"/>
          <c:tx>
            <c:strRef>
              <c:f>'MGvsAce (2)'!$A$132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(2)'!$B$132:$C$132</c:f>
              <c:numCache>
                <c:formatCode>General</c:formatCode>
                <c:ptCount val="2"/>
                <c:pt idx="0">
                  <c:v>21.07</c:v>
                </c:pt>
                <c:pt idx="1">
                  <c:v>19.48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BEFA-4D78-B473-B6F9D231E9AA}"/>
            </c:ext>
          </c:extLst>
        </c:ser>
        <c:ser>
          <c:idx val="61"/>
          <c:order val="61"/>
          <c:tx>
            <c:strRef>
              <c:f>'MGvsAce (2)'!$A$133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(2)'!$B$133:$C$133</c:f>
              <c:numCache>
                <c:formatCode>General</c:formatCode>
                <c:ptCount val="2"/>
                <c:pt idx="0">
                  <c:v>19.809999999999999</c:v>
                </c:pt>
                <c:pt idx="1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BEFA-4D78-B473-B6F9D231E9AA}"/>
            </c:ext>
          </c:extLst>
        </c:ser>
        <c:ser>
          <c:idx val="62"/>
          <c:order val="62"/>
          <c:tx>
            <c:strRef>
              <c:f>'MGvsAce (2)'!$A$134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(2)'!$B$134:$C$134</c:f>
              <c:numCache>
                <c:formatCode>General</c:formatCode>
                <c:ptCount val="2"/>
                <c:pt idx="0">
                  <c:v>19.809999999999999</c:v>
                </c:pt>
                <c:pt idx="1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BEFA-4D78-B473-B6F9D231E9AA}"/>
            </c:ext>
          </c:extLst>
        </c:ser>
        <c:ser>
          <c:idx val="63"/>
          <c:order val="63"/>
          <c:tx>
            <c:strRef>
              <c:f>'MGvsAce (2)'!$A$135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(2)'!$B$135:$C$135</c:f>
              <c:numCache>
                <c:formatCode>General</c:formatCode>
                <c:ptCount val="2"/>
                <c:pt idx="0">
                  <c:v>30.4</c:v>
                </c:pt>
                <c:pt idx="1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BEFA-4D78-B473-B6F9D231E9AA}"/>
            </c:ext>
          </c:extLst>
        </c:ser>
        <c:ser>
          <c:idx val="64"/>
          <c:order val="64"/>
          <c:tx>
            <c:strRef>
              <c:f>'MGvsAce (2)'!$A$136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(2)'!$B$136:$C$136</c:f>
              <c:numCache>
                <c:formatCode>General</c:formatCode>
                <c:ptCount val="2"/>
                <c:pt idx="0">
                  <c:v>30.4</c:v>
                </c:pt>
                <c:pt idx="1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BEFA-4D78-B473-B6F9D231E9AA}"/>
            </c:ext>
          </c:extLst>
        </c:ser>
        <c:ser>
          <c:idx val="65"/>
          <c:order val="65"/>
          <c:tx>
            <c:strRef>
              <c:f>'MGvsAce (2)'!$A$137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(2)'!$B$137:$C$137</c:f>
              <c:numCache>
                <c:formatCode>General</c:formatCode>
                <c:ptCount val="2"/>
                <c:pt idx="0">
                  <c:v>15.85</c:v>
                </c:pt>
                <c:pt idx="1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BEFA-4D78-B473-B6F9D231E9AA}"/>
            </c:ext>
          </c:extLst>
        </c:ser>
        <c:ser>
          <c:idx val="66"/>
          <c:order val="66"/>
          <c:tx>
            <c:strRef>
              <c:f>'MGvsAce (2)'!$A$138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(2)'!$B$138:$C$138</c:f>
              <c:numCache>
                <c:formatCode>General</c:formatCode>
                <c:ptCount val="2"/>
                <c:pt idx="0">
                  <c:v>15.85</c:v>
                </c:pt>
                <c:pt idx="1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BEFA-4D78-B473-B6F9D231E9AA}"/>
            </c:ext>
          </c:extLst>
        </c:ser>
        <c:ser>
          <c:idx val="67"/>
          <c:order val="67"/>
          <c:tx>
            <c:strRef>
              <c:f>'MGvsAce (2)'!$A$139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(2)'!$B$139:$C$139</c:f>
              <c:numCache>
                <c:formatCode>General</c:formatCode>
                <c:ptCount val="2"/>
                <c:pt idx="0">
                  <c:v>19.55</c:v>
                </c:pt>
                <c:pt idx="1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BEFA-4D78-B473-B6F9D231E9AA}"/>
            </c:ext>
          </c:extLst>
        </c:ser>
        <c:ser>
          <c:idx val="68"/>
          <c:order val="68"/>
          <c:tx>
            <c:strRef>
              <c:f>'MGvsAce (2)'!$A$140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(2)'!$B$140:$C$140</c:f>
              <c:numCache>
                <c:formatCode>General</c:formatCode>
                <c:ptCount val="2"/>
                <c:pt idx="0">
                  <c:v>19.55</c:v>
                </c:pt>
                <c:pt idx="1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BEFA-4D78-B473-B6F9D231E9AA}"/>
            </c:ext>
          </c:extLst>
        </c:ser>
        <c:ser>
          <c:idx val="69"/>
          <c:order val="69"/>
          <c:tx>
            <c:strRef>
              <c:f>'MGvsAce (2)'!$A$141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(2)'!$B$141:$C$141</c:f>
              <c:numCache>
                <c:formatCode>General</c:formatCode>
                <c:ptCount val="2"/>
                <c:pt idx="0">
                  <c:v>16.36</c:v>
                </c:pt>
                <c:pt idx="1">
                  <c:v>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BEFA-4D78-B473-B6F9D231E9AA}"/>
            </c:ext>
          </c:extLst>
        </c:ser>
        <c:ser>
          <c:idx val="70"/>
          <c:order val="70"/>
          <c:tx>
            <c:strRef>
              <c:f>'MGvsAce (2)'!$A$142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(2)'!$B$142:$C$142</c:f>
              <c:numCache>
                <c:formatCode>General</c:formatCode>
                <c:ptCount val="2"/>
                <c:pt idx="0">
                  <c:v>13.41</c:v>
                </c:pt>
                <c:pt idx="1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BEFA-4D78-B473-B6F9D231E9AA}"/>
            </c:ext>
          </c:extLst>
        </c:ser>
        <c:ser>
          <c:idx val="71"/>
          <c:order val="71"/>
          <c:tx>
            <c:strRef>
              <c:f>'MGvsAce (2)'!$A$143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(2)'!$B$143:$C$143</c:f>
              <c:numCache>
                <c:formatCode>General</c:formatCode>
                <c:ptCount val="2"/>
                <c:pt idx="0">
                  <c:v>13.41</c:v>
                </c:pt>
                <c:pt idx="1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BEFA-4D78-B473-B6F9D231E9AA}"/>
            </c:ext>
          </c:extLst>
        </c:ser>
        <c:ser>
          <c:idx val="72"/>
          <c:order val="72"/>
          <c:tx>
            <c:strRef>
              <c:f>'MGvsAce (2)'!$A$144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(2)'!$B$144:$C$144</c:f>
              <c:numCache>
                <c:formatCode>General</c:formatCode>
                <c:ptCount val="2"/>
                <c:pt idx="0">
                  <c:v>19.25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BEFA-4D78-B473-B6F9D231E9AA}"/>
            </c:ext>
          </c:extLst>
        </c:ser>
        <c:ser>
          <c:idx val="73"/>
          <c:order val="73"/>
          <c:tx>
            <c:strRef>
              <c:f>'MGvsAce (2)'!$A$145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(2)'!$B$145:$C$145</c:f>
              <c:numCache>
                <c:formatCode>General</c:formatCode>
                <c:ptCount val="2"/>
                <c:pt idx="0">
                  <c:v>19.25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BEFA-4D78-B473-B6F9D231E9AA}"/>
            </c:ext>
          </c:extLst>
        </c:ser>
        <c:ser>
          <c:idx val="74"/>
          <c:order val="74"/>
          <c:tx>
            <c:strRef>
              <c:f>'MGvsAce (2)'!$A$146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(2)'!$B$146:$C$146</c:f>
              <c:numCache>
                <c:formatCode>General</c:formatCode>
                <c:ptCount val="2"/>
                <c:pt idx="0">
                  <c:v>35.18</c:v>
                </c:pt>
                <c:pt idx="1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BEFA-4D78-B473-B6F9D231E9AA}"/>
            </c:ext>
          </c:extLst>
        </c:ser>
        <c:ser>
          <c:idx val="75"/>
          <c:order val="75"/>
          <c:tx>
            <c:strRef>
              <c:f>'MGvsAce (2)'!$A$147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(2)'!$B$147:$C$147</c:f>
              <c:numCache>
                <c:formatCode>General</c:formatCode>
                <c:ptCount val="2"/>
                <c:pt idx="0">
                  <c:v>35.18</c:v>
                </c:pt>
                <c:pt idx="1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BEFA-4D78-B473-B6F9D231E9AA}"/>
            </c:ext>
          </c:extLst>
        </c:ser>
        <c:ser>
          <c:idx val="76"/>
          <c:order val="76"/>
          <c:tx>
            <c:strRef>
              <c:f>'MGvsAce (2)'!$A$148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(2)'!$B$148:$C$148</c:f>
              <c:numCache>
                <c:formatCode>General</c:formatCode>
                <c:ptCount val="2"/>
                <c:pt idx="0">
                  <c:v>15.63</c:v>
                </c:pt>
                <c:pt idx="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BEFA-4D78-B473-B6F9D231E9AA}"/>
            </c:ext>
          </c:extLst>
        </c:ser>
        <c:ser>
          <c:idx val="77"/>
          <c:order val="77"/>
          <c:tx>
            <c:strRef>
              <c:f>'MGvsAce (2)'!$A$149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(2)'!$B$149:$C$149</c:f>
              <c:numCache>
                <c:formatCode>General</c:formatCode>
                <c:ptCount val="2"/>
                <c:pt idx="0">
                  <c:v>15.63</c:v>
                </c:pt>
                <c:pt idx="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BEFA-4D78-B473-B6F9D231E9AA}"/>
            </c:ext>
          </c:extLst>
        </c:ser>
        <c:ser>
          <c:idx val="78"/>
          <c:order val="78"/>
          <c:tx>
            <c:strRef>
              <c:f>'MGvsAce (2)'!$A$150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(2)'!$B$150:$C$150</c:f>
              <c:numCache>
                <c:formatCode>General</c:formatCode>
                <c:ptCount val="2"/>
                <c:pt idx="0">
                  <c:v>17.72</c:v>
                </c:pt>
                <c:pt idx="1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BEFA-4D78-B473-B6F9D231E9AA}"/>
            </c:ext>
          </c:extLst>
        </c:ser>
        <c:ser>
          <c:idx val="79"/>
          <c:order val="79"/>
          <c:tx>
            <c:strRef>
              <c:f>'MGvsAce (2)'!$A$151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(2)'!$B$151:$C$151</c:f>
              <c:numCache>
                <c:formatCode>General</c:formatCode>
                <c:ptCount val="2"/>
                <c:pt idx="0">
                  <c:v>17.72</c:v>
                </c:pt>
                <c:pt idx="1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BEFA-4D78-B473-B6F9D231E9AA}"/>
            </c:ext>
          </c:extLst>
        </c:ser>
        <c:ser>
          <c:idx val="80"/>
          <c:order val="80"/>
          <c:tx>
            <c:strRef>
              <c:f>'MGvsAce (2)'!$A$152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(2)'!$B$152:$C$152</c:f>
              <c:numCache>
                <c:formatCode>General</c:formatCode>
                <c:ptCount val="2"/>
                <c:pt idx="0">
                  <c:v>12.86</c:v>
                </c:pt>
                <c:pt idx="1">
                  <c:v>15.88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BEFA-4D78-B473-B6F9D231E9AA}"/>
            </c:ext>
          </c:extLst>
        </c:ser>
        <c:ser>
          <c:idx val="81"/>
          <c:order val="81"/>
          <c:tx>
            <c:strRef>
              <c:f>'MGvsAce (2)'!$A$153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(2)'!$B$153:$C$153</c:f>
              <c:numCache>
                <c:formatCode>General</c:formatCode>
                <c:ptCount val="2"/>
                <c:pt idx="0">
                  <c:v>32.880000000000003</c:v>
                </c:pt>
                <c:pt idx="1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BEFA-4D78-B473-B6F9D231E9AA}"/>
            </c:ext>
          </c:extLst>
        </c:ser>
        <c:ser>
          <c:idx val="82"/>
          <c:order val="82"/>
          <c:tx>
            <c:strRef>
              <c:f>'MGvsAce (2)'!$A$154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(2)'!$B$154:$C$154</c:f>
              <c:numCache>
                <c:formatCode>General</c:formatCode>
                <c:ptCount val="2"/>
                <c:pt idx="0">
                  <c:v>32.880000000000003</c:v>
                </c:pt>
                <c:pt idx="1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BEFA-4D78-B473-B6F9D231E9AA}"/>
            </c:ext>
          </c:extLst>
        </c:ser>
        <c:ser>
          <c:idx val="83"/>
          <c:order val="83"/>
          <c:tx>
            <c:strRef>
              <c:f>'MGvsAce (2)'!$A$155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(2)'!$B$155:$C$155</c:f>
              <c:numCache>
                <c:formatCode>General</c:formatCode>
                <c:ptCount val="2"/>
                <c:pt idx="0">
                  <c:v>21.23</c:v>
                </c:pt>
                <c:pt idx="1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BEFA-4D78-B473-B6F9D231E9AA}"/>
            </c:ext>
          </c:extLst>
        </c:ser>
        <c:ser>
          <c:idx val="84"/>
          <c:order val="84"/>
          <c:tx>
            <c:strRef>
              <c:f>'MGvsAce (2)'!$A$156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(2)'!$B$156:$C$156</c:f>
              <c:numCache>
                <c:formatCode>General</c:formatCode>
                <c:ptCount val="2"/>
                <c:pt idx="0">
                  <c:v>21.23</c:v>
                </c:pt>
                <c:pt idx="1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BEFA-4D78-B473-B6F9D231E9AA}"/>
            </c:ext>
          </c:extLst>
        </c:ser>
        <c:ser>
          <c:idx val="85"/>
          <c:order val="85"/>
          <c:tx>
            <c:strRef>
              <c:f>'MGvsAce (2)'!$A$157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(2)'!$B$157:$C$157</c:f>
              <c:numCache>
                <c:formatCode>General</c:formatCode>
                <c:ptCount val="2"/>
                <c:pt idx="0">
                  <c:v>11.66</c:v>
                </c:pt>
                <c:pt idx="1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BEFA-4D78-B473-B6F9D231E9AA}"/>
            </c:ext>
          </c:extLst>
        </c:ser>
        <c:ser>
          <c:idx val="86"/>
          <c:order val="86"/>
          <c:tx>
            <c:strRef>
              <c:f>'MGvsAce (2)'!$A$158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(2)'!$B$158:$C$158</c:f>
              <c:numCache>
                <c:formatCode>General</c:formatCode>
                <c:ptCount val="2"/>
                <c:pt idx="0">
                  <c:v>11.66</c:v>
                </c:pt>
                <c:pt idx="1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BEFA-4D78-B473-B6F9D231E9AA}"/>
            </c:ext>
          </c:extLst>
        </c:ser>
        <c:ser>
          <c:idx val="87"/>
          <c:order val="87"/>
          <c:tx>
            <c:strRef>
              <c:f>'MGvsAce (2)'!$A$159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(2)'!$B$159:$C$159</c:f>
              <c:numCache>
                <c:formatCode>General</c:formatCode>
                <c:ptCount val="2"/>
                <c:pt idx="0">
                  <c:v>34.549999999999997</c:v>
                </c:pt>
                <c:pt idx="1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BEFA-4D78-B473-B6F9D231E9AA}"/>
            </c:ext>
          </c:extLst>
        </c:ser>
        <c:ser>
          <c:idx val="88"/>
          <c:order val="88"/>
          <c:tx>
            <c:strRef>
              <c:f>'MGvsAce (2)'!$A$160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(2)'!$B$160:$C$160</c:f>
              <c:numCache>
                <c:formatCode>General</c:formatCode>
                <c:ptCount val="2"/>
                <c:pt idx="0">
                  <c:v>34.549999999999997</c:v>
                </c:pt>
                <c:pt idx="1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BEFA-4D78-B473-B6F9D231E9AA}"/>
            </c:ext>
          </c:extLst>
        </c:ser>
        <c:ser>
          <c:idx val="89"/>
          <c:order val="89"/>
          <c:tx>
            <c:strRef>
              <c:f>'MGvsAce (2)'!$A$161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(2)'!$B$161:$C$161</c:f>
              <c:numCache>
                <c:formatCode>General</c:formatCode>
                <c:ptCount val="2"/>
                <c:pt idx="0">
                  <c:v>11.06</c:v>
                </c:pt>
                <c:pt idx="1">
                  <c:v>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BEFA-4D78-B473-B6F9D231E9AA}"/>
            </c:ext>
          </c:extLst>
        </c:ser>
        <c:ser>
          <c:idx val="90"/>
          <c:order val="90"/>
          <c:tx>
            <c:strRef>
              <c:f>'MGvsAce (2)'!$A$162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(2)'!$B$162:$C$162</c:f>
              <c:numCache>
                <c:formatCode>General</c:formatCode>
                <c:ptCount val="2"/>
                <c:pt idx="0">
                  <c:v>29</c:v>
                </c:pt>
                <c:pt idx="1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BEFA-4D78-B473-B6F9D231E9AA}"/>
            </c:ext>
          </c:extLst>
        </c:ser>
        <c:ser>
          <c:idx val="91"/>
          <c:order val="91"/>
          <c:tx>
            <c:strRef>
              <c:f>'MGvsAce (2)'!$A$163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(2)'!$B$163:$C$163</c:f>
              <c:numCache>
                <c:formatCode>General</c:formatCode>
                <c:ptCount val="2"/>
                <c:pt idx="0">
                  <c:v>29</c:v>
                </c:pt>
                <c:pt idx="1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BEFA-4D78-B473-B6F9D231E9AA}"/>
            </c:ext>
          </c:extLst>
        </c:ser>
        <c:ser>
          <c:idx val="92"/>
          <c:order val="92"/>
          <c:tx>
            <c:strRef>
              <c:f>'MGvsAce (2)'!$A$164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(2)'!$B$164:$C$164</c:f>
              <c:numCache>
                <c:formatCode>General</c:formatCode>
                <c:ptCount val="2"/>
                <c:pt idx="0">
                  <c:v>11.41</c:v>
                </c:pt>
                <c:pt idx="1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BEFA-4D78-B473-B6F9D231E9AA}"/>
            </c:ext>
          </c:extLst>
        </c:ser>
        <c:ser>
          <c:idx val="93"/>
          <c:order val="93"/>
          <c:tx>
            <c:strRef>
              <c:f>'MGvsAce (2)'!$A$165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(2)'!$B$165:$C$165</c:f>
              <c:numCache>
                <c:formatCode>General</c:formatCode>
                <c:ptCount val="2"/>
                <c:pt idx="0">
                  <c:v>11.41</c:v>
                </c:pt>
                <c:pt idx="1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BEFA-4D78-B473-B6F9D231E9AA}"/>
            </c:ext>
          </c:extLst>
        </c:ser>
        <c:ser>
          <c:idx val="94"/>
          <c:order val="94"/>
          <c:tx>
            <c:strRef>
              <c:f>'MGvsAce (2)'!$A$166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(2)'!$B$166:$C$166</c:f>
              <c:numCache>
                <c:formatCode>General</c:formatCode>
                <c:ptCount val="2"/>
                <c:pt idx="0">
                  <c:v>40.85</c:v>
                </c:pt>
                <c:pt idx="1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BEFA-4D78-B473-B6F9D231E9AA}"/>
            </c:ext>
          </c:extLst>
        </c:ser>
        <c:ser>
          <c:idx val="95"/>
          <c:order val="95"/>
          <c:tx>
            <c:strRef>
              <c:f>'MGvsAce (2)'!$A$167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(2)'!$B$167:$C$167</c:f>
              <c:numCache>
                <c:formatCode>General</c:formatCode>
                <c:ptCount val="2"/>
                <c:pt idx="0">
                  <c:v>40.85</c:v>
                </c:pt>
                <c:pt idx="1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BEFA-4D78-B473-B6F9D231E9AA}"/>
            </c:ext>
          </c:extLst>
        </c:ser>
        <c:ser>
          <c:idx val="96"/>
          <c:order val="96"/>
          <c:tx>
            <c:strRef>
              <c:f>'MGvsAce (2)'!$A$168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(2)'!$B$168:$C$168</c:f>
              <c:numCache>
                <c:formatCode>General</c:formatCode>
                <c:ptCount val="2"/>
                <c:pt idx="0">
                  <c:v>14.1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BEFA-4D78-B473-B6F9D231E9AA}"/>
            </c:ext>
          </c:extLst>
        </c:ser>
        <c:ser>
          <c:idx val="97"/>
          <c:order val="97"/>
          <c:tx>
            <c:strRef>
              <c:f>'MGvsAce (2)'!$A$169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(2)'!$B$169:$C$169</c:f>
              <c:numCache>
                <c:formatCode>General</c:formatCode>
                <c:ptCount val="2"/>
                <c:pt idx="0">
                  <c:v>14.1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BEFA-4D78-B473-B6F9D231E9AA}"/>
            </c:ext>
          </c:extLst>
        </c:ser>
        <c:ser>
          <c:idx val="98"/>
          <c:order val="98"/>
          <c:tx>
            <c:strRef>
              <c:f>'MGvsAce (2)'!$A$170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(2)'!$B$170:$C$170</c:f>
              <c:numCache>
                <c:formatCode>General</c:formatCode>
                <c:ptCount val="2"/>
                <c:pt idx="0">
                  <c:v>22.4</c:v>
                </c:pt>
                <c:pt idx="1">
                  <c:v>37.72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BEFA-4D78-B473-B6F9D231E9AA}"/>
            </c:ext>
          </c:extLst>
        </c:ser>
        <c:ser>
          <c:idx val="99"/>
          <c:order val="99"/>
          <c:tx>
            <c:strRef>
              <c:f>'MGvsAce (2)'!$A$171</c:f>
              <c:strCache>
                <c:ptCount val="1"/>
                <c:pt idx="0">
                  <c:v>n=55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(2)'!$B$171:$C$171</c:f>
              <c:numCache>
                <c:formatCode>General</c:formatCode>
                <c:ptCount val="2"/>
                <c:pt idx="0">
                  <c:v>22.4</c:v>
                </c:pt>
                <c:pt idx="1">
                  <c:v>37.72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BEFA-4D78-B473-B6F9D231E9AA}"/>
            </c:ext>
          </c:extLst>
        </c:ser>
        <c:ser>
          <c:idx val="100"/>
          <c:order val="100"/>
          <c:tx>
            <c:strRef>
              <c:f>'MGvsAce (2)'!$A$60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'MGvsAce (2)'!$B$71:$C$71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(2)'!$B$60:$C$60</c:f>
              <c:numCache>
                <c:formatCode>General</c:formatCode>
                <c:ptCount val="2"/>
                <c:pt idx="0">
                  <c:v>26.335454545454546</c:v>
                </c:pt>
                <c:pt idx="1">
                  <c:v>33.376037735849053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BEFA-4D78-B473-B6F9D231E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'MGvsAce (2)'!$J$71:$K$71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(2)'!$J$72:$K$72</c:f>
              <c:numCache>
                <c:formatCode>General</c:formatCode>
                <c:ptCount val="2"/>
                <c:pt idx="0">
                  <c:v>13.08</c:v>
                </c:pt>
                <c:pt idx="1">
                  <c:v>14.508000000000001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1-4DF2-A4FC-F628D4369C6C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01-4DF2-A4FC-F628D4369C6C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901-4DF2-A4FC-F628D4369C6C}"/>
              </c:ext>
            </c:extLst>
          </c:dPt>
          <c:errBars>
            <c:errBarType val="minus"/>
            <c:errValType val="cust"/>
            <c:noEndCap val="0"/>
            <c:minus>
              <c:numRef>
                <c:f>'MGvsAce (2)'!$J$73:$K$73</c:f>
                <c:numCache>
                  <c:formatCode>General</c:formatCode>
                  <c:ptCount val="2"/>
                  <c:pt idx="0">
                    <c:v>2.9599999999999991</c:v>
                  </c:pt>
                  <c:pt idx="1">
                    <c:v>4.7419999999999991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'MGvsAce (2)'!$J$71:$K$71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(2)'!$J$73:$K$73</c:f>
              <c:numCache>
                <c:formatCode>General</c:formatCode>
                <c:ptCount val="2"/>
                <c:pt idx="0">
                  <c:v>2.9599999999999991</c:v>
                </c:pt>
                <c:pt idx="1">
                  <c:v>4.7419999999999991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01-4DF2-A4FC-F628D4369C6C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'MGvsAce (2)'!$J$71:$K$71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(2)'!$J$74:$K$74</c:f>
              <c:numCache>
                <c:formatCode>General</c:formatCode>
                <c:ptCount val="2"/>
                <c:pt idx="0">
                  <c:v>5.1400000000000006</c:v>
                </c:pt>
                <c:pt idx="1">
                  <c:v>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01-4DF2-A4FC-F628D4369C6C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'MGvsAce (2)'!$J$76:$K$76</c:f>
                <c:numCache>
                  <c:formatCode>General</c:formatCode>
                  <c:ptCount val="2"/>
                  <c:pt idx="0">
                    <c:v>15.060000000000009</c:v>
                  </c:pt>
                  <c:pt idx="1">
                    <c:v>16.406000000000034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'MGvsAce (2)'!$J$71:$K$71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(2)'!$J$75:$K$75</c:f>
              <c:numCache>
                <c:formatCode>General</c:formatCode>
                <c:ptCount val="2"/>
                <c:pt idx="0">
                  <c:v>9.32</c:v>
                </c:pt>
                <c:pt idx="1">
                  <c:v>16.850000000000001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01-4DF2-A4FC-F628D4369C6C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'MGvsAce (2)'!$J$71:$K$71</c:f>
              <c:strCache>
                <c:ptCount val="2"/>
                <c:pt idx="0">
                  <c:v>Mcimobi</c:v>
                </c:pt>
                <c:pt idx="1">
                  <c:v>2</c:v>
                </c:pt>
              </c:strCache>
            </c:strRef>
          </c:cat>
          <c:val>
            <c:numRef>
              <c:f>'MGvsAce (2)'!$J$76:$K$76</c:f>
              <c:numCache>
                <c:formatCode>General</c:formatCode>
                <c:ptCount val="2"/>
                <c:pt idx="0">
                  <c:v>15.060000000000009</c:v>
                </c:pt>
                <c:pt idx="1">
                  <c:v>16.406000000000034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01-4DF2-A4FC-F628D4369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5533230293662"/>
          <c:y val="0.11908874368439415"/>
          <c:w val="0.77434312210200928"/>
          <c:h val="0.79392495789596107"/>
        </c:manualLayout>
      </c:layout>
      <c:lineChart>
        <c:grouping val="standard"/>
        <c:varyColors val="0"/>
        <c:ser>
          <c:idx val="0"/>
          <c:order val="0"/>
          <c:tx>
            <c:strRef>
              <c:f>'AWSvsAce (2)'!$A$72</c:f>
              <c:strCache>
                <c:ptCount val="1"/>
                <c:pt idx="0">
                  <c:v>n=1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(2)'!$B$72:$C$72</c:f>
              <c:numCache>
                <c:formatCode>General</c:formatCode>
                <c:ptCount val="2"/>
                <c:pt idx="0">
                  <c:v>33.42</c:v>
                </c:pt>
                <c:pt idx="1">
                  <c:v>25.13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79-46E4-8032-3B55103AA052}"/>
            </c:ext>
          </c:extLst>
        </c:ser>
        <c:ser>
          <c:idx val="1"/>
          <c:order val="1"/>
          <c:tx>
            <c:strRef>
              <c:f>'AWSvsAce (2)'!$A$73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(2)'!$B$73:$C$73</c:f>
              <c:numCache>
                <c:formatCode>General</c:formatCode>
                <c:ptCount val="2"/>
                <c:pt idx="0">
                  <c:v>18.73</c:v>
                </c:pt>
                <c:pt idx="1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79-46E4-8032-3B55103AA052}"/>
            </c:ext>
          </c:extLst>
        </c:ser>
        <c:ser>
          <c:idx val="2"/>
          <c:order val="2"/>
          <c:tx>
            <c:strRef>
              <c:f>'AWSvsAce (2)'!$A$74</c:f>
              <c:strCache>
                <c:ptCount val="1"/>
                <c:pt idx="0">
                  <c:v>n=2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(2)'!$B$74:$C$74</c:f>
              <c:numCache>
                <c:formatCode>General</c:formatCode>
                <c:ptCount val="2"/>
                <c:pt idx="0">
                  <c:v>18.73</c:v>
                </c:pt>
                <c:pt idx="1">
                  <c:v>20.16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79-46E4-8032-3B55103AA052}"/>
            </c:ext>
          </c:extLst>
        </c:ser>
        <c:ser>
          <c:idx val="3"/>
          <c:order val="3"/>
          <c:tx>
            <c:strRef>
              <c:f>'AWSvsAce (2)'!$A$75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(2)'!$B$75:$C$75</c:f>
              <c:numCache>
                <c:formatCode>General</c:formatCode>
                <c:ptCount val="2"/>
                <c:pt idx="0">
                  <c:v>12.98</c:v>
                </c:pt>
                <c:pt idx="1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79-46E4-8032-3B55103AA052}"/>
            </c:ext>
          </c:extLst>
        </c:ser>
        <c:ser>
          <c:idx val="4"/>
          <c:order val="4"/>
          <c:tx>
            <c:strRef>
              <c:f>'AWSvsAce (2)'!$A$76</c:f>
              <c:strCache>
                <c:ptCount val="1"/>
                <c:pt idx="0">
                  <c:v>n=3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(2)'!$B$76:$C$76</c:f>
              <c:numCache>
                <c:formatCode>General</c:formatCode>
                <c:ptCount val="2"/>
                <c:pt idx="0">
                  <c:v>12.98</c:v>
                </c:pt>
                <c:pt idx="1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79-46E4-8032-3B55103AA052}"/>
            </c:ext>
          </c:extLst>
        </c:ser>
        <c:ser>
          <c:idx val="5"/>
          <c:order val="5"/>
          <c:tx>
            <c:strRef>
              <c:f>'AWSvsAce (2)'!$A$77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(2)'!$B$77:$C$77</c:f>
              <c:numCache>
                <c:formatCode>General</c:formatCode>
                <c:ptCount val="2"/>
                <c:pt idx="0">
                  <c:v>72.400000000000006</c:v>
                </c:pt>
                <c:pt idx="1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F79-46E4-8032-3B55103AA052}"/>
            </c:ext>
          </c:extLst>
        </c:ser>
        <c:ser>
          <c:idx val="6"/>
          <c:order val="6"/>
          <c:tx>
            <c:strRef>
              <c:f>'AWSvsAce (2)'!$A$78</c:f>
              <c:strCache>
                <c:ptCount val="1"/>
                <c:pt idx="0">
                  <c:v>n=4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(2)'!$B$78:$C$78</c:f>
              <c:numCache>
                <c:formatCode>General</c:formatCode>
                <c:ptCount val="2"/>
                <c:pt idx="0">
                  <c:v>72.400000000000006</c:v>
                </c:pt>
                <c:pt idx="1">
                  <c:v>46.35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F79-46E4-8032-3B55103AA052}"/>
            </c:ext>
          </c:extLst>
        </c:ser>
        <c:ser>
          <c:idx val="7"/>
          <c:order val="7"/>
          <c:tx>
            <c:strRef>
              <c:f>'AWSvsAce (2)'!$A$79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(2)'!$B$79:$C$79</c:f>
              <c:numCache>
                <c:formatCode>General</c:formatCode>
                <c:ptCount val="2"/>
                <c:pt idx="0">
                  <c:v>40.6</c:v>
                </c:pt>
                <c:pt idx="1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F79-46E4-8032-3B55103AA052}"/>
            </c:ext>
          </c:extLst>
        </c:ser>
        <c:ser>
          <c:idx val="8"/>
          <c:order val="8"/>
          <c:tx>
            <c:strRef>
              <c:f>'AWSvsAce (2)'!$A$80</c:f>
              <c:strCache>
                <c:ptCount val="1"/>
                <c:pt idx="0">
                  <c:v>n=5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(2)'!$B$80:$C$80</c:f>
              <c:numCache>
                <c:formatCode>General</c:formatCode>
                <c:ptCount val="2"/>
                <c:pt idx="0">
                  <c:v>40.6</c:v>
                </c:pt>
                <c:pt idx="1">
                  <c:v>39.21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F79-46E4-8032-3B55103AA052}"/>
            </c:ext>
          </c:extLst>
        </c:ser>
        <c:ser>
          <c:idx val="9"/>
          <c:order val="9"/>
          <c:tx>
            <c:strRef>
              <c:f>'AWSvsAce (2)'!$A$81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(2)'!$B$81:$C$81</c:f>
              <c:numCache>
                <c:formatCode>General</c:formatCode>
                <c:ptCount val="2"/>
                <c:pt idx="0">
                  <c:v>13.03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F79-46E4-8032-3B55103AA052}"/>
            </c:ext>
          </c:extLst>
        </c:ser>
        <c:ser>
          <c:idx val="10"/>
          <c:order val="10"/>
          <c:tx>
            <c:strRef>
              <c:f>'AWSvsAce (2)'!$A$82</c:f>
              <c:strCache>
                <c:ptCount val="1"/>
                <c:pt idx="0">
                  <c:v>n=6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(2)'!$B$82:$C$82</c:f>
              <c:numCache>
                <c:formatCode>General</c:formatCode>
                <c:ptCount val="2"/>
                <c:pt idx="0">
                  <c:v>13.03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F79-46E4-8032-3B55103AA052}"/>
            </c:ext>
          </c:extLst>
        </c:ser>
        <c:ser>
          <c:idx val="11"/>
          <c:order val="11"/>
          <c:tx>
            <c:strRef>
              <c:f>'AWSvsAce (2)'!$A$83</c:f>
              <c:strCache>
                <c:ptCount val="1"/>
                <c:pt idx="0">
                  <c:v>n=7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(2)'!$B$83:$C$83</c:f>
              <c:numCache>
                <c:formatCode>General</c:formatCode>
                <c:ptCount val="2"/>
                <c:pt idx="0">
                  <c:v>17.16</c:v>
                </c:pt>
                <c:pt idx="1">
                  <c:v>41.07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F79-46E4-8032-3B55103AA052}"/>
            </c:ext>
          </c:extLst>
        </c:ser>
        <c:ser>
          <c:idx val="12"/>
          <c:order val="12"/>
          <c:tx>
            <c:strRef>
              <c:f>'AWSvsAce (2)'!$A$84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(2)'!$B$84:$C$84</c:f>
              <c:numCache>
                <c:formatCode>General</c:formatCode>
                <c:ptCount val="2"/>
                <c:pt idx="0">
                  <c:v>14.98</c:v>
                </c:pt>
                <c:pt idx="1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F79-46E4-8032-3B55103AA052}"/>
            </c:ext>
          </c:extLst>
        </c:ser>
        <c:ser>
          <c:idx val="13"/>
          <c:order val="13"/>
          <c:tx>
            <c:strRef>
              <c:f>'AWSvsAce (2)'!$A$85</c:f>
              <c:strCache>
                <c:ptCount val="1"/>
                <c:pt idx="0">
                  <c:v>n=8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(2)'!$B$85:$C$85</c:f>
              <c:numCache>
                <c:formatCode>General</c:formatCode>
                <c:ptCount val="2"/>
                <c:pt idx="0">
                  <c:v>14.98</c:v>
                </c:pt>
                <c:pt idx="1">
                  <c:v>19.18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F79-46E4-8032-3B55103AA052}"/>
            </c:ext>
          </c:extLst>
        </c:ser>
        <c:ser>
          <c:idx val="14"/>
          <c:order val="14"/>
          <c:tx>
            <c:strRef>
              <c:f>'AWSvsAce (2)'!$A$86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(2)'!$B$86:$C$86</c:f>
              <c:numCache>
                <c:formatCode>General</c:formatCode>
                <c:ptCount val="2"/>
                <c:pt idx="0">
                  <c:v>29.1</c:v>
                </c:pt>
                <c:pt idx="1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F79-46E4-8032-3B55103AA052}"/>
            </c:ext>
          </c:extLst>
        </c:ser>
        <c:ser>
          <c:idx val="15"/>
          <c:order val="15"/>
          <c:tx>
            <c:strRef>
              <c:f>'AWSvsAce (2)'!$A$87</c:f>
              <c:strCache>
                <c:ptCount val="1"/>
                <c:pt idx="0">
                  <c:v>n=9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(2)'!$B$87:$C$87</c:f>
              <c:numCache>
                <c:formatCode>General</c:formatCode>
                <c:ptCount val="2"/>
                <c:pt idx="0">
                  <c:v>29.1</c:v>
                </c:pt>
                <c:pt idx="1">
                  <c:v>81.150000000000006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F79-46E4-8032-3B55103AA052}"/>
            </c:ext>
          </c:extLst>
        </c:ser>
        <c:ser>
          <c:idx val="16"/>
          <c:order val="16"/>
          <c:tx>
            <c:strRef>
              <c:f>'AWSvsAce (2)'!$A$88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(2)'!$B$88:$C$88</c:f>
              <c:numCache>
                <c:formatCode>General</c:formatCode>
                <c:ptCount val="2"/>
                <c:pt idx="0">
                  <c:v>13.48</c:v>
                </c:pt>
                <c:pt idx="1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1F79-46E4-8032-3B55103AA052}"/>
            </c:ext>
          </c:extLst>
        </c:ser>
        <c:ser>
          <c:idx val="17"/>
          <c:order val="17"/>
          <c:tx>
            <c:strRef>
              <c:f>'AWSvsAce (2)'!$A$89</c:f>
              <c:strCache>
                <c:ptCount val="1"/>
                <c:pt idx="0">
                  <c:v>n=10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(2)'!$B$89:$C$89</c:f>
              <c:numCache>
                <c:formatCode>General</c:formatCode>
                <c:ptCount val="2"/>
                <c:pt idx="0">
                  <c:v>13.48</c:v>
                </c:pt>
                <c:pt idx="1">
                  <c:v>26.33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1F79-46E4-8032-3B55103AA052}"/>
            </c:ext>
          </c:extLst>
        </c:ser>
        <c:ser>
          <c:idx val="18"/>
          <c:order val="18"/>
          <c:tx>
            <c:strRef>
              <c:f>'AWSvsAce (2)'!$A$90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(2)'!$B$90:$C$90</c:f>
              <c:numCache>
                <c:formatCode>General</c:formatCode>
                <c:ptCount val="2"/>
                <c:pt idx="0">
                  <c:v>92.19</c:v>
                </c:pt>
                <c:pt idx="1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F79-46E4-8032-3B55103AA052}"/>
            </c:ext>
          </c:extLst>
        </c:ser>
        <c:ser>
          <c:idx val="19"/>
          <c:order val="19"/>
          <c:tx>
            <c:strRef>
              <c:f>'AWSvsAce (2)'!$A$91</c:f>
              <c:strCache>
                <c:ptCount val="1"/>
                <c:pt idx="0">
                  <c:v>n=11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(2)'!$B$91:$C$91</c:f>
              <c:numCache>
                <c:formatCode>General</c:formatCode>
                <c:ptCount val="2"/>
                <c:pt idx="0">
                  <c:v>92.19</c:v>
                </c:pt>
                <c:pt idx="1">
                  <c:v>52.17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F79-46E4-8032-3B55103AA052}"/>
            </c:ext>
          </c:extLst>
        </c:ser>
        <c:ser>
          <c:idx val="20"/>
          <c:order val="20"/>
          <c:tx>
            <c:strRef>
              <c:f>'AWSvsAce (2)'!$A$92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(2)'!$B$92:$C$92</c:f>
              <c:numCache>
                <c:formatCode>General</c:formatCode>
                <c:ptCount val="2"/>
                <c:pt idx="0">
                  <c:v>21</c:v>
                </c:pt>
                <c:pt idx="1">
                  <c:v>65.19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F79-46E4-8032-3B55103AA052}"/>
            </c:ext>
          </c:extLst>
        </c:ser>
        <c:ser>
          <c:idx val="21"/>
          <c:order val="21"/>
          <c:tx>
            <c:strRef>
              <c:f>'AWSvsAce (2)'!$A$93</c:f>
              <c:strCache>
                <c:ptCount val="1"/>
                <c:pt idx="0">
                  <c:v>n=12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(2)'!$B$93:$C$93</c:f>
              <c:numCache>
                <c:formatCode>General</c:formatCode>
                <c:ptCount val="2"/>
                <c:pt idx="0">
                  <c:v>21</c:v>
                </c:pt>
                <c:pt idx="1">
                  <c:v>65.19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F79-46E4-8032-3B55103AA052}"/>
            </c:ext>
          </c:extLst>
        </c:ser>
        <c:ser>
          <c:idx val="22"/>
          <c:order val="22"/>
          <c:tx>
            <c:strRef>
              <c:f>'AWSvsAce (2)'!$A$94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(2)'!$B$94:$C$94</c:f>
              <c:numCache>
                <c:formatCode>General</c:formatCode>
                <c:ptCount val="2"/>
                <c:pt idx="0">
                  <c:v>20.86</c:v>
                </c:pt>
                <c:pt idx="1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F79-46E4-8032-3B55103AA052}"/>
            </c:ext>
          </c:extLst>
        </c:ser>
        <c:ser>
          <c:idx val="23"/>
          <c:order val="23"/>
          <c:tx>
            <c:strRef>
              <c:f>'AWSvsAce (2)'!$A$95</c:f>
              <c:strCache>
                <c:ptCount val="1"/>
                <c:pt idx="0">
                  <c:v>n=13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(2)'!$B$95:$C$95</c:f>
              <c:numCache>
                <c:formatCode>General</c:formatCode>
                <c:ptCount val="2"/>
                <c:pt idx="0">
                  <c:v>20.86</c:v>
                </c:pt>
                <c:pt idx="1">
                  <c:v>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F79-46E4-8032-3B55103AA052}"/>
            </c:ext>
          </c:extLst>
        </c:ser>
        <c:ser>
          <c:idx val="24"/>
          <c:order val="24"/>
          <c:tx>
            <c:strRef>
              <c:f>'AWSvsAce (2)'!$A$96</c:f>
              <c:strCache>
                <c:ptCount val="1"/>
                <c:pt idx="0">
                  <c:v>n=14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(2)'!$B$96:$C$96</c:f>
              <c:numCache>
                <c:formatCode>General</c:formatCode>
                <c:ptCount val="2"/>
                <c:pt idx="0">
                  <c:v>49.3</c:v>
                </c:pt>
                <c:pt idx="1">
                  <c:v>24.95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F79-46E4-8032-3B55103AA052}"/>
            </c:ext>
          </c:extLst>
        </c:ser>
        <c:ser>
          <c:idx val="25"/>
          <c:order val="25"/>
          <c:tx>
            <c:strRef>
              <c:f>'AWSvsAce (2)'!$A$97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(2)'!$B$97:$C$97</c:f>
              <c:numCache>
                <c:formatCode>General</c:formatCode>
                <c:ptCount val="2"/>
                <c:pt idx="0">
                  <c:v>23.78</c:v>
                </c:pt>
                <c:pt idx="1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1F79-46E4-8032-3B55103AA052}"/>
            </c:ext>
          </c:extLst>
        </c:ser>
        <c:ser>
          <c:idx val="26"/>
          <c:order val="26"/>
          <c:tx>
            <c:strRef>
              <c:f>'AWSvsAce (2)'!$A$98</c:f>
              <c:strCache>
                <c:ptCount val="1"/>
                <c:pt idx="0">
                  <c:v>n=15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(2)'!$B$98:$C$98</c:f>
              <c:numCache>
                <c:formatCode>General</c:formatCode>
                <c:ptCount val="2"/>
                <c:pt idx="0">
                  <c:v>23.78</c:v>
                </c:pt>
                <c:pt idx="1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1F79-46E4-8032-3B55103AA052}"/>
            </c:ext>
          </c:extLst>
        </c:ser>
        <c:ser>
          <c:idx val="27"/>
          <c:order val="27"/>
          <c:tx>
            <c:strRef>
              <c:f>'AWSvsAce (2)'!$A$99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(2)'!$B$99:$C$99</c:f>
              <c:numCache>
                <c:formatCode>General</c:formatCode>
                <c:ptCount val="2"/>
                <c:pt idx="0">
                  <c:v>29.23</c:v>
                </c:pt>
                <c:pt idx="1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1F79-46E4-8032-3B55103AA052}"/>
            </c:ext>
          </c:extLst>
        </c:ser>
        <c:ser>
          <c:idx val="28"/>
          <c:order val="28"/>
          <c:tx>
            <c:strRef>
              <c:f>'AWSvsAce (2)'!$A$100</c:f>
              <c:strCache>
                <c:ptCount val="1"/>
                <c:pt idx="0">
                  <c:v>n=16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(2)'!$B$100:$C$100</c:f>
              <c:numCache>
                <c:formatCode>General</c:formatCode>
                <c:ptCount val="2"/>
                <c:pt idx="0">
                  <c:v>29.23</c:v>
                </c:pt>
                <c:pt idx="1">
                  <c:v>49.33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1F79-46E4-8032-3B55103AA052}"/>
            </c:ext>
          </c:extLst>
        </c:ser>
        <c:ser>
          <c:idx val="29"/>
          <c:order val="29"/>
          <c:tx>
            <c:strRef>
              <c:f>'AWSvsAce (2)'!$A$101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(2)'!$B$101:$C$101</c:f>
              <c:numCache>
                <c:formatCode>General</c:formatCode>
                <c:ptCount val="2"/>
                <c:pt idx="0">
                  <c:v>11.85</c:v>
                </c:pt>
                <c:pt idx="1">
                  <c:v>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1F79-46E4-8032-3B55103AA052}"/>
            </c:ext>
          </c:extLst>
        </c:ser>
        <c:ser>
          <c:idx val="30"/>
          <c:order val="30"/>
          <c:tx>
            <c:strRef>
              <c:f>'AWSvsAce (2)'!$A$102</c:f>
              <c:strCache>
                <c:ptCount val="1"/>
                <c:pt idx="0">
                  <c:v>n=17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(2)'!$B$102:$C$102</c:f>
              <c:numCache>
                <c:formatCode>General</c:formatCode>
                <c:ptCount val="2"/>
                <c:pt idx="0">
                  <c:v>11.85</c:v>
                </c:pt>
                <c:pt idx="1">
                  <c:v>32.72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1F79-46E4-8032-3B55103AA052}"/>
            </c:ext>
          </c:extLst>
        </c:ser>
        <c:ser>
          <c:idx val="31"/>
          <c:order val="31"/>
          <c:tx>
            <c:strRef>
              <c:f>'AWSvsAce (2)'!$A$103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(2)'!$B$103:$C$103</c:f>
              <c:numCache>
                <c:formatCode>General</c:formatCode>
                <c:ptCount val="2"/>
                <c:pt idx="0">
                  <c:v>51.27</c:v>
                </c:pt>
                <c:pt idx="1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F79-46E4-8032-3B55103AA052}"/>
            </c:ext>
          </c:extLst>
        </c:ser>
        <c:ser>
          <c:idx val="32"/>
          <c:order val="32"/>
          <c:tx>
            <c:strRef>
              <c:f>'AWSvsAce (2)'!$A$104</c:f>
              <c:strCache>
                <c:ptCount val="1"/>
                <c:pt idx="0">
                  <c:v>n=18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(2)'!$B$104:$C$104</c:f>
              <c:numCache>
                <c:formatCode>General</c:formatCode>
                <c:ptCount val="2"/>
                <c:pt idx="0">
                  <c:v>51.27</c:v>
                </c:pt>
                <c:pt idx="1">
                  <c:v>48.25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1F79-46E4-8032-3B55103AA052}"/>
            </c:ext>
          </c:extLst>
        </c:ser>
        <c:ser>
          <c:idx val="33"/>
          <c:order val="33"/>
          <c:tx>
            <c:strRef>
              <c:f>'AWSvsAce (2)'!$A$105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(2)'!$B$105:$C$105</c:f>
              <c:numCache>
                <c:formatCode>General</c:formatCode>
                <c:ptCount val="2"/>
                <c:pt idx="0">
                  <c:v>13.55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1F79-46E4-8032-3B55103AA052}"/>
            </c:ext>
          </c:extLst>
        </c:ser>
        <c:ser>
          <c:idx val="34"/>
          <c:order val="34"/>
          <c:tx>
            <c:strRef>
              <c:f>'AWSvsAce (2)'!$A$106</c:f>
              <c:strCache>
                <c:ptCount val="1"/>
                <c:pt idx="0">
                  <c:v>n=19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(2)'!$B$106:$C$106</c:f>
              <c:numCache>
                <c:formatCode>General</c:formatCode>
                <c:ptCount val="2"/>
                <c:pt idx="0">
                  <c:v>13.55</c:v>
                </c:pt>
                <c:pt idx="1">
                  <c:v>54.18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1F79-46E4-8032-3B55103AA052}"/>
            </c:ext>
          </c:extLst>
        </c:ser>
        <c:ser>
          <c:idx val="35"/>
          <c:order val="35"/>
          <c:tx>
            <c:strRef>
              <c:f>'AWSvsAce (2)'!$A$107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(2)'!$B$107:$C$107</c:f>
              <c:numCache>
                <c:formatCode>General</c:formatCode>
                <c:ptCount val="2"/>
                <c:pt idx="0">
                  <c:v>27.8</c:v>
                </c:pt>
                <c:pt idx="1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1F79-46E4-8032-3B55103AA052}"/>
            </c:ext>
          </c:extLst>
        </c:ser>
        <c:ser>
          <c:idx val="36"/>
          <c:order val="36"/>
          <c:tx>
            <c:strRef>
              <c:f>'AWSvsAce (2)'!$A$108</c:f>
              <c:strCache>
                <c:ptCount val="1"/>
                <c:pt idx="0">
                  <c:v>n=20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(2)'!$B$108:$C$108</c:f>
              <c:numCache>
                <c:formatCode>General</c:formatCode>
                <c:ptCount val="2"/>
                <c:pt idx="0">
                  <c:v>27.8</c:v>
                </c:pt>
                <c:pt idx="1">
                  <c:v>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1F79-46E4-8032-3B55103AA052}"/>
            </c:ext>
          </c:extLst>
        </c:ser>
        <c:ser>
          <c:idx val="37"/>
          <c:order val="37"/>
          <c:tx>
            <c:strRef>
              <c:f>'AWSvsAce (2)'!$A$109</c:f>
              <c:strCache>
                <c:ptCount val="1"/>
                <c:pt idx="0">
                  <c:v>n=21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(2)'!$B$109:$C$109</c:f>
              <c:numCache>
                <c:formatCode>General</c:formatCode>
                <c:ptCount val="2"/>
                <c:pt idx="0">
                  <c:v>12.88</c:v>
                </c:pt>
                <c:pt idx="1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1F79-46E4-8032-3B55103AA052}"/>
            </c:ext>
          </c:extLst>
        </c:ser>
        <c:ser>
          <c:idx val="38"/>
          <c:order val="38"/>
          <c:tx>
            <c:strRef>
              <c:f>'AWSvsAce (2)'!$A$110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(2)'!$B$110:$C$110</c:f>
              <c:numCache>
                <c:formatCode>General</c:formatCode>
                <c:ptCount val="2"/>
                <c:pt idx="0">
                  <c:v>54</c:v>
                </c:pt>
                <c:pt idx="1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1F79-46E4-8032-3B55103AA052}"/>
            </c:ext>
          </c:extLst>
        </c:ser>
        <c:ser>
          <c:idx val="39"/>
          <c:order val="39"/>
          <c:tx>
            <c:strRef>
              <c:f>'AWSvsAce (2)'!$A$111</c:f>
              <c:strCache>
                <c:ptCount val="1"/>
                <c:pt idx="0">
                  <c:v>n=22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(2)'!$B$111:$C$111</c:f>
              <c:numCache>
                <c:formatCode>General</c:formatCode>
                <c:ptCount val="2"/>
                <c:pt idx="0">
                  <c:v>54</c:v>
                </c:pt>
                <c:pt idx="1">
                  <c:v>17.48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1F79-46E4-8032-3B55103AA052}"/>
            </c:ext>
          </c:extLst>
        </c:ser>
        <c:ser>
          <c:idx val="40"/>
          <c:order val="40"/>
          <c:tx>
            <c:strRef>
              <c:f>'AWSvsAce (2)'!$A$112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(2)'!$B$112:$C$112</c:f>
              <c:numCache>
                <c:formatCode>General</c:formatCode>
                <c:ptCount val="2"/>
                <c:pt idx="0">
                  <c:v>19.55</c:v>
                </c:pt>
                <c:pt idx="1">
                  <c:v>27.68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1F79-46E4-8032-3B55103AA052}"/>
            </c:ext>
          </c:extLst>
        </c:ser>
        <c:ser>
          <c:idx val="41"/>
          <c:order val="41"/>
          <c:tx>
            <c:strRef>
              <c:f>'AWSvsAce (2)'!$A$113</c:f>
              <c:strCache>
                <c:ptCount val="1"/>
                <c:pt idx="0">
                  <c:v>n=23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(2)'!$B$113:$C$113</c:f>
              <c:numCache>
                <c:formatCode>General</c:formatCode>
                <c:ptCount val="2"/>
                <c:pt idx="0">
                  <c:v>19.55</c:v>
                </c:pt>
                <c:pt idx="1">
                  <c:v>27.68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F79-46E4-8032-3B55103AA052}"/>
            </c:ext>
          </c:extLst>
        </c:ser>
        <c:ser>
          <c:idx val="42"/>
          <c:order val="42"/>
          <c:tx>
            <c:strRef>
              <c:f>'AWSvsAce (2)'!$A$114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(2)'!$B$114:$C$114</c:f>
              <c:numCache>
                <c:formatCode>General</c:formatCode>
                <c:ptCount val="2"/>
                <c:pt idx="0">
                  <c:v>13.45</c:v>
                </c:pt>
                <c:pt idx="1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1F79-46E4-8032-3B55103AA052}"/>
            </c:ext>
          </c:extLst>
        </c:ser>
        <c:ser>
          <c:idx val="43"/>
          <c:order val="43"/>
          <c:tx>
            <c:strRef>
              <c:f>'AWSvsAce (2)'!$A$115</c:f>
              <c:strCache>
                <c:ptCount val="1"/>
                <c:pt idx="0">
                  <c:v>n=24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(2)'!$B$115:$C$115</c:f>
              <c:numCache>
                <c:formatCode>General</c:formatCode>
                <c:ptCount val="2"/>
                <c:pt idx="0">
                  <c:v>13.45</c:v>
                </c:pt>
                <c:pt idx="1">
                  <c:v>28.18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1F79-46E4-8032-3B55103AA052}"/>
            </c:ext>
          </c:extLst>
        </c:ser>
        <c:ser>
          <c:idx val="44"/>
          <c:order val="44"/>
          <c:tx>
            <c:strRef>
              <c:f>'AWSvsAce (2)'!$A$116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(2)'!$B$116:$C$116</c:f>
              <c:numCache>
                <c:formatCode>General</c:formatCode>
                <c:ptCount val="2"/>
                <c:pt idx="0">
                  <c:v>0</c:v>
                </c:pt>
                <c:pt idx="1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1F79-46E4-8032-3B55103AA052}"/>
            </c:ext>
          </c:extLst>
        </c:ser>
        <c:ser>
          <c:idx val="45"/>
          <c:order val="45"/>
          <c:tx>
            <c:strRef>
              <c:f>'AWSvsAce (2)'!$A$117</c:f>
              <c:strCache>
                <c:ptCount val="1"/>
                <c:pt idx="0">
                  <c:v>n=25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(2)'!$B$117:$C$117</c:f>
              <c:numCache>
                <c:formatCode>General</c:formatCode>
                <c:ptCount val="2"/>
                <c:pt idx="0">
                  <c:v>0</c:v>
                </c:pt>
                <c:pt idx="1">
                  <c:v>20.59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1F79-46E4-8032-3B55103AA052}"/>
            </c:ext>
          </c:extLst>
        </c:ser>
        <c:ser>
          <c:idx val="46"/>
          <c:order val="46"/>
          <c:tx>
            <c:strRef>
              <c:f>'AWSvsAce (2)'!$A$118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(2)'!$B$118:$C$118</c:f>
              <c:numCache>
                <c:formatCode>General</c:formatCode>
                <c:ptCount val="2"/>
                <c:pt idx="0">
                  <c:v>17.989999999999998</c:v>
                </c:pt>
                <c:pt idx="1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1F79-46E4-8032-3B55103AA052}"/>
            </c:ext>
          </c:extLst>
        </c:ser>
        <c:ser>
          <c:idx val="47"/>
          <c:order val="47"/>
          <c:tx>
            <c:strRef>
              <c:f>'AWSvsAce (2)'!$A$119</c:f>
              <c:strCache>
                <c:ptCount val="1"/>
                <c:pt idx="0">
                  <c:v>n=26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(2)'!$B$119:$C$119</c:f>
              <c:numCache>
                <c:formatCode>General</c:formatCode>
                <c:ptCount val="2"/>
                <c:pt idx="0">
                  <c:v>17.989999999999998</c:v>
                </c:pt>
                <c:pt idx="1">
                  <c:v>25.54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1F79-46E4-8032-3B55103AA052}"/>
            </c:ext>
          </c:extLst>
        </c:ser>
        <c:ser>
          <c:idx val="48"/>
          <c:order val="48"/>
          <c:tx>
            <c:strRef>
              <c:f>'AWSvsAce (2)'!$A$120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(2)'!$B$120:$C$120</c:f>
              <c:numCache>
                <c:formatCode>General</c:formatCode>
                <c:ptCount val="2"/>
                <c:pt idx="0">
                  <c:v>11.43</c:v>
                </c:pt>
                <c:pt idx="1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1F79-46E4-8032-3B55103AA052}"/>
            </c:ext>
          </c:extLst>
        </c:ser>
        <c:ser>
          <c:idx val="49"/>
          <c:order val="49"/>
          <c:tx>
            <c:strRef>
              <c:f>'AWSvsAce (2)'!$A$121</c:f>
              <c:strCache>
                <c:ptCount val="1"/>
                <c:pt idx="0">
                  <c:v>n=27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(2)'!$B$121:$C$121</c:f>
              <c:numCache>
                <c:formatCode>General</c:formatCode>
                <c:ptCount val="2"/>
                <c:pt idx="0">
                  <c:v>11.43</c:v>
                </c:pt>
                <c:pt idx="1">
                  <c:v>14.21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1F79-46E4-8032-3B55103AA052}"/>
            </c:ext>
          </c:extLst>
        </c:ser>
        <c:ser>
          <c:idx val="50"/>
          <c:order val="50"/>
          <c:tx>
            <c:strRef>
              <c:f>'AWSvsAce (2)'!$A$122</c:f>
              <c:strCache>
                <c:ptCount val="1"/>
                <c:pt idx="0">
                  <c:v>n=28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(2)'!$B$122:$C$122</c:f>
              <c:numCache>
                <c:formatCode>General</c:formatCode>
                <c:ptCount val="2"/>
                <c:pt idx="0">
                  <c:v>8.19</c:v>
                </c:pt>
                <c:pt idx="1">
                  <c:v>19.11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1F79-46E4-8032-3B55103AA052}"/>
            </c:ext>
          </c:extLst>
        </c:ser>
        <c:ser>
          <c:idx val="51"/>
          <c:order val="51"/>
          <c:tx>
            <c:strRef>
              <c:f>'AWSvsAce (2)'!$A$123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(2)'!$B$123:$C$123</c:f>
              <c:numCache>
                <c:formatCode>General</c:formatCode>
                <c:ptCount val="2"/>
                <c:pt idx="0">
                  <c:v>20.88</c:v>
                </c:pt>
                <c:pt idx="1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1F79-46E4-8032-3B55103AA052}"/>
            </c:ext>
          </c:extLst>
        </c:ser>
        <c:ser>
          <c:idx val="52"/>
          <c:order val="52"/>
          <c:tx>
            <c:strRef>
              <c:f>'AWSvsAce (2)'!$A$124</c:f>
              <c:strCache>
                <c:ptCount val="1"/>
                <c:pt idx="0">
                  <c:v>n=29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(2)'!$B$124:$C$124</c:f>
              <c:numCache>
                <c:formatCode>General</c:formatCode>
                <c:ptCount val="2"/>
                <c:pt idx="0">
                  <c:v>20.88</c:v>
                </c:pt>
                <c:pt idx="1">
                  <c:v>11.05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1F79-46E4-8032-3B55103AA052}"/>
            </c:ext>
          </c:extLst>
        </c:ser>
        <c:ser>
          <c:idx val="53"/>
          <c:order val="53"/>
          <c:tx>
            <c:strRef>
              <c:f>'AWSvsAce (2)'!$A$125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(2)'!$B$125:$C$125</c:f>
              <c:numCache>
                <c:formatCode>General</c:formatCode>
                <c:ptCount val="2"/>
                <c:pt idx="0">
                  <c:v>17</c:v>
                </c:pt>
                <c:pt idx="1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1F79-46E4-8032-3B55103AA052}"/>
            </c:ext>
          </c:extLst>
        </c:ser>
        <c:ser>
          <c:idx val="54"/>
          <c:order val="54"/>
          <c:tx>
            <c:strRef>
              <c:f>'AWSvsAce (2)'!$A$126</c:f>
              <c:strCache>
                <c:ptCount val="1"/>
                <c:pt idx="0">
                  <c:v>n=30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(2)'!$B$126:$C$126</c:f>
              <c:numCache>
                <c:formatCode>General</c:formatCode>
                <c:ptCount val="2"/>
                <c:pt idx="0">
                  <c:v>17</c:v>
                </c:pt>
                <c:pt idx="1">
                  <c:v>62.59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1F79-46E4-8032-3B55103AA052}"/>
            </c:ext>
          </c:extLst>
        </c:ser>
        <c:ser>
          <c:idx val="55"/>
          <c:order val="55"/>
          <c:tx>
            <c:strRef>
              <c:f>'AWSvsAce (2)'!$A$127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(2)'!$B$127:$C$127</c:f>
              <c:numCache>
                <c:formatCode>General</c:formatCode>
                <c:ptCount val="2"/>
                <c:pt idx="0">
                  <c:v>47.01</c:v>
                </c:pt>
                <c:pt idx="1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1F79-46E4-8032-3B55103AA052}"/>
            </c:ext>
          </c:extLst>
        </c:ser>
        <c:ser>
          <c:idx val="56"/>
          <c:order val="56"/>
          <c:tx>
            <c:strRef>
              <c:f>'AWSvsAce (2)'!$A$128</c:f>
              <c:strCache>
                <c:ptCount val="1"/>
                <c:pt idx="0">
                  <c:v>n=31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(2)'!$B$128:$C$128</c:f>
              <c:numCache>
                <c:formatCode>General</c:formatCode>
                <c:ptCount val="2"/>
                <c:pt idx="0">
                  <c:v>47.01</c:v>
                </c:pt>
                <c:pt idx="1">
                  <c:v>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1F79-46E4-8032-3B55103AA052}"/>
            </c:ext>
          </c:extLst>
        </c:ser>
        <c:ser>
          <c:idx val="57"/>
          <c:order val="57"/>
          <c:tx>
            <c:strRef>
              <c:f>'AWSvsAce (2)'!$A$129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(2)'!$B$129:$C$129</c:f>
              <c:numCache>
                <c:formatCode>General</c:formatCode>
                <c:ptCount val="2"/>
                <c:pt idx="0">
                  <c:v>17.73</c:v>
                </c:pt>
                <c:pt idx="1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1F79-46E4-8032-3B55103AA052}"/>
            </c:ext>
          </c:extLst>
        </c:ser>
        <c:ser>
          <c:idx val="58"/>
          <c:order val="58"/>
          <c:tx>
            <c:strRef>
              <c:f>'AWSvsAce (2)'!$A$130</c:f>
              <c:strCache>
                <c:ptCount val="1"/>
                <c:pt idx="0">
                  <c:v>n=32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(2)'!$B$130:$C$130</c:f>
              <c:numCache>
                <c:formatCode>General</c:formatCode>
                <c:ptCount val="2"/>
                <c:pt idx="0">
                  <c:v>17.73</c:v>
                </c:pt>
                <c:pt idx="1">
                  <c:v>22.83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1F79-46E4-8032-3B55103AA052}"/>
            </c:ext>
          </c:extLst>
        </c:ser>
        <c:ser>
          <c:idx val="59"/>
          <c:order val="59"/>
          <c:tx>
            <c:strRef>
              <c:f>'AWSvsAce (2)'!$A$131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(2)'!$B$131:$C$131</c:f>
              <c:numCache>
                <c:formatCode>General</c:formatCode>
                <c:ptCount val="2"/>
                <c:pt idx="0">
                  <c:v>19.53</c:v>
                </c:pt>
                <c:pt idx="1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1F79-46E4-8032-3B55103AA052}"/>
            </c:ext>
          </c:extLst>
        </c:ser>
        <c:ser>
          <c:idx val="60"/>
          <c:order val="60"/>
          <c:tx>
            <c:strRef>
              <c:f>'AWSvsAce (2)'!$A$132</c:f>
              <c:strCache>
                <c:ptCount val="1"/>
                <c:pt idx="0">
                  <c:v>n=33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(2)'!$B$132:$C$132</c:f>
              <c:numCache>
                <c:formatCode>General</c:formatCode>
                <c:ptCount val="2"/>
                <c:pt idx="0">
                  <c:v>19.53</c:v>
                </c:pt>
                <c:pt idx="1">
                  <c:v>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1F79-46E4-8032-3B55103AA052}"/>
            </c:ext>
          </c:extLst>
        </c:ser>
        <c:ser>
          <c:idx val="61"/>
          <c:order val="61"/>
          <c:tx>
            <c:strRef>
              <c:f>'AWSvsAce (2)'!$A$133</c:f>
              <c:strCache>
                <c:ptCount val="1"/>
                <c:pt idx="0">
                  <c:v>n=34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(2)'!$B$133:$C$133</c:f>
              <c:numCache>
                <c:formatCode>General</c:formatCode>
                <c:ptCount val="2"/>
                <c:pt idx="0">
                  <c:v>15.11</c:v>
                </c:pt>
                <c:pt idx="1">
                  <c:v>19.48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1F79-46E4-8032-3B55103AA052}"/>
            </c:ext>
          </c:extLst>
        </c:ser>
        <c:ser>
          <c:idx val="62"/>
          <c:order val="62"/>
          <c:tx>
            <c:strRef>
              <c:f>'AWSvsAce (2)'!$A$134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(2)'!$B$134:$C$134</c:f>
              <c:numCache>
                <c:formatCode>General</c:formatCode>
                <c:ptCount val="2"/>
                <c:pt idx="0">
                  <c:v>16.8</c:v>
                </c:pt>
                <c:pt idx="1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1F79-46E4-8032-3B55103AA052}"/>
            </c:ext>
          </c:extLst>
        </c:ser>
        <c:ser>
          <c:idx val="63"/>
          <c:order val="63"/>
          <c:tx>
            <c:strRef>
              <c:f>'AWSvsAce (2)'!$A$135</c:f>
              <c:strCache>
                <c:ptCount val="1"/>
                <c:pt idx="0">
                  <c:v>n=35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(2)'!$B$135:$C$135</c:f>
              <c:numCache>
                <c:formatCode>General</c:formatCode>
                <c:ptCount val="2"/>
                <c:pt idx="0">
                  <c:v>16.8</c:v>
                </c:pt>
                <c:pt idx="1">
                  <c:v>41.78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1F79-46E4-8032-3B55103AA052}"/>
            </c:ext>
          </c:extLst>
        </c:ser>
        <c:ser>
          <c:idx val="64"/>
          <c:order val="64"/>
          <c:tx>
            <c:strRef>
              <c:f>'AWSvsAce (2)'!$A$136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(2)'!$B$136:$C$136</c:f>
              <c:numCache>
                <c:formatCode>General</c:formatCode>
                <c:ptCount val="2"/>
                <c:pt idx="0">
                  <c:v>43.12</c:v>
                </c:pt>
                <c:pt idx="1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1F79-46E4-8032-3B55103AA052}"/>
            </c:ext>
          </c:extLst>
        </c:ser>
        <c:ser>
          <c:idx val="65"/>
          <c:order val="65"/>
          <c:tx>
            <c:strRef>
              <c:f>'AWSvsAce (2)'!$A$137</c:f>
              <c:strCache>
                <c:ptCount val="1"/>
                <c:pt idx="0">
                  <c:v>n=36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(2)'!$B$137:$C$137</c:f>
              <c:numCache>
                <c:formatCode>General</c:formatCode>
                <c:ptCount val="2"/>
                <c:pt idx="0">
                  <c:v>43.12</c:v>
                </c:pt>
                <c:pt idx="1">
                  <c:v>40.619999999999997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1F79-46E4-8032-3B55103AA052}"/>
            </c:ext>
          </c:extLst>
        </c:ser>
        <c:ser>
          <c:idx val="66"/>
          <c:order val="66"/>
          <c:tx>
            <c:strRef>
              <c:f>'AWSvsAce (2)'!$A$138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(2)'!$B$138:$C$138</c:f>
              <c:numCache>
                <c:formatCode>General</c:formatCode>
                <c:ptCount val="2"/>
                <c:pt idx="0">
                  <c:v>10.16</c:v>
                </c:pt>
                <c:pt idx="1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1F79-46E4-8032-3B55103AA052}"/>
            </c:ext>
          </c:extLst>
        </c:ser>
        <c:ser>
          <c:idx val="67"/>
          <c:order val="67"/>
          <c:tx>
            <c:strRef>
              <c:f>'AWSvsAce (2)'!$A$139</c:f>
              <c:strCache>
                <c:ptCount val="1"/>
                <c:pt idx="0">
                  <c:v>n=37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(2)'!$B$139:$C$139</c:f>
              <c:numCache>
                <c:formatCode>General</c:formatCode>
                <c:ptCount val="2"/>
                <c:pt idx="0">
                  <c:v>10.16</c:v>
                </c:pt>
                <c:pt idx="1">
                  <c:v>19.079999999999998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1F79-46E4-8032-3B55103AA052}"/>
            </c:ext>
          </c:extLst>
        </c:ser>
        <c:ser>
          <c:idx val="68"/>
          <c:order val="68"/>
          <c:tx>
            <c:strRef>
              <c:f>'AWSvsAce (2)'!$A$140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(2)'!$B$140:$C$140</c:f>
              <c:numCache>
                <c:formatCode>General</c:formatCode>
                <c:ptCount val="2"/>
                <c:pt idx="0">
                  <c:v>10.11</c:v>
                </c:pt>
                <c:pt idx="1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1F79-46E4-8032-3B55103AA052}"/>
            </c:ext>
          </c:extLst>
        </c:ser>
        <c:ser>
          <c:idx val="69"/>
          <c:order val="69"/>
          <c:tx>
            <c:strRef>
              <c:f>'AWSvsAce (2)'!$A$141</c:f>
              <c:strCache>
                <c:ptCount val="1"/>
                <c:pt idx="0">
                  <c:v>n=38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(2)'!$B$141:$C$141</c:f>
              <c:numCache>
                <c:formatCode>General</c:formatCode>
                <c:ptCount val="2"/>
                <c:pt idx="0">
                  <c:v>10.11</c:v>
                </c:pt>
                <c:pt idx="1">
                  <c:v>22.48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1F79-46E4-8032-3B55103AA052}"/>
            </c:ext>
          </c:extLst>
        </c:ser>
        <c:ser>
          <c:idx val="70"/>
          <c:order val="70"/>
          <c:tx>
            <c:strRef>
              <c:f>'AWSvsAce (2)'!$A$142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(2)'!$B$142:$C$142</c:f>
              <c:numCache>
                <c:formatCode>General</c:formatCode>
                <c:ptCount val="2"/>
                <c:pt idx="0">
                  <c:v>33.25</c:v>
                </c:pt>
                <c:pt idx="1">
                  <c:v>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1F79-46E4-8032-3B55103AA052}"/>
            </c:ext>
          </c:extLst>
        </c:ser>
        <c:ser>
          <c:idx val="71"/>
          <c:order val="71"/>
          <c:tx>
            <c:strRef>
              <c:f>'AWSvsAce (2)'!$A$143</c:f>
              <c:strCache>
                <c:ptCount val="1"/>
                <c:pt idx="0">
                  <c:v>n=39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(2)'!$B$143:$C$143</c:f>
              <c:numCache>
                <c:formatCode>General</c:formatCode>
                <c:ptCount val="2"/>
                <c:pt idx="0">
                  <c:v>33.25</c:v>
                </c:pt>
                <c:pt idx="1">
                  <c:v>19.25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7-1F79-46E4-8032-3B55103AA052}"/>
            </c:ext>
          </c:extLst>
        </c:ser>
        <c:ser>
          <c:idx val="72"/>
          <c:order val="72"/>
          <c:tx>
            <c:strRef>
              <c:f>'AWSvsAce (2)'!$A$144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(2)'!$B$144:$C$144</c:f>
              <c:numCache>
                <c:formatCode>General</c:formatCode>
                <c:ptCount val="2"/>
                <c:pt idx="0">
                  <c:v>7.11</c:v>
                </c:pt>
                <c:pt idx="1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8-1F79-46E4-8032-3B55103AA052}"/>
            </c:ext>
          </c:extLst>
        </c:ser>
        <c:ser>
          <c:idx val="73"/>
          <c:order val="73"/>
          <c:tx>
            <c:strRef>
              <c:f>'AWSvsAce (2)'!$A$145</c:f>
              <c:strCache>
                <c:ptCount val="1"/>
                <c:pt idx="0">
                  <c:v>n=40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(2)'!$B$145:$C$145</c:f>
              <c:numCache>
                <c:formatCode>General</c:formatCode>
                <c:ptCount val="2"/>
                <c:pt idx="0">
                  <c:v>7.11</c:v>
                </c:pt>
                <c:pt idx="1">
                  <c:v>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9-1F79-46E4-8032-3B55103AA052}"/>
            </c:ext>
          </c:extLst>
        </c:ser>
        <c:ser>
          <c:idx val="74"/>
          <c:order val="74"/>
          <c:tx>
            <c:strRef>
              <c:f>'AWSvsAce (2)'!$A$146</c:f>
              <c:strCache>
                <c:ptCount val="1"/>
                <c:pt idx="0">
                  <c:v>n=41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(2)'!$B$146:$C$146</c:f>
              <c:numCache>
                <c:formatCode>General</c:formatCode>
                <c:ptCount val="2"/>
                <c:pt idx="0">
                  <c:v>8.31</c:v>
                </c:pt>
                <c:pt idx="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1F79-46E4-8032-3B55103AA052}"/>
            </c:ext>
          </c:extLst>
        </c:ser>
        <c:ser>
          <c:idx val="75"/>
          <c:order val="75"/>
          <c:tx>
            <c:strRef>
              <c:f>'AWSvsAce (2)'!$A$147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(2)'!$B$147:$C$147</c:f>
              <c:numCache>
                <c:formatCode>General</c:formatCode>
                <c:ptCount val="2"/>
                <c:pt idx="0">
                  <c:v>18.010000000000002</c:v>
                </c:pt>
                <c:pt idx="1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B-1F79-46E4-8032-3B55103AA052}"/>
            </c:ext>
          </c:extLst>
        </c:ser>
        <c:ser>
          <c:idx val="76"/>
          <c:order val="76"/>
          <c:tx>
            <c:strRef>
              <c:f>'AWSvsAce (2)'!$A$148</c:f>
              <c:strCache>
                <c:ptCount val="1"/>
                <c:pt idx="0">
                  <c:v>n=42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(2)'!$B$148:$C$148</c:f>
              <c:numCache>
                <c:formatCode>General</c:formatCode>
                <c:ptCount val="2"/>
                <c:pt idx="0">
                  <c:v>18.010000000000002</c:v>
                </c:pt>
                <c:pt idx="1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1F79-46E4-8032-3B55103AA052}"/>
            </c:ext>
          </c:extLst>
        </c:ser>
        <c:ser>
          <c:idx val="77"/>
          <c:order val="77"/>
          <c:tx>
            <c:strRef>
              <c:f>'AWSvsAce (2)'!$A$149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(2)'!$B$149:$C$149</c:f>
              <c:numCache>
                <c:formatCode>General</c:formatCode>
                <c:ptCount val="2"/>
                <c:pt idx="0">
                  <c:v>9.9499999999999993</c:v>
                </c:pt>
                <c:pt idx="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D-1F79-46E4-8032-3B55103AA052}"/>
            </c:ext>
          </c:extLst>
        </c:ser>
        <c:ser>
          <c:idx val="78"/>
          <c:order val="78"/>
          <c:tx>
            <c:strRef>
              <c:f>'AWSvsAce (2)'!$A$150</c:f>
              <c:strCache>
                <c:ptCount val="1"/>
                <c:pt idx="0">
                  <c:v>n=43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(2)'!$B$150:$C$150</c:f>
              <c:numCache>
                <c:formatCode>General</c:formatCode>
                <c:ptCount val="2"/>
                <c:pt idx="0">
                  <c:v>9.9499999999999993</c:v>
                </c:pt>
                <c:pt idx="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E-1F79-46E4-8032-3B55103AA052}"/>
            </c:ext>
          </c:extLst>
        </c:ser>
        <c:ser>
          <c:idx val="79"/>
          <c:order val="79"/>
          <c:tx>
            <c:strRef>
              <c:f>'AWSvsAce (2)'!$A$151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(2)'!$B$151:$C$151</c:f>
              <c:numCache>
                <c:formatCode>General</c:formatCode>
                <c:ptCount val="2"/>
                <c:pt idx="0">
                  <c:v>12.88</c:v>
                </c:pt>
                <c:pt idx="1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F-1F79-46E4-8032-3B55103AA052}"/>
            </c:ext>
          </c:extLst>
        </c:ser>
        <c:ser>
          <c:idx val="80"/>
          <c:order val="80"/>
          <c:tx>
            <c:strRef>
              <c:f>'AWSvsAce (2)'!$A$152</c:f>
              <c:strCache>
                <c:ptCount val="1"/>
                <c:pt idx="0">
                  <c:v>n=44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(2)'!$B$152:$C$152</c:f>
              <c:numCache>
                <c:formatCode>General</c:formatCode>
                <c:ptCount val="2"/>
                <c:pt idx="0">
                  <c:v>12.88</c:v>
                </c:pt>
                <c:pt idx="1">
                  <c:v>44.53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0-1F79-46E4-8032-3B55103AA052}"/>
            </c:ext>
          </c:extLst>
        </c:ser>
        <c:ser>
          <c:idx val="81"/>
          <c:order val="81"/>
          <c:tx>
            <c:strRef>
              <c:f>'AWSvsAce (2)'!$A$153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(2)'!$B$153:$C$153</c:f>
              <c:numCache>
                <c:formatCode>General</c:formatCode>
                <c:ptCount val="2"/>
                <c:pt idx="0">
                  <c:v>8.1999999999999993</c:v>
                </c:pt>
                <c:pt idx="1">
                  <c:v>15.88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1-1F79-46E4-8032-3B55103AA052}"/>
            </c:ext>
          </c:extLst>
        </c:ser>
        <c:ser>
          <c:idx val="82"/>
          <c:order val="82"/>
          <c:tx>
            <c:strRef>
              <c:f>'AWSvsAce (2)'!$A$154</c:f>
              <c:strCache>
                <c:ptCount val="1"/>
                <c:pt idx="0">
                  <c:v>n=45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(2)'!$B$154:$C$154</c:f>
              <c:numCache>
                <c:formatCode>General</c:formatCode>
                <c:ptCount val="2"/>
                <c:pt idx="0">
                  <c:v>8.1999999999999993</c:v>
                </c:pt>
                <c:pt idx="1">
                  <c:v>15.88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2-1F79-46E4-8032-3B55103AA052}"/>
            </c:ext>
          </c:extLst>
        </c:ser>
        <c:ser>
          <c:idx val="83"/>
          <c:order val="83"/>
          <c:tx>
            <c:strRef>
              <c:f>'AWSvsAce (2)'!$A$155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(2)'!$B$155:$C$155</c:f>
              <c:numCache>
                <c:formatCode>General</c:formatCode>
                <c:ptCount val="2"/>
                <c:pt idx="0">
                  <c:v>11.16</c:v>
                </c:pt>
                <c:pt idx="1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3-1F79-46E4-8032-3B55103AA052}"/>
            </c:ext>
          </c:extLst>
        </c:ser>
        <c:ser>
          <c:idx val="84"/>
          <c:order val="84"/>
          <c:tx>
            <c:strRef>
              <c:f>'AWSvsAce (2)'!$A$156</c:f>
              <c:strCache>
                <c:ptCount val="1"/>
                <c:pt idx="0">
                  <c:v>n=46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(2)'!$B$156:$C$156</c:f>
              <c:numCache>
                <c:formatCode>General</c:formatCode>
                <c:ptCount val="2"/>
                <c:pt idx="0">
                  <c:v>11.16</c:v>
                </c:pt>
                <c:pt idx="1">
                  <c:v>21.71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4-1F79-46E4-8032-3B55103AA052}"/>
            </c:ext>
          </c:extLst>
        </c:ser>
        <c:ser>
          <c:idx val="85"/>
          <c:order val="85"/>
          <c:tx>
            <c:strRef>
              <c:f>'AWSvsAce (2)'!$A$157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(2)'!$B$157:$C$157</c:f>
              <c:numCache>
                <c:formatCode>General</c:formatCode>
                <c:ptCount val="2"/>
                <c:pt idx="0">
                  <c:v>11.8</c:v>
                </c:pt>
                <c:pt idx="1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5-1F79-46E4-8032-3B55103AA052}"/>
            </c:ext>
          </c:extLst>
        </c:ser>
        <c:ser>
          <c:idx val="86"/>
          <c:order val="86"/>
          <c:tx>
            <c:strRef>
              <c:f>'AWSvsAce (2)'!$A$158</c:f>
              <c:strCache>
                <c:ptCount val="1"/>
                <c:pt idx="0">
                  <c:v>n=47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(2)'!$B$158:$C$158</c:f>
              <c:numCache>
                <c:formatCode>General</c:formatCode>
                <c:ptCount val="2"/>
                <c:pt idx="0">
                  <c:v>11.8</c:v>
                </c:pt>
                <c:pt idx="1">
                  <c:v>41.25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6-1F79-46E4-8032-3B55103AA052}"/>
            </c:ext>
          </c:extLst>
        </c:ser>
        <c:ser>
          <c:idx val="87"/>
          <c:order val="87"/>
          <c:tx>
            <c:strRef>
              <c:f>'AWSvsAce (2)'!$A$159</c:f>
              <c:strCache>
                <c:ptCount val="1"/>
                <c:pt idx="0">
                  <c:v>n=48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(2)'!$B$159:$C$159</c:f>
              <c:numCache>
                <c:formatCode>General</c:formatCode>
                <c:ptCount val="2"/>
                <c:pt idx="0">
                  <c:v>25.8</c:v>
                </c:pt>
                <c:pt idx="1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7-1F79-46E4-8032-3B55103AA052}"/>
            </c:ext>
          </c:extLst>
        </c:ser>
        <c:ser>
          <c:idx val="88"/>
          <c:order val="88"/>
          <c:tx>
            <c:strRef>
              <c:f>'AWSvsAce (2)'!$A$160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(2)'!$B$160:$C$160</c:f>
              <c:numCache>
                <c:formatCode>General</c:formatCode>
                <c:ptCount val="2"/>
                <c:pt idx="0">
                  <c:v>17.78</c:v>
                </c:pt>
                <c:pt idx="1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8-1F79-46E4-8032-3B55103AA052}"/>
            </c:ext>
          </c:extLst>
        </c:ser>
        <c:ser>
          <c:idx val="89"/>
          <c:order val="89"/>
          <c:tx>
            <c:strRef>
              <c:f>'AWSvsAce (2)'!$A$161</c:f>
              <c:strCache>
                <c:ptCount val="1"/>
                <c:pt idx="0">
                  <c:v>n=49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(2)'!$B$161:$C$161</c:f>
              <c:numCache>
                <c:formatCode>General</c:formatCode>
                <c:ptCount val="2"/>
                <c:pt idx="0">
                  <c:v>17.78</c:v>
                </c:pt>
                <c:pt idx="1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9-1F79-46E4-8032-3B55103AA052}"/>
            </c:ext>
          </c:extLst>
        </c:ser>
        <c:ser>
          <c:idx val="90"/>
          <c:order val="90"/>
          <c:tx>
            <c:strRef>
              <c:f>'AWSvsAce (2)'!$A$162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(2)'!$B$162:$C$162</c:f>
              <c:numCache>
                <c:formatCode>General</c:formatCode>
                <c:ptCount val="2"/>
                <c:pt idx="0">
                  <c:v>11.51</c:v>
                </c:pt>
                <c:pt idx="1">
                  <c:v>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A-1F79-46E4-8032-3B55103AA052}"/>
            </c:ext>
          </c:extLst>
        </c:ser>
        <c:ser>
          <c:idx val="91"/>
          <c:order val="91"/>
          <c:tx>
            <c:strRef>
              <c:f>'AWSvsAce (2)'!$A$163</c:f>
              <c:strCache>
                <c:ptCount val="1"/>
                <c:pt idx="0">
                  <c:v>n=50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(2)'!$B$163:$C$163</c:f>
              <c:numCache>
                <c:formatCode>General</c:formatCode>
                <c:ptCount val="2"/>
                <c:pt idx="0">
                  <c:v>11.51</c:v>
                </c:pt>
                <c:pt idx="1">
                  <c:v>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1F79-46E4-8032-3B55103AA052}"/>
            </c:ext>
          </c:extLst>
        </c:ser>
        <c:ser>
          <c:idx val="92"/>
          <c:order val="92"/>
          <c:tx>
            <c:strRef>
              <c:f>'AWSvsAce (2)'!$A$164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(2)'!$B$164:$C$164</c:f>
              <c:numCache>
                <c:formatCode>General</c:formatCode>
                <c:ptCount val="2"/>
                <c:pt idx="0">
                  <c:v>41.5</c:v>
                </c:pt>
                <c:pt idx="1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C-1F79-46E4-8032-3B55103AA052}"/>
            </c:ext>
          </c:extLst>
        </c:ser>
        <c:ser>
          <c:idx val="93"/>
          <c:order val="93"/>
          <c:tx>
            <c:strRef>
              <c:f>'AWSvsAce (2)'!$A$165</c:f>
              <c:strCache>
                <c:ptCount val="1"/>
                <c:pt idx="0">
                  <c:v>n=51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(2)'!$B$165:$C$165</c:f>
              <c:numCache>
                <c:formatCode>General</c:formatCode>
                <c:ptCount val="2"/>
                <c:pt idx="0">
                  <c:v>41.5</c:v>
                </c:pt>
                <c:pt idx="1">
                  <c:v>19.760000000000002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D-1F79-46E4-8032-3B55103AA052}"/>
            </c:ext>
          </c:extLst>
        </c:ser>
        <c:ser>
          <c:idx val="94"/>
          <c:order val="94"/>
          <c:tx>
            <c:strRef>
              <c:f>'AWSvsAce (2)'!$A$166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(2)'!$B$166:$C$166</c:f>
              <c:numCache>
                <c:formatCode>General</c:formatCode>
                <c:ptCount val="2"/>
                <c:pt idx="0">
                  <c:v>9.77</c:v>
                </c:pt>
                <c:pt idx="1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E-1F79-46E4-8032-3B55103AA052}"/>
            </c:ext>
          </c:extLst>
        </c:ser>
        <c:ser>
          <c:idx val="95"/>
          <c:order val="95"/>
          <c:tx>
            <c:strRef>
              <c:f>'AWSvsAce (2)'!$A$167</c:f>
              <c:strCache>
                <c:ptCount val="1"/>
                <c:pt idx="0">
                  <c:v>n=52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(2)'!$B$167:$C$167</c:f>
              <c:numCache>
                <c:formatCode>General</c:formatCode>
                <c:ptCount val="2"/>
                <c:pt idx="0">
                  <c:v>9.77</c:v>
                </c:pt>
                <c:pt idx="1">
                  <c:v>54.32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F-1F79-46E4-8032-3B55103AA052}"/>
            </c:ext>
          </c:extLst>
        </c:ser>
        <c:ser>
          <c:idx val="96"/>
          <c:order val="96"/>
          <c:tx>
            <c:strRef>
              <c:f>'AWSvsAce (2)'!$A$168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(2)'!$B$168:$C$168</c:f>
              <c:numCache>
                <c:formatCode>General</c:formatCode>
                <c:ptCount val="2"/>
                <c:pt idx="0">
                  <c:v>7.95</c:v>
                </c:pt>
                <c:pt idx="1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0-1F79-46E4-8032-3B55103AA052}"/>
            </c:ext>
          </c:extLst>
        </c:ser>
        <c:ser>
          <c:idx val="97"/>
          <c:order val="97"/>
          <c:tx>
            <c:strRef>
              <c:f>'AWSvsAce (2)'!$A$169</c:f>
              <c:strCache>
                <c:ptCount val="1"/>
                <c:pt idx="0">
                  <c:v>n=53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(2)'!$B$169:$C$169</c:f>
              <c:numCache>
                <c:formatCode>General</c:formatCode>
                <c:ptCount val="2"/>
                <c:pt idx="0">
                  <c:v>7.95</c:v>
                </c:pt>
                <c:pt idx="1">
                  <c:v>40.25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1-1F79-46E4-8032-3B55103AA052}"/>
            </c:ext>
          </c:extLst>
        </c:ser>
        <c:ser>
          <c:idx val="98"/>
          <c:order val="98"/>
          <c:tx>
            <c:strRef>
              <c:f>'AWSvsAce (2)'!$A$170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(2)'!$B$170:$C$170</c:f>
              <c:numCache>
                <c:formatCode>General</c:formatCode>
                <c:ptCount val="2"/>
                <c:pt idx="0">
                  <c:v>65.47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2-1F79-46E4-8032-3B55103AA052}"/>
            </c:ext>
          </c:extLst>
        </c:ser>
        <c:ser>
          <c:idx val="99"/>
          <c:order val="99"/>
          <c:tx>
            <c:strRef>
              <c:f>'AWSvsAce (2)'!$A$171</c:f>
              <c:strCache>
                <c:ptCount val="1"/>
                <c:pt idx="0">
                  <c:v>n=54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(2)'!$B$171:$C$171</c:f>
              <c:numCache>
                <c:formatCode>General</c:formatCode>
                <c:ptCount val="2"/>
                <c:pt idx="0">
                  <c:v>65.47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3-1F79-46E4-8032-3B55103AA052}"/>
            </c:ext>
          </c:extLst>
        </c:ser>
        <c:ser>
          <c:idx val="100"/>
          <c:order val="100"/>
          <c:tx>
            <c:strRef>
              <c:f>'AWSvsAce (2)'!$A$60</c:f>
              <c:strCache>
                <c:ptCount val="1"/>
                <c:pt idx="0">
                  <c:v>mean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'AWSvsAce (2)'!$B$71:$C$71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(2)'!$B$60:$C$60</c:f>
              <c:numCache>
                <c:formatCode>General</c:formatCode>
                <c:ptCount val="2"/>
                <c:pt idx="0">
                  <c:v>23.796296296296301</c:v>
                </c:pt>
                <c:pt idx="1">
                  <c:v>33.376037735849053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64-1F79-46E4-8032-3B55103AA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56488"/>
        <c:axId val="1"/>
      </c:lineChart>
      <c:catAx>
        <c:axId val="71225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6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58689247347351"/>
          <c:y val="0.12086574989544611"/>
          <c:w val="0.77499106523430106"/>
          <c:h val="0.792342138203480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 w="25400">
              <a:noFill/>
            </a:ln>
          </c:spPr>
          <c:invertIfNegative val="0"/>
          <c:cat>
            <c:strRef>
              <c:f>'AWSvsAce (2)'!$J$71:$K$71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(2)'!$J$72:$K$72</c:f>
              <c:numCache>
                <c:formatCode>General</c:formatCode>
                <c:ptCount val="2"/>
                <c:pt idx="0">
                  <c:v>9.8239999999999998</c:v>
                </c:pt>
                <c:pt idx="1">
                  <c:v>14.508000000000001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D-421F-9291-9E930475EE3B}"/>
            </c:ext>
          </c:extLst>
        </c:ser>
        <c:ser>
          <c:idx val="1"/>
          <c:order val="1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95D-421F-9291-9E930475EE3B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solidFill>
                  <a:srgbClr val="CCFFC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5D-421F-9291-9E930475EE3B}"/>
              </c:ext>
            </c:extLst>
          </c:dPt>
          <c:errBars>
            <c:errBarType val="minus"/>
            <c:errValType val="cust"/>
            <c:noEndCap val="0"/>
            <c:minus>
              <c:numRef>
                <c:f>'AWSvsAce (2)'!$J$73:$K$73</c:f>
                <c:numCache>
                  <c:formatCode>General</c:formatCode>
                  <c:ptCount val="2"/>
                  <c:pt idx="0">
                    <c:v>2.2835000000000001</c:v>
                  </c:pt>
                  <c:pt idx="1">
                    <c:v>4.7419999999999991</c:v>
                  </c:pt>
                </c:numCache>
              </c:numRef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'AWSvsAce (2)'!$J$71:$K$71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(2)'!$J$73:$K$73</c:f>
              <c:numCache>
                <c:formatCode>General</c:formatCode>
                <c:ptCount val="2"/>
                <c:pt idx="0">
                  <c:v>2.2835000000000001</c:v>
                </c:pt>
                <c:pt idx="1">
                  <c:v>4.7419999999999991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5D-421F-9291-9E930475EE3B}"/>
            </c:ext>
          </c:extLst>
        </c:ser>
        <c:ser>
          <c:idx val="2"/>
          <c:order val="2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'AWSvsAce (2)'!$J$71:$K$71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(2)'!$J$74:$K$74</c:f>
              <c:numCache>
                <c:formatCode>General</c:formatCode>
                <c:ptCount val="2"/>
                <c:pt idx="0">
                  <c:v>5.6475000000000026</c:v>
                </c:pt>
                <c:pt idx="1">
                  <c:v>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5D-421F-9291-9E930475EE3B}"/>
            </c:ext>
          </c:extLst>
        </c:ser>
        <c:ser>
          <c:idx val="3"/>
          <c:order val="3"/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'AWSvsAce (2)'!$J$76:$K$76</c:f>
                <c:numCache>
                  <c:formatCode>General</c:formatCode>
                  <c:ptCount val="2"/>
                  <c:pt idx="0">
                    <c:v>19.838000000000005</c:v>
                  </c:pt>
                  <c:pt idx="1">
                    <c:v>16.406000000000034</c:v>
                  </c:pt>
                </c:numCache>
              </c:numRef>
            </c:pl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'AWSvsAce (2)'!$J$71:$K$71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(2)'!$J$75:$K$75</c:f>
              <c:numCache>
                <c:formatCode>General</c:formatCode>
                <c:ptCount val="2"/>
                <c:pt idx="0">
                  <c:v>11.02</c:v>
                </c:pt>
                <c:pt idx="1">
                  <c:v>16.850000000000001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5D-421F-9291-9E930475EE3B}"/>
            </c:ext>
          </c:extLst>
        </c:ser>
        <c:ser>
          <c:idx val="4"/>
          <c:order val="4"/>
          <c:spPr>
            <a:noFill/>
            <a:ln w="25400">
              <a:noFill/>
            </a:ln>
          </c:spPr>
          <c:invertIfNegative val="0"/>
          <c:cat>
            <c:strRef>
              <c:f>'AWSvsAce (2)'!$J$71:$K$71</c:f>
              <c:strCache>
                <c:ptCount val="2"/>
                <c:pt idx="0">
                  <c:v>AWSimobi</c:v>
                </c:pt>
                <c:pt idx="1">
                  <c:v>Aceimobi</c:v>
                </c:pt>
              </c:strCache>
            </c:strRef>
          </c:cat>
          <c:val>
            <c:numRef>
              <c:f>'AWSvsAce (2)'!$J$76:$K$76</c:f>
              <c:numCache>
                <c:formatCode>General</c:formatCode>
                <c:ptCount val="2"/>
                <c:pt idx="0">
                  <c:v>19.838000000000005</c:v>
                </c:pt>
                <c:pt idx="1">
                  <c:v>16.406000000000034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5D-421F-9291-9E930475E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712251240"/>
        <c:axId val="1"/>
      </c:barChart>
      <c:catAx>
        <c:axId val="712251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7122512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CC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13</xdr:row>
      <xdr:rowOff>152400</xdr:rowOff>
    </xdr:from>
    <xdr:to>
      <xdr:col>16</xdr:col>
      <xdr:colOff>190500</xdr:colOff>
      <xdr:row>26</xdr:row>
      <xdr:rowOff>142875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1EBBE108-3F90-D94A-847F-9A982FBB8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59531</xdr:colOff>
      <xdr:row>13</xdr:row>
      <xdr:rowOff>130968</xdr:rowOff>
    </xdr:from>
    <xdr:to>
      <xdr:col>22</xdr:col>
      <xdr:colOff>59531</xdr:colOff>
      <xdr:row>26</xdr:row>
      <xdr:rowOff>123824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55CC5148-E289-B043-B6FD-0FD7352062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209550</xdr:colOff>
      <xdr:row>71</xdr:row>
      <xdr:rowOff>28575</xdr:rowOff>
    </xdr:from>
    <xdr:to>
      <xdr:col>15</xdr:col>
      <xdr:colOff>552450</xdr:colOff>
      <xdr:row>72</xdr:row>
      <xdr:rowOff>19050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C23226B3-4D39-0B4E-A312-49A8775C2A46}"/>
            </a:ext>
          </a:extLst>
        </xdr:cNvPr>
        <xdr:cNvSpPr>
          <a:spLocks noChangeArrowheads="1"/>
        </xdr:cNvSpPr>
      </xdr:nvSpPr>
      <xdr:spPr bwMode="auto">
        <a:xfrm>
          <a:off x="7829550" y="12652375"/>
          <a:ext cx="292100" cy="168275"/>
        </a:xfrm>
        <a:prstGeom prst="downArrow">
          <a:avLst>
            <a:gd name="adj1" fmla="val 50000"/>
            <a:gd name="adj2" fmla="val 44444"/>
          </a:avLst>
        </a:prstGeom>
        <a:solidFill>
          <a:srgbClr val="3366FF"/>
        </a:solidFill>
        <a:ln w="9525">
          <a:solidFill>
            <a:srgbClr val="3366FF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0.01992</cdr:x>
      <cdr:y>0.02058</cdr:y>
    </cdr:from>
    <cdr:to>
      <cdr:x>0.16271</cdr:x>
      <cdr:y>0.1045</cdr:y>
    </cdr:to>
    <cdr:sp macro="" textlink="">
      <cdr:nvSpPr>
        <cdr:cNvPr id="409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7185" y="50800"/>
          <a:ext cx="1677467" cy="209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0.01967</cdr:x>
      <cdr:y>0.02049</cdr:y>
    </cdr:from>
    <cdr:to>
      <cdr:x>0.19395</cdr:x>
      <cdr:y>0.10634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4273" y="50800"/>
          <a:ext cx="2047325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13</xdr:row>
      <xdr:rowOff>152400</xdr:rowOff>
    </xdr:from>
    <xdr:to>
      <xdr:col>16</xdr:col>
      <xdr:colOff>190500</xdr:colOff>
      <xdr:row>26</xdr:row>
      <xdr:rowOff>142875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5565C008-2219-46B6-8557-B8BF3E1E4D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59530</xdr:colOff>
      <xdr:row>13</xdr:row>
      <xdr:rowOff>130968</xdr:rowOff>
    </xdr:from>
    <xdr:to>
      <xdr:col>27</xdr:col>
      <xdr:colOff>222249</xdr:colOff>
      <xdr:row>40</xdr:row>
      <xdr:rowOff>0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644E2F66-8442-4148-8629-5C31B86F86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209550</xdr:colOff>
      <xdr:row>71</xdr:row>
      <xdr:rowOff>28575</xdr:rowOff>
    </xdr:from>
    <xdr:to>
      <xdr:col>15</xdr:col>
      <xdr:colOff>552450</xdr:colOff>
      <xdr:row>72</xdr:row>
      <xdr:rowOff>19050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D097DA4B-DACB-4458-91A0-AED195B4932F}"/>
            </a:ext>
          </a:extLst>
        </xdr:cNvPr>
        <xdr:cNvSpPr>
          <a:spLocks noChangeArrowheads="1"/>
        </xdr:cNvSpPr>
      </xdr:nvSpPr>
      <xdr:spPr bwMode="auto">
        <a:xfrm>
          <a:off x="8210550" y="12877800"/>
          <a:ext cx="323850" cy="171450"/>
        </a:xfrm>
        <a:prstGeom prst="downArrow">
          <a:avLst>
            <a:gd name="adj1" fmla="val 50000"/>
            <a:gd name="adj2" fmla="val 44444"/>
          </a:avLst>
        </a:prstGeom>
        <a:solidFill>
          <a:srgbClr val="3366FF"/>
        </a:solidFill>
        <a:ln w="9525">
          <a:solidFill>
            <a:srgbClr val="3366FF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0.01992</cdr:x>
      <cdr:y>0.02058</cdr:y>
    </cdr:from>
    <cdr:to>
      <cdr:x>0.16271</cdr:x>
      <cdr:y>0.1045</cdr:y>
    </cdr:to>
    <cdr:sp macro="" textlink="">
      <cdr:nvSpPr>
        <cdr:cNvPr id="409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7185" y="50800"/>
          <a:ext cx="1677467" cy="209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0.01967</cdr:x>
      <cdr:y>0.02049</cdr:y>
    </cdr:from>
    <cdr:to>
      <cdr:x>0.19395</cdr:x>
      <cdr:y>0.10634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4273" y="50800"/>
          <a:ext cx="2047325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BA4F67F8-5898-43EB-89EF-F0D775F0C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4F2334C7-9FBD-453F-85EB-06C36DDAC7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724920F2-AFAA-44E7-9B12-77F1AF297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A63D77BC-6DAD-4EAF-8FA7-CCCCDE527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9AE13297-1AE5-4AA2-9735-C7F8B65336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710CD404-2756-4DB5-A7ED-BDD3504338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13</xdr:row>
      <xdr:rowOff>152400</xdr:rowOff>
    </xdr:from>
    <xdr:to>
      <xdr:col>16</xdr:col>
      <xdr:colOff>190500</xdr:colOff>
      <xdr:row>26</xdr:row>
      <xdr:rowOff>142875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A48F14D6-4B34-42C3-BAEF-45E0BF29C9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59531</xdr:colOff>
      <xdr:row>13</xdr:row>
      <xdr:rowOff>130968</xdr:rowOff>
    </xdr:from>
    <xdr:to>
      <xdr:col>22</xdr:col>
      <xdr:colOff>59531</xdr:colOff>
      <xdr:row>26</xdr:row>
      <xdr:rowOff>123824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7BDF15E5-C349-4552-8FC2-D00422C40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209550</xdr:colOff>
      <xdr:row>71</xdr:row>
      <xdr:rowOff>28575</xdr:rowOff>
    </xdr:from>
    <xdr:to>
      <xdr:col>15</xdr:col>
      <xdr:colOff>552450</xdr:colOff>
      <xdr:row>72</xdr:row>
      <xdr:rowOff>19050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A7925BCD-12A2-480E-A463-BD8E66DB6B48}"/>
            </a:ext>
          </a:extLst>
        </xdr:cNvPr>
        <xdr:cNvSpPr>
          <a:spLocks noChangeArrowheads="1"/>
        </xdr:cNvSpPr>
      </xdr:nvSpPr>
      <xdr:spPr bwMode="auto">
        <a:xfrm>
          <a:off x="17811750" y="6543675"/>
          <a:ext cx="323850" cy="171450"/>
        </a:xfrm>
        <a:prstGeom prst="downArrow">
          <a:avLst>
            <a:gd name="adj1" fmla="val 50000"/>
            <a:gd name="adj2" fmla="val 44444"/>
          </a:avLst>
        </a:prstGeom>
        <a:solidFill>
          <a:srgbClr val="3366FF"/>
        </a:solidFill>
        <a:ln w="9525">
          <a:solidFill>
            <a:srgbClr val="3366FF"/>
          </a:solidFill>
          <a:miter lim="800000"/>
          <a:headEnd/>
          <a:tailEnd/>
        </a:ln>
      </xdr:spPr>
    </xdr:sp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0.01992</cdr:x>
      <cdr:y>0.02058</cdr:y>
    </cdr:from>
    <cdr:to>
      <cdr:x>0.16271</cdr:x>
      <cdr:y>0.1045</cdr:y>
    </cdr:to>
    <cdr:sp macro="" textlink="">
      <cdr:nvSpPr>
        <cdr:cNvPr id="409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7185" y="50800"/>
          <a:ext cx="1677467" cy="209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0.01967</cdr:x>
      <cdr:y>0.02049</cdr:y>
    </cdr:from>
    <cdr:to>
      <cdr:x>0.19395</cdr:x>
      <cdr:y>0.10634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4273" y="50800"/>
          <a:ext cx="2047325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A840F44B-A4CF-4139-A684-E473ABD6AD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E565DBAF-5016-48F6-B8F9-3C118A5073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F1740D60-AD93-4EB7-B46D-B9B71EC5FF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48098708-B6DB-4EE3-A4A8-01D8271A6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2C25257A-2B66-49A0-82F7-8EBCC16F5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3DD3019F-2332-4B1F-AB3C-DA1BFDF6E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13</xdr:row>
      <xdr:rowOff>152400</xdr:rowOff>
    </xdr:from>
    <xdr:to>
      <xdr:col>16</xdr:col>
      <xdr:colOff>190500</xdr:colOff>
      <xdr:row>26</xdr:row>
      <xdr:rowOff>142875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903FCA7-BF6D-4203-86EF-742E51C86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59531</xdr:colOff>
      <xdr:row>13</xdr:row>
      <xdr:rowOff>130968</xdr:rowOff>
    </xdr:from>
    <xdr:to>
      <xdr:col>22</xdr:col>
      <xdr:colOff>59531</xdr:colOff>
      <xdr:row>26</xdr:row>
      <xdr:rowOff>123824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5C0FA07-93DA-4D65-AEF9-A325E72C1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209550</xdr:colOff>
      <xdr:row>71</xdr:row>
      <xdr:rowOff>28575</xdr:rowOff>
    </xdr:from>
    <xdr:to>
      <xdr:col>15</xdr:col>
      <xdr:colOff>552450</xdr:colOff>
      <xdr:row>72</xdr:row>
      <xdr:rowOff>19050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E4B26347-22CB-45A3-B790-880FC17E5CB7}"/>
            </a:ext>
          </a:extLst>
        </xdr:cNvPr>
        <xdr:cNvSpPr>
          <a:spLocks noChangeArrowheads="1"/>
        </xdr:cNvSpPr>
      </xdr:nvSpPr>
      <xdr:spPr bwMode="auto">
        <a:xfrm>
          <a:off x="8210550" y="12877800"/>
          <a:ext cx="323850" cy="171450"/>
        </a:xfrm>
        <a:prstGeom prst="downArrow">
          <a:avLst>
            <a:gd name="adj1" fmla="val 50000"/>
            <a:gd name="adj2" fmla="val 44444"/>
          </a:avLst>
        </a:prstGeom>
        <a:solidFill>
          <a:srgbClr val="3366FF"/>
        </a:solidFill>
        <a:ln w="9525">
          <a:solidFill>
            <a:srgbClr val="3366FF"/>
          </a:solidFill>
          <a:miter lim="800000"/>
          <a:headEnd/>
          <a:tailEnd/>
        </a:ln>
      </xdr:spPr>
    </xdr:sp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0.01992</cdr:x>
      <cdr:y>0.02058</cdr:y>
    </cdr:from>
    <cdr:to>
      <cdr:x>0.16271</cdr:x>
      <cdr:y>0.1045</cdr:y>
    </cdr:to>
    <cdr:sp macro="" textlink="">
      <cdr:nvSpPr>
        <cdr:cNvPr id="409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7185" y="50800"/>
          <a:ext cx="1677467" cy="2097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0.01967</cdr:x>
      <cdr:y>0.02049</cdr:y>
    </cdr:from>
    <cdr:to>
      <cdr:x>0.19395</cdr:x>
      <cdr:y>0.10634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4273" y="50800"/>
          <a:ext cx="2047325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D276F118-26B1-427D-9480-57F5290323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E49C8EF5-F8DC-474B-AA0E-2BFBE91AC1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4F39F344-4665-4037-9646-AE56FDC8A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DF260FE0-94E4-4ABC-8302-48F370B9C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7</xdr:col>
      <xdr:colOff>0</xdr:colOff>
      <xdr:row>59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3B258746-2846-4528-8BD9-A64B68EDD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13</xdr:col>
      <xdr:colOff>0</xdr:colOff>
      <xdr:row>58</xdr:row>
      <xdr:rowOff>114300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0E91B1C1-6A7D-43CB-B71C-86810A208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0.05476</cdr:x>
      <cdr:y>0.011</cdr:y>
    </cdr:from>
    <cdr:to>
      <cdr:x>0.94882</cdr:x>
      <cdr:y>0.05717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358" y="50800"/>
          <a:ext cx="1847953" cy="1998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mean and data plot</a:t>
          </a: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0.04297</cdr:x>
      <cdr:y>0.01116</cdr:y>
    </cdr:from>
    <cdr:to>
      <cdr:x>0.92363</cdr:x>
      <cdr:y>0.05809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2405" y="50800"/>
          <a:ext cx="1828648" cy="2002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100" b="1" i="1" u="none" strike="noStrike" baseline="0">
              <a:solidFill>
                <a:srgbClr val="000000"/>
              </a:solidFill>
              <a:latin typeface="Arial"/>
              <a:cs typeface="Arial"/>
            </a:rPr>
            <a:t>percentile (90 75 50 25 10)</a:t>
          </a:r>
        </a:p>
        <a:p xmlns:a="http://schemas.openxmlformats.org/drawingml/2006/main">
          <a:pPr algn="ctr" rtl="0">
            <a:defRPr sz="1000"/>
          </a:pPr>
          <a:endParaRPr lang="en-US" altLang="ja-JP" sz="1100" b="1" i="1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C4422-A2CF-3045-97F7-9CE8289D9B99}">
  <dimension ref="A1:BR431"/>
  <sheetViews>
    <sheetView zoomScale="80" zoomScaleNormal="80" workbookViewId="0">
      <selection activeCell="AG21" sqref="AG21"/>
    </sheetView>
  </sheetViews>
  <sheetFormatPr baseColWidth="10" defaultColWidth="8" defaultRowHeight="14.25" customHeight="1"/>
  <cols>
    <col min="1" max="16384" width="8" style="1"/>
  </cols>
  <sheetData>
    <row r="1" spans="1:29" s="41" customFormat="1" ht="14.25" customHeight="1">
      <c r="A1" s="38" t="s">
        <v>146</v>
      </c>
      <c r="G1" s="38" t="s">
        <v>145</v>
      </c>
    </row>
    <row r="2" spans="1:29" s="2" customFormat="1" ht="14.25" customHeight="1">
      <c r="A2" s="40" t="s">
        <v>147</v>
      </c>
      <c r="B2" s="40" t="s">
        <v>149</v>
      </c>
      <c r="C2" s="40" t="s">
        <v>151</v>
      </c>
      <c r="D2" s="40" t="s">
        <v>153</v>
      </c>
      <c r="E2" s="3" t="s">
        <v>144</v>
      </c>
      <c r="F2" s="3"/>
      <c r="G2" s="3" t="str">
        <f>A2</f>
        <v>normal</v>
      </c>
      <c r="H2" s="3" t="str">
        <f>B2</f>
        <v>McGrath</v>
      </c>
      <c r="I2" s="3" t="str">
        <f>C2</f>
        <v>AWS</v>
      </c>
      <c r="J2" s="3" t="str">
        <f>D2</f>
        <v>AceScope</v>
      </c>
      <c r="K2" s="3" t="e">
        <f>#REF!</f>
        <v>#REF!</v>
      </c>
      <c r="L2" s="3" t="e">
        <f>#REF!</f>
        <v>#REF!</v>
      </c>
      <c r="M2" s="3" t="e">
        <f>#REF!</f>
        <v>#REF!</v>
      </c>
      <c r="N2" s="3" t="e">
        <f>#REF!</f>
        <v>#REF!</v>
      </c>
      <c r="O2" s="3" t="e">
        <f>#REF!</f>
        <v>#REF!</v>
      </c>
      <c r="P2" s="3" t="e">
        <f>#REF!</f>
        <v>#REF!</v>
      </c>
      <c r="Q2" s="3" t="e">
        <f>#REF!</f>
        <v>#REF!</v>
      </c>
      <c r="R2" s="3" t="e">
        <f>#REF!</f>
        <v>#REF!</v>
      </c>
      <c r="S2" s="3" t="e">
        <f>#REF!</f>
        <v>#REF!</v>
      </c>
      <c r="T2" s="3" t="e">
        <f>#REF!</f>
        <v>#REF!</v>
      </c>
      <c r="U2" s="3" t="e">
        <f>#REF!</f>
        <v>#REF!</v>
      </c>
      <c r="V2" s="3" t="e">
        <f>#REF!</f>
        <v>#REF!</v>
      </c>
      <c r="W2" s="3" t="e">
        <f>#REF!</f>
        <v>#REF!</v>
      </c>
      <c r="X2" s="3" t="e">
        <f>#REF!</f>
        <v>#REF!</v>
      </c>
      <c r="Y2" s="3" t="e">
        <f>#REF!</f>
        <v>#REF!</v>
      </c>
      <c r="Z2" s="3" t="e">
        <f>#REF!</f>
        <v>#REF!</v>
      </c>
      <c r="AA2" s="3" t="e">
        <f>#REF!</f>
        <v>#REF!</v>
      </c>
      <c r="AB2" s="3" t="e">
        <f>#REF!</f>
        <v>#REF!</v>
      </c>
      <c r="AC2" s="3"/>
    </row>
    <row r="3" spans="1:29" s="2" customFormat="1" ht="14.25" customHeight="1">
      <c r="A3" s="3" t="s">
        <v>112</v>
      </c>
      <c r="B3" s="39">
        <v>28.82</v>
      </c>
      <c r="C3" s="39">
        <v>38.549999999999997</v>
      </c>
      <c r="D3" s="39">
        <v>74.67</v>
      </c>
      <c r="E3" s="2">
        <f t="shared" ref="E3:E57" si="0">DEVSQ(B3:D3)</f>
        <v>1167.1832666666669</v>
      </c>
      <c r="G3" s="3" t="str">
        <f t="shared" ref="G3:G57" si="1">A3</f>
        <v>n=1</v>
      </c>
      <c r="H3" s="2">
        <f t="shared" ref="H3:J34" si="2">(RANK(B3,$B3:$D3,1)*COUNTIF($B3:$D3,B3)+COUNTIF($B3:$D3,B3)*(COUNTIF($B3:$D3,B3)-1)/2)/COUNTIF($B3:$D3,B3)</f>
        <v>1</v>
      </c>
      <c r="I3" s="2">
        <f t="shared" si="2"/>
        <v>2</v>
      </c>
      <c r="J3" s="2">
        <f t="shared" si="2"/>
        <v>3</v>
      </c>
      <c r="K3" s="2" t="e">
        <f>(RANK(#REF!,$B3:$D3,1)*COUNTIF($B3:$D3,#REF!)+COUNTIF($B3:$D3,#REF!)*(COUNTIF($B3:$D3,#REF!)-1)/2)/COUNTIF($B3:$D3,#REF!)</f>
        <v>#REF!</v>
      </c>
      <c r="L3" s="2" t="e">
        <f>(RANK(#REF!,$B3:$D3,1)*COUNTIF($B3:$D3,#REF!)+COUNTIF($B3:$D3,#REF!)*(COUNTIF($B3:$D3,#REF!)-1)/2)/COUNTIF($B3:$D3,#REF!)</f>
        <v>#REF!</v>
      </c>
      <c r="M3" s="2" t="e">
        <f>(RANK(#REF!,$B3:$D3,1)*COUNTIF($B3:$D3,#REF!)+COUNTIF($B3:$D3,#REF!)*(COUNTIF($B3:$D3,#REF!)-1)/2)/COUNTIF($B3:$D3,#REF!)</f>
        <v>#REF!</v>
      </c>
      <c r="N3" s="2" t="e">
        <f>(RANK(#REF!,$B3:$D3,1)*COUNTIF($B3:$D3,#REF!)+COUNTIF($B3:$D3,#REF!)*(COUNTIF($B3:$D3,#REF!)-1)/2)/COUNTIF($B3:$D3,#REF!)</f>
        <v>#REF!</v>
      </c>
      <c r="O3" s="2" t="e">
        <f>(RANK(#REF!,$B3:$D3,1)*COUNTIF($B3:$D3,#REF!)+COUNTIF($B3:$D3,#REF!)*(COUNTIF($B3:$D3,#REF!)-1)/2)/COUNTIF($B3:$D3,#REF!)</f>
        <v>#REF!</v>
      </c>
      <c r="P3" s="2" t="e">
        <f>(RANK(#REF!,$B3:$D3,1)*COUNTIF($B3:$D3,#REF!)+COUNTIF($B3:$D3,#REF!)*(COUNTIF($B3:$D3,#REF!)-1)/2)/COUNTIF($B3:$D3,#REF!)</f>
        <v>#REF!</v>
      </c>
      <c r="Q3" s="2" t="e">
        <f>(RANK(#REF!,$B3:$D3,1)*COUNTIF($B3:$D3,#REF!)+COUNTIF($B3:$D3,#REF!)*(COUNTIF($B3:$D3,#REF!)-1)/2)/COUNTIF($B3:$D3,#REF!)</f>
        <v>#REF!</v>
      </c>
      <c r="R3" s="2" t="e">
        <f>(RANK(#REF!,$B3:$D3,1)*COUNTIF($B3:$D3,#REF!)+COUNTIF($B3:$D3,#REF!)*(COUNTIF($B3:$D3,#REF!)-1)/2)/COUNTIF($B3:$D3,#REF!)</f>
        <v>#REF!</v>
      </c>
      <c r="S3" s="2" t="e">
        <f>(RANK(#REF!,$B3:$D3,1)*COUNTIF($B3:$D3,#REF!)+COUNTIF($B3:$D3,#REF!)*(COUNTIF($B3:$D3,#REF!)-1)/2)/COUNTIF($B3:$D3,#REF!)</f>
        <v>#REF!</v>
      </c>
      <c r="T3" s="2" t="e">
        <f>(RANK(#REF!,$B3:$D3,1)*COUNTIF($B3:$D3,#REF!)+COUNTIF($B3:$D3,#REF!)*(COUNTIF($B3:$D3,#REF!)-1)/2)/COUNTIF($B3:$D3,#REF!)</f>
        <v>#REF!</v>
      </c>
      <c r="U3" s="2" t="e">
        <f>(RANK(#REF!,$B3:$D3,1)*COUNTIF($B3:$D3,#REF!)+COUNTIF($B3:$D3,#REF!)*(COUNTIF($B3:$D3,#REF!)-1)/2)/COUNTIF($B3:$D3,#REF!)</f>
        <v>#REF!</v>
      </c>
      <c r="V3" s="2" t="e">
        <f>(RANK(#REF!,$B3:$D3,1)*COUNTIF($B3:$D3,#REF!)+COUNTIF($B3:$D3,#REF!)*(COUNTIF($B3:$D3,#REF!)-1)/2)/COUNTIF($B3:$D3,#REF!)</f>
        <v>#REF!</v>
      </c>
      <c r="W3" s="2" t="e">
        <f>(RANK(#REF!,$B3:$D3,1)*COUNTIF($B3:$D3,#REF!)+COUNTIF($B3:$D3,#REF!)*(COUNTIF($B3:$D3,#REF!)-1)/2)/COUNTIF($B3:$D3,#REF!)</f>
        <v>#REF!</v>
      </c>
      <c r="X3" s="2" t="e">
        <f>(RANK(#REF!,$B3:$D3,1)*COUNTIF($B3:$D3,#REF!)+COUNTIF($B3:$D3,#REF!)*(COUNTIF($B3:$D3,#REF!)-1)/2)/COUNTIF($B3:$D3,#REF!)</f>
        <v>#REF!</v>
      </c>
      <c r="Y3" s="2" t="e">
        <f>(RANK(#REF!,$B3:$D3,1)*COUNTIF($B3:$D3,#REF!)+COUNTIF($B3:$D3,#REF!)*(COUNTIF($B3:$D3,#REF!)-1)/2)/COUNTIF($B3:$D3,#REF!)</f>
        <v>#REF!</v>
      </c>
      <c r="Z3" s="2" t="e">
        <f>(RANK(#REF!,$B3:$D3,1)*COUNTIF($B3:$D3,#REF!)+COUNTIF($B3:$D3,#REF!)*(COUNTIF($B3:$D3,#REF!)-1)/2)/COUNTIF($B3:$D3,#REF!)</f>
        <v>#REF!</v>
      </c>
      <c r="AA3" s="2" t="e">
        <f>(RANK(#REF!,$B3:$D3,1)*COUNTIF($B3:$D3,#REF!)+COUNTIF($B3:$D3,#REF!)*(COUNTIF($B3:$D3,#REF!)-1)/2)/COUNTIF($B3:$D3,#REF!)</f>
        <v>#REF!</v>
      </c>
      <c r="AB3" s="2" t="e">
        <f>(RANK(#REF!,$B3:$D3,1)*COUNTIF($B3:$D3,#REF!)+COUNTIF($B3:$D3,#REF!)*(COUNTIF($B3:$D3,#REF!)-1)/2)/COUNTIF($B3:$D3,#REF!)</f>
        <v>#REF!</v>
      </c>
    </row>
    <row r="4" spans="1:29" s="2" customFormat="1" ht="14.25" customHeight="1">
      <c r="A4" s="3" t="s">
        <v>111</v>
      </c>
      <c r="B4" s="39">
        <v>15.63</v>
      </c>
      <c r="C4" s="39">
        <v>26.87</v>
      </c>
      <c r="D4" s="39">
        <v>16.7</v>
      </c>
      <c r="E4" s="2">
        <f t="shared" si="0"/>
        <v>76.970466666666681</v>
      </c>
      <c r="G4" s="3" t="str">
        <f t="shared" si="1"/>
        <v>n=2</v>
      </c>
      <c r="H4" s="2">
        <f t="shared" si="2"/>
        <v>1</v>
      </c>
      <c r="I4" s="2">
        <f t="shared" si="2"/>
        <v>3</v>
      </c>
      <c r="J4" s="2">
        <f t="shared" si="2"/>
        <v>2</v>
      </c>
      <c r="K4" s="2" t="e">
        <f>(RANK(#REF!,$B4:$D4,1)*COUNTIF($B4:$D4,#REF!)+COUNTIF($B4:$D4,#REF!)*(COUNTIF($B4:$D4,#REF!)-1)/2)/COUNTIF($B4:$D4,#REF!)</f>
        <v>#REF!</v>
      </c>
      <c r="L4" s="2" t="e">
        <f>(RANK(#REF!,$B4:$D4,1)*COUNTIF($B4:$D4,#REF!)+COUNTIF($B4:$D4,#REF!)*(COUNTIF($B4:$D4,#REF!)-1)/2)/COUNTIF($B4:$D4,#REF!)</f>
        <v>#REF!</v>
      </c>
      <c r="M4" s="2" t="e">
        <f>(RANK(#REF!,$B4:$D4,1)*COUNTIF($B4:$D4,#REF!)+COUNTIF($B4:$D4,#REF!)*(COUNTIF($B4:$D4,#REF!)-1)/2)/COUNTIF($B4:$D4,#REF!)</f>
        <v>#REF!</v>
      </c>
      <c r="N4" s="2" t="e">
        <f>(RANK(#REF!,$B4:$D4,1)*COUNTIF($B4:$D4,#REF!)+COUNTIF($B4:$D4,#REF!)*(COUNTIF($B4:$D4,#REF!)-1)/2)/COUNTIF($B4:$D4,#REF!)</f>
        <v>#REF!</v>
      </c>
      <c r="O4" s="2" t="e">
        <f>(RANK(#REF!,$B4:$D4,1)*COUNTIF($B4:$D4,#REF!)+COUNTIF($B4:$D4,#REF!)*(COUNTIF($B4:$D4,#REF!)-1)/2)/COUNTIF($B4:$D4,#REF!)</f>
        <v>#REF!</v>
      </c>
      <c r="P4" s="2" t="e">
        <f>(RANK(#REF!,$B4:$D4,1)*COUNTIF($B4:$D4,#REF!)+COUNTIF($B4:$D4,#REF!)*(COUNTIF($B4:$D4,#REF!)-1)/2)/COUNTIF($B4:$D4,#REF!)</f>
        <v>#REF!</v>
      </c>
      <c r="Q4" s="2" t="e">
        <f>(RANK(#REF!,$B4:$D4,1)*COUNTIF($B4:$D4,#REF!)+COUNTIF($B4:$D4,#REF!)*(COUNTIF($B4:$D4,#REF!)-1)/2)/COUNTIF($B4:$D4,#REF!)</f>
        <v>#REF!</v>
      </c>
      <c r="R4" s="2" t="e">
        <f>(RANK(#REF!,$B4:$D4,1)*COUNTIF($B4:$D4,#REF!)+COUNTIF($B4:$D4,#REF!)*(COUNTIF($B4:$D4,#REF!)-1)/2)/COUNTIF($B4:$D4,#REF!)</f>
        <v>#REF!</v>
      </c>
      <c r="S4" s="2" t="e">
        <f>(RANK(#REF!,$B4:$D4,1)*COUNTIF($B4:$D4,#REF!)+COUNTIF($B4:$D4,#REF!)*(COUNTIF($B4:$D4,#REF!)-1)/2)/COUNTIF($B4:$D4,#REF!)</f>
        <v>#REF!</v>
      </c>
      <c r="T4" s="2" t="e">
        <f>(RANK(#REF!,$B4:$D4,1)*COUNTIF($B4:$D4,#REF!)+COUNTIF($B4:$D4,#REF!)*(COUNTIF($B4:$D4,#REF!)-1)/2)/COUNTIF($B4:$D4,#REF!)</f>
        <v>#REF!</v>
      </c>
      <c r="U4" s="2" t="e">
        <f>(RANK(#REF!,$B4:$D4,1)*COUNTIF($B4:$D4,#REF!)+COUNTIF($B4:$D4,#REF!)*(COUNTIF($B4:$D4,#REF!)-1)/2)/COUNTIF($B4:$D4,#REF!)</f>
        <v>#REF!</v>
      </c>
      <c r="V4" s="2" t="e">
        <f>(RANK(#REF!,$B4:$D4,1)*COUNTIF($B4:$D4,#REF!)+COUNTIF($B4:$D4,#REF!)*(COUNTIF($B4:$D4,#REF!)-1)/2)/COUNTIF($B4:$D4,#REF!)</f>
        <v>#REF!</v>
      </c>
      <c r="W4" s="2" t="e">
        <f>(RANK(#REF!,$B4:$D4,1)*COUNTIF($B4:$D4,#REF!)+COUNTIF($B4:$D4,#REF!)*(COUNTIF($B4:$D4,#REF!)-1)/2)/COUNTIF($B4:$D4,#REF!)</f>
        <v>#REF!</v>
      </c>
      <c r="X4" s="2" t="e">
        <f>(RANK(#REF!,$B4:$D4,1)*COUNTIF($B4:$D4,#REF!)+COUNTIF($B4:$D4,#REF!)*(COUNTIF($B4:$D4,#REF!)-1)/2)/COUNTIF($B4:$D4,#REF!)</f>
        <v>#REF!</v>
      </c>
      <c r="Y4" s="2" t="e">
        <f>(RANK(#REF!,$B4:$D4,1)*COUNTIF($B4:$D4,#REF!)+COUNTIF($B4:$D4,#REF!)*(COUNTIF($B4:$D4,#REF!)-1)/2)/COUNTIF($B4:$D4,#REF!)</f>
        <v>#REF!</v>
      </c>
      <c r="Z4" s="2" t="e">
        <f>(RANK(#REF!,$B4:$D4,1)*COUNTIF($B4:$D4,#REF!)+COUNTIF($B4:$D4,#REF!)*(COUNTIF($B4:$D4,#REF!)-1)/2)/COUNTIF($B4:$D4,#REF!)</f>
        <v>#REF!</v>
      </c>
      <c r="AA4" s="2" t="e">
        <f>(RANK(#REF!,$B4:$D4,1)*COUNTIF($B4:$D4,#REF!)+COUNTIF($B4:$D4,#REF!)*(COUNTIF($B4:$D4,#REF!)-1)/2)/COUNTIF($B4:$D4,#REF!)</f>
        <v>#REF!</v>
      </c>
      <c r="AB4" s="2" t="e">
        <f>(RANK(#REF!,$B4:$D4,1)*COUNTIF($B4:$D4,#REF!)+COUNTIF($B4:$D4,#REF!)*(COUNTIF($B4:$D4,#REF!)-1)/2)/COUNTIF($B4:$D4,#REF!)</f>
        <v>#REF!</v>
      </c>
    </row>
    <row r="5" spans="1:29" s="2" customFormat="1" ht="14.25" customHeight="1">
      <c r="A5" s="3" t="s">
        <v>110</v>
      </c>
      <c r="B5" s="39">
        <v>18.88</v>
      </c>
      <c r="C5" s="39">
        <v>28.39</v>
      </c>
      <c r="D5" s="39">
        <v>11.36</v>
      </c>
      <c r="E5" s="2">
        <f t="shared" si="0"/>
        <v>145.6704666666667</v>
      </c>
      <c r="G5" s="3" t="str">
        <f t="shared" si="1"/>
        <v>n=3</v>
      </c>
      <c r="H5" s="2">
        <f t="shared" si="2"/>
        <v>2</v>
      </c>
      <c r="I5" s="2">
        <f t="shared" si="2"/>
        <v>3</v>
      </c>
      <c r="J5" s="2">
        <f t="shared" si="2"/>
        <v>1</v>
      </c>
      <c r="K5" s="2" t="e">
        <f>(RANK(#REF!,$B5:$D5,1)*COUNTIF($B5:$D5,#REF!)+COUNTIF($B5:$D5,#REF!)*(COUNTIF($B5:$D5,#REF!)-1)/2)/COUNTIF($B5:$D5,#REF!)</f>
        <v>#REF!</v>
      </c>
      <c r="L5" s="2" t="e">
        <f>(RANK(#REF!,$B5:$D5,1)*COUNTIF($B5:$D5,#REF!)+COUNTIF($B5:$D5,#REF!)*(COUNTIF($B5:$D5,#REF!)-1)/2)/COUNTIF($B5:$D5,#REF!)</f>
        <v>#REF!</v>
      </c>
      <c r="M5" s="2" t="e">
        <f>(RANK(#REF!,$B5:$D5,1)*COUNTIF($B5:$D5,#REF!)+COUNTIF($B5:$D5,#REF!)*(COUNTIF($B5:$D5,#REF!)-1)/2)/COUNTIF($B5:$D5,#REF!)</f>
        <v>#REF!</v>
      </c>
      <c r="N5" s="2" t="e">
        <f>(RANK(#REF!,$B5:$D5,1)*COUNTIF($B5:$D5,#REF!)+COUNTIF($B5:$D5,#REF!)*(COUNTIF($B5:$D5,#REF!)-1)/2)/COUNTIF($B5:$D5,#REF!)</f>
        <v>#REF!</v>
      </c>
      <c r="O5" s="2" t="e">
        <f>(RANK(#REF!,$B5:$D5,1)*COUNTIF($B5:$D5,#REF!)+COUNTIF($B5:$D5,#REF!)*(COUNTIF($B5:$D5,#REF!)-1)/2)/COUNTIF($B5:$D5,#REF!)</f>
        <v>#REF!</v>
      </c>
      <c r="P5" s="2" t="e">
        <f>(RANK(#REF!,$B5:$D5,1)*COUNTIF($B5:$D5,#REF!)+COUNTIF($B5:$D5,#REF!)*(COUNTIF($B5:$D5,#REF!)-1)/2)/COUNTIF($B5:$D5,#REF!)</f>
        <v>#REF!</v>
      </c>
      <c r="Q5" s="2" t="e">
        <f>(RANK(#REF!,$B5:$D5,1)*COUNTIF($B5:$D5,#REF!)+COUNTIF($B5:$D5,#REF!)*(COUNTIF($B5:$D5,#REF!)-1)/2)/COUNTIF($B5:$D5,#REF!)</f>
        <v>#REF!</v>
      </c>
      <c r="R5" s="2" t="e">
        <f>(RANK(#REF!,$B5:$D5,1)*COUNTIF($B5:$D5,#REF!)+COUNTIF($B5:$D5,#REF!)*(COUNTIF($B5:$D5,#REF!)-1)/2)/COUNTIF($B5:$D5,#REF!)</f>
        <v>#REF!</v>
      </c>
      <c r="S5" s="2" t="e">
        <f>(RANK(#REF!,$B5:$D5,1)*COUNTIF($B5:$D5,#REF!)+COUNTIF($B5:$D5,#REF!)*(COUNTIF($B5:$D5,#REF!)-1)/2)/COUNTIF($B5:$D5,#REF!)</f>
        <v>#REF!</v>
      </c>
      <c r="T5" s="2" t="e">
        <f>(RANK(#REF!,$B5:$D5,1)*COUNTIF($B5:$D5,#REF!)+COUNTIF($B5:$D5,#REF!)*(COUNTIF($B5:$D5,#REF!)-1)/2)/COUNTIF($B5:$D5,#REF!)</f>
        <v>#REF!</v>
      </c>
      <c r="U5" s="2" t="e">
        <f>(RANK(#REF!,$B5:$D5,1)*COUNTIF($B5:$D5,#REF!)+COUNTIF($B5:$D5,#REF!)*(COUNTIF($B5:$D5,#REF!)-1)/2)/COUNTIF($B5:$D5,#REF!)</f>
        <v>#REF!</v>
      </c>
      <c r="V5" s="2" t="e">
        <f>(RANK(#REF!,$B5:$D5,1)*COUNTIF($B5:$D5,#REF!)+COUNTIF($B5:$D5,#REF!)*(COUNTIF($B5:$D5,#REF!)-1)/2)/COUNTIF($B5:$D5,#REF!)</f>
        <v>#REF!</v>
      </c>
      <c r="W5" s="2" t="e">
        <f>(RANK(#REF!,$B5:$D5,1)*COUNTIF($B5:$D5,#REF!)+COUNTIF($B5:$D5,#REF!)*(COUNTIF($B5:$D5,#REF!)-1)/2)/COUNTIF($B5:$D5,#REF!)</f>
        <v>#REF!</v>
      </c>
      <c r="X5" s="2" t="e">
        <f>(RANK(#REF!,$B5:$D5,1)*COUNTIF($B5:$D5,#REF!)+COUNTIF($B5:$D5,#REF!)*(COUNTIF($B5:$D5,#REF!)-1)/2)/COUNTIF($B5:$D5,#REF!)</f>
        <v>#REF!</v>
      </c>
      <c r="Y5" s="2" t="e">
        <f>(RANK(#REF!,$B5:$D5,1)*COUNTIF($B5:$D5,#REF!)+COUNTIF($B5:$D5,#REF!)*(COUNTIF($B5:$D5,#REF!)-1)/2)/COUNTIF($B5:$D5,#REF!)</f>
        <v>#REF!</v>
      </c>
      <c r="Z5" s="2" t="e">
        <f>(RANK(#REF!,$B5:$D5,1)*COUNTIF($B5:$D5,#REF!)+COUNTIF($B5:$D5,#REF!)*(COUNTIF($B5:$D5,#REF!)-1)/2)/COUNTIF($B5:$D5,#REF!)</f>
        <v>#REF!</v>
      </c>
      <c r="AA5" s="2" t="e">
        <f>(RANK(#REF!,$B5:$D5,1)*COUNTIF($B5:$D5,#REF!)+COUNTIF($B5:$D5,#REF!)*(COUNTIF($B5:$D5,#REF!)-1)/2)/COUNTIF($B5:$D5,#REF!)</f>
        <v>#REF!</v>
      </c>
      <c r="AB5" s="2" t="e">
        <f>(RANK(#REF!,$B5:$D5,1)*COUNTIF($B5:$D5,#REF!)+COUNTIF($B5:$D5,#REF!)*(COUNTIF($B5:$D5,#REF!)-1)/2)/COUNTIF($B5:$D5,#REF!)</f>
        <v>#REF!</v>
      </c>
    </row>
    <row r="6" spans="1:29" s="2" customFormat="1" ht="14.25" customHeight="1">
      <c r="A6" s="3" t="s">
        <v>109</v>
      </c>
      <c r="B6" s="39">
        <v>15.36</v>
      </c>
      <c r="C6" s="39">
        <v>18.36</v>
      </c>
      <c r="D6" s="39">
        <v>44.3</v>
      </c>
      <c r="E6" s="2">
        <f t="shared" si="0"/>
        <v>506.46906666666661</v>
      </c>
      <c r="G6" s="3" t="str">
        <f t="shared" si="1"/>
        <v>n=4</v>
      </c>
      <c r="H6" s="2">
        <f t="shared" si="2"/>
        <v>1</v>
      </c>
      <c r="I6" s="2">
        <f t="shared" si="2"/>
        <v>2</v>
      </c>
      <c r="J6" s="2">
        <f t="shared" si="2"/>
        <v>3</v>
      </c>
      <c r="K6" s="2" t="e">
        <f>(RANK(#REF!,$B6:$D6,1)*COUNTIF($B6:$D6,#REF!)+COUNTIF($B6:$D6,#REF!)*(COUNTIF($B6:$D6,#REF!)-1)/2)/COUNTIF($B6:$D6,#REF!)</f>
        <v>#REF!</v>
      </c>
      <c r="L6" s="2" t="e">
        <f>(RANK(#REF!,$B6:$D6,1)*COUNTIF($B6:$D6,#REF!)+COUNTIF($B6:$D6,#REF!)*(COUNTIF($B6:$D6,#REF!)-1)/2)/COUNTIF($B6:$D6,#REF!)</f>
        <v>#REF!</v>
      </c>
      <c r="M6" s="2" t="e">
        <f>(RANK(#REF!,$B6:$D6,1)*COUNTIF($B6:$D6,#REF!)+COUNTIF($B6:$D6,#REF!)*(COUNTIF($B6:$D6,#REF!)-1)/2)/COUNTIF($B6:$D6,#REF!)</f>
        <v>#REF!</v>
      </c>
      <c r="N6" s="2" t="e">
        <f>(RANK(#REF!,$B6:$D6,1)*COUNTIF($B6:$D6,#REF!)+COUNTIF($B6:$D6,#REF!)*(COUNTIF($B6:$D6,#REF!)-1)/2)/COUNTIF($B6:$D6,#REF!)</f>
        <v>#REF!</v>
      </c>
      <c r="O6" s="2" t="e">
        <f>(RANK(#REF!,$B6:$D6,1)*COUNTIF($B6:$D6,#REF!)+COUNTIF($B6:$D6,#REF!)*(COUNTIF($B6:$D6,#REF!)-1)/2)/COUNTIF($B6:$D6,#REF!)</f>
        <v>#REF!</v>
      </c>
      <c r="P6" s="2" t="e">
        <f>(RANK(#REF!,$B6:$D6,1)*COUNTIF($B6:$D6,#REF!)+COUNTIF($B6:$D6,#REF!)*(COUNTIF($B6:$D6,#REF!)-1)/2)/COUNTIF($B6:$D6,#REF!)</f>
        <v>#REF!</v>
      </c>
      <c r="Q6" s="2" t="e">
        <f>(RANK(#REF!,$B6:$D6,1)*COUNTIF($B6:$D6,#REF!)+COUNTIF($B6:$D6,#REF!)*(COUNTIF($B6:$D6,#REF!)-1)/2)/COUNTIF($B6:$D6,#REF!)</f>
        <v>#REF!</v>
      </c>
      <c r="R6" s="2" t="e">
        <f>(RANK(#REF!,$B6:$D6,1)*COUNTIF($B6:$D6,#REF!)+COUNTIF($B6:$D6,#REF!)*(COUNTIF($B6:$D6,#REF!)-1)/2)/COUNTIF($B6:$D6,#REF!)</f>
        <v>#REF!</v>
      </c>
      <c r="S6" s="2" t="e">
        <f>(RANK(#REF!,$B6:$D6,1)*COUNTIF($B6:$D6,#REF!)+COUNTIF($B6:$D6,#REF!)*(COUNTIF($B6:$D6,#REF!)-1)/2)/COUNTIF($B6:$D6,#REF!)</f>
        <v>#REF!</v>
      </c>
      <c r="T6" s="2" t="e">
        <f>(RANK(#REF!,$B6:$D6,1)*COUNTIF($B6:$D6,#REF!)+COUNTIF($B6:$D6,#REF!)*(COUNTIF($B6:$D6,#REF!)-1)/2)/COUNTIF($B6:$D6,#REF!)</f>
        <v>#REF!</v>
      </c>
      <c r="U6" s="2" t="e">
        <f>(RANK(#REF!,$B6:$D6,1)*COUNTIF($B6:$D6,#REF!)+COUNTIF($B6:$D6,#REF!)*(COUNTIF($B6:$D6,#REF!)-1)/2)/COUNTIF($B6:$D6,#REF!)</f>
        <v>#REF!</v>
      </c>
      <c r="V6" s="2" t="e">
        <f>(RANK(#REF!,$B6:$D6,1)*COUNTIF($B6:$D6,#REF!)+COUNTIF($B6:$D6,#REF!)*(COUNTIF($B6:$D6,#REF!)-1)/2)/COUNTIF($B6:$D6,#REF!)</f>
        <v>#REF!</v>
      </c>
      <c r="W6" s="2" t="e">
        <f>(RANK(#REF!,$B6:$D6,1)*COUNTIF($B6:$D6,#REF!)+COUNTIF($B6:$D6,#REF!)*(COUNTIF($B6:$D6,#REF!)-1)/2)/COUNTIF($B6:$D6,#REF!)</f>
        <v>#REF!</v>
      </c>
      <c r="X6" s="2" t="e">
        <f>(RANK(#REF!,$B6:$D6,1)*COUNTIF($B6:$D6,#REF!)+COUNTIF($B6:$D6,#REF!)*(COUNTIF($B6:$D6,#REF!)-1)/2)/COUNTIF($B6:$D6,#REF!)</f>
        <v>#REF!</v>
      </c>
      <c r="Y6" s="2" t="e">
        <f>(RANK(#REF!,$B6:$D6,1)*COUNTIF($B6:$D6,#REF!)+COUNTIF($B6:$D6,#REF!)*(COUNTIF($B6:$D6,#REF!)-1)/2)/COUNTIF($B6:$D6,#REF!)</f>
        <v>#REF!</v>
      </c>
      <c r="Z6" s="2" t="e">
        <f>(RANK(#REF!,$B6:$D6,1)*COUNTIF($B6:$D6,#REF!)+COUNTIF($B6:$D6,#REF!)*(COUNTIF($B6:$D6,#REF!)-1)/2)/COUNTIF($B6:$D6,#REF!)</f>
        <v>#REF!</v>
      </c>
      <c r="AA6" s="2" t="e">
        <f>(RANK(#REF!,$B6:$D6,1)*COUNTIF($B6:$D6,#REF!)+COUNTIF($B6:$D6,#REF!)*(COUNTIF($B6:$D6,#REF!)-1)/2)/COUNTIF($B6:$D6,#REF!)</f>
        <v>#REF!</v>
      </c>
      <c r="AB6" s="2" t="e">
        <f>(RANK(#REF!,$B6:$D6,1)*COUNTIF($B6:$D6,#REF!)+COUNTIF($B6:$D6,#REF!)*(COUNTIF($B6:$D6,#REF!)-1)/2)/COUNTIF($B6:$D6,#REF!)</f>
        <v>#REF!</v>
      </c>
    </row>
    <row r="7" spans="1:29" s="2" customFormat="1" ht="14.25" customHeight="1">
      <c r="A7" s="3" t="s">
        <v>108</v>
      </c>
      <c r="B7" s="39">
        <v>20.36</v>
      </c>
      <c r="C7" s="39">
        <v>18.2</v>
      </c>
      <c r="D7" s="39">
        <v>23.06</v>
      </c>
      <c r="E7" s="2">
        <f t="shared" si="0"/>
        <v>11.858399999999996</v>
      </c>
      <c r="G7" s="3" t="str">
        <f t="shared" si="1"/>
        <v>n=5</v>
      </c>
      <c r="H7" s="2">
        <f t="shared" si="2"/>
        <v>2</v>
      </c>
      <c r="I7" s="2">
        <f t="shared" si="2"/>
        <v>1</v>
      </c>
      <c r="J7" s="2">
        <f t="shared" si="2"/>
        <v>3</v>
      </c>
      <c r="K7" s="2" t="e">
        <f>(RANK(#REF!,$B7:$D7,1)*COUNTIF($B7:$D7,#REF!)+COUNTIF($B7:$D7,#REF!)*(COUNTIF($B7:$D7,#REF!)-1)/2)/COUNTIF($B7:$D7,#REF!)</f>
        <v>#REF!</v>
      </c>
      <c r="L7" s="2" t="e">
        <f>(RANK(#REF!,$B7:$D7,1)*COUNTIF($B7:$D7,#REF!)+COUNTIF($B7:$D7,#REF!)*(COUNTIF($B7:$D7,#REF!)-1)/2)/COUNTIF($B7:$D7,#REF!)</f>
        <v>#REF!</v>
      </c>
      <c r="M7" s="2" t="e">
        <f>(RANK(#REF!,$B7:$D7,1)*COUNTIF($B7:$D7,#REF!)+COUNTIF($B7:$D7,#REF!)*(COUNTIF($B7:$D7,#REF!)-1)/2)/COUNTIF($B7:$D7,#REF!)</f>
        <v>#REF!</v>
      </c>
      <c r="N7" s="2" t="e">
        <f>(RANK(#REF!,$B7:$D7,1)*COUNTIF($B7:$D7,#REF!)+COUNTIF($B7:$D7,#REF!)*(COUNTIF($B7:$D7,#REF!)-1)/2)/COUNTIF($B7:$D7,#REF!)</f>
        <v>#REF!</v>
      </c>
      <c r="O7" s="2" t="e">
        <f>(RANK(#REF!,$B7:$D7,1)*COUNTIF($B7:$D7,#REF!)+COUNTIF($B7:$D7,#REF!)*(COUNTIF($B7:$D7,#REF!)-1)/2)/COUNTIF($B7:$D7,#REF!)</f>
        <v>#REF!</v>
      </c>
      <c r="P7" s="2" t="e">
        <f>(RANK(#REF!,$B7:$D7,1)*COUNTIF($B7:$D7,#REF!)+COUNTIF($B7:$D7,#REF!)*(COUNTIF($B7:$D7,#REF!)-1)/2)/COUNTIF($B7:$D7,#REF!)</f>
        <v>#REF!</v>
      </c>
      <c r="Q7" s="2" t="e">
        <f>(RANK(#REF!,$B7:$D7,1)*COUNTIF($B7:$D7,#REF!)+COUNTIF($B7:$D7,#REF!)*(COUNTIF($B7:$D7,#REF!)-1)/2)/COUNTIF($B7:$D7,#REF!)</f>
        <v>#REF!</v>
      </c>
      <c r="R7" s="2" t="e">
        <f>(RANK(#REF!,$B7:$D7,1)*COUNTIF($B7:$D7,#REF!)+COUNTIF($B7:$D7,#REF!)*(COUNTIF($B7:$D7,#REF!)-1)/2)/COUNTIF($B7:$D7,#REF!)</f>
        <v>#REF!</v>
      </c>
      <c r="S7" s="2" t="e">
        <f>(RANK(#REF!,$B7:$D7,1)*COUNTIF($B7:$D7,#REF!)+COUNTIF($B7:$D7,#REF!)*(COUNTIF($B7:$D7,#REF!)-1)/2)/COUNTIF($B7:$D7,#REF!)</f>
        <v>#REF!</v>
      </c>
      <c r="T7" s="2" t="e">
        <f>(RANK(#REF!,$B7:$D7,1)*COUNTIF($B7:$D7,#REF!)+COUNTIF($B7:$D7,#REF!)*(COUNTIF($B7:$D7,#REF!)-1)/2)/COUNTIF($B7:$D7,#REF!)</f>
        <v>#REF!</v>
      </c>
      <c r="U7" s="2" t="e">
        <f>(RANK(#REF!,$B7:$D7,1)*COUNTIF($B7:$D7,#REF!)+COUNTIF($B7:$D7,#REF!)*(COUNTIF($B7:$D7,#REF!)-1)/2)/COUNTIF($B7:$D7,#REF!)</f>
        <v>#REF!</v>
      </c>
      <c r="V7" s="2" t="e">
        <f>(RANK(#REF!,$B7:$D7,1)*COUNTIF($B7:$D7,#REF!)+COUNTIF($B7:$D7,#REF!)*(COUNTIF($B7:$D7,#REF!)-1)/2)/COUNTIF($B7:$D7,#REF!)</f>
        <v>#REF!</v>
      </c>
      <c r="W7" s="2" t="e">
        <f>(RANK(#REF!,$B7:$D7,1)*COUNTIF($B7:$D7,#REF!)+COUNTIF($B7:$D7,#REF!)*(COUNTIF($B7:$D7,#REF!)-1)/2)/COUNTIF($B7:$D7,#REF!)</f>
        <v>#REF!</v>
      </c>
      <c r="X7" s="2" t="e">
        <f>(RANK(#REF!,$B7:$D7,1)*COUNTIF($B7:$D7,#REF!)+COUNTIF($B7:$D7,#REF!)*(COUNTIF($B7:$D7,#REF!)-1)/2)/COUNTIF($B7:$D7,#REF!)</f>
        <v>#REF!</v>
      </c>
      <c r="Y7" s="2" t="e">
        <f>(RANK(#REF!,$B7:$D7,1)*COUNTIF($B7:$D7,#REF!)+COUNTIF($B7:$D7,#REF!)*(COUNTIF($B7:$D7,#REF!)-1)/2)/COUNTIF($B7:$D7,#REF!)</f>
        <v>#REF!</v>
      </c>
      <c r="Z7" s="2" t="e">
        <f>(RANK(#REF!,$B7:$D7,1)*COUNTIF($B7:$D7,#REF!)+COUNTIF($B7:$D7,#REF!)*(COUNTIF($B7:$D7,#REF!)-1)/2)/COUNTIF($B7:$D7,#REF!)</f>
        <v>#REF!</v>
      </c>
      <c r="AA7" s="2" t="e">
        <f>(RANK(#REF!,$B7:$D7,1)*COUNTIF($B7:$D7,#REF!)+COUNTIF($B7:$D7,#REF!)*(COUNTIF($B7:$D7,#REF!)-1)/2)/COUNTIF($B7:$D7,#REF!)</f>
        <v>#REF!</v>
      </c>
      <c r="AB7" s="2" t="e">
        <f>(RANK(#REF!,$B7:$D7,1)*COUNTIF($B7:$D7,#REF!)+COUNTIF($B7:$D7,#REF!)*(COUNTIF($B7:$D7,#REF!)-1)/2)/COUNTIF($B7:$D7,#REF!)</f>
        <v>#REF!</v>
      </c>
    </row>
    <row r="8" spans="1:29" s="2" customFormat="1" ht="14.25" customHeight="1">
      <c r="A8" s="3" t="s">
        <v>107</v>
      </c>
      <c r="B8" s="39">
        <v>10.75</v>
      </c>
      <c r="C8" s="39">
        <v>15.01</v>
      </c>
      <c r="D8" s="39">
        <v>36.450000000000003</v>
      </c>
      <c r="E8" s="2">
        <f t="shared" si="0"/>
        <v>379.43706666666674</v>
      </c>
      <c r="G8" s="3" t="str">
        <f t="shared" si="1"/>
        <v>n=6</v>
      </c>
      <c r="H8" s="2">
        <f t="shared" si="2"/>
        <v>1</v>
      </c>
      <c r="I8" s="2">
        <f t="shared" si="2"/>
        <v>2</v>
      </c>
      <c r="J8" s="2">
        <f t="shared" si="2"/>
        <v>3</v>
      </c>
      <c r="K8" s="2" t="e">
        <f>(RANK(#REF!,$B8:$D8,1)*COUNTIF($B8:$D8,#REF!)+COUNTIF($B8:$D8,#REF!)*(COUNTIF($B8:$D8,#REF!)-1)/2)/COUNTIF($B8:$D8,#REF!)</f>
        <v>#REF!</v>
      </c>
      <c r="L8" s="2" t="e">
        <f>(RANK(#REF!,$B8:$D8,1)*COUNTIF($B8:$D8,#REF!)+COUNTIF($B8:$D8,#REF!)*(COUNTIF($B8:$D8,#REF!)-1)/2)/COUNTIF($B8:$D8,#REF!)</f>
        <v>#REF!</v>
      </c>
      <c r="M8" s="2" t="e">
        <f>(RANK(#REF!,$B8:$D8,1)*COUNTIF($B8:$D8,#REF!)+COUNTIF($B8:$D8,#REF!)*(COUNTIF($B8:$D8,#REF!)-1)/2)/COUNTIF($B8:$D8,#REF!)</f>
        <v>#REF!</v>
      </c>
      <c r="N8" s="2" t="e">
        <f>(RANK(#REF!,$B8:$D8,1)*COUNTIF($B8:$D8,#REF!)+COUNTIF($B8:$D8,#REF!)*(COUNTIF($B8:$D8,#REF!)-1)/2)/COUNTIF($B8:$D8,#REF!)</f>
        <v>#REF!</v>
      </c>
      <c r="O8" s="2" t="e">
        <f>(RANK(#REF!,$B8:$D8,1)*COUNTIF($B8:$D8,#REF!)+COUNTIF($B8:$D8,#REF!)*(COUNTIF($B8:$D8,#REF!)-1)/2)/COUNTIF($B8:$D8,#REF!)</f>
        <v>#REF!</v>
      </c>
      <c r="P8" s="2" t="e">
        <f>(RANK(#REF!,$B8:$D8,1)*COUNTIF($B8:$D8,#REF!)+COUNTIF($B8:$D8,#REF!)*(COUNTIF($B8:$D8,#REF!)-1)/2)/COUNTIF($B8:$D8,#REF!)</f>
        <v>#REF!</v>
      </c>
      <c r="Q8" s="2" t="e">
        <f>(RANK(#REF!,$B8:$D8,1)*COUNTIF($B8:$D8,#REF!)+COUNTIF($B8:$D8,#REF!)*(COUNTIF($B8:$D8,#REF!)-1)/2)/COUNTIF($B8:$D8,#REF!)</f>
        <v>#REF!</v>
      </c>
      <c r="R8" s="2" t="e">
        <f>(RANK(#REF!,$B8:$D8,1)*COUNTIF($B8:$D8,#REF!)+COUNTIF($B8:$D8,#REF!)*(COUNTIF($B8:$D8,#REF!)-1)/2)/COUNTIF($B8:$D8,#REF!)</f>
        <v>#REF!</v>
      </c>
      <c r="S8" s="2" t="e">
        <f>(RANK(#REF!,$B8:$D8,1)*COUNTIF($B8:$D8,#REF!)+COUNTIF($B8:$D8,#REF!)*(COUNTIF($B8:$D8,#REF!)-1)/2)/COUNTIF($B8:$D8,#REF!)</f>
        <v>#REF!</v>
      </c>
      <c r="T8" s="2" t="e">
        <f>(RANK(#REF!,$B8:$D8,1)*COUNTIF($B8:$D8,#REF!)+COUNTIF($B8:$D8,#REF!)*(COUNTIF($B8:$D8,#REF!)-1)/2)/COUNTIF($B8:$D8,#REF!)</f>
        <v>#REF!</v>
      </c>
      <c r="U8" s="2" t="e">
        <f>(RANK(#REF!,$B8:$D8,1)*COUNTIF($B8:$D8,#REF!)+COUNTIF($B8:$D8,#REF!)*(COUNTIF($B8:$D8,#REF!)-1)/2)/COUNTIF($B8:$D8,#REF!)</f>
        <v>#REF!</v>
      </c>
      <c r="V8" s="2" t="e">
        <f>(RANK(#REF!,$B8:$D8,1)*COUNTIF($B8:$D8,#REF!)+COUNTIF($B8:$D8,#REF!)*(COUNTIF($B8:$D8,#REF!)-1)/2)/COUNTIF($B8:$D8,#REF!)</f>
        <v>#REF!</v>
      </c>
      <c r="W8" s="2" t="e">
        <f>(RANK(#REF!,$B8:$D8,1)*COUNTIF($B8:$D8,#REF!)+COUNTIF($B8:$D8,#REF!)*(COUNTIF($B8:$D8,#REF!)-1)/2)/COUNTIF($B8:$D8,#REF!)</f>
        <v>#REF!</v>
      </c>
      <c r="X8" s="2" t="e">
        <f>(RANK(#REF!,$B8:$D8,1)*COUNTIF($B8:$D8,#REF!)+COUNTIF($B8:$D8,#REF!)*(COUNTIF($B8:$D8,#REF!)-1)/2)/COUNTIF($B8:$D8,#REF!)</f>
        <v>#REF!</v>
      </c>
      <c r="Y8" s="2" t="e">
        <f>(RANK(#REF!,$B8:$D8,1)*COUNTIF($B8:$D8,#REF!)+COUNTIF($B8:$D8,#REF!)*(COUNTIF($B8:$D8,#REF!)-1)/2)/COUNTIF($B8:$D8,#REF!)</f>
        <v>#REF!</v>
      </c>
      <c r="Z8" s="2" t="e">
        <f>(RANK(#REF!,$B8:$D8,1)*COUNTIF($B8:$D8,#REF!)+COUNTIF($B8:$D8,#REF!)*(COUNTIF($B8:$D8,#REF!)-1)/2)/COUNTIF($B8:$D8,#REF!)</f>
        <v>#REF!</v>
      </c>
      <c r="AA8" s="2" t="e">
        <f>(RANK(#REF!,$B8:$D8,1)*COUNTIF($B8:$D8,#REF!)+COUNTIF($B8:$D8,#REF!)*(COUNTIF($B8:$D8,#REF!)-1)/2)/COUNTIF($B8:$D8,#REF!)</f>
        <v>#REF!</v>
      </c>
      <c r="AB8" s="2" t="e">
        <f>(RANK(#REF!,$B8:$D8,1)*COUNTIF($B8:$D8,#REF!)+COUNTIF($B8:$D8,#REF!)*(COUNTIF($B8:$D8,#REF!)-1)/2)/COUNTIF($B8:$D8,#REF!)</f>
        <v>#REF!</v>
      </c>
    </row>
    <row r="9" spans="1:29" s="2" customFormat="1" ht="14.25" customHeight="1">
      <c r="A9" s="3" t="s">
        <v>106</v>
      </c>
      <c r="B9" s="39">
        <v>13.45</v>
      </c>
      <c r="C9" s="39">
        <v>9.93</v>
      </c>
      <c r="D9" s="39">
        <v>17.260000000000002</v>
      </c>
      <c r="E9" s="2">
        <f t="shared" si="0"/>
        <v>26.878466666666679</v>
      </c>
      <c r="G9" s="3" t="str">
        <f t="shared" si="1"/>
        <v>n=7</v>
      </c>
      <c r="H9" s="2">
        <f t="shared" si="2"/>
        <v>2</v>
      </c>
      <c r="I9" s="2">
        <f t="shared" si="2"/>
        <v>1</v>
      </c>
      <c r="J9" s="2">
        <f t="shared" si="2"/>
        <v>3</v>
      </c>
      <c r="K9" s="2" t="e">
        <f>(RANK(#REF!,$B9:$D9,1)*COUNTIF($B9:$D9,#REF!)+COUNTIF($B9:$D9,#REF!)*(COUNTIF($B9:$D9,#REF!)-1)/2)/COUNTIF($B9:$D9,#REF!)</f>
        <v>#REF!</v>
      </c>
      <c r="L9" s="2" t="e">
        <f>(RANK(#REF!,$B9:$D9,1)*COUNTIF($B9:$D9,#REF!)+COUNTIF($B9:$D9,#REF!)*(COUNTIF($B9:$D9,#REF!)-1)/2)/COUNTIF($B9:$D9,#REF!)</f>
        <v>#REF!</v>
      </c>
      <c r="M9" s="2" t="e">
        <f>(RANK(#REF!,$B9:$D9,1)*COUNTIF($B9:$D9,#REF!)+COUNTIF($B9:$D9,#REF!)*(COUNTIF($B9:$D9,#REF!)-1)/2)/COUNTIF($B9:$D9,#REF!)</f>
        <v>#REF!</v>
      </c>
      <c r="N9" s="2" t="e">
        <f>(RANK(#REF!,$B9:$D9,1)*COUNTIF($B9:$D9,#REF!)+COUNTIF($B9:$D9,#REF!)*(COUNTIF($B9:$D9,#REF!)-1)/2)/COUNTIF($B9:$D9,#REF!)</f>
        <v>#REF!</v>
      </c>
      <c r="O9" s="2" t="e">
        <f>(RANK(#REF!,$B9:$D9,1)*COUNTIF($B9:$D9,#REF!)+COUNTIF($B9:$D9,#REF!)*(COUNTIF($B9:$D9,#REF!)-1)/2)/COUNTIF($B9:$D9,#REF!)</f>
        <v>#REF!</v>
      </c>
      <c r="P9" s="2" t="e">
        <f>(RANK(#REF!,$B9:$D9,1)*COUNTIF($B9:$D9,#REF!)+COUNTIF($B9:$D9,#REF!)*(COUNTIF($B9:$D9,#REF!)-1)/2)/COUNTIF($B9:$D9,#REF!)</f>
        <v>#REF!</v>
      </c>
      <c r="Q9" s="2" t="e">
        <f>(RANK(#REF!,$B9:$D9,1)*COUNTIF($B9:$D9,#REF!)+COUNTIF($B9:$D9,#REF!)*(COUNTIF($B9:$D9,#REF!)-1)/2)/COUNTIF($B9:$D9,#REF!)</f>
        <v>#REF!</v>
      </c>
      <c r="R9" s="2" t="e">
        <f>(RANK(#REF!,$B9:$D9,1)*COUNTIF($B9:$D9,#REF!)+COUNTIF($B9:$D9,#REF!)*(COUNTIF($B9:$D9,#REF!)-1)/2)/COUNTIF($B9:$D9,#REF!)</f>
        <v>#REF!</v>
      </c>
      <c r="S9" s="2" t="e">
        <f>(RANK(#REF!,$B9:$D9,1)*COUNTIF($B9:$D9,#REF!)+COUNTIF($B9:$D9,#REF!)*(COUNTIF($B9:$D9,#REF!)-1)/2)/COUNTIF($B9:$D9,#REF!)</f>
        <v>#REF!</v>
      </c>
      <c r="T9" s="2" t="e">
        <f>(RANK(#REF!,$B9:$D9,1)*COUNTIF($B9:$D9,#REF!)+COUNTIF($B9:$D9,#REF!)*(COUNTIF($B9:$D9,#REF!)-1)/2)/COUNTIF($B9:$D9,#REF!)</f>
        <v>#REF!</v>
      </c>
      <c r="U9" s="2" t="e">
        <f>(RANK(#REF!,$B9:$D9,1)*COUNTIF($B9:$D9,#REF!)+COUNTIF($B9:$D9,#REF!)*(COUNTIF($B9:$D9,#REF!)-1)/2)/COUNTIF($B9:$D9,#REF!)</f>
        <v>#REF!</v>
      </c>
      <c r="V9" s="2" t="e">
        <f>(RANK(#REF!,$B9:$D9,1)*COUNTIF($B9:$D9,#REF!)+COUNTIF($B9:$D9,#REF!)*(COUNTIF($B9:$D9,#REF!)-1)/2)/COUNTIF($B9:$D9,#REF!)</f>
        <v>#REF!</v>
      </c>
      <c r="W9" s="2" t="e">
        <f>(RANK(#REF!,$B9:$D9,1)*COUNTIF($B9:$D9,#REF!)+COUNTIF($B9:$D9,#REF!)*(COUNTIF($B9:$D9,#REF!)-1)/2)/COUNTIF($B9:$D9,#REF!)</f>
        <v>#REF!</v>
      </c>
      <c r="X9" s="2" t="e">
        <f>(RANK(#REF!,$B9:$D9,1)*COUNTIF($B9:$D9,#REF!)+COUNTIF($B9:$D9,#REF!)*(COUNTIF($B9:$D9,#REF!)-1)/2)/COUNTIF($B9:$D9,#REF!)</f>
        <v>#REF!</v>
      </c>
      <c r="Y9" s="2" t="e">
        <f>(RANK(#REF!,$B9:$D9,1)*COUNTIF($B9:$D9,#REF!)+COUNTIF($B9:$D9,#REF!)*(COUNTIF($B9:$D9,#REF!)-1)/2)/COUNTIF($B9:$D9,#REF!)</f>
        <v>#REF!</v>
      </c>
      <c r="Z9" s="2" t="e">
        <f>(RANK(#REF!,$B9:$D9,1)*COUNTIF($B9:$D9,#REF!)+COUNTIF($B9:$D9,#REF!)*(COUNTIF($B9:$D9,#REF!)-1)/2)/COUNTIF($B9:$D9,#REF!)</f>
        <v>#REF!</v>
      </c>
      <c r="AA9" s="2" t="e">
        <f>(RANK(#REF!,$B9:$D9,1)*COUNTIF($B9:$D9,#REF!)+COUNTIF($B9:$D9,#REF!)*(COUNTIF($B9:$D9,#REF!)-1)/2)/COUNTIF($B9:$D9,#REF!)</f>
        <v>#REF!</v>
      </c>
      <c r="AB9" s="2" t="e">
        <f>(RANK(#REF!,$B9:$D9,1)*COUNTIF($B9:$D9,#REF!)+COUNTIF($B9:$D9,#REF!)*(COUNTIF($B9:$D9,#REF!)-1)/2)/COUNTIF($B9:$D9,#REF!)</f>
        <v>#REF!</v>
      </c>
    </row>
    <row r="10" spans="1:29" s="2" customFormat="1" ht="14.25" customHeight="1">
      <c r="A10" s="3" t="s">
        <v>105</v>
      </c>
      <c r="B10" s="39">
        <v>11.71</v>
      </c>
      <c r="C10" s="39">
        <v>10.11</v>
      </c>
      <c r="D10" s="39">
        <v>10.88</v>
      </c>
      <c r="E10" s="2">
        <f t="shared" si="0"/>
        <v>1.2806000000000022</v>
      </c>
      <c r="G10" s="3" t="str">
        <f t="shared" si="1"/>
        <v>n=8</v>
      </c>
      <c r="H10" s="2">
        <f t="shared" si="2"/>
        <v>3</v>
      </c>
      <c r="I10" s="2">
        <f t="shared" si="2"/>
        <v>1</v>
      </c>
      <c r="J10" s="2">
        <f t="shared" si="2"/>
        <v>2</v>
      </c>
      <c r="K10" s="2" t="e">
        <f>(RANK(#REF!,$B10:$D10,1)*COUNTIF($B10:$D10,#REF!)+COUNTIF($B10:$D10,#REF!)*(COUNTIF($B10:$D10,#REF!)-1)/2)/COUNTIF($B10:$D10,#REF!)</f>
        <v>#REF!</v>
      </c>
      <c r="L10" s="2" t="e">
        <f>(RANK(#REF!,$B10:$D10,1)*COUNTIF($B10:$D10,#REF!)+COUNTIF($B10:$D10,#REF!)*(COUNTIF($B10:$D10,#REF!)-1)/2)/COUNTIF($B10:$D10,#REF!)</f>
        <v>#REF!</v>
      </c>
      <c r="M10" s="2" t="e">
        <f>(RANK(#REF!,$B10:$D10,1)*COUNTIF($B10:$D10,#REF!)+COUNTIF($B10:$D10,#REF!)*(COUNTIF($B10:$D10,#REF!)-1)/2)/COUNTIF($B10:$D10,#REF!)</f>
        <v>#REF!</v>
      </c>
      <c r="N10" s="2" t="e">
        <f>(RANK(#REF!,$B10:$D10,1)*COUNTIF($B10:$D10,#REF!)+COUNTIF($B10:$D10,#REF!)*(COUNTIF($B10:$D10,#REF!)-1)/2)/COUNTIF($B10:$D10,#REF!)</f>
        <v>#REF!</v>
      </c>
      <c r="O10" s="2" t="e">
        <f>(RANK(#REF!,$B10:$D10,1)*COUNTIF($B10:$D10,#REF!)+COUNTIF($B10:$D10,#REF!)*(COUNTIF($B10:$D10,#REF!)-1)/2)/COUNTIF($B10:$D10,#REF!)</f>
        <v>#REF!</v>
      </c>
      <c r="P10" s="2" t="e">
        <f>(RANK(#REF!,$B10:$D10,1)*COUNTIF($B10:$D10,#REF!)+COUNTIF($B10:$D10,#REF!)*(COUNTIF($B10:$D10,#REF!)-1)/2)/COUNTIF($B10:$D10,#REF!)</f>
        <v>#REF!</v>
      </c>
      <c r="Q10" s="2" t="e">
        <f>(RANK(#REF!,$B10:$D10,1)*COUNTIF($B10:$D10,#REF!)+COUNTIF($B10:$D10,#REF!)*(COUNTIF($B10:$D10,#REF!)-1)/2)/COUNTIF($B10:$D10,#REF!)</f>
        <v>#REF!</v>
      </c>
      <c r="R10" s="2" t="e">
        <f>(RANK(#REF!,$B10:$D10,1)*COUNTIF($B10:$D10,#REF!)+COUNTIF($B10:$D10,#REF!)*(COUNTIF($B10:$D10,#REF!)-1)/2)/COUNTIF($B10:$D10,#REF!)</f>
        <v>#REF!</v>
      </c>
      <c r="S10" s="2" t="e">
        <f>(RANK(#REF!,$B10:$D10,1)*COUNTIF($B10:$D10,#REF!)+COUNTIF($B10:$D10,#REF!)*(COUNTIF($B10:$D10,#REF!)-1)/2)/COUNTIF($B10:$D10,#REF!)</f>
        <v>#REF!</v>
      </c>
      <c r="T10" s="2" t="e">
        <f>(RANK(#REF!,$B10:$D10,1)*COUNTIF($B10:$D10,#REF!)+COUNTIF($B10:$D10,#REF!)*(COUNTIF($B10:$D10,#REF!)-1)/2)/COUNTIF($B10:$D10,#REF!)</f>
        <v>#REF!</v>
      </c>
      <c r="U10" s="2" t="e">
        <f>(RANK(#REF!,$B10:$D10,1)*COUNTIF($B10:$D10,#REF!)+COUNTIF($B10:$D10,#REF!)*(COUNTIF($B10:$D10,#REF!)-1)/2)/COUNTIF($B10:$D10,#REF!)</f>
        <v>#REF!</v>
      </c>
      <c r="V10" s="2" t="e">
        <f>(RANK(#REF!,$B10:$D10,1)*COUNTIF($B10:$D10,#REF!)+COUNTIF($B10:$D10,#REF!)*(COUNTIF($B10:$D10,#REF!)-1)/2)/COUNTIF($B10:$D10,#REF!)</f>
        <v>#REF!</v>
      </c>
      <c r="W10" s="2" t="e">
        <f>(RANK(#REF!,$B10:$D10,1)*COUNTIF($B10:$D10,#REF!)+COUNTIF($B10:$D10,#REF!)*(COUNTIF($B10:$D10,#REF!)-1)/2)/COUNTIF($B10:$D10,#REF!)</f>
        <v>#REF!</v>
      </c>
      <c r="X10" s="2" t="e">
        <f>(RANK(#REF!,$B10:$D10,1)*COUNTIF($B10:$D10,#REF!)+COUNTIF($B10:$D10,#REF!)*(COUNTIF($B10:$D10,#REF!)-1)/2)/COUNTIF($B10:$D10,#REF!)</f>
        <v>#REF!</v>
      </c>
      <c r="Y10" s="2" t="e">
        <f>(RANK(#REF!,$B10:$D10,1)*COUNTIF($B10:$D10,#REF!)+COUNTIF($B10:$D10,#REF!)*(COUNTIF($B10:$D10,#REF!)-1)/2)/COUNTIF($B10:$D10,#REF!)</f>
        <v>#REF!</v>
      </c>
      <c r="Z10" s="2" t="e">
        <f>(RANK(#REF!,$B10:$D10,1)*COUNTIF($B10:$D10,#REF!)+COUNTIF($B10:$D10,#REF!)*(COUNTIF($B10:$D10,#REF!)-1)/2)/COUNTIF($B10:$D10,#REF!)</f>
        <v>#REF!</v>
      </c>
      <c r="AA10" s="2" t="e">
        <f>(RANK(#REF!,$B10:$D10,1)*COUNTIF($B10:$D10,#REF!)+COUNTIF($B10:$D10,#REF!)*(COUNTIF($B10:$D10,#REF!)-1)/2)/COUNTIF($B10:$D10,#REF!)</f>
        <v>#REF!</v>
      </c>
      <c r="AB10" s="2" t="e">
        <f>(RANK(#REF!,$B10:$D10,1)*COUNTIF($B10:$D10,#REF!)+COUNTIF($B10:$D10,#REF!)*(COUNTIF($B10:$D10,#REF!)-1)/2)/COUNTIF($B10:$D10,#REF!)</f>
        <v>#REF!</v>
      </c>
    </row>
    <row r="11" spans="1:29" s="2" customFormat="1" ht="14.25" customHeight="1">
      <c r="A11" s="3" t="s">
        <v>104</v>
      </c>
      <c r="B11" s="39">
        <v>14.25</v>
      </c>
      <c r="C11" s="39">
        <v>23.46</v>
      </c>
      <c r="D11" s="39">
        <v>26.06</v>
      </c>
      <c r="E11" s="2">
        <f t="shared" si="0"/>
        <v>77.020066666666651</v>
      </c>
      <c r="G11" s="3" t="str">
        <f t="shared" si="1"/>
        <v>n=9</v>
      </c>
      <c r="H11" s="2">
        <f t="shared" si="2"/>
        <v>1</v>
      </c>
      <c r="I11" s="2">
        <f t="shared" si="2"/>
        <v>2</v>
      </c>
      <c r="J11" s="2">
        <f t="shared" si="2"/>
        <v>3</v>
      </c>
      <c r="K11" s="2" t="e">
        <f>(RANK(#REF!,$B11:$D11,1)*COUNTIF($B11:$D11,#REF!)+COUNTIF($B11:$D11,#REF!)*(COUNTIF($B11:$D11,#REF!)-1)/2)/COUNTIF($B11:$D11,#REF!)</f>
        <v>#REF!</v>
      </c>
      <c r="L11" s="2" t="e">
        <f>(RANK(#REF!,$B11:$D11,1)*COUNTIF($B11:$D11,#REF!)+COUNTIF($B11:$D11,#REF!)*(COUNTIF($B11:$D11,#REF!)-1)/2)/COUNTIF($B11:$D11,#REF!)</f>
        <v>#REF!</v>
      </c>
      <c r="M11" s="2" t="e">
        <f>(RANK(#REF!,$B11:$D11,1)*COUNTIF($B11:$D11,#REF!)+COUNTIF($B11:$D11,#REF!)*(COUNTIF($B11:$D11,#REF!)-1)/2)/COUNTIF($B11:$D11,#REF!)</f>
        <v>#REF!</v>
      </c>
      <c r="N11" s="2" t="e">
        <f>(RANK(#REF!,$B11:$D11,1)*COUNTIF($B11:$D11,#REF!)+COUNTIF($B11:$D11,#REF!)*(COUNTIF($B11:$D11,#REF!)-1)/2)/COUNTIF($B11:$D11,#REF!)</f>
        <v>#REF!</v>
      </c>
      <c r="O11" s="2" t="e">
        <f>(RANK(#REF!,$B11:$D11,1)*COUNTIF($B11:$D11,#REF!)+COUNTIF($B11:$D11,#REF!)*(COUNTIF($B11:$D11,#REF!)-1)/2)/COUNTIF($B11:$D11,#REF!)</f>
        <v>#REF!</v>
      </c>
      <c r="P11" s="2" t="e">
        <f>(RANK(#REF!,$B11:$D11,1)*COUNTIF($B11:$D11,#REF!)+COUNTIF($B11:$D11,#REF!)*(COUNTIF($B11:$D11,#REF!)-1)/2)/COUNTIF($B11:$D11,#REF!)</f>
        <v>#REF!</v>
      </c>
      <c r="Q11" s="2" t="e">
        <f>(RANK(#REF!,$B11:$D11,1)*COUNTIF($B11:$D11,#REF!)+COUNTIF($B11:$D11,#REF!)*(COUNTIF($B11:$D11,#REF!)-1)/2)/COUNTIF($B11:$D11,#REF!)</f>
        <v>#REF!</v>
      </c>
      <c r="R11" s="2" t="e">
        <f>(RANK(#REF!,$B11:$D11,1)*COUNTIF($B11:$D11,#REF!)+COUNTIF($B11:$D11,#REF!)*(COUNTIF($B11:$D11,#REF!)-1)/2)/COUNTIF($B11:$D11,#REF!)</f>
        <v>#REF!</v>
      </c>
      <c r="S11" s="2" t="e">
        <f>(RANK(#REF!,$B11:$D11,1)*COUNTIF($B11:$D11,#REF!)+COUNTIF($B11:$D11,#REF!)*(COUNTIF($B11:$D11,#REF!)-1)/2)/COUNTIF($B11:$D11,#REF!)</f>
        <v>#REF!</v>
      </c>
      <c r="T11" s="2" t="e">
        <f>(RANK(#REF!,$B11:$D11,1)*COUNTIF($B11:$D11,#REF!)+COUNTIF($B11:$D11,#REF!)*(COUNTIF($B11:$D11,#REF!)-1)/2)/COUNTIF($B11:$D11,#REF!)</f>
        <v>#REF!</v>
      </c>
      <c r="U11" s="2" t="e">
        <f>(RANK(#REF!,$B11:$D11,1)*COUNTIF($B11:$D11,#REF!)+COUNTIF($B11:$D11,#REF!)*(COUNTIF($B11:$D11,#REF!)-1)/2)/COUNTIF($B11:$D11,#REF!)</f>
        <v>#REF!</v>
      </c>
      <c r="V11" s="2" t="e">
        <f>(RANK(#REF!,$B11:$D11,1)*COUNTIF($B11:$D11,#REF!)+COUNTIF($B11:$D11,#REF!)*(COUNTIF($B11:$D11,#REF!)-1)/2)/COUNTIF($B11:$D11,#REF!)</f>
        <v>#REF!</v>
      </c>
      <c r="W11" s="2" t="e">
        <f>(RANK(#REF!,$B11:$D11,1)*COUNTIF($B11:$D11,#REF!)+COUNTIF($B11:$D11,#REF!)*(COUNTIF($B11:$D11,#REF!)-1)/2)/COUNTIF($B11:$D11,#REF!)</f>
        <v>#REF!</v>
      </c>
      <c r="X11" s="2" t="e">
        <f>(RANK(#REF!,$B11:$D11,1)*COUNTIF($B11:$D11,#REF!)+COUNTIF($B11:$D11,#REF!)*(COUNTIF($B11:$D11,#REF!)-1)/2)/COUNTIF($B11:$D11,#REF!)</f>
        <v>#REF!</v>
      </c>
      <c r="Y11" s="2" t="e">
        <f>(RANK(#REF!,$B11:$D11,1)*COUNTIF($B11:$D11,#REF!)+COUNTIF($B11:$D11,#REF!)*(COUNTIF($B11:$D11,#REF!)-1)/2)/COUNTIF($B11:$D11,#REF!)</f>
        <v>#REF!</v>
      </c>
      <c r="Z11" s="2" t="e">
        <f>(RANK(#REF!,$B11:$D11,1)*COUNTIF($B11:$D11,#REF!)+COUNTIF($B11:$D11,#REF!)*(COUNTIF($B11:$D11,#REF!)-1)/2)/COUNTIF($B11:$D11,#REF!)</f>
        <v>#REF!</v>
      </c>
      <c r="AA11" s="2" t="e">
        <f>(RANK(#REF!,$B11:$D11,1)*COUNTIF($B11:$D11,#REF!)+COUNTIF($B11:$D11,#REF!)*(COUNTIF($B11:$D11,#REF!)-1)/2)/COUNTIF($B11:$D11,#REF!)</f>
        <v>#REF!</v>
      </c>
      <c r="AB11" s="2" t="e">
        <f>(RANK(#REF!,$B11:$D11,1)*COUNTIF($B11:$D11,#REF!)+COUNTIF($B11:$D11,#REF!)*(COUNTIF($B11:$D11,#REF!)-1)/2)/COUNTIF($B11:$D11,#REF!)</f>
        <v>#REF!</v>
      </c>
    </row>
    <row r="12" spans="1:29" s="2" customFormat="1" ht="14.25" customHeight="1">
      <c r="A12" s="3" t="s">
        <v>103</v>
      </c>
      <c r="B12" s="39">
        <v>17.96</v>
      </c>
      <c r="C12" s="39">
        <v>14.67</v>
      </c>
      <c r="D12" s="39">
        <v>19.600000000000001</v>
      </c>
      <c r="E12" s="2">
        <f t="shared" si="0"/>
        <v>12.606200000000008</v>
      </c>
      <c r="G12" s="3" t="str">
        <f t="shared" si="1"/>
        <v>n=10</v>
      </c>
      <c r="H12" s="2">
        <f t="shared" si="2"/>
        <v>2</v>
      </c>
      <c r="I12" s="2">
        <f t="shared" si="2"/>
        <v>1</v>
      </c>
      <c r="J12" s="2">
        <f t="shared" si="2"/>
        <v>3</v>
      </c>
      <c r="K12" s="2" t="e">
        <f>(RANK(#REF!,$B12:$D12,1)*COUNTIF($B12:$D12,#REF!)+COUNTIF($B12:$D12,#REF!)*(COUNTIF($B12:$D12,#REF!)-1)/2)/COUNTIF($B12:$D12,#REF!)</f>
        <v>#REF!</v>
      </c>
      <c r="L12" s="2" t="e">
        <f>(RANK(#REF!,$B12:$D12,1)*COUNTIF($B12:$D12,#REF!)+COUNTIF($B12:$D12,#REF!)*(COUNTIF($B12:$D12,#REF!)-1)/2)/COUNTIF($B12:$D12,#REF!)</f>
        <v>#REF!</v>
      </c>
      <c r="M12" s="2" t="e">
        <f>(RANK(#REF!,$B12:$D12,1)*COUNTIF($B12:$D12,#REF!)+COUNTIF($B12:$D12,#REF!)*(COUNTIF($B12:$D12,#REF!)-1)/2)/COUNTIF($B12:$D12,#REF!)</f>
        <v>#REF!</v>
      </c>
      <c r="N12" s="2" t="e">
        <f>(RANK(#REF!,$B12:$D12,1)*COUNTIF($B12:$D12,#REF!)+COUNTIF($B12:$D12,#REF!)*(COUNTIF($B12:$D12,#REF!)-1)/2)/COUNTIF($B12:$D12,#REF!)</f>
        <v>#REF!</v>
      </c>
      <c r="O12" s="2" t="e">
        <f>(RANK(#REF!,$B12:$D12,1)*COUNTIF($B12:$D12,#REF!)+COUNTIF($B12:$D12,#REF!)*(COUNTIF($B12:$D12,#REF!)-1)/2)/COUNTIF($B12:$D12,#REF!)</f>
        <v>#REF!</v>
      </c>
      <c r="P12" s="2" t="e">
        <f>(RANK(#REF!,$B12:$D12,1)*COUNTIF($B12:$D12,#REF!)+COUNTIF($B12:$D12,#REF!)*(COUNTIF($B12:$D12,#REF!)-1)/2)/COUNTIF($B12:$D12,#REF!)</f>
        <v>#REF!</v>
      </c>
      <c r="Q12" s="2" t="e">
        <f>(RANK(#REF!,$B12:$D12,1)*COUNTIF($B12:$D12,#REF!)+COUNTIF($B12:$D12,#REF!)*(COUNTIF($B12:$D12,#REF!)-1)/2)/COUNTIF($B12:$D12,#REF!)</f>
        <v>#REF!</v>
      </c>
      <c r="R12" s="2" t="e">
        <f>(RANK(#REF!,$B12:$D12,1)*COUNTIF($B12:$D12,#REF!)+COUNTIF($B12:$D12,#REF!)*(COUNTIF($B12:$D12,#REF!)-1)/2)/COUNTIF($B12:$D12,#REF!)</f>
        <v>#REF!</v>
      </c>
      <c r="S12" s="2" t="e">
        <f>(RANK(#REF!,$B12:$D12,1)*COUNTIF($B12:$D12,#REF!)+COUNTIF($B12:$D12,#REF!)*(COUNTIF($B12:$D12,#REF!)-1)/2)/COUNTIF($B12:$D12,#REF!)</f>
        <v>#REF!</v>
      </c>
      <c r="T12" s="2" t="e">
        <f>(RANK(#REF!,$B12:$D12,1)*COUNTIF($B12:$D12,#REF!)+COUNTIF($B12:$D12,#REF!)*(COUNTIF($B12:$D12,#REF!)-1)/2)/COUNTIF($B12:$D12,#REF!)</f>
        <v>#REF!</v>
      </c>
      <c r="U12" s="2" t="e">
        <f>(RANK(#REF!,$B12:$D12,1)*COUNTIF($B12:$D12,#REF!)+COUNTIF($B12:$D12,#REF!)*(COUNTIF($B12:$D12,#REF!)-1)/2)/COUNTIF($B12:$D12,#REF!)</f>
        <v>#REF!</v>
      </c>
      <c r="V12" s="2" t="e">
        <f>(RANK(#REF!,$B12:$D12,1)*COUNTIF($B12:$D12,#REF!)+COUNTIF($B12:$D12,#REF!)*(COUNTIF($B12:$D12,#REF!)-1)/2)/COUNTIF($B12:$D12,#REF!)</f>
        <v>#REF!</v>
      </c>
      <c r="W12" s="2" t="e">
        <f>(RANK(#REF!,$B12:$D12,1)*COUNTIF($B12:$D12,#REF!)+COUNTIF($B12:$D12,#REF!)*(COUNTIF($B12:$D12,#REF!)-1)/2)/COUNTIF($B12:$D12,#REF!)</f>
        <v>#REF!</v>
      </c>
      <c r="X12" s="2" t="e">
        <f>(RANK(#REF!,$B12:$D12,1)*COUNTIF($B12:$D12,#REF!)+COUNTIF($B12:$D12,#REF!)*(COUNTIF($B12:$D12,#REF!)-1)/2)/COUNTIF($B12:$D12,#REF!)</f>
        <v>#REF!</v>
      </c>
      <c r="Y12" s="2" t="e">
        <f>(RANK(#REF!,$B12:$D12,1)*COUNTIF($B12:$D12,#REF!)+COUNTIF($B12:$D12,#REF!)*(COUNTIF($B12:$D12,#REF!)-1)/2)/COUNTIF($B12:$D12,#REF!)</f>
        <v>#REF!</v>
      </c>
      <c r="Z12" s="2" t="e">
        <f>(RANK(#REF!,$B12:$D12,1)*COUNTIF($B12:$D12,#REF!)+COUNTIF($B12:$D12,#REF!)*(COUNTIF($B12:$D12,#REF!)-1)/2)/COUNTIF($B12:$D12,#REF!)</f>
        <v>#REF!</v>
      </c>
      <c r="AA12" s="2" t="e">
        <f>(RANK(#REF!,$B12:$D12,1)*COUNTIF($B12:$D12,#REF!)+COUNTIF($B12:$D12,#REF!)*(COUNTIF($B12:$D12,#REF!)-1)/2)/COUNTIF($B12:$D12,#REF!)</f>
        <v>#REF!</v>
      </c>
      <c r="AB12" s="2" t="e">
        <f>(RANK(#REF!,$B12:$D12,1)*COUNTIF($B12:$D12,#REF!)+COUNTIF($B12:$D12,#REF!)*(COUNTIF($B12:$D12,#REF!)-1)/2)/COUNTIF($B12:$D12,#REF!)</f>
        <v>#REF!</v>
      </c>
    </row>
    <row r="13" spans="1:29" s="2" customFormat="1" ht="14.25" customHeight="1">
      <c r="A13" s="3" t="s">
        <v>102</v>
      </c>
      <c r="B13" s="39">
        <v>44.55</v>
      </c>
      <c r="C13" s="39">
        <v>18.93</v>
      </c>
      <c r="D13" s="39">
        <v>80.83</v>
      </c>
      <c r="E13" s="2">
        <f t="shared" si="0"/>
        <v>1934.7442666666666</v>
      </c>
      <c r="G13" s="3" t="str">
        <f t="shared" si="1"/>
        <v>n=11</v>
      </c>
      <c r="H13" s="2">
        <f t="shared" si="2"/>
        <v>2</v>
      </c>
      <c r="I13" s="2">
        <f t="shared" si="2"/>
        <v>1</v>
      </c>
      <c r="J13" s="2">
        <f t="shared" si="2"/>
        <v>3</v>
      </c>
      <c r="K13" s="2" t="e">
        <f>(RANK(#REF!,$B13:$D13,1)*COUNTIF($B13:$D13,#REF!)+COUNTIF($B13:$D13,#REF!)*(COUNTIF($B13:$D13,#REF!)-1)/2)/COUNTIF($B13:$D13,#REF!)</f>
        <v>#REF!</v>
      </c>
      <c r="L13" s="2" t="e">
        <f>(RANK(#REF!,$B13:$D13,1)*COUNTIF($B13:$D13,#REF!)+COUNTIF($B13:$D13,#REF!)*(COUNTIF($B13:$D13,#REF!)-1)/2)/COUNTIF($B13:$D13,#REF!)</f>
        <v>#REF!</v>
      </c>
      <c r="M13" s="2" t="e">
        <f>(RANK(#REF!,$B13:$D13,1)*COUNTIF($B13:$D13,#REF!)+COUNTIF($B13:$D13,#REF!)*(COUNTIF($B13:$D13,#REF!)-1)/2)/COUNTIF($B13:$D13,#REF!)</f>
        <v>#REF!</v>
      </c>
      <c r="N13" s="2" t="e">
        <f>(RANK(#REF!,$B13:$D13,1)*COUNTIF($B13:$D13,#REF!)+COUNTIF($B13:$D13,#REF!)*(COUNTIF($B13:$D13,#REF!)-1)/2)/COUNTIF($B13:$D13,#REF!)</f>
        <v>#REF!</v>
      </c>
      <c r="O13" s="2" t="e">
        <f>(RANK(#REF!,$B13:$D13,1)*COUNTIF($B13:$D13,#REF!)+COUNTIF($B13:$D13,#REF!)*(COUNTIF($B13:$D13,#REF!)-1)/2)/COUNTIF($B13:$D13,#REF!)</f>
        <v>#REF!</v>
      </c>
      <c r="P13" s="2" t="e">
        <f>(RANK(#REF!,$B13:$D13,1)*COUNTIF($B13:$D13,#REF!)+COUNTIF($B13:$D13,#REF!)*(COUNTIF($B13:$D13,#REF!)-1)/2)/COUNTIF($B13:$D13,#REF!)</f>
        <v>#REF!</v>
      </c>
      <c r="Q13" s="2" t="e">
        <f>(RANK(#REF!,$B13:$D13,1)*COUNTIF($B13:$D13,#REF!)+COUNTIF($B13:$D13,#REF!)*(COUNTIF($B13:$D13,#REF!)-1)/2)/COUNTIF($B13:$D13,#REF!)</f>
        <v>#REF!</v>
      </c>
      <c r="R13" s="2" t="e">
        <f>(RANK(#REF!,$B13:$D13,1)*COUNTIF($B13:$D13,#REF!)+COUNTIF($B13:$D13,#REF!)*(COUNTIF($B13:$D13,#REF!)-1)/2)/COUNTIF($B13:$D13,#REF!)</f>
        <v>#REF!</v>
      </c>
      <c r="S13" s="2" t="e">
        <f>(RANK(#REF!,$B13:$D13,1)*COUNTIF($B13:$D13,#REF!)+COUNTIF($B13:$D13,#REF!)*(COUNTIF($B13:$D13,#REF!)-1)/2)/COUNTIF($B13:$D13,#REF!)</f>
        <v>#REF!</v>
      </c>
      <c r="T13" s="2" t="e">
        <f>(RANK(#REF!,$B13:$D13,1)*COUNTIF($B13:$D13,#REF!)+COUNTIF($B13:$D13,#REF!)*(COUNTIF($B13:$D13,#REF!)-1)/2)/COUNTIF($B13:$D13,#REF!)</f>
        <v>#REF!</v>
      </c>
      <c r="U13" s="2" t="e">
        <f>(RANK(#REF!,$B13:$D13,1)*COUNTIF($B13:$D13,#REF!)+COUNTIF($B13:$D13,#REF!)*(COUNTIF($B13:$D13,#REF!)-1)/2)/COUNTIF($B13:$D13,#REF!)</f>
        <v>#REF!</v>
      </c>
      <c r="V13" s="2" t="e">
        <f>(RANK(#REF!,$B13:$D13,1)*COUNTIF($B13:$D13,#REF!)+COUNTIF($B13:$D13,#REF!)*(COUNTIF($B13:$D13,#REF!)-1)/2)/COUNTIF($B13:$D13,#REF!)</f>
        <v>#REF!</v>
      </c>
      <c r="W13" s="2" t="e">
        <f>(RANK(#REF!,$B13:$D13,1)*COUNTIF($B13:$D13,#REF!)+COUNTIF($B13:$D13,#REF!)*(COUNTIF($B13:$D13,#REF!)-1)/2)/COUNTIF($B13:$D13,#REF!)</f>
        <v>#REF!</v>
      </c>
      <c r="X13" s="2" t="e">
        <f>(RANK(#REF!,$B13:$D13,1)*COUNTIF($B13:$D13,#REF!)+COUNTIF($B13:$D13,#REF!)*(COUNTIF($B13:$D13,#REF!)-1)/2)/COUNTIF($B13:$D13,#REF!)</f>
        <v>#REF!</v>
      </c>
      <c r="Y13" s="2" t="e">
        <f>(RANK(#REF!,$B13:$D13,1)*COUNTIF($B13:$D13,#REF!)+COUNTIF($B13:$D13,#REF!)*(COUNTIF($B13:$D13,#REF!)-1)/2)/COUNTIF($B13:$D13,#REF!)</f>
        <v>#REF!</v>
      </c>
      <c r="Z13" s="2" t="e">
        <f>(RANK(#REF!,$B13:$D13,1)*COUNTIF($B13:$D13,#REF!)+COUNTIF($B13:$D13,#REF!)*(COUNTIF($B13:$D13,#REF!)-1)/2)/COUNTIF($B13:$D13,#REF!)</f>
        <v>#REF!</v>
      </c>
      <c r="AA13" s="2" t="e">
        <f>(RANK(#REF!,$B13:$D13,1)*COUNTIF($B13:$D13,#REF!)+COUNTIF($B13:$D13,#REF!)*(COUNTIF($B13:$D13,#REF!)-1)/2)/COUNTIF($B13:$D13,#REF!)</f>
        <v>#REF!</v>
      </c>
      <c r="AB13" s="2" t="e">
        <f>(RANK(#REF!,$B13:$D13,1)*COUNTIF($B13:$D13,#REF!)+COUNTIF($B13:$D13,#REF!)*(COUNTIF($B13:$D13,#REF!)-1)/2)/COUNTIF($B13:$D13,#REF!)</f>
        <v>#REF!</v>
      </c>
    </row>
    <row r="14" spans="1:29" s="2" customFormat="1" ht="14.25" customHeight="1">
      <c r="A14" s="3" t="s">
        <v>101</v>
      </c>
      <c r="B14" s="39">
        <v>10.98</v>
      </c>
      <c r="C14" s="39">
        <v>10.7</v>
      </c>
      <c r="D14" s="39">
        <v>52.78</v>
      </c>
      <c r="E14" s="2">
        <f t="shared" si="0"/>
        <v>1172.6815999999999</v>
      </c>
      <c r="G14" s="3" t="str">
        <f t="shared" si="1"/>
        <v>n=12</v>
      </c>
      <c r="H14" s="2">
        <f t="shared" si="2"/>
        <v>2</v>
      </c>
      <c r="I14" s="2">
        <f t="shared" si="2"/>
        <v>1</v>
      </c>
      <c r="J14" s="2">
        <f t="shared" si="2"/>
        <v>3</v>
      </c>
      <c r="K14" s="2" t="e">
        <f>(RANK(#REF!,$B14:$D14,1)*COUNTIF($B14:$D14,#REF!)+COUNTIF($B14:$D14,#REF!)*(COUNTIF($B14:$D14,#REF!)-1)/2)/COUNTIF($B14:$D14,#REF!)</f>
        <v>#REF!</v>
      </c>
      <c r="L14" s="2" t="e">
        <f>(RANK(#REF!,$B14:$D14,1)*COUNTIF($B14:$D14,#REF!)+COUNTIF($B14:$D14,#REF!)*(COUNTIF($B14:$D14,#REF!)-1)/2)/COUNTIF($B14:$D14,#REF!)</f>
        <v>#REF!</v>
      </c>
      <c r="M14" s="2" t="e">
        <f>(RANK(#REF!,$B14:$D14,1)*COUNTIF($B14:$D14,#REF!)+COUNTIF($B14:$D14,#REF!)*(COUNTIF($B14:$D14,#REF!)-1)/2)/COUNTIF($B14:$D14,#REF!)</f>
        <v>#REF!</v>
      </c>
      <c r="N14" s="2" t="e">
        <f>(RANK(#REF!,$B14:$D14,1)*COUNTIF($B14:$D14,#REF!)+COUNTIF($B14:$D14,#REF!)*(COUNTIF($B14:$D14,#REF!)-1)/2)/COUNTIF($B14:$D14,#REF!)</f>
        <v>#REF!</v>
      </c>
      <c r="O14" s="2" t="e">
        <f>(RANK(#REF!,$B14:$D14,1)*COUNTIF($B14:$D14,#REF!)+COUNTIF($B14:$D14,#REF!)*(COUNTIF($B14:$D14,#REF!)-1)/2)/COUNTIF($B14:$D14,#REF!)</f>
        <v>#REF!</v>
      </c>
      <c r="P14" s="2" t="e">
        <f>(RANK(#REF!,$B14:$D14,1)*COUNTIF($B14:$D14,#REF!)+COUNTIF($B14:$D14,#REF!)*(COUNTIF($B14:$D14,#REF!)-1)/2)/COUNTIF($B14:$D14,#REF!)</f>
        <v>#REF!</v>
      </c>
      <c r="Q14" s="2" t="e">
        <f>(RANK(#REF!,$B14:$D14,1)*COUNTIF($B14:$D14,#REF!)+COUNTIF($B14:$D14,#REF!)*(COUNTIF($B14:$D14,#REF!)-1)/2)/COUNTIF($B14:$D14,#REF!)</f>
        <v>#REF!</v>
      </c>
      <c r="R14" s="2" t="e">
        <f>(RANK(#REF!,$B14:$D14,1)*COUNTIF($B14:$D14,#REF!)+COUNTIF($B14:$D14,#REF!)*(COUNTIF($B14:$D14,#REF!)-1)/2)/COUNTIF($B14:$D14,#REF!)</f>
        <v>#REF!</v>
      </c>
      <c r="S14" s="2" t="e">
        <f>(RANK(#REF!,$B14:$D14,1)*COUNTIF($B14:$D14,#REF!)+COUNTIF($B14:$D14,#REF!)*(COUNTIF($B14:$D14,#REF!)-1)/2)/COUNTIF($B14:$D14,#REF!)</f>
        <v>#REF!</v>
      </c>
      <c r="T14" s="2" t="e">
        <f>(RANK(#REF!,$B14:$D14,1)*COUNTIF($B14:$D14,#REF!)+COUNTIF($B14:$D14,#REF!)*(COUNTIF($B14:$D14,#REF!)-1)/2)/COUNTIF($B14:$D14,#REF!)</f>
        <v>#REF!</v>
      </c>
      <c r="U14" s="2" t="e">
        <f>(RANK(#REF!,$B14:$D14,1)*COUNTIF($B14:$D14,#REF!)+COUNTIF($B14:$D14,#REF!)*(COUNTIF($B14:$D14,#REF!)-1)/2)/COUNTIF($B14:$D14,#REF!)</f>
        <v>#REF!</v>
      </c>
      <c r="V14" s="2" t="e">
        <f>(RANK(#REF!,$B14:$D14,1)*COUNTIF($B14:$D14,#REF!)+COUNTIF($B14:$D14,#REF!)*(COUNTIF($B14:$D14,#REF!)-1)/2)/COUNTIF($B14:$D14,#REF!)</f>
        <v>#REF!</v>
      </c>
      <c r="W14" s="2" t="e">
        <f>(RANK(#REF!,$B14:$D14,1)*COUNTIF($B14:$D14,#REF!)+COUNTIF($B14:$D14,#REF!)*(COUNTIF($B14:$D14,#REF!)-1)/2)/COUNTIF($B14:$D14,#REF!)</f>
        <v>#REF!</v>
      </c>
      <c r="X14" s="2" t="e">
        <f>(RANK(#REF!,$B14:$D14,1)*COUNTIF($B14:$D14,#REF!)+COUNTIF($B14:$D14,#REF!)*(COUNTIF($B14:$D14,#REF!)-1)/2)/COUNTIF($B14:$D14,#REF!)</f>
        <v>#REF!</v>
      </c>
      <c r="Y14" s="2" t="e">
        <f>(RANK(#REF!,$B14:$D14,1)*COUNTIF($B14:$D14,#REF!)+COUNTIF($B14:$D14,#REF!)*(COUNTIF($B14:$D14,#REF!)-1)/2)/COUNTIF($B14:$D14,#REF!)</f>
        <v>#REF!</v>
      </c>
      <c r="Z14" s="2" t="e">
        <f>(RANK(#REF!,$B14:$D14,1)*COUNTIF($B14:$D14,#REF!)+COUNTIF($B14:$D14,#REF!)*(COUNTIF($B14:$D14,#REF!)-1)/2)/COUNTIF($B14:$D14,#REF!)</f>
        <v>#REF!</v>
      </c>
      <c r="AA14" s="2" t="e">
        <f>(RANK(#REF!,$B14:$D14,1)*COUNTIF($B14:$D14,#REF!)+COUNTIF($B14:$D14,#REF!)*(COUNTIF($B14:$D14,#REF!)-1)/2)/COUNTIF($B14:$D14,#REF!)</f>
        <v>#REF!</v>
      </c>
      <c r="AB14" s="2" t="e">
        <f>(RANK(#REF!,$B14:$D14,1)*COUNTIF($B14:$D14,#REF!)+COUNTIF($B14:$D14,#REF!)*(COUNTIF($B14:$D14,#REF!)-1)/2)/COUNTIF($B14:$D14,#REF!)</f>
        <v>#REF!</v>
      </c>
    </row>
    <row r="15" spans="1:29" s="2" customFormat="1" ht="14.25" customHeight="1">
      <c r="A15" s="3" t="s">
        <v>100</v>
      </c>
      <c r="B15" s="39">
        <v>13.56</v>
      </c>
      <c r="C15" s="39">
        <v>15.05</v>
      </c>
      <c r="D15" s="39">
        <v>40.22</v>
      </c>
      <c r="E15" s="2">
        <f t="shared" si="0"/>
        <v>448.83486666666658</v>
      </c>
      <c r="G15" s="3" t="str">
        <f t="shared" si="1"/>
        <v>n=13</v>
      </c>
      <c r="H15" s="2">
        <f t="shared" si="2"/>
        <v>1</v>
      </c>
      <c r="I15" s="2">
        <f t="shared" si="2"/>
        <v>2</v>
      </c>
      <c r="J15" s="2">
        <f t="shared" si="2"/>
        <v>3</v>
      </c>
      <c r="K15" s="2" t="e">
        <f>(RANK(#REF!,$B15:$D15,1)*COUNTIF($B15:$D15,#REF!)+COUNTIF($B15:$D15,#REF!)*(COUNTIF($B15:$D15,#REF!)-1)/2)/COUNTIF($B15:$D15,#REF!)</f>
        <v>#REF!</v>
      </c>
      <c r="L15" s="2" t="e">
        <f>(RANK(#REF!,$B15:$D15,1)*COUNTIF($B15:$D15,#REF!)+COUNTIF($B15:$D15,#REF!)*(COUNTIF($B15:$D15,#REF!)-1)/2)/COUNTIF($B15:$D15,#REF!)</f>
        <v>#REF!</v>
      </c>
      <c r="M15" s="2" t="e">
        <f>(RANK(#REF!,$B15:$D15,1)*COUNTIF($B15:$D15,#REF!)+COUNTIF($B15:$D15,#REF!)*(COUNTIF($B15:$D15,#REF!)-1)/2)/COUNTIF($B15:$D15,#REF!)</f>
        <v>#REF!</v>
      </c>
      <c r="N15" s="2" t="e">
        <f>(RANK(#REF!,$B15:$D15,1)*COUNTIF($B15:$D15,#REF!)+COUNTIF($B15:$D15,#REF!)*(COUNTIF($B15:$D15,#REF!)-1)/2)/COUNTIF($B15:$D15,#REF!)</f>
        <v>#REF!</v>
      </c>
      <c r="O15" s="2" t="e">
        <f>(RANK(#REF!,$B15:$D15,1)*COUNTIF($B15:$D15,#REF!)+COUNTIF($B15:$D15,#REF!)*(COUNTIF($B15:$D15,#REF!)-1)/2)/COUNTIF($B15:$D15,#REF!)</f>
        <v>#REF!</v>
      </c>
      <c r="P15" s="2" t="e">
        <f>(RANK(#REF!,$B15:$D15,1)*COUNTIF($B15:$D15,#REF!)+COUNTIF($B15:$D15,#REF!)*(COUNTIF($B15:$D15,#REF!)-1)/2)/COUNTIF($B15:$D15,#REF!)</f>
        <v>#REF!</v>
      </c>
      <c r="Q15" s="2" t="e">
        <f>(RANK(#REF!,$B15:$D15,1)*COUNTIF($B15:$D15,#REF!)+COUNTIF($B15:$D15,#REF!)*(COUNTIF($B15:$D15,#REF!)-1)/2)/COUNTIF($B15:$D15,#REF!)</f>
        <v>#REF!</v>
      </c>
      <c r="R15" s="2" t="e">
        <f>(RANK(#REF!,$B15:$D15,1)*COUNTIF($B15:$D15,#REF!)+COUNTIF($B15:$D15,#REF!)*(COUNTIF($B15:$D15,#REF!)-1)/2)/COUNTIF($B15:$D15,#REF!)</f>
        <v>#REF!</v>
      </c>
      <c r="S15" s="2" t="e">
        <f>(RANK(#REF!,$B15:$D15,1)*COUNTIF($B15:$D15,#REF!)+COUNTIF($B15:$D15,#REF!)*(COUNTIF($B15:$D15,#REF!)-1)/2)/COUNTIF($B15:$D15,#REF!)</f>
        <v>#REF!</v>
      </c>
      <c r="T15" s="2" t="e">
        <f>(RANK(#REF!,$B15:$D15,1)*COUNTIF($B15:$D15,#REF!)+COUNTIF($B15:$D15,#REF!)*(COUNTIF($B15:$D15,#REF!)-1)/2)/COUNTIF($B15:$D15,#REF!)</f>
        <v>#REF!</v>
      </c>
      <c r="U15" s="2" t="e">
        <f>(RANK(#REF!,$B15:$D15,1)*COUNTIF($B15:$D15,#REF!)+COUNTIF($B15:$D15,#REF!)*(COUNTIF($B15:$D15,#REF!)-1)/2)/COUNTIF($B15:$D15,#REF!)</f>
        <v>#REF!</v>
      </c>
      <c r="V15" s="2" t="e">
        <f>(RANK(#REF!,$B15:$D15,1)*COUNTIF($B15:$D15,#REF!)+COUNTIF($B15:$D15,#REF!)*(COUNTIF($B15:$D15,#REF!)-1)/2)/COUNTIF($B15:$D15,#REF!)</f>
        <v>#REF!</v>
      </c>
      <c r="W15" s="2" t="e">
        <f>(RANK(#REF!,$B15:$D15,1)*COUNTIF($B15:$D15,#REF!)+COUNTIF($B15:$D15,#REF!)*(COUNTIF($B15:$D15,#REF!)-1)/2)/COUNTIF($B15:$D15,#REF!)</f>
        <v>#REF!</v>
      </c>
      <c r="X15" s="2" t="e">
        <f>(RANK(#REF!,$B15:$D15,1)*COUNTIF($B15:$D15,#REF!)+COUNTIF($B15:$D15,#REF!)*(COUNTIF($B15:$D15,#REF!)-1)/2)/COUNTIF($B15:$D15,#REF!)</f>
        <v>#REF!</v>
      </c>
      <c r="Y15" s="2" t="e">
        <f>(RANK(#REF!,$B15:$D15,1)*COUNTIF($B15:$D15,#REF!)+COUNTIF($B15:$D15,#REF!)*(COUNTIF($B15:$D15,#REF!)-1)/2)/COUNTIF($B15:$D15,#REF!)</f>
        <v>#REF!</v>
      </c>
      <c r="Z15" s="2" t="e">
        <f>(RANK(#REF!,$B15:$D15,1)*COUNTIF($B15:$D15,#REF!)+COUNTIF($B15:$D15,#REF!)*(COUNTIF($B15:$D15,#REF!)-1)/2)/COUNTIF($B15:$D15,#REF!)</f>
        <v>#REF!</v>
      </c>
      <c r="AA15" s="2" t="e">
        <f>(RANK(#REF!,$B15:$D15,1)*COUNTIF($B15:$D15,#REF!)+COUNTIF($B15:$D15,#REF!)*(COUNTIF($B15:$D15,#REF!)-1)/2)/COUNTIF($B15:$D15,#REF!)</f>
        <v>#REF!</v>
      </c>
      <c r="AB15" s="2" t="e">
        <f>(RANK(#REF!,$B15:$D15,1)*COUNTIF($B15:$D15,#REF!)+COUNTIF($B15:$D15,#REF!)*(COUNTIF($B15:$D15,#REF!)-1)/2)/COUNTIF($B15:$D15,#REF!)</f>
        <v>#REF!</v>
      </c>
    </row>
    <row r="16" spans="1:29" s="2" customFormat="1" ht="14.25" customHeight="1">
      <c r="A16" s="3" t="s">
        <v>99</v>
      </c>
      <c r="B16" s="39">
        <v>17.28</v>
      </c>
      <c r="C16" s="39">
        <v>50.2</v>
      </c>
      <c r="D16" s="39">
        <v>13.03</v>
      </c>
      <c r="E16" s="2">
        <f t="shared" si="0"/>
        <v>827.79926666666677</v>
      </c>
      <c r="G16" s="3" t="str">
        <f t="shared" si="1"/>
        <v>n=14</v>
      </c>
      <c r="H16" s="2">
        <f t="shared" si="2"/>
        <v>2</v>
      </c>
      <c r="I16" s="2">
        <f t="shared" si="2"/>
        <v>3</v>
      </c>
      <c r="J16" s="2">
        <f t="shared" si="2"/>
        <v>1</v>
      </c>
      <c r="K16" s="2" t="e">
        <f>(RANK(#REF!,$B16:$D16,1)*COUNTIF($B16:$D16,#REF!)+COUNTIF($B16:$D16,#REF!)*(COUNTIF($B16:$D16,#REF!)-1)/2)/COUNTIF($B16:$D16,#REF!)</f>
        <v>#REF!</v>
      </c>
      <c r="L16" s="2" t="e">
        <f>(RANK(#REF!,$B16:$D16,1)*COUNTIF($B16:$D16,#REF!)+COUNTIF($B16:$D16,#REF!)*(COUNTIF($B16:$D16,#REF!)-1)/2)/COUNTIF($B16:$D16,#REF!)</f>
        <v>#REF!</v>
      </c>
      <c r="M16" s="2" t="e">
        <f>(RANK(#REF!,$B16:$D16,1)*COUNTIF($B16:$D16,#REF!)+COUNTIF($B16:$D16,#REF!)*(COUNTIF($B16:$D16,#REF!)-1)/2)/COUNTIF($B16:$D16,#REF!)</f>
        <v>#REF!</v>
      </c>
      <c r="N16" s="2" t="e">
        <f>(RANK(#REF!,$B16:$D16,1)*COUNTIF($B16:$D16,#REF!)+COUNTIF($B16:$D16,#REF!)*(COUNTIF($B16:$D16,#REF!)-1)/2)/COUNTIF($B16:$D16,#REF!)</f>
        <v>#REF!</v>
      </c>
      <c r="O16" s="2" t="e">
        <f>(RANK(#REF!,$B16:$D16,1)*COUNTIF($B16:$D16,#REF!)+COUNTIF($B16:$D16,#REF!)*(COUNTIF($B16:$D16,#REF!)-1)/2)/COUNTIF($B16:$D16,#REF!)</f>
        <v>#REF!</v>
      </c>
      <c r="P16" s="2" t="e">
        <f>(RANK(#REF!,$B16:$D16,1)*COUNTIF($B16:$D16,#REF!)+COUNTIF($B16:$D16,#REF!)*(COUNTIF($B16:$D16,#REF!)-1)/2)/COUNTIF($B16:$D16,#REF!)</f>
        <v>#REF!</v>
      </c>
      <c r="Q16" s="2" t="e">
        <f>(RANK(#REF!,$B16:$D16,1)*COUNTIF($B16:$D16,#REF!)+COUNTIF($B16:$D16,#REF!)*(COUNTIF($B16:$D16,#REF!)-1)/2)/COUNTIF($B16:$D16,#REF!)</f>
        <v>#REF!</v>
      </c>
      <c r="R16" s="2" t="e">
        <f>(RANK(#REF!,$B16:$D16,1)*COUNTIF($B16:$D16,#REF!)+COUNTIF($B16:$D16,#REF!)*(COUNTIF($B16:$D16,#REF!)-1)/2)/COUNTIF($B16:$D16,#REF!)</f>
        <v>#REF!</v>
      </c>
      <c r="S16" s="2" t="e">
        <f>(RANK(#REF!,$B16:$D16,1)*COUNTIF($B16:$D16,#REF!)+COUNTIF($B16:$D16,#REF!)*(COUNTIF($B16:$D16,#REF!)-1)/2)/COUNTIF($B16:$D16,#REF!)</f>
        <v>#REF!</v>
      </c>
      <c r="T16" s="2" t="e">
        <f>(RANK(#REF!,$B16:$D16,1)*COUNTIF($B16:$D16,#REF!)+COUNTIF($B16:$D16,#REF!)*(COUNTIF($B16:$D16,#REF!)-1)/2)/COUNTIF($B16:$D16,#REF!)</f>
        <v>#REF!</v>
      </c>
      <c r="U16" s="2" t="e">
        <f>(RANK(#REF!,$B16:$D16,1)*COUNTIF($B16:$D16,#REF!)+COUNTIF($B16:$D16,#REF!)*(COUNTIF($B16:$D16,#REF!)-1)/2)/COUNTIF($B16:$D16,#REF!)</f>
        <v>#REF!</v>
      </c>
      <c r="V16" s="2" t="e">
        <f>(RANK(#REF!,$B16:$D16,1)*COUNTIF($B16:$D16,#REF!)+COUNTIF($B16:$D16,#REF!)*(COUNTIF($B16:$D16,#REF!)-1)/2)/COUNTIF($B16:$D16,#REF!)</f>
        <v>#REF!</v>
      </c>
      <c r="W16" s="2" t="e">
        <f>(RANK(#REF!,$B16:$D16,1)*COUNTIF($B16:$D16,#REF!)+COUNTIF($B16:$D16,#REF!)*(COUNTIF($B16:$D16,#REF!)-1)/2)/COUNTIF($B16:$D16,#REF!)</f>
        <v>#REF!</v>
      </c>
      <c r="X16" s="2" t="e">
        <f>(RANK(#REF!,$B16:$D16,1)*COUNTIF($B16:$D16,#REF!)+COUNTIF($B16:$D16,#REF!)*(COUNTIF($B16:$D16,#REF!)-1)/2)/COUNTIF($B16:$D16,#REF!)</f>
        <v>#REF!</v>
      </c>
      <c r="Y16" s="2" t="e">
        <f>(RANK(#REF!,$B16:$D16,1)*COUNTIF($B16:$D16,#REF!)+COUNTIF($B16:$D16,#REF!)*(COUNTIF($B16:$D16,#REF!)-1)/2)/COUNTIF($B16:$D16,#REF!)</f>
        <v>#REF!</v>
      </c>
      <c r="Z16" s="2" t="e">
        <f>(RANK(#REF!,$B16:$D16,1)*COUNTIF($B16:$D16,#REF!)+COUNTIF($B16:$D16,#REF!)*(COUNTIF($B16:$D16,#REF!)-1)/2)/COUNTIF($B16:$D16,#REF!)</f>
        <v>#REF!</v>
      </c>
      <c r="AA16" s="2" t="e">
        <f>(RANK(#REF!,$B16:$D16,1)*COUNTIF($B16:$D16,#REF!)+COUNTIF($B16:$D16,#REF!)*(COUNTIF($B16:$D16,#REF!)-1)/2)/COUNTIF($B16:$D16,#REF!)</f>
        <v>#REF!</v>
      </c>
      <c r="AB16" s="2" t="e">
        <f>(RANK(#REF!,$B16:$D16,1)*COUNTIF($B16:$D16,#REF!)+COUNTIF($B16:$D16,#REF!)*(COUNTIF($B16:$D16,#REF!)-1)/2)/COUNTIF($B16:$D16,#REF!)</f>
        <v>#REF!</v>
      </c>
    </row>
    <row r="17" spans="1:28" s="2" customFormat="1" ht="14.25" customHeight="1">
      <c r="A17" s="3" t="s">
        <v>98</v>
      </c>
      <c r="B17" s="39">
        <v>12.25</v>
      </c>
      <c r="C17" s="39">
        <v>12.33</v>
      </c>
      <c r="D17" s="39">
        <v>14.8</v>
      </c>
      <c r="E17" s="2">
        <f t="shared" si="0"/>
        <v>4.2032666666666696</v>
      </c>
      <c r="G17" s="3" t="str">
        <f t="shared" si="1"/>
        <v>n=15</v>
      </c>
      <c r="H17" s="2">
        <f t="shared" si="2"/>
        <v>1</v>
      </c>
      <c r="I17" s="2">
        <f t="shared" si="2"/>
        <v>2</v>
      </c>
      <c r="J17" s="2">
        <f t="shared" si="2"/>
        <v>3</v>
      </c>
      <c r="K17" s="2" t="e">
        <f>(RANK(#REF!,$B17:$D17,1)*COUNTIF($B17:$D17,#REF!)+COUNTIF($B17:$D17,#REF!)*(COUNTIF($B17:$D17,#REF!)-1)/2)/COUNTIF($B17:$D17,#REF!)</f>
        <v>#REF!</v>
      </c>
      <c r="L17" s="2" t="e">
        <f>(RANK(#REF!,$B17:$D17,1)*COUNTIF($B17:$D17,#REF!)+COUNTIF($B17:$D17,#REF!)*(COUNTIF($B17:$D17,#REF!)-1)/2)/COUNTIF($B17:$D17,#REF!)</f>
        <v>#REF!</v>
      </c>
      <c r="M17" s="2" t="e">
        <f>(RANK(#REF!,$B17:$D17,1)*COUNTIF($B17:$D17,#REF!)+COUNTIF($B17:$D17,#REF!)*(COUNTIF($B17:$D17,#REF!)-1)/2)/COUNTIF($B17:$D17,#REF!)</f>
        <v>#REF!</v>
      </c>
      <c r="N17" s="2" t="e">
        <f>(RANK(#REF!,$B17:$D17,1)*COUNTIF($B17:$D17,#REF!)+COUNTIF($B17:$D17,#REF!)*(COUNTIF($B17:$D17,#REF!)-1)/2)/COUNTIF($B17:$D17,#REF!)</f>
        <v>#REF!</v>
      </c>
      <c r="O17" s="2" t="e">
        <f>(RANK(#REF!,$B17:$D17,1)*COUNTIF($B17:$D17,#REF!)+COUNTIF($B17:$D17,#REF!)*(COUNTIF($B17:$D17,#REF!)-1)/2)/COUNTIF($B17:$D17,#REF!)</f>
        <v>#REF!</v>
      </c>
      <c r="P17" s="2" t="e">
        <f>(RANK(#REF!,$B17:$D17,1)*COUNTIF($B17:$D17,#REF!)+COUNTIF($B17:$D17,#REF!)*(COUNTIF($B17:$D17,#REF!)-1)/2)/COUNTIF($B17:$D17,#REF!)</f>
        <v>#REF!</v>
      </c>
      <c r="Q17" s="2" t="e">
        <f>(RANK(#REF!,$B17:$D17,1)*COUNTIF($B17:$D17,#REF!)+COUNTIF($B17:$D17,#REF!)*(COUNTIF($B17:$D17,#REF!)-1)/2)/COUNTIF($B17:$D17,#REF!)</f>
        <v>#REF!</v>
      </c>
      <c r="R17" s="2" t="e">
        <f>(RANK(#REF!,$B17:$D17,1)*COUNTIF($B17:$D17,#REF!)+COUNTIF($B17:$D17,#REF!)*(COUNTIF($B17:$D17,#REF!)-1)/2)/COUNTIF($B17:$D17,#REF!)</f>
        <v>#REF!</v>
      </c>
      <c r="S17" s="2" t="e">
        <f>(RANK(#REF!,$B17:$D17,1)*COUNTIF($B17:$D17,#REF!)+COUNTIF($B17:$D17,#REF!)*(COUNTIF($B17:$D17,#REF!)-1)/2)/COUNTIF($B17:$D17,#REF!)</f>
        <v>#REF!</v>
      </c>
      <c r="T17" s="2" t="e">
        <f>(RANK(#REF!,$B17:$D17,1)*COUNTIF($B17:$D17,#REF!)+COUNTIF($B17:$D17,#REF!)*(COUNTIF($B17:$D17,#REF!)-1)/2)/COUNTIF($B17:$D17,#REF!)</f>
        <v>#REF!</v>
      </c>
      <c r="U17" s="2" t="e">
        <f>(RANK(#REF!,$B17:$D17,1)*COUNTIF($B17:$D17,#REF!)+COUNTIF($B17:$D17,#REF!)*(COUNTIF($B17:$D17,#REF!)-1)/2)/COUNTIF($B17:$D17,#REF!)</f>
        <v>#REF!</v>
      </c>
      <c r="V17" s="2" t="e">
        <f>(RANK(#REF!,$B17:$D17,1)*COUNTIF($B17:$D17,#REF!)+COUNTIF($B17:$D17,#REF!)*(COUNTIF($B17:$D17,#REF!)-1)/2)/COUNTIF($B17:$D17,#REF!)</f>
        <v>#REF!</v>
      </c>
      <c r="W17" s="2" t="e">
        <f>(RANK(#REF!,$B17:$D17,1)*COUNTIF($B17:$D17,#REF!)+COUNTIF($B17:$D17,#REF!)*(COUNTIF($B17:$D17,#REF!)-1)/2)/COUNTIF($B17:$D17,#REF!)</f>
        <v>#REF!</v>
      </c>
      <c r="X17" s="2" t="e">
        <f>(RANK(#REF!,$B17:$D17,1)*COUNTIF($B17:$D17,#REF!)+COUNTIF($B17:$D17,#REF!)*(COUNTIF($B17:$D17,#REF!)-1)/2)/COUNTIF($B17:$D17,#REF!)</f>
        <v>#REF!</v>
      </c>
      <c r="Y17" s="2" t="e">
        <f>(RANK(#REF!,$B17:$D17,1)*COUNTIF($B17:$D17,#REF!)+COUNTIF($B17:$D17,#REF!)*(COUNTIF($B17:$D17,#REF!)-1)/2)/COUNTIF($B17:$D17,#REF!)</f>
        <v>#REF!</v>
      </c>
      <c r="Z17" s="2" t="e">
        <f>(RANK(#REF!,$B17:$D17,1)*COUNTIF($B17:$D17,#REF!)+COUNTIF($B17:$D17,#REF!)*(COUNTIF($B17:$D17,#REF!)-1)/2)/COUNTIF($B17:$D17,#REF!)</f>
        <v>#REF!</v>
      </c>
      <c r="AA17" s="2" t="e">
        <f>(RANK(#REF!,$B17:$D17,1)*COUNTIF($B17:$D17,#REF!)+COUNTIF($B17:$D17,#REF!)*(COUNTIF($B17:$D17,#REF!)-1)/2)/COUNTIF($B17:$D17,#REF!)</f>
        <v>#REF!</v>
      </c>
      <c r="AB17" s="2" t="e">
        <f>(RANK(#REF!,$B17:$D17,1)*COUNTIF($B17:$D17,#REF!)+COUNTIF($B17:$D17,#REF!)*(COUNTIF($B17:$D17,#REF!)-1)/2)/COUNTIF($B17:$D17,#REF!)</f>
        <v>#REF!</v>
      </c>
    </row>
    <row r="18" spans="1:28" s="2" customFormat="1" ht="14.25" customHeight="1">
      <c r="A18" s="3" t="s">
        <v>97</v>
      </c>
      <c r="B18" s="39">
        <v>27.73</v>
      </c>
      <c r="C18" s="39">
        <v>12.78</v>
      </c>
      <c r="D18" s="39">
        <v>19.41</v>
      </c>
      <c r="E18" s="2">
        <f t="shared" si="0"/>
        <v>112.22726666666668</v>
      </c>
      <c r="G18" s="3" t="str">
        <f t="shared" si="1"/>
        <v>n=16</v>
      </c>
      <c r="H18" s="2">
        <f t="shared" si="2"/>
        <v>3</v>
      </c>
      <c r="I18" s="2">
        <f t="shared" si="2"/>
        <v>1</v>
      </c>
      <c r="J18" s="2">
        <f t="shared" si="2"/>
        <v>2</v>
      </c>
      <c r="K18" s="2" t="e">
        <f>(RANK(#REF!,$B18:$D18,1)*COUNTIF($B18:$D18,#REF!)+COUNTIF($B18:$D18,#REF!)*(COUNTIF($B18:$D18,#REF!)-1)/2)/COUNTIF($B18:$D18,#REF!)</f>
        <v>#REF!</v>
      </c>
      <c r="L18" s="2" t="e">
        <f>(RANK(#REF!,$B18:$D18,1)*COUNTIF($B18:$D18,#REF!)+COUNTIF($B18:$D18,#REF!)*(COUNTIF($B18:$D18,#REF!)-1)/2)/COUNTIF($B18:$D18,#REF!)</f>
        <v>#REF!</v>
      </c>
      <c r="M18" s="2" t="e">
        <f>(RANK(#REF!,$B18:$D18,1)*COUNTIF($B18:$D18,#REF!)+COUNTIF($B18:$D18,#REF!)*(COUNTIF($B18:$D18,#REF!)-1)/2)/COUNTIF($B18:$D18,#REF!)</f>
        <v>#REF!</v>
      </c>
      <c r="N18" s="2" t="e">
        <f>(RANK(#REF!,$B18:$D18,1)*COUNTIF($B18:$D18,#REF!)+COUNTIF($B18:$D18,#REF!)*(COUNTIF($B18:$D18,#REF!)-1)/2)/COUNTIF($B18:$D18,#REF!)</f>
        <v>#REF!</v>
      </c>
      <c r="O18" s="2" t="e">
        <f>(RANK(#REF!,$B18:$D18,1)*COUNTIF($B18:$D18,#REF!)+COUNTIF($B18:$D18,#REF!)*(COUNTIF($B18:$D18,#REF!)-1)/2)/COUNTIF($B18:$D18,#REF!)</f>
        <v>#REF!</v>
      </c>
      <c r="P18" s="2" t="e">
        <f>(RANK(#REF!,$B18:$D18,1)*COUNTIF($B18:$D18,#REF!)+COUNTIF($B18:$D18,#REF!)*(COUNTIF($B18:$D18,#REF!)-1)/2)/COUNTIF($B18:$D18,#REF!)</f>
        <v>#REF!</v>
      </c>
      <c r="Q18" s="2" t="e">
        <f>(RANK(#REF!,$B18:$D18,1)*COUNTIF($B18:$D18,#REF!)+COUNTIF($B18:$D18,#REF!)*(COUNTIF($B18:$D18,#REF!)-1)/2)/COUNTIF($B18:$D18,#REF!)</f>
        <v>#REF!</v>
      </c>
      <c r="R18" s="2" t="e">
        <f>(RANK(#REF!,$B18:$D18,1)*COUNTIF($B18:$D18,#REF!)+COUNTIF($B18:$D18,#REF!)*(COUNTIF($B18:$D18,#REF!)-1)/2)/COUNTIF($B18:$D18,#REF!)</f>
        <v>#REF!</v>
      </c>
      <c r="S18" s="2" t="e">
        <f>(RANK(#REF!,$B18:$D18,1)*COUNTIF($B18:$D18,#REF!)+COUNTIF($B18:$D18,#REF!)*(COUNTIF($B18:$D18,#REF!)-1)/2)/COUNTIF($B18:$D18,#REF!)</f>
        <v>#REF!</v>
      </c>
      <c r="T18" s="2" t="e">
        <f>(RANK(#REF!,$B18:$D18,1)*COUNTIF($B18:$D18,#REF!)+COUNTIF($B18:$D18,#REF!)*(COUNTIF($B18:$D18,#REF!)-1)/2)/COUNTIF($B18:$D18,#REF!)</f>
        <v>#REF!</v>
      </c>
      <c r="U18" s="2" t="e">
        <f>(RANK(#REF!,$B18:$D18,1)*COUNTIF($B18:$D18,#REF!)+COUNTIF($B18:$D18,#REF!)*(COUNTIF($B18:$D18,#REF!)-1)/2)/COUNTIF($B18:$D18,#REF!)</f>
        <v>#REF!</v>
      </c>
      <c r="V18" s="2" t="e">
        <f>(RANK(#REF!,$B18:$D18,1)*COUNTIF($B18:$D18,#REF!)+COUNTIF($B18:$D18,#REF!)*(COUNTIF($B18:$D18,#REF!)-1)/2)/COUNTIF($B18:$D18,#REF!)</f>
        <v>#REF!</v>
      </c>
      <c r="W18" s="2" t="e">
        <f>(RANK(#REF!,$B18:$D18,1)*COUNTIF($B18:$D18,#REF!)+COUNTIF($B18:$D18,#REF!)*(COUNTIF($B18:$D18,#REF!)-1)/2)/COUNTIF($B18:$D18,#REF!)</f>
        <v>#REF!</v>
      </c>
      <c r="X18" s="2" t="e">
        <f>(RANK(#REF!,$B18:$D18,1)*COUNTIF($B18:$D18,#REF!)+COUNTIF($B18:$D18,#REF!)*(COUNTIF($B18:$D18,#REF!)-1)/2)/COUNTIF($B18:$D18,#REF!)</f>
        <v>#REF!</v>
      </c>
      <c r="Y18" s="2" t="e">
        <f>(RANK(#REF!,$B18:$D18,1)*COUNTIF($B18:$D18,#REF!)+COUNTIF($B18:$D18,#REF!)*(COUNTIF($B18:$D18,#REF!)-1)/2)/COUNTIF($B18:$D18,#REF!)</f>
        <v>#REF!</v>
      </c>
      <c r="Z18" s="2" t="e">
        <f>(RANK(#REF!,$B18:$D18,1)*COUNTIF($B18:$D18,#REF!)+COUNTIF($B18:$D18,#REF!)*(COUNTIF($B18:$D18,#REF!)-1)/2)/COUNTIF($B18:$D18,#REF!)</f>
        <v>#REF!</v>
      </c>
      <c r="AA18" s="2" t="e">
        <f>(RANK(#REF!,$B18:$D18,1)*COUNTIF($B18:$D18,#REF!)+COUNTIF($B18:$D18,#REF!)*(COUNTIF($B18:$D18,#REF!)-1)/2)/COUNTIF($B18:$D18,#REF!)</f>
        <v>#REF!</v>
      </c>
      <c r="AB18" s="2" t="e">
        <f>(RANK(#REF!,$B18:$D18,1)*COUNTIF($B18:$D18,#REF!)+COUNTIF($B18:$D18,#REF!)*(COUNTIF($B18:$D18,#REF!)-1)/2)/COUNTIF($B18:$D18,#REF!)</f>
        <v>#REF!</v>
      </c>
    </row>
    <row r="19" spans="1:28" s="2" customFormat="1" ht="14.25" customHeight="1">
      <c r="A19" s="3" t="s">
        <v>96</v>
      </c>
      <c r="B19" s="39">
        <v>17.809999999999999</v>
      </c>
      <c r="C19" s="39">
        <v>12.05</v>
      </c>
      <c r="D19" s="39">
        <v>11.31</v>
      </c>
      <c r="E19" s="2">
        <f t="shared" si="0"/>
        <v>25.32506666666665</v>
      </c>
      <c r="G19" s="3" t="str">
        <f t="shared" si="1"/>
        <v>n=17</v>
      </c>
      <c r="H19" s="2">
        <f t="shared" si="2"/>
        <v>3</v>
      </c>
      <c r="I19" s="2">
        <f t="shared" si="2"/>
        <v>2</v>
      </c>
      <c r="J19" s="2">
        <f t="shared" si="2"/>
        <v>1</v>
      </c>
      <c r="K19" s="2" t="e">
        <f>(RANK(#REF!,$B19:$D19,1)*COUNTIF($B19:$D19,#REF!)+COUNTIF($B19:$D19,#REF!)*(COUNTIF($B19:$D19,#REF!)-1)/2)/COUNTIF($B19:$D19,#REF!)</f>
        <v>#REF!</v>
      </c>
      <c r="L19" s="2" t="e">
        <f>(RANK(#REF!,$B19:$D19,1)*COUNTIF($B19:$D19,#REF!)+COUNTIF($B19:$D19,#REF!)*(COUNTIF($B19:$D19,#REF!)-1)/2)/COUNTIF($B19:$D19,#REF!)</f>
        <v>#REF!</v>
      </c>
      <c r="M19" s="2" t="e">
        <f>(RANK(#REF!,$B19:$D19,1)*COUNTIF($B19:$D19,#REF!)+COUNTIF($B19:$D19,#REF!)*(COUNTIF($B19:$D19,#REF!)-1)/2)/COUNTIF($B19:$D19,#REF!)</f>
        <v>#REF!</v>
      </c>
      <c r="N19" s="2" t="e">
        <f>(RANK(#REF!,$B19:$D19,1)*COUNTIF($B19:$D19,#REF!)+COUNTIF($B19:$D19,#REF!)*(COUNTIF($B19:$D19,#REF!)-1)/2)/COUNTIF($B19:$D19,#REF!)</f>
        <v>#REF!</v>
      </c>
      <c r="O19" s="2" t="e">
        <f>(RANK(#REF!,$B19:$D19,1)*COUNTIF($B19:$D19,#REF!)+COUNTIF($B19:$D19,#REF!)*(COUNTIF($B19:$D19,#REF!)-1)/2)/COUNTIF($B19:$D19,#REF!)</f>
        <v>#REF!</v>
      </c>
      <c r="P19" s="2" t="e">
        <f>(RANK(#REF!,$B19:$D19,1)*COUNTIF($B19:$D19,#REF!)+COUNTIF($B19:$D19,#REF!)*(COUNTIF($B19:$D19,#REF!)-1)/2)/COUNTIF($B19:$D19,#REF!)</f>
        <v>#REF!</v>
      </c>
      <c r="Q19" s="2" t="e">
        <f>(RANK(#REF!,$B19:$D19,1)*COUNTIF($B19:$D19,#REF!)+COUNTIF($B19:$D19,#REF!)*(COUNTIF($B19:$D19,#REF!)-1)/2)/COUNTIF($B19:$D19,#REF!)</f>
        <v>#REF!</v>
      </c>
      <c r="R19" s="2" t="e">
        <f>(RANK(#REF!,$B19:$D19,1)*COUNTIF($B19:$D19,#REF!)+COUNTIF($B19:$D19,#REF!)*(COUNTIF($B19:$D19,#REF!)-1)/2)/COUNTIF($B19:$D19,#REF!)</f>
        <v>#REF!</v>
      </c>
      <c r="S19" s="2" t="e">
        <f>(RANK(#REF!,$B19:$D19,1)*COUNTIF($B19:$D19,#REF!)+COUNTIF($B19:$D19,#REF!)*(COUNTIF($B19:$D19,#REF!)-1)/2)/COUNTIF($B19:$D19,#REF!)</f>
        <v>#REF!</v>
      </c>
      <c r="T19" s="2" t="e">
        <f>(RANK(#REF!,$B19:$D19,1)*COUNTIF($B19:$D19,#REF!)+COUNTIF($B19:$D19,#REF!)*(COUNTIF($B19:$D19,#REF!)-1)/2)/COUNTIF($B19:$D19,#REF!)</f>
        <v>#REF!</v>
      </c>
      <c r="U19" s="2" t="e">
        <f>(RANK(#REF!,$B19:$D19,1)*COUNTIF($B19:$D19,#REF!)+COUNTIF($B19:$D19,#REF!)*(COUNTIF($B19:$D19,#REF!)-1)/2)/COUNTIF($B19:$D19,#REF!)</f>
        <v>#REF!</v>
      </c>
      <c r="V19" s="2" t="e">
        <f>(RANK(#REF!,$B19:$D19,1)*COUNTIF($B19:$D19,#REF!)+COUNTIF($B19:$D19,#REF!)*(COUNTIF($B19:$D19,#REF!)-1)/2)/COUNTIF($B19:$D19,#REF!)</f>
        <v>#REF!</v>
      </c>
      <c r="W19" s="2" t="e">
        <f>(RANK(#REF!,$B19:$D19,1)*COUNTIF($B19:$D19,#REF!)+COUNTIF($B19:$D19,#REF!)*(COUNTIF($B19:$D19,#REF!)-1)/2)/COUNTIF($B19:$D19,#REF!)</f>
        <v>#REF!</v>
      </c>
      <c r="X19" s="2" t="e">
        <f>(RANK(#REF!,$B19:$D19,1)*COUNTIF($B19:$D19,#REF!)+COUNTIF($B19:$D19,#REF!)*(COUNTIF($B19:$D19,#REF!)-1)/2)/COUNTIF($B19:$D19,#REF!)</f>
        <v>#REF!</v>
      </c>
      <c r="Y19" s="2" t="e">
        <f>(RANK(#REF!,$B19:$D19,1)*COUNTIF($B19:$D19,#REF!)+COUNTIF($B19:$D19,#REF!)*(COUNTIF($B19:$D19,#REF!)-1)/2)/COUNTIF($B19:$D19,#REF!)</f>
        <v>#REF!</v>
      </c>
      <c r="Z19" s="2" t="e">
        <f>(RANK(#REF!,$B19:$D19,1)*COUNTIF($B19:$D19,#REF!)+COUNTIF($B19:$D19,#REF!)*(COUNTIF($B19:$D19,#REF!)-1)/2)/COUNTIF($B19:$D19,#REF!)</f>
        <v>#REF!</v>
      </c>
      <c r="AA19" s="2" t="e">
        <f>(RANK(#REF!,$B19:$D19,1)*COUNTIF($B19:$D19,#REF!)+COUNTIF($B19:$D19,#REF!)*(COUNTIF($B19:$D19,#REF!)-1)/2)/COUNTIF($B19:$D19,#REF!)</f>
        <v>#REF!</v>
      </c>
      <c r="AB19" s="2" t="e">
        <f>(RANK(#REF!,$B19:$D19,1)*COUNTIF($B19:$D19,#REF!)+COUNTIF($B19:$D19,#REF!)*(COUNTIF($B19:$D19,#REF!)-1)/2)/COUNTIF($B19:$D19,#REF!)</f>
        <v>#REF!</v>
      </c>
    </row>
    <row r="20" spans="1:28" s="2" customFormat="1" ht="14.25" customHeight="1">
      <c r="A20" s="3" t="s">
        <v>95</v>
      </c>
      <c r="B20" s="39">
        <v>23.86</v>
      </c>
      <c r="C20" s="39">
        <v>7.66</v>
      </c>
      <c r="D20" s="39">
        <v>24.81</v>
      </c>
      <c r="E20" s="2">
        <f t="shared" si="0"/>
        <v>185.82166666666663</v>
      </c>
      <c r="G20" s="3" t="str">
        <f t="shared" si="1"/>
        <v>n=18</v>
      </c>
      <c r="H20" s="2">
        <f t="shared" si="2"/>
        <v>2</v>
      </c>
      <c r="I20" s="2">
        <f t="shared" si="2"/>
        <v>1</v>
      </c>
      <c r="J20" s="2">
        <f t="shared" si="2"/>
        <v>3</v>
      </c>
      <c r="K20" s="2" t="e">
        <f>(RANK(#REF!,$B20:$D20,1)*COUNTIF($B20:$D20,#REF!)+COUNTIF($B20:$D20,#REF!)*(COUNTIF($B20:$D20,#REF!)-1)/2)/COUNTIF($B20:$D20,#REF!)</f>
        <v>#REF!</v>
      </c>
      <c r="L20" s="2" t="e">
        <f>(RANK(#REF!,$B20:$D20,1)*COUNTIF($B20:$D20,#REF!)+COUNTIF($B20:$D20,#REF!)*(COUNTIF($B20:$D20,#REF!)-1)/2)/COUNTIF($B20:$D20,#REF!)</f>
        <v>#REF!</v>
      </c>
      <c r="M20" s="2" t="e">
        <f>(RANK(#REF!,$B20:$D20,1)*COUNTIF($B20:$D20,#REF!)+COUNTIF($B20:$D20,#REF!)*(COUNTIF($B20:$D20,#REF!)-1)/2)/COUNTIF($B20:$D20,#REF!)</f>
        <v>#REF!</v>
      </c>
      <c r="N20" s="2" t="e">
        <f>(RANK(#REF!,$B20:$D20,1)*COUNTIF($B20:$D20,#REF!)+COUNTIF($B20:$D20,#REF!)*(COUNTIF($B20:$D20,#REF!)-1)/2)/COUNTIF($B20:$D20,#REF!)</f>
        <v>#REF!</v>
      </c>
      <c r="O20" s="2" t="e">
        <f>(RANK(#REF!,$B20:$D20,1)*COUNTIF($B20:$D20,#REF!)+COUNTIF($B20:$D20,#REF!)*(COUNTIF($B20:$D20,#REF!)-1)/2)/COUNTIF($B20:$D20,#REF!)</f>
        <v>#REF!</v>
      </c>
      <c r="P20" s="2" t="e">
        <f>(RANK(#REF!,$B20:$D20,1)*COUNTIF($B20:$D20,#REF!)+COUNTIF($B20:$D20,#REF!)*(COUNTIF($B20:$D20,#REF!)-1)/2)/COUNTIF($B20:$D20,#REF!)</f>
        <v>#REF!</v>
      </c>
      <c r="Q20" s="2" t="e">
        <f>(RANK(#REF!,$B20:$D20,1)*COUNTIF($B20:$D20,#REF!)+COUNTIF($B20:$D20,#REF!)*(COUNTIF($B20:$D20,#REF!)-1)/2)/COUNTIF($B20:$D20,#REF!)</f>
        <v>#REF!</v>
      </c>
      <c r="R20" s="2" t="e">
        <f>(RANK(#REF!,$B20:$D20,1)*COUNTIF($B20:$D20,#REF!)+COUNTIF($B20:$D20,#REF!)*(COUNTIF($B20:$D20,#REF!)-1)/2)/COUNTIF($B20:$D20,#REF!)</f>
        <v>#REF!</v>
      </c>
      <c r="S20" s="2" t="e">
        <f>(RANK(#REF!,$B20:$D20,1)*COUNTIF($B20:$D20,#REF!)+COUNTIF($B20:$D20,#REF!)*(COUNTIF($B20:$D20,#REF!)-1)/2)/COUNTIF($B20:$D20,#REF!)</f>
        <v>#REF!</v>
      </c>
      <c r="T20" s="2" t="e">
        <f>(RANK(#REF!,$B20:$D20,1)*COUNTIF($B20:$D20,#REF!)+COUNTIF($B20:$D20,#REF!)*(COUNTIF($B20:$D20,#REF!)-1)/2)/COUNTIF($B20:$D20,#REF!)</f>
        <v>#REF!</v>
      </c>
      <c r="U20" s="2" t="e">
        <f>(RANK(#REF!,$B20:$D20,1)*COUNTIF($B20:$D20,#REF!)+COUNTIF($B20:$D20,#REF!)*(COUNTIF($B20:$D20,#REF!)-1)/2)/COUNTIF($B20:$D20,#REF!)</f>
        <v>#REF!</v>
      </c>
      <c r="V20" s="2" t="e">
        <f>(RANK(#REF!,$B20:$D20,1)*COUNTIF($B20:$D20,#REF!)+COUNTIF($B20:$D20,#REF!)*(COUNTIF($B20:$D20,#REF!)-1)/2)/COUNTIF($B20:$D20,#REF!)</f>
        <v>#REF!</v>
      </c>
      <c r="W20" s="2" t="e">
        <f>(RANK(#REF!,$B20:$D20,1)*COUNTIF($B20:$D20,#REF!)+COUNTIF($B20:$D20,#REF!)*(COUNTIF($B20:$D20,#REF!)-1)/2)/COUNTIF($B20:$D20,#REF!)</f>
        <v>#REF!</v>
      </c>
      <c r="X20" s="2" t="e">
        <f>(RANK(#REF!,$B20:$D20,1)*COUNTIF($B20:$D20,#REF!)+COUNTIF($B20:$D20,#REF!)*(COUNTIF($B20:$D20,#REF!)-1)/2)/COUNTIF($B20:$D20,#REF!)</f>
        <v>#REF!</v>
      </c>
      <c r="Y20" s="2" t="e">
        <f>(RANK(#REF!,$B20:$D20,1)*COUNTIF($B20:$D20,#REF!)+COUNTIF($B20:$D20,#REF!)*(COUNTIF($B20:$D20,#REF!)-1)/2)/COUNTIF($B20:$D20,#REF!)</f>
        <v>#REF!</v>
      </c>
      <c r="Z20" s="2" t="e">
        <f>(RANK(#REF!,$B20:$D20,1)*COUNTIF($B20:$D20,#REF!)+COUNTIF($B20:$D20,#REF!)*(COUNTIF($B20:$D20,#REF!)-1)/2)/COUNTIF($B20:$D20,#REF!)</f>
        <v>#REF!</v>
      </c>
      <c r="AA20" s="2" t="e">
        <f>(RANK(#REF!,$B20:$D20,1)*COUNTIF($B20:$D20,#REF!)+COUNTIF($B20:$D20,#REF!)*(COUNTIF($B20:$D20,#REF!)-1)/2)/COUNTIF($B20:$D20,#REF!)</f>
        <v>#REF!</v>
      </c>
      <c r="AB20" s="2" t="e">
        <f>(RANK(#REF!,$B20:$D20,1)*COUNTIF($B20:$D20,#REF!)+COUNTIF($B20:$D20,#REF!)*(COUNTIF($B20:$D20,#REF!)-1)/2)/COUNTIF($B20:$D20,#REF!)</f>
        <v>#REF!</v>
      </c>
    </row>
    <row r="21" spans="1:28" s="2" customFormat="1" ht="14.25" customHeight="1">
      <c r="A21" s="3" t="s">
        <v>94</v>
      </c>
      <c r="B21" s="39">
        <v>15.21</v>
      </c>
      <c r="C21" s="39">
        <v>13.05</v>
      </c>
      <c r="D21" s="39">
        <v>54.18</v>
      </c>
      <c r="E21" s="2">
        <f t="shared" si="0"/>
        <v>1071.6677999999999</v>
      </c>
      <c r="G21" s="3" t="str">
        <f t="shared" si="1"/>
        <v>n=19</v>
      </c>
      <c r="H21" s="2">
        <f t="shared" si="2"/>
        <v>2</v>
      </c>
      <c r="I21" s="2">
        <f t="shared" si="2"/>
        <v>1</v>
      </c>
      <c r="J21" s="2">
        <f t="shared" si="2"/>
        <v>3</v>
      </c>
      <c r="K21" s="2" t="e">
        <f>(RANK(#REF!,$B21:$D21,1)*COUNTIF($B21:$D21,#REF!)+COUNTIF($B21:$D21,#REF!)*(COUNTIF($B21:$D21,#REF!)-1)/2)/COUNTIF($B21:$D21,#REF!)</f>
        <v>#REF!</v>
      </c>
      <c r="L21" s="2" t="e">
        <f>(RANK(#REF!,$B21:$D21,1)*COUNTIF($B21:$D21,#REF!)+COUNTIF($B21:$D21,#REF!)*(COUNTIF($B21:$D21,#REF!)-1)/2)/COUNTIF($B21:$D21,#REF!)</f>
        <v>#REF!</v>
      </c>
      <c r="M21" s="2" t="e">
        <f>(RANK(#REF!,$B21:$D21,1)*COUNTIF($B21:$D21,#REF!)+COUNTIF($B21:$D21,#REF!)*(COUNTIF($B21:$D21,#REF!)-1)/2)/COUNTIF($B21:$D21,#REF!)</f>
        <v>#REF!</v>
      </c>
      <c r="N21" s="2" t="e">
        <f>(RANK(#REF!,$B21:$D21,1)*COUNTIF($B21:$D21,#REF!)+COUNTIF($B21:$D21,#REF!)*(COUNTIF($B21:$D21,#REF!)-1)/2)/COUNTIF($B21:$D21,#REF!)</f>
        <v>#REF!</v>
      </c>
      <c r="O21" s="2" t="e">
        <f>(RANK(#REF!,$B21:$D21,1)*COUNTIF($B21:$D21,#REF!)+COUNTIF($B21:$D21,#REF!)*(COUNTIF($B21:$D21,#REF!)-1)/2)/COUNTIF($B21:$D21,#REF!)</f>
        <v>#REF!</v>
      </c>
      <c r="P21" s="2" t="e">
        <f>(RANK(#REF!,$B21:$D21,1)*COUNTIF($B21:$D21,#REF!)+COUNTIF($B21:$D21,#REF!)*(COUNTIF($B21:$D21,#REF!)-1)/2)/COUNTIF($B21:$D21,#REF!)</f>
        <v>#REF!</v>
      </c>
      <c r="Q21" s="2" t="e">
        <f>(RANK(#REF!,$B21:$D21,1)*COUNTIF($B21:$D21,#REF!)+COUNTIF($B21:$D21,#REF!)*(COUNTIF($B21:$D21,#REF!)-1)/2)/COUNTIF($B21:$D21,#REF!)</f>
        <v>#REF!</v>
      </c>
      <c r="R21" s="2" t="e">
        <f>(RANK(#REF!,$B21:$D21,1)*COUNTIF($B21:$D21,#REF!)+COUNTIF($B21:$D21,#REF!)*(COUNTIF($B21:$D21,#REF!)-1)/2)/COUNTIF($B21:$D21,#REF!)</f>
        <v>#REF!</v>
      </c>
      <c r="S21" s="2" t="e">
        <f>(RANK(#REF!,$B21:$D21,1)*COUNTIF($B21:$D21,#REF!)+COUNTIF($B21:$D21,#REF!)*(COUNTIF($B21:$D21,#REF!)-1)/2)/COUNTIF($B21:$D21,#REF!)</f>
        <v>#REF!</v>
      </c>
      <c r="T21" s="2" t="e">
        <f>(RANK(#REF!,$B21:$D21,1)*COUNTIF($B21:$D21,#REF!)+COUNTIF($B21:$D21,#REF!)*(COUNTIF($B21:$D21,#REF!)-1)/2)/COUNTIF($B21:$D21,#REF!)</f>
        <v>#REF!</v>
      </c>
      <c r="U21" s="2" t="e">
        <f>(RANK(#REF!,$B21:$D21,1)*COUNTIF($B21:$D21,#REF!)+COUNTIF($B21:$D21,#REF!)*(COUNTIF($B21:$D21,#REF!)-1)/2)/COUNTIF($B21:$D21,#REF!)</f>
        <v>#REF!</v>
      </c>
      <c r="V21" s="2" t="e">
        <f>(RANK(#REF!,$B21:$D21,1)*COUNTIF($B21:$D21,#REF!)+COUNTIF($B21:$D21,#REF!)*(COUNTIF($B21:$D21,#REF!)-1)/2)/COUNTIF($B21:$D21,#REF!)</f>
        <v>#REF!</v>
      </c>
      <c r="W21" s="2" t="e">
        <f>(RANK(#REF!,$B21:$D21,1)*COUNTIF($B21:$D21,#REF!)+COUNTIF($B21:$D21,#REF!)*(COUNTIF($B21:$D21,#REF!)-1)/2)/COUNTIF($B21:$D21,#REF!)</f>
        <v>#REF!</v>
      </c>
      <c r="X21" s="2" t="e">
        <f>(RANK(#REF!,$B21:$D21,1)*COUNTIF($B21:$D21,#REF!)+COUNTIF($B21:$D21,#REF!)*(COUNTIF($B21:$D21,#REF!)-1)/2)/COUNTIF($B21:$D21,#REF!)</f>
        <v>#REF!</v>
      </c>
      <c r="Y21" s="2" t="e">
        <f>(RANK(#REF!,$B21:$D21,1)*COUNTIF($B21:$D21,#REF!)+COUNTIF($B21:$D21,#REF!)*(COUNTIF($B21:$D21,#REF!)-1)/2)/COUNTIF($B21:$D21,#REF!)</f>
        <v>#REF!</v>
      </c>
      <c r="Z21" s="2" t="e">
        <f>(RANK(#REF!,$B21:$D21,1)*COUNTIF($B21:$D21,#REF!)+COUNTIF($B21:$D21,#REF!)*(COUNTIF($B21:$D21,#REF!)-1)/2)/COUNTIF($B21:$D21,#REF!)</f>
        <v>#REF!</v>
      </c>
      <c r="AA21" s="2" t="e">
        <f>(RANK(#REF!,$B21:$D21,1)*COUNTIF($B21:$D21,#REF!)+COUNTIF($B21:$D21,#REF!)*(COUNTIF($B21:$D21,#REF!)-1)/2)/COUNTIF($B21:$D21,#REF!)</f>
        <v>#REF!</v>
      </c>
      <c r="AB21" s="2" t="e">
        <f>(RANK(#REF!,$B21:$D21,1)*COUNTIF($B21:$D21,#REF!)+COUNTIF($B21:$D21,#REF!)*(COUNTIF($B21:$D21,#REF!)-1)/2)/COUNTIF($B21:$D21,#REF!)</f>
        <v>#REF!</v>
      </c>
    </row>
    <row r="22" spans="1:28" s="2" customFormat="1" ht="14.25" customHeight="1">
      <c r="A22" s="3" t="s">
        <v>93</v>
      </c>
      <c r="B22" s="39">
        <v>14.96</v>
      </c>
      <c r="C22" s="39">
        <v>11.63</v>
      </c>
      <c r="D22" s="39">
        <v>10.88</v>
      </c>
      <c r="E22" s="2">
        <f t="shared" si="0"/>
        <v>9.4326000000000008</v>
      </c>
      <c r="G22" s="3" t="str">
        <f t="shared" si="1"/>
        <v>n=20</v>
      </c>
      <c r="H22" s="2">
        <f t="shared" si="2"/>
        <v>3</v>
      </c>
      <c r="I22" s="2">
        <f t="shared" si="2"/>
        <v>2</v>
      </c>
      <c r="J22" s="2">
        <f t="shared" si="2"/>
        <v>1</v>
      </c>
      <c r="K22" s="2" t="e">
        <f>(RANK(#REF!,$B22:$D22,1)*COUNTIF($B22:$D22,#REF!)+COUNTIF($B22:$D22,#REF!)*(COUNTIF($B22:$D22,#REF!)-1)/2)/COUNTIF($B22:$D22,#REF!)</f>
        <v>#REF!</v>
      </c>
      <c r="L22" s="2" t="e">
        <f>(RANK(#REF!,$B22:$D22,1)*COUNTIF($B22:$D22,#REF!)+COUNTIF($B22:$D22,#REF!)*(COUNTIF($B22:$D22,#REF!)-1)/2)/COUNTIF($B22:$D22,#REF!)</f>
        <v>#REF!</v>
      </c>
      <c r="M22" s="2" t="e">
        <f>(RANK(#REF!,$B22:$D22,1)*COUNTIF($B22:$D22,#REF!)+COUNTIF($B22:$D22,#REF!)*(COUNTIF($B22:$D22,#REF!)-1)/2)/COUNTIF($B22:$D22,#REF!)</f>
        <v>#REF!</v>
      </c>
      <c r="N22" s="2" t="e">
        <f>(RANK(#REF!,$B22:$D22,1)*COUNTIF($B22:$D22,#REF!)+COUNTIF($B22:$D22,#REF!)*(COUNTIF($B22:$D22,#REF!)-1)/2)/COUNTIF($B22:$D22,#REF!)</f>
        <v>#REF!</v>
      </c>
      <c r="O22" s="2" t="e">
        <f>(RANK(#REF!,$B22:$D22,1)*COUNTIF($B22:$D22,#REF!)+COUNTIF($B22:$D22,#REF!)*(COUNTIF($B22:$D22,#REF!)-1)/2)/COUNTIF($B22:$D22,#REF!)</f>
        <v>#REF!</v>
      </c>
      <c r="P22" s="2" t="e">
        <f>(RANK(#REF!,$B22:$D22,1)*COUNTIF($B22:$D22,#REF!)+COUNTIF($B22:$D22,#REF!)*(COUNTIF($B22:$D22,#REF!)-1)/2)/COUNTIF($B22:$D22,#REF!)</f>
        <v>#REF!</v>
      </c>
      <c r="Q22" s="2" t="e">
        <f>(RANK(#REF!,$B22:$D22,1)*COUNTIF($B22:$D22,#REF!)+COUNTIF($B22:$D22,#REF!)*(COUNTIF($B22:$D22,#REF!)-1)/2)/COUNTIF($B22:$D22,#REF!)</f>
        <v>#REF!</v>
      </c>
      <c r="R22" s="2" t="e">
        <f>(RANK(#REF!,$B22:$D22,1)*COUNTIF($B22:$D22,#REF!)+COUNTIF($B22:$D22,#REF!)*(COUNTIF($B22:$D22,#REF!)-1)/2)/COUNTIF($B22:$D22,#REF!)</f>
        <v>#REF!</v>
      </c>
      <c r="S22" s="2" t="e">
        <f>(RANK(#REF!,$B22:$D22,1)*COUNTIF($B22:$D22,#REF!)+COUNTIF($B22:$D22,#REF!)*(COUNTIF($B22:$D22,#REF!)-1)/2)/COUNTIF($B22:$D22,#REF!)</f>
        <v>#REF!</v>
      </c>
      <c r="T22" s="2" t="e">
        <f>(RANK(#REF!,$B22:$D22,1)*COUNTIF($B22:$D22,#REF!)+COUNTIF($B22:$D22,#REF!)*(COUNTIF($B22:$D22,#REF!)-1)/2)/COUNTIF($B22:$D22,#REF!)</f>
        <v>#REF!</v>
      </c>
      <c r="U22" s="2" t="e">
        <f>(RANK(#REF!,$B22:$D22,1)*COUNTIF($B22:$D22,#REF!)+COUNTIF($B22:$D22,#REF!)*(COUNTIF($B22:$D22,#REF!)-1)/2)/COUNTIF($B22:$D22,#REF!)</f>
        <v>#REF!</v>
      </c>
      <c r="V22" s="2" t="e">
        <f>(RANK(#REF!,$B22:$D22,1)*COUNTIF($B22:$D22,#REF!)+COUNTIF($B22:$D22,#REF!)*(COUNTIF($B22:$D22,#REF!)-1)/2)/COUNTIF($B22:$D22,#REF!)</f>
        <v>#REF!</v>
      </c>
      <c r="W22" s="2" t="e">
        <f>(RANK(#REF!,$B22:$D22,1)*COUNTIF($B22:$D22,#REF!)+COUNTIF($B22:$D22,#REF!)*(COUNTIF($B22:$D22,#REF!)-1)/2)/COUNTIF($B22:$D22,#REF!)</f>
        <v>#REF!</v>
      </c>
      <c r="X22" s="2" t="e">
        <f>(RANK(#REF!,$B22:$D22,1)*COUNTIF($B22:$D22,#REF!)+COUNTIF($B22:$D22,#REF!)*(COUNTIF($B22:$D22,#REF!)-1)/2)/COUNTIF($B22:$D22,#REF!)</f>
        <v>#REF!</v>
      </c>
      <c r="Y22" s="2" t="e">
        <f>(RANK(#REF!,$B22:$D22,1)*COUNTIF($B22:$D22,#REF!)+COUNTIF($B22:$D22,#REF!)*(COUNTIF($B22:$D22,#REF!)-1)/2)/COUNTIF($B22:$D22,#REF!)</f>
        <v>#REF!</v>
      </c>
      <c r="Z22" s="2" t="e">
        <f>(RANK(#REF!,$B22:$D22,1)*COUNTIF($B22:$D22,#REF!)+COUNTIF($B22:$D22,#REF!)*(COUNTIF($B22:$D22,#REF!)-1)/2)/COUNTIF($B22:$D22,#REF!)</f>
        <v>#REF!</v>
      </c>
      <c r="AA22" s="2" t="e">
        <f>(RANK(#REF!,$B22:$D22,1)*COUNTIF($B22:$D22,#REF!)+COUNTIF($B22:$D22,#REF!)*(COUNTIF($B22:$D22,#REF!)-1)/2)/COUNTIF($B22:$D22,#REF!)</f>
        <v>#REF!</v>
      </c>
      <c r="AB22" s="2" t="e">
        <f>(RANK(#REF!,$B22:$D22,1)*COUNTIF($B22:$D22,#REF!)+COUNTIF($B22:$D22,#REF!)*(COUNTIF($B22:$D22,#REF!)-1)/2)/COUNTIF($B22:$D22,#REF!)</f>
        <v>#REF!</v>
      </c>
    </row>
    <row r="23" spans="1:28" s="2" customFormat="1" ht="14.25" customHeight="1">
      <c r="A23" s="3" t="s">
        <v>92</v>
      </c>
      <c r="B23" s="39">
        <v>18.100000000000001</v>
      </c>
      <c r="C23" s="39">
        <v>17.55</v>
      </c>
      <c r="D23" s="39">
        <v>9.31</v>
      </c>
      <c r="E23" s="2">
        <f t="shared" si="0"/>
        <v>48.488066666666668</v>
      </c>
      <c r="G23" s="3" t="str">
        <f t="shared" si="1"/>
        <v>n=21</v>
      </c>
      <c r="H23" s="2">
        <f t="shared" si="2"/>
        <v>3</v>
      </c>
      <c r="I23" s="2">
        <f t="shared" si="2"/>
        <v>2</v>
      </c>
      <c r="J23" s="2">
        <f t="shared" si="2"/>
        <v>1</v>
      </c>
      <c r="K23" s="2" t="e">
        <f>(RANK(#REF!,$B23:$D23,1)*COUNTIF($B23:$D23,#REF!)+COUNTIF($B23:$D23,#REF!)*(COUNTIF($B23:$D23,#REF!)-1)/2)/COUNTIF($B23:$D23,#REF!)</f>
        <v>#REF!</v>
      </c>
      <c r="L23" s="2" t="e">
        <f>(RANK(#REF!,$B23:$D23,1)*COUNTIF($B23:$D23,#REF!)+COUNTIF($B23:$D23,#REF!)*(COUNTIF($B23:$D23,#REF!)-1)/2)/COUNTIF($B23:$D23,#REF!)</f>
        <v>#REF!</v>
      </c>
      <c r="M23" s="2" t="e">
        <f>(RANK(#REF!,$B23:$D23,1)*COUNTIF($B23:$D23,#REF!)+COUNTIF($B23:$D23,#REF!)*(COUNTIF($B23:$D23,#REF!)-1)/2)/COUNTIF($B23:$D23,#REF!)</f>
        <v>#REF!</v>
      </c>
      <c r="N23" s="2" t="e">
        <f>(RANK(#REF!,$B23:$D23,1)*COUNTIF($B23:$D23,#REF!)+COUNTIF($B23:$D23,#REF!)*(COUNTIF($B23:$D23,#REF!)-1)/2)/COUNTIF($B23:$D23,#REF!)</f>
        <v>#REF!</v>
      </c>
      <c r="O23" s="2" t="e">
        <f>(RANK(#REF!,$B23:$D23,1)*COUNTIF($B23:$D23,#REF!)+COUNTIF($B23:$D23,#REF!)*(COUNTIF($B23:$D23,#REF!)-1)/2)/COUNTIF($B23:$D23,#REF!)</f>
        <v>#REF!</v>
      </c>
      <c r="P23" s="2" t="e">
        <f>(RANK(#REF!,$B23:$D23,1)*COUNTIF($B23:$D23,#REF!)+COUNTIF($B23:$D23,#REF!)*(COUNTIF($B23:$D23,#REF!)-1)/2)/COUNTIF($B23:$D23,#REF!)</f>
        <v>#REF!</v>
      </c>
      <c r="Q23" s="2" t="e">
        <f>(RANK(#REF!,$B23:$D23,1)*COUNTIF($B23:$D23,#REF!)+COUNTIF($B23:$D23,#REF!)*(COUNTIF($B23:$D23,#REF!)-1)/2)/COUNTIF($B23:$D23,#REF!)</f>
        <v>#REF!</v>
      </c>
      <c r="R23" s="2" t="e">
        <f>(RANK(#REF!,$B23:$D23,1)*COUNTIF($B23:$D23,#REF!)+COUNTIF($B23:$D23,#REF!)*(COUNTIF($B23:$D23,#REF!)-1)/2)/COUNTIF($B23:$D23,#REF!)</f>
        <v>#REF!</v>
      </c>
      <c r="S23" s="2" t="e">
        <f>(RANK(#REF!,$B23:$D23,1)*COUNTIF($B23:$D23,#REF!)+COUNTIF($B23:$D23,#REF!)*(COUNTIF($B23:$D23,#REF!)-1)/2)/COUNTIF($B23:$D23,#REF!)</f>
        <v>#REF!</v>
      </c>
      <c r="T23" s="2" t="e">
        <f>(RANK(#REF!,$B23:$D23,1)*COUNTIF($B23:$D23,#REF!)+COUNTIF($B23:$D23,#REF!)*(COUNTIF($B23:$D23,#REF!)-1)/2)/COUNTIF($B23:$D23,#REF!)</f>
        <v>#REF!</v>
      </c>
      <c r="U23" s="2" t="e">
        <f>(RANK(#REF!,$B23:$D23,1)*COUNTIF($B23:$D23,#REF!)+COUNTIF($B23:$D23,#REF!)*(COUNTIF($B23:$D23,#REF!)-1)/2)/COUNTIF($B23:$D23,#REF!)</f>
        <v>#REF!</v>
      </c>
      <c r="V23" s="2" t="e">
        <f>(RANK(#REF!,$B23:$D23,1)*COUNTIF($B23:$D23,#REF!)+COUNTIF($B23:$D23,#REF!)*(COUNTIF($B23:$D23,#REF!)-1)/2)/COUNTIF($B23:$D23,#REF!)</f>
        <v>#REF!</v>
      </c>
      <c r="W23" s="2" t="e">
        <f>(RANK(#REF!,$B23:$D23,1)*COUNTIF($B23:$D23,#REF!)+COUNTIF($B23:$D23,#REF!)*(COUNTIF($B23:$D23,#REF!)-1)/2)/COUNTIF($B23:$D23,#REF!)</f>
        <v>#REF!</v>
      </c>
      <c r="X23" s="2" t="e">
        <f>(RANK(#REF!,$B23:$D23,1)*COUNTIF($B23:$D23,#REF!)+COUNTIF($B23:$D23,#REF!)*(COUNTIF($B23:$D23,#REF!)-1)/2)/COUNTIF($B23:$D23,#REF!)</f>
        <v>#REF!</v>
      </c>
      <c r="Y23" s="2" t="e">
        <f>(RANK(#REF!,$B23:$D23,1)*COUNTIF($B23:$D23,#REF!)+COUNTIF($B23:$D23,#REF!)*(COUNTIF($B23:$D23,#REF!)-1)/2)/COUNTIF($B23:$D23,#REF!)</f>
        <v>#REF!</v>
      </c>
      <c r="Z23" s="2" t="e">
        <f>(RANK(#REF!,$B23:$D23,1)*COUNTIF($B23:$D23,#REF!)+COUNTIF($B23:$D23,#REF!)*(COUNTIF($B23:$D23,#REF!)-1)/2)/COUNTIF($B23:$D23,#REF!)</f>
        <v>#REF!</v>
      </c>
      <c r="AA23" s="2" t="e">
        <f>(RANK(#REF!,$B23:$D23,1)*COUNTIF($B23:$D23,#REF!)+COUNTIF($B23:$D23,#REF!)*(COUNTIF($B23:$D23,#REF!)-1)/2)/COUNTIF($B23:$D23,#REF!)</f>
        <v>#REF!</v>
      </c>
      <c r="AB23" s="2" t="e">
        <f>(RANK(#REF!,$B23:$D23,1)*COUNTIF($B23:$D23,#REF!)+COUNTIF($B23:$D23,#REF!)*(COUNTIF($B23:$D23,#REF!)-1)/2)/COUNTIF($B23:$D23,#REF!)</f>
        <v>#REF!</v>
      </c>
    </row>
    <row r="24" spans="1:28" s="2" customFormat="1" ht="14.25" customHeight="1">
      <c r="A24" s="3" t="s">
        <v>91</v>
      </c>
      <c r="B24" s="39">
        <v>38.65</v>
      </c>
      <c r="C24" s="39">
        <v>17.23</v>
      </c>
      <c r="D24" s="39">
        <v>22.96</v>
      </c>
      <c r="E24" s="2">
        <f t="shared" si="0"/>
        <v>245.94179999999994</v>
      </c>
      <c r="G24" s="3" t="str">
        <f t="shared" si="1"/>
        <v>n=22</v>
      </c>
      <c r="H24" s="2">
        <f t="shared" si="2"/>
        <v>3</v>
      </c>
      <c r="I24" s="2">
        <f t="shared" si="2"/>
        <v>1</v>
      </c>
      <c r="J24" s="2">
        <f t="shared" si="2"/>
        <v>2</v>
      </c>
      <c r="K24" s="2" t="e">
        <f>(RANK(#REF!,$B24:$D24,1)*COUNTIF($B24:$D24,#REF!)+COUNTIF($B24:$D24,#REF!)*(COUNTIF($B24:$D24,#REF!)-1)/2)/COUNTIF($B24:$D24,#REF!)</f>
        <v>#REF!</v>
      </c>
      <c r="L24" s="2" t="e">
        <f>(RANK(#REF!,$B24:$D24,1)*COUNTIF($B24:$D24,#REF!)+COUNTIF($B24:$D24,#REF!)*(COUNTIF($B24:$D24,#REF!)-1)/2)/COUNTIF($B24:$D24,#REF!)</f>
        <v>#REF!</v>
      </c>
      <c r="M24" s="2" t="e">
        <f>(RANK(#REF!,$B24:$D24,1)*COUNTIF($B24:$D24,#REF!)+COUNTIF($B24:$D24,#REF!)*(COUNTIF($B24:$D24,#REF!)-1)/2)/COUNTIF($B24:$D24,#REF!)</f>
        <v>#REF!</v>
      </c>
      <c r="N24" s="2" t="e">
        <f>(RANK(#REF!,$B24:$D24,1)*COUNTIF($B24:$D24,#REF!)+COUNTIF($B24:$D24,#REF!)*(COUNTIF($B24:$D24,#REF!)-1)/2)/COUNTIF($B24:$D24,#REF!)</f>
        <v>#REF!</v>
      </c>
      <c r="O24" s="2" t="e">
        <f>(RANK(#REF!,$B24:$D24,1)*COUNTIF($B24:$D24,#REF!)+COUNTIF($B24:$D24,#REF!)*(COUNTIF($B24:$D24,#REF!)-1)/2)/COUNTIF($B24:$D24,#REF!)</f>
        <v>#REF!</v>
      </c>
      <c r="P24" s="2" t="e">
        <f>(RANK(#REF!,$B24:$D24,1)*COUNTIF($B24:$D24,#REF!)+COUNTIF($B24:$D24,#REF!)*(COUNTIF($B24:$D24,#REF!)-1)/2)/COUNTIF($B24:$D24,#REF!)</f>
        <v>#REF!</v>
      </c>
      <c r="Q24" s="2" t="e">
        <f>(RANK(#REF!,$B24:$D24,1)*COUNTIF($B24:$D24,#REF!)+COUNTIF($B24:$D24,#REF!)*(COUNTIF($B24:$D24,#REF!)-1)/2)/COUNTIF($B24:$D24,#REF!)</f>
        <v>#REF!</v>
      </c>
      <c r="R24" s="2" t="e">
        <f>(RANK(#REF!,$B24:$D24,1)*COUNTIF($B24:$D24,#REF!)+COUNTIF($B24:$D24,#REF!)*(COUNTIF($B24:$D24,#REF!)-1)/2)/COUNTIF($B24:$D24,#REF!)</f>
        <v>#REF!</v>
      </c>
      <c r="S24" s="2" t="e">
        <f>(RANK(#REF!,$B24:$D24,1)*COUNTIF($B24:$D24,#REF!)+COUNTIF($B24:$D24,#REF!)*(COUNTIF($B24:$D24,#REF!)-1)/2)/COUNTIF($B24:$D24,#REF!)</f>
        <v>#REF!</v>
      </c>
      <c r="T24" s="2" t="e">
        <f>(RANK(#REF!,$B24:$D24,1)*COUNTIF($B24:$D24,#REF!)+COUNTIF($B24:$D24,#REF!)*(COUNTIF($B24:$D24,#REF!)-1)/2)/COUNTIF($B24:$D24,#REF!)</f>
        <v>#REF!</v>
      </c>
      <c r="U24" s="2" t="e">
        <f>(RANK(#REF!,$B24:$D24,1)*COUNTIF($B24:$D24,#REF!)+COUNTIF($B24:$D24,#REF!)*(COUNTIF($B24:$D24,#REF!)-1)/2)/COUNTIF($B24:$D24,#REF!)</f>
        <v>#REF!</v>
      </c>
      <c r="V24" s="2" t="e">
        <f>(RANK(#REF!,$B24:$D24,1)*COUNTIF($B24:$D24,#REF!)+COUNTIF($B24:$D24,#REF!)*(COUNTIF($B24:$D24,#REF!)-1)/2)/COUNTIF($B24:$D24,#REF!)</f>
        <v>#REF!</v>
      </c>
      <c r="W24" s="2" t="e">
        <f>(RANK(#REF!,$B24:$D24,1)*COUNTIF($B24:$D24,#REF!)+COUNTIF($B24:$D24,#REF!)*(COUNTIF($B24:$D24,#REF!)-1)/2)/COUNTIF($B24:$D24,#REF!)</f>
        <v>#REF!</v>
      </c>
      <c r="X24" s="2" t="e">
        <f>(RANK(#REF!,$B24:$D24,1)*COUNTIF($B24:$D24,#REF!)+COUNTIF($B24:$D24,#REF!)*(COUNTIF($B24:$D24,#REF!)-1)/2)/COUNTIF($B24:$D24,#REF!)</f>
        <v>#REF!</v>
      </c>
      <c r="Y24" s="2" t="e">
        <f>(RANK(#REF!,$B24:$D24,1)*COUNTIF($B24:$D24,#REF!)+COUNTIF($B24:$D24,#REF!)*(COUNTIF($B24:$D24,#REF!)-1)/2)/COUNTIF($B24:$D24,#REF!)</f>
        <v>#REF!</v>
      </c>
      <c r="Z24" s="2" t="e">
        <f>(RANK(#REF!,$B24:$D24,1)*COUNTIF($B24:$D24,#REF!)+COUNTIF($B24:$D24,#REF!)*(COUNTIF($B24:$D24,#REF!)-1)/2)/COUNTIF($B24:$D24,#REF!)</f>
        <v>#REF!</v>
      </c>
      <c r="AA24" s="2" t="e">
        <f>(RANK(#REF!,$B24:$D24,1)*COUNTIF($B24:$D24,#REF!)+COUNTIF($B24:$D24,#REF!)*(COUNTIF($B24:$D24,#REF!)-1)/2)/COUNTIF($B24:$D24,#REF!)</f>
        <v>#REF!</v>
      </c>
      <c r="AB24" s="2" t="e">
        <f>(RANK(#REF!,$B24:$D24,1)*COUNTIF($B24:$D24,#REF!)+COUNTIF($B24:$D24,#REF!)*(COUNTIF($B24:$D24,#REF!)-1)/2)/COUNTIF($B24:$D24,#REF!)</f>
        <v>#REF!</v>
      </c>
    </row>
    <row r="25" spans="1:28" s="2" customFormat="1" ht="14.25" customHeight="1">
      <c r="A25" s="3" t="s">
        <v>90</v>
      </c>
      <c r="B25" s="39">
        <v>12.93</v>
      </c>
      <c r="C25" s="39">
        <v>12.35</v>
      </c>
      <c r="D25" s="39">
        <v>22.36</v>
      </c>
      <c r="E25" s="2">
        <f t="shared" si="0"/>
        <v>63.15379999999999</v>
      </c>
      <c r="G25" s="3" t="str">
        <f t="shared" si="1"/>
        <v>n=23</v>
      </c>
      <c r="H25" s="2">
        <f t="shared" si="2"/>
        <v>2</v>
      </c>
      <c r="I25" s="2">
        <f t="shared" si="2"/>
        <v>1</v>
      </c>
      <c r="J25" s="2">
        <f t="shared" si="2"/>
        <v>3</v>
      </c>
      <c r="K25" s="2" t="e">
        <f>(RANK(#REF!,$B25:$D25,1)*COUNTIF($B25:$D25,#REF!)+COUNTIF($B25:$D25,#REF!)*(COUNTIF($B25:$D25,#REF!)-1)/2)/COUNTIF($B25:$D25,#REF!)</f>
        <v>#REF!</v>
      </c>
      <c r="L25" s="2" t="e">
        <f>(RANK(#REF!,$B25:$D25,1)*COUNTIF($B25:$D25,#REF!)+COUNTIF($B25:$D25,#REF!)*(COUNTIF($B25:$D25,#REF!)-1)/2)/COUNTIF($B25:$D25,#REF!)</f>
        <v>#REF!</v>
      </c>
      <c r="M25" s="2" t="e">
        <f>(RANK(#REF!,$B25:$D25,1)*COUNTIF($B25:$D25,#REF!)+COUNTIF($B25:$D25,#REF!)*(COUNTIF($B25:$D25,#REF!)-1)/2)/COUNTIF($B25:$D25,#REF!)</f>
        <v>#REF!</v>
      </c>
      <c r="N25" s="2" t="e">
        <f>(RANK(#REF!,$B25:$D25,1)*COUNTIF($B25:$D25,#REF!)+COUNTIF($B25:$D25,#REF!)*(COUNTIF($B25:$D25,#REF!)-1)/2)/COUNTIF($B25:$D25,#REF!)</f>
        <v>#REF!</v>
      </c>
      <c r="O25" s="2" t="e">
        <f>(RANK(#REF!,$B25:$D25,1)*COUNTIF($B25:$D25,#REF!)+COUNTIF($B25:$D25,#REF!)*(COUNTIF($B25:$D25,#REF!)-1)/2)/COUNTIF($B25:$D25,#REF!)</f>
        <v>#REF!</v>
      </c>
      <c r="P25" s="2" t="e">
        <f>(RANK(#REF!,$B25:$D25,1)*COUNTIF($B25:$D25,#REF!)+COUNTIF($B25:$D25,#REF!)*(COUNTIF($B25:$D25,#REF!)-1)/2)/COUNTIF($B25:$D25,#REF!)</f>
        <v>#REF!</v>
      </c>
      <c r="Q25" s="2" t="e">
        <f>(RANK(#REF!,$B25:$D25,1)*COUNTIF($B25:$D25,#REF!)+COUNTIF($B25:$D25,#REF!)*(COUNTIF($B25:$D25,#REF!)-1)/2)/COUNTIF($B25:$D25,#REF!)</f>
        <v>#REF!</v>
      </c>
      <c r="R25" s="2" t="e">
        <f>(RANK(#REF!,$B25:$D25,1)*COUNTIF($B25:$D25,#REF!)+COUNTIF($B25:$D25,#REF!)*(COUNTIF($B25:$D25,#REF!)-1)/2)/COUNTIF($B25:$D25,#REF!)</f>
        <v>#REF!</v>
      </c>
      <c r="S25" s="2" t="e">
        <f>(RANK(#REF!,$B25:$D25,1)*COUNTIF($B25:$D25,#REF!)+COUNTIF($B25:$D25,#REF!)*(COUNTIF($B25:$D25,#REF!)-1)/2)/COUNTIF($B25:$D25,#REF!)</f>
        <v>#REF!</v>
      </c>
      <c r="T25" s="2" t="e">
        <f>(RANK(#REF!,$B25:$D25,1)*COUNTIF($B25:$D25,#REF!)+COUNTIF($B25:$D25,#REF!)*(COUNTIF($B25:$D25,#REF!)-1)/2)/COUNTIF($B25:$D25,#REF!)</f>
        <v>#REF!</v>
      </c>
      <c r="U25" s="2" t="e">
        <f>(RANK(#REF!,$B25:$D25,1)*COUNTIF($B25:$D25,#REF!)+COUNTIF($B25:$D25,#REF!)*(COUNTIF($B25:$D25,#REF!)-1)/2)/COUNTIF($B25:$D25,#REF!)</f>
        <v>#REF!</v>
      </c>
      <c r="V25" s="2" t="e">
        <f>(RANK(#REF!,$B25:$D25,1)*COUNTIF($B25:$D25,#REF!)+COUNTIF($B25:$D25,#REF!)*(COUNTIF($B25:$D25,#REF!)-1)/2)/COUNTIF($B25:$D25,#REF!)</f>
        <v>#REF!</v>
      </c>
      <c r="W25" s="2" t="e">
        <f>(RANK(#REF!,$B25:$D25,1)*COUNTIF($B25:$D25,#REF!)+COUNTIF($B25:$D25,#REF!)*(COUNTIF($B25:$D25,#REF!)-1)/2)/COUNTIF($B25:$D25,#REF!)</f>
        <v>#REF!</v>
      </c>
      <c r="X25" s="2" t="e">
        <f>(RANK(#REF!,$B25:$D25,1)*COUNTIF($B25:$D25,#REF!)+COUNTIF($B25:$D25,#REF!)*(COUNTIF($B25:$D25,#REF!)-1)/2)/COUNTIF($B25:$D25,#REF!)</f>
        <v>#REF!</v>
      </c>
      <c r="Y25" s="2" t="e">
        <f>(RANK(#REF!,$B25:$D25,1)*COUNTIF($B25:$D25,#REF!)+COUNTIF($B25:$D25,#REF!)*(COUNTIF($B25:$D25,#REF!)-1)/2)/COUNTIF($B25:$D25,#REF!)</f>
        <v>#REF!</v>
      </c>
      <c r="Z25" s="2" t="e">
        <f>(RANK(#REF!,$B25:$D25,1)*COUNTIF($B25:$D25,#REF!)+COUNTIF($B25:$D25,#REF!)*(COUNTIF($B25:$D25,#REF!)-1)/2)/COUNTIF($B25:$D25,#REF!)</f>
        <v>#REF!</v>
      </c>
      <c r="AA25" s="2" t="e">
        <f>(RANK(#REF!,$B25:$D25,1)*COUNTIF($B25:$D25,#REF!)+COUNTIF($B25:$D25,#REF!)*(COUNTIF($B25:$D25,#REF!)-1)/2)/COUNTIF($B25:$D25,#REF!)</f>
        <v>#REF!</v>
      </c>
      <c r="AB25" s="2" t="e">
        <f>(RANK(#REF!,$B25:$D25,1)*COUNTIF($B25:$D25,#REF!)+COUNTIF($B25:$D25,#REF!)*(COUNTIF($B25:$D25,#REF!)-1)/2)/COUNTIF($B25:$D25,#REF!)</f>
        <v>#REF!</v>
      </c>
    </row>
    <row r="26" spans="1:28" s="2" customFormat="1" ht="14.25" customHeight="1">
      <c r="A26" s="3" t="s">
        <v>89</v>
      </c>
      <c r="B26" s="39">
        <v>11.86</v>
      </c>
      <c r="C26" s="39">
        <v>10.71</v>
      </c>
      <c r="D26" s="39">
        <v>10.88</v>
      </c>
      <c r="E26" s="2">
        <f t="shared" si="0"/>
        <v>0.77059999999999795</v>
      </c>
      <c r="G26" s="3" t="str">
        <f t="shared" si="1"/>
        <v>n=24</v>
      </c>
      <c r="H26" s="2">
        <f t="shared" si="2"/>
        <v>3</v>
      </c>
      <c r="I26" s="2">
        <f t="shared" si="2"/>
        <v>1</v>
      </c>
      <c r="J26" s="2">
        <f t="shared" si="2"/>
        <v>2</v>
      </c>
      <c r="K26" s="2" t="e">
        <f>(RANK(#REF!,$B26:$D26,1)*COUNTIF($B26:$D26,#REF!)+COUNTIF($B26:$D26,#REF!)*(COUNTIF($B26:$D26,#REF!)-1)/2)/COUNTIF($B26:$D26,#REF!)</f>
        <v>#REF!</v>
      </c>
      <c r="L26" s="2" t="e">
        <f>(RANK(#REF!,$B26:$D26,1)*COUNTIF($B26:$D26,#REF!)+COUNTIF($B26:$D26,#REF!)*(COUNTIF($B26:$D26,#REF!)-1)/2)/COUNTIF($B26:$D26,#REF!)</f>
        <v>#REF!</v>
      </c>
      <c r="M26" s="2" t="e">
        <f>(RANK(#REF!,$B26:$D26,1)*COUNTIF($B26:$D26,#REF!)+COUNTIF($B26:$D26,#REF!)*(COUNTIF($B26:$D26,#REF!)-1)/2)/COUNTIF($B26:$D26,#REF!)</f>
        <v>#REF!</v>
      </c>
      <c r="N26" s="2" t="e">
        <f>(RANK(#REF!,$B26:$D26,1)*COUNTIF($B26:$D26,#REF!)+COUNTIF($B26:$D26,#REF!)*(COUNTIF($B26:$D26,#REF!)-1)/2)/COUNTIF($B26:$D26,#REF!)</f>
        <v>#REF!</v>
      </c>
      <c r="O26" s="2" t="e">
        <f>(RANK(#REF!,$B26:$D26,1)*COUNTIF($B26:$D26,#REF!)+COUNTIF($B26:$D26,#REF!)*(COUNTIF($B26:$D26,#REF!)-1)/2)/COUNTIF($B26:$D26,#REF!)</f>
        <v>#REF!</v>
      </c>
      <c r="P26" s="2" t="e">
        <f>(RANK(#REF!,$B26:$D26,1)*COUNTIF($B26:$D26,#REF!)+COUNTIF($B26:$D26,#REF!)*(COUNTIF($B26:$D26,#REF!)-1)/2)/COUNTIF($B26:$D26,#REF!)</f>
        <v>#REF!</v>
      </c>
      <c r="Q26" s="2" t="e">
        <f>(RANK(#REF!,$B26:$D26,1)*COUNTIF($B26:$D26,#REF!)+COUNTIF($B26:$D26,#REF!)*(COUNTIF($B26:$D26,#REF!)-1)/2)/COUNTIF($B26:$D26,#REF!)</f>
        <v>#REF!</v>
      </c>
      <c r="R26" s="2" t="e">
        <f>(RANK(#REF!,$B26:$D26,1)*COUNTIF($B26:$D26,#REF!)+COUNTIF($B26:$D26,#REF!)*(COUNTIF($B26:$D26,#REF!)-1)/2)/COUNTIF($B26:$D26,#REF!)</f>
        <v>#REF!</v>
      </c>
      <c r="S26" s="2" t="e">
        <f>(RANK(#REF!,$B26:$D26,1)*COUNTIF($B26:$D26,#REF!)+COUNTIF($B26:$D26,#REF!)*(COUNTIF($B26:$D26,#REF!)-1)/2)/COUNTIF($B26:$D26,#REF!)</f>
        <v>#REF!</v>
      </c>
      <c r="T26" s="2" t="e">
        <f>(RANK(#REF!,$B26:$D26,1)*COUNTIF($B26:$D26,#REF!)+COUNTIF($B26:$D26,#REF!)*(COUNTIF($B26:$D26,#REF!)-1)/2)/COUNTIF($B26:$D26,#REF!)</f>
        <v>#REF!</v>
      </c>
      <c r="U26" s="2" t="e">
        <f>(RANK(#REF!,$B26:$D26,1)*COUNTIF($B26:$D26,#REF!)+COUNTIF($B26:$D26,#REF!)*(COUNTIF($B26:$D26,#REF!)-1)/2)/COUNTIF($B26:$D26,#REF!)</f>
        <v>#REF!</v>
      </c>
      <c r="V26" s="2" t="e">
        <f>(RANK(#REF!,$B26:$D26,1)*COUNTIF($B26:$D26,#REF!)+COUNTIF($B26:$D26,#REF!)*(COUNTIF($B26:$D26,#REF!)-1)/2)/COUNTIF($B26:$D26,#REF!)</f>
        <v>#REF!</v>
      </c>
      <c r="W26" s="2" t="e">
        <f>(RANK(#REF!,$B26:$D26,1)*COUNTIF($B26:$D26,#REF!)+COUNTIF($B26:$D26,#REF!)*(COUNTIF($B26:$D26,#REF!)-1)/2)/COUNTIF($B26:$D26,#REF!)</f>
        <v>#REF!</v>
      </c>
      <c r="X26" s="2" t="e">
        <f>(RANK(#REF!,$B26:$D26,1)*COUNTIF($B26:$D26,#REF!)+COUNTIF($B26:$D26,#REF!)*(COUNTIF($B26:$D26,#REF!)-1)/2)/COUNTIF($B26:$D26,#REF!)</f>
        <v>#REF!</v>
      </c>
      <c r="Y26" s="2" t="e">
        <f>(RANK(#REF!,$B26:$D26,1)*COUNTIF($B26:$D26,#REF!)+COUNTIF($B26:$D26,#REF!)*(COUNTIF($B26:$D26,#REF!)-1)/2)/COUNTIF($B26:$D26,#REF!)</f>
        <v>#REF!</v>
      </c>
      <c r="Z26" s="2" t="e">
        <f>(RANK(#REF!,$B26:$D26,1)*COUNTIF($B26:$D26,#REF!)+COUNTIF($B26:$D26,#REF!)*(COUNTIF($B26:$D26,#REF!)-1)/2)/COUNTIF($B26:$D26,#REF!)</f>
        <v>#REF!</v>
      </c>
      <c r="AA26" s="2" t="e">
        <f>(RANK(#REF!,$B26:$D26,1)*COUNTIF($B26:$D26,#REF!)+COUNTIF($B26:$D26,#REF!)*(COUNTIF($B26:$D26,#REF!)-1)/2)/COUNTIF($B26:$D26,#REF!)</f>
        <v>#REF!</v>
      </c>
      <c r="AB26" s="2" t="e">
        <f>(RANK(#REF!,$B26:$D26,1)*COUNTIF($B26:$D26,#REF!)+COUNTIF($B26:$D26,#REF!)*(COUNTIF($B26:$D26,#REF!)-1)/2)/COUNTIF($B26:$D26,#REF!)</f>
        <v>#REF!</v>
      </c>
    </row>
    <row r="27" spans="1:28" s="2" customFormat="1" ht="14.25" customHeight="1">
      <c r="A27" s="3" t="s">
        <v>88</v>
      </c>
      <c r="B27" s="39">
        <v>17.28</v>
      </c>
      <c r="C27" s="39">
        <v>14.31</v>
      </c>
      <c r="D27" s="39">
        <v>20.79</v>
      </c>
      <c r="E27" s="2">
        <f t="shared" si="0"/>
        <v>21.04379999999999</v>
      </c>
      <c r="G27" s="3" t="str">
        <f t="shared" si="1"/>
        <v>n=25</v>
      </c>
      <c r="H27" s="2">
        <f t="shared" si="2"/>
        <v>2</v>
      </c>
      <c r="I27" s="2">
        <f t="shared" si="2"/>
        <v>1</v>
      </c>
      <c r="J27" s="2">
        <f t="shared" si="2"/>
        <v>3</v>
      </c>
      <c r="K27" s="2" t="e">
        <f>(RANK(#REF!,$B27:$D27,1)*COUNTIF($B27:$D27,#REF!)+COUNTIF($B27:$D27,#REF!)*(COUNTIF($B27:$D27,#REF!)-1)/2)/COUNTIF($B27:$D27,#REF!)</f>
        <v>#REF!</v>
      </c>
      <c r="L27" s="2" t="e">
        <f>(RANK(#REF!,$B27:$D27,1)*COUNTIF($B27:$D27,#REF!)+COUNTIF($B27:$D27,#REF!)*(COUNTIF($B27:$D27,#REF!)-1)/2)/COUNTIF($B27:$D27,#REF!)</f>
        <v>#REF!</v>
      </c>
      <c r="M27" s="2" t="e">
        <f>(RANK(#REF!,$B27:$D27,1)*COUNTIF($B27:$D27,#REF!)+COUNTIF($B27:$D27,#REF!)*(COUNTIF($B27:$D27,#REF!)-1)/2)/COUNTIF($B27:$D27,#REF!)</f>
        <v>#REF!</v>
      </c>
      <c r="N27" s="2" t="e">
        <f>(RANK(#REF!,$B27:$D27,1)*COUNTIF($B27:$D27,#REF!)+COUNTIF($B27:$D27,#REF!)*(COUNTIF($B27:$D27,#REF!)-1)/2)/COUNTIF($B27:$D27,#REF!)</f>
        <v>#REF!</v>
      </c>
      <c r="O27" s="2" t="e">
        <f>(RANK(#REF!,$B27:$D27,1)*COUNTIF($B27:$D27,#REF!)+COUNTIF($B27:$D27,#REF!)*(COUNTIF($B27:$D27,#REF!)-1)/2)/COUNTIF($B27:$D27,#REF!)</f>
        <v>#REF!</v>
      </c>
      <c r="P27" s="2" t="e">
        <f>(RANK(#REF!,$B27:$D27,1)*COUNTIF($B27:$D27,#REF!)+COUNTIF($B27:$D27,#REF!)*(COUNTIF($B27:$D27,#REF!)-1)/2)/COUNTIF($B27:$D27,#REF!)</f>
        <v>#REF!</v>
      </c>
      <c r="Q27" s="2" t="e">
        <f>(RANK(#REF!,$B27:$D27,1)*COUNTIF($B27:$D27,#REF!)+COUNTIF($B27:$D27,#REF!)*(COUNTIF($B27:$D27,#REF!)-1)/2)/COUNTIF($B27:$D27,#REF!)</f>
        <v>#REF!</v>
      </c>
      <c r="R27" s="2" t="e">
        <f>(RANK(#REF!,$B27:$D27,1)*COUNTIF($B27:$D27,#REF!)+COUNTIF($B27:$D27,#REF!)*(COUNTIF($B27:$D27,#REF!)-1)/2)/COUNTIF($B27:$D27,#REF!)</f>
        <v>#REF!</v>
      </c>
      <c r="S27" s="2" t="e">
        <f>(RANK(#REF!,$B27:$D27,1)*COUNTIF($B27:$D27,#REF!)+COUNTIF($B27:$D27,#REF!)*(COUNTIF($B27:$D27,#REF!)-1)/2)/COUNTIF($B27:$D27,#REF!)</f>
        <v>#REF!</v>
      </c>
      <c r="T27" s="2" t="e">
        <f>(RANK(#REF!,$B27:$D27,1)*COUNTIF($B27:$D27,#REF!)+COUNTIF($B27:$D27,#REF!)*(COUNTIF($B27:$D27,#REF!)-1)/2)/COUNTIF($B27:$D27,#REF!)</f>
        <v>#REF!</v>
      </c>
      <c r="U27" s="2" t="e">
        <f>(RANK(#REF!,$B27:$D27,1)*COUNTIF($B27:$D27,#REF!)+COUNTIF($B27:$D27,#REF!)*(COUNTIF($B27:$D27,#REF!)-1)/2)/COUNTIF($B27:$D27,#REF!)</f>
        <v>#REF!</v>
      </c>
      <c r="V27" s="2" t="e">
        <f>(RANK(#REF!,$B27:$D27,1)*COUNTIF($B27:$D27,#REF!)+COUNTIF($B27:$D27,#REF!)*(COUNTIF($B27:$D27,#REF!)-1)/2)/COUNTIF($B27:$D27,#REF!)</f>
        <v>#REF!</v>
      </c>
      <c r="W27" s="2" t="e">
        <f>(RANK(#REF!,$B27:$D27,1)*COUNTIF($B27:$D27,#REF!)+COUNTIF($B27:$D27,#REF!)*(COUNTIF($B27:$D27,#REF!)-1)/2)/COUNTIF($B27:$D27,#REF!)</f>
        <v>#REF!</v>
      </c>
      <c r="X27" s="2" t="e">
        <f>(RANK(#REF!,$B27:$D27,1)*COUNTIF($B27:$D27,#REF!)+COUNTIF($B27:$D27,#REF!)*(COUNTIF($B27:$D27,#REF!)-1)/2)/COUNTIF($B27:$D27,#REF!)</f>
        <v>#REF!</v>
      </c>
      <c r="Y27" s="2" t="e">
        <f>(RANK(#REF!,$B27:$D27,1)*COUNTIF($B27:$D27,#REF!)+COUNTIF($B27:$D27,#REF!)*(COUNTIF($B27:$D27,#REF!)-1)/2)/COUNTIF($B27:$D27,#REF!)</f>
        <v>#REF!</v>
      </c>
      <c r="Z27" s="2" t="e">
        <f>(RANK(#REF!,$B27:$D27,1)*COUNTIF($B27:$D27,#REF!)+COUNTIF($B27:$D27,#REF!)*(COUNTIF($B27:$D27,#REF!)-1)/2)/COUNTIF($B27:$D27,#REF!)</f>
        <v>#REF!</v>
      </c>
      <c r="AA27" s="2" t="e">
        <f>(RANK(#REF!,$B27:$D27,1)*COUNTIF($B27:$D27,#REF!)+COUNTIF($B27:$D27,#REF!)*(COUNTIF($B27:$D27,#REF!)-1)/2)/COUNTIF($B27:$D27,#REF!)</f>
        <v>#REF!</v>
      </c>
      <c r="AB27" s="2" t="e">
        <f>(RANK(#REF!,$B27:$D27,1)*COUNTIF($B27:$D27,#REF!)+COUNTIF($B27:$D27,#REF!)*(COUNTIF($B27:$D27,#REF!)-1)/2)/COUNTIF($B27:$D27,#REF!)</f>
        <v>#REF!</v>
      </c>
    </row>
    <row r="28" spans="1:28" s="2" customFormat="1" ht="14.25" customHeight="1">
      <c r="A28" s="3" t="s">
        <v>87</v>
      </c>
      <c r="B28" s="39">
        <v>20.18</v>
      </c>
      <c r="C28" s="39">
        <v>12.84</v>
      </c>
      <c r="D28" s="39">
        <v>31.89</v>
      </c>
      <c r="E28" s="2">
        <f t="shared" si="0"/>
        <v>184.63406666666668</v>
      </c>
      <c r="G28" s="3" t="str">
        <f t="shared" si="1"/>
        <v>n=26</v>
      </c>
      <c r="H28" s="2">
        <f t="shared" si="2"/>
        <v>2</v>
      </c>
      <c r="I28" s="2">
        <f t="shared" si="2"/>
        <v>1</v>
      </c>
      <c r="J28" s="2">
        <f t="shared" si="2"/>
        <v>3</v>
      </c>
      <c r="K28" s="2" t="e">
        <f>(RANK(#REF!,$B28:$D28,1)*COUNTIF($B28:$D28,#REF!)+COUNTIF($B28:$D28,#REF!)*(COUNTIF($B28:$D28,#REF!)-1)/2)/COUNTIF($B28:$D28,#REF!)</f>
        <v>#REF!</v>
      </c>
      <c r="L28" s="2" t="e">
        <f>(RANK(#REF!,$B28:$D28,1)*COUNTIF($B28:$D28,#REF!)+COUNTIF($B28:$D28,#REF!)*(COUNTIF($B28:$D28,#REF!)-1)/2)/COUNTIF($B28:$D28,#REF!)</f>
        <v>#REF!</v>
      </c>
      <c r="M28" s="2" t="e">
        <f>(RANK(#REF!,$B28:$D28,1)*COUNTIF($B28:$D28,#REF!)+COUNTIF($B28:$D28,#REF!)*(COUNTIF($B28:$D28,#REF!)-1)/2)/COUNTIF($B28:$D28,#REF!)</f>
        <v>#REF!</v>
      </c>
      <c r="N28" s="2" t="e">
        <f>(RANK(#REF!,$B28:$D28,1)*COUNTIF($B28:$D28,#REF!)+COUNTIF($B28:$D28,#REF!)*(COUNTIF($B28:$D28,#REF!)-1)/2)/COUNTIF($B28:$D28,#REF!)</f>
        <v>#REF!</v>
      </c>
      <c r="O28" s="2" t="e">
        <f>(RANK(#REF!,$B28:$D28,1)*COUNTIF($B28:$D28,#REF!)+COUNTIF($B28:$D28,#REF!)*(COUNTIF($B28:$D28,#REF!)-1)/2)/COUNTIF($B28:$D28,#REF!)</f>
        <v>#REF!</v>
      </c>
      <c r="P28" s="2" t="e">
        <f>(RANK(#REF!,$B28:$D28,1)*COUNTIF($B28:$D28,#REF!)+COUNTIF($B28:$D28,#REF!)*(COUNTIF($B28:$D28,#REF!)-1)/2)/COUNTIF($B28:$D28,#REF!)</f>
        <v>#REF!</v>
      </c>
      <c r="Q28" s="2" t="e">
        <f>(RANK(#REF!,$B28:$D28,1)*COUNTIF($B28:$D28,#REF!)+COUNTIF($B28:$D28,#REF!)*(COUNTIF($B28:$D28,#REF!)-1)/2)/COUNTIF($B28:$D28,#REF!)</f>
        <v>#REF!</v>
      </c>
      <c r="R28" s="2" t="e">
        <f>(RANK(#REF!,$B28:$D28,1)*COUNTIF($B28:$D28,#REF!)+COUNTIF($B28:$D28,#REF!)*(COUNTIF($B28:$D28,#REF!)-1)/2)/COUNTIF($B28:$D28,#REF!)</f>
        <v>#REF!</v>
      </c>
      <c r="S28" s="2" t="e">
        <f>(RANK(#REF!,$B28:$D28,1)*COUNTIF($B28:$D28,#REF!)+COUNTIF($B28:$D28,#REF!)*(COUNTIF($B28:$D28,#REF!)-1)/2)/COUNTIF($B28:$D28,#REF!)</f>
        <v>#REF!</v>
      </c>
      <c r="T28" s="2" t="e">
        <f>(RANK(#REF!,$B28:$D28,1)*COUNTIF($B28:$D28,#REF!)+COUNTIF($B28:$D28,#REF!)*(COUNTIF($B28:$D28,#REF!)-1)/2)/COUNTIF($B28:$D28,#REF!)</f>
        <v>#REF!</v>
      </c>
      <c r="U28" s="2" t="e">
        <f>(RANK(#REF!,$B28:$D28,1)*COUNTIF($B28:$D28,#REF!)+COUNTIF($B28:$D28,#REF!)*(COUNTIF($B28:$D28,#REF!)-1)/2)/COUNTIF($B28:$D28,#REF!)</f>
        <v>#REF!</v>
      </c>
      <c r="V28" s="2" t="e">
        <f>(RANK(#REF!,$B28:$D28,1)*COUNTIF($B28:$D28,#REF!)+COUNTIF($B28:$D28,#REF!)*(COUNTIF($B28:$D28,#REF!)-1)/2)/COUNTIF($B28:$D28,#REF!)</f>
        <v>#REF!</v>
      </c>
      <c r="W28" s="2" t="e">
        <f>(RANK(#REF!,$B28:$D28,1)*COUNTIF($B28:$D28,#REF!)+COUNTIF($B28:$D28,#REF!)*(COUNTIF($B28:$D28,#REF!)-1)/2)/COUNTIF($B28:$D28,#REF!)</f>
        <v>#REF!</v>
      </c>
      <c r="X28" s="2" t="e">
        <f>(RANK(#REF!,$B28:$D28,1)*COUNTIF($B28:$D28,#REF!)+COUNTIF($B28:$D28,#REF!)*(COUNTIF($B28:$D28,#REF!)-1)/2)/COUNTIF($B28:$D28,#REF!)</f>
        <v>#REF!</v>
      </c>
      <c r="Y28" s="2" t="e">
        <f>(RANK(#REF!,$B28:$D28,1)*COUNTIF($B28:$D28,#REF!)+COUNTIF($B28:$D28,#REF!)*(COUNTIF($B28:$D28,#REF!)-1)/2)/COUNTIF($B28:$D28,#REF!)</f>
        <v>#REF!</v>
      </c>
      <c r="Z28" s="2" t="e">
        <f>(RANK(#REF!,$B28:$D28,1)*COUNTIF($B28:$D28,#REF!)+COUNTIF($B28:$D28,#REF!)*(COUNTIF($B28:$D28,#REF!)-1)/2)/COUNTIF($B28:$D28,#REF!)</f>
        <v>#REF!</v>
      </c>
      <c r="AA28" s="2" t="e">
        <f>(RANK(#REF!,$B28:$D28,1)*COUNTIF($B28:$D28,#REF!)+COUNTIF($B28:$D28,#REF!)*(COUNTIF($B28:$D28,#REF!)-1)/2)/COUNTIF($B28:$D28,#REF!)</f>
        <v>#REF!</v>
      </c>
      <c r="AB28" s="2" t="e">
        <f>(RANK(#REF!,$B28:$D28,1)*COUNTIF($B28:$D28,#REF!)+COUNTIF($B28:$D28,#REF!)*(COUNTIF($B28:$D28,#REF!)-1)/2)/COUNTIF($B28:$D28,#REF!)</f>
        <v>#REF!</v>
      </c>
    </row>
    <row r="29" spans="1:28" s="2" customFormat="1" ht="14.25" customHeight="1">
      <c r="A29" s="3" t="s">
        <v>86</v>
      </c>
      <c r="B29" s="39">
        <v>8.68</v>
      </c>
      <c r="C29" s="39">
        <v>12.28</v>
      </c>
      <c r="D29" s="39">
        <v>8.7899999999999991</v>
      </c>
      <c r="E29" s="2">
        <f t="shared" si="0"/>
        <v>8.3840666666666657</v>
      </c>
      <c r="G29" s="3" t="str">
        <f t="shared" si="1"/>
        <v>n=27</v>
      </c>
      <c r="H29" s="2">
        <f t="shared" si="2"/>
        <v>1</v>
      </c>
      <c r="I29" s="2">
        <f t="shared" si="2"/>
        <v>3</v>
      </c>
      <c r="J29" s="2">
        <f t="shared" si="2"/>
        <v>2</v>
      </c>
      <c r="K29" s="2" t="e">
        <f>(RANK(#REF!,$B29:$D29,1)*COUNTIF($B29:$D29,#REF!)+COUNTIF($B29:$D29,#REF!)*(COUNTIF($B29:$D29,#REF!)-1)/2)/COUNTIF($B29:$D29,#REF!)</f>
        <v>#REF!</v>
      </c>
      <c r="L29" s="2" t="e">
        <f>(RANK(#REF!,$B29:$D29,1)*COUNTIF($B29:$D29,#REF!)+COUNTIF($B29:$D29,#REF!)*(COUNTIF($B29:$D29,#REF!)-1)/2)/COUNTIF($B29:$D29,#REF!)</f>
        <v>#REF!</v>
      </c>
      <c r="M29" s="2" t="e">
        <f>(RANK(#REF!,$B29:$D29,1)*COUNTIF($B29:$D29,#REF!)+COUNTIF($B29:$D29,#REF!)*(COUNTIF($B29:$D29,#REF!)-1)/2)/COUNTIF($B29:$D29,#REF!)</f>
        <v>#REF!</v>
      </c>
      <c r="N29" s="2" t="e">
        <f>(RANK(#REF!,$B29:$D29,1)*COUNTIF($B29:$D29,#REF!)+COUNTIF($B29:$D29,#REF!)*(COUNTIF($B29:$D29,#REF!)-1)/2)/COUNTIF($B29:$D29,#REF!)</f>
        <v>#REF!</v>
      </c>
      <c r="O29" s="2" t="e">
        <f>(RANK(#REF!,$B29:$D29,1)*COUNTIF($B29:$D29,#REF!)+COUNTIF($B29:$D29,#REF!)*(COUNTIF($B29:$D29,#REF!)-1)/2)/COUNTIF($B29:$D29,#REF!)</f>
        <v>#REF!</v>
      </c>
      <c r="P29" s="2" t="e">
        <f>(RANK(#REF!,$B29:$D29,1)*COUNTIF($B29:$D29,#REF!)+COUNTIF($B29:$D29,#REF!)*(COUNTIF($B29:$D29,#REF!)-1)/2)/COUNTIF($B29:$D29,#REF!)</f>
        <v>#REF!</v>
      </c>
      <c r="Q29" s="2" t="e">
        <f>(RANK(#REF!,$B29:$D29,1)*COUNTIF($B29:$D29,#REF!)+COUNTIF($B29:$D29,#REF!)*(COUNTIF($B29:$D29,#REF!)-1)/2)/COUNTIF($B29:$D29,#REF!)</f>
        <v>#REF!</v>
      </c>
      <c r="R29" s="2" t="e">
        <f>(RANK(#REF!,$B29:$D29,1)*COUNTIF($B29:$D29,#REF!)+COUNTIF($B29:$D29,#REF!)*(COUNTIF($B29:$D29,#REF!)-1)/2)/COUNTIF($B29:$D29,#REF!)</f>
        <v>#REF!</v>
      </c>
      <c r="S29" s="2" t="e">
        <f>(RANK(#REF!,$B29:$D29,1)*COUNTIF($B29:$D29,#REF!)+COUNTIF($B29:$D29,#REF!)*(COUNTIF($B29:$D29,#REF!)-1)/2)/COUNTIF($B29:$D29,#REF!)</f>
        <v>#REF!</v>
      </c>
      <c r="T29" s="2" t="e">
        <f>(RANK(#REF!,$B29:$D29,1)*COUNTIF($B29:$D29,#REF!)+COUNTIF($B29:$D29,#REF!)*(COUNTIF($B29:$D29,#REF!)-1)/2)/COUNTIF($B29:$D29,#REF!)</f>
        <v>#REF!</v>
      </c>
      <c r="U29" s="2" t="e">
        <f>(RANK(#REF!,$B29:$D29,1)*COUNTIF($B29:$D29,#REF!)+COUNTIF($B29:$D29,#REF!)*(COUNTIF($B29:$D29,#REF!)-1)/2)/COUNTIF($B29:$D29,#REF!)</f>
        <v>#REF!</v>
      </c>
      <c r="V29" s="2" t="e">
        <f>(RANK(#REF!,$B29:$D29,1)*COUNTIF($B29:$D29,#REF!)+COUNTIF($B29:$D29,#REF!)*(COUNTIF($B29:$D29,#REF!)-1)/2)/COUNTIF($B29:$D29,#REF!)</f>
        <v>#REF!</v>
      </c>
      <c r="W29" s="2" t="e">
        <f>(RANK(#REF!,$B29:$D29,1)*COUNTIF($B29:$D29,#REF!)+COUNTIF($B29:$D29,#REF!)*(COUNTIF($B29:$D29,#REF!)-1)/2)/COUNTIF($B29:$D29,#REF!)</f>
        <v>#REF!</v>
      </c>
      <c r="X29" s="2" t="e">
        <f>(RANK(#REF!,$B29:$D29,1)*COUNTIF($B29:$D29,#REF!)+COUNTIF($B29:$D29,#REF!)*(COUNTIF($B29:$D29,#REF!)-1)/2)/COUNTIF($B29:$D29,#REF!)</f>
        <v>#REF!</v>
      </c>
      <c r="Y29" s="2" t="e">
        <f>(RANK(#REF!,$B29:$D29,1)*COUNTIF($B29:$D29,#REF!)+COUNTIF($B29:$D29,#REF!)*(COUNTIF($B29:$D29,#REF!)-1)/2)/COUNTIF($B29:$D29,#REF!)</f>
        <v>#REF!</v>
      </c>
      <c r="Z29" s="2" t="e">
        <f>(RANK(#REF!,$B29:$D29,1)*COUNTIF($B29:$D29,#REF!)+COUNTIF($B29:$D29,#REF!)*(COUNTIF($B29:$D29,#REF!)-1)/2)/COUNTIF($B29:$D29,#REF!)</f>
        <v>#REF!</v>
      </c>
      <c r="AA29" s="2" t="e">
        <f>(RANK(#REF!,$B29:$D29,1)*COUNTIF($B29:$D29,#REF!)+COUNTIF($B29:$D29,#REF!)*(COUNTIF($B29:$D29,#REF!)-1)/2)/COUNTIF($B29:$D29,#REF!)</f>
        <v>#REF!</v>
      </c>
      <c r="AB29" s="2" t="e">
        <f>(RANK(#REF!,$B29:$D29,1)*COUNTIF($B29:$D29,#REF!)+COUNTIF($B29:$D29,#REF!)*(COUNTIF($B29:$D29,#REF!)-1)/2)/COUNTIF($B29:$D29,#REF!)</f>
        <v>#REF!</v>
      </c>
    </row>
    <row r="30" spans="1:28" s="2" customFormat="1" ht="14.25" customHeight="1">
      <c r="A30" s="3" t="s">
        <v>85</v>
      </c>
      <c r="B30" s="39">
        <v>16.39</v>
      </c>
      <c r="C30" s="39">
        <v>5.36</v>
      </c>
      <c r="D30" s="39">
        <v>6.83</v>
      </c>
      <c r="E30" s="2">
        <f t="shared" si="0"/>
        <v>71.738466666666667</v>
      </c>
      <c r="G30" s="3" t="str">
        <f t="shared" si="1"/>
        <v>n=28</v>
      </c>
      <c r="H30" s="2">
        <f t="shared" si="2"/>
        <v>3</v>
      </c>
      <c r="I30" s="2">
        <f t="shared" si="2"/>
        <v>1</v>
      </c>
      <c r="J30" s="2">
        <f t="shared" si="2"/>
        <v>2</v>
      </c>
      <c r="K30" s="2" t="e">
        <f>(RANK(#REF!,$B30:$D30,1)*COUNTIF($B30:$D30,#REF!)+COUNTIF($B30:$D30,#REF!)*(COUNTIF($B30:$D30,#REF!)-1)/2)/COUNTIF($B30:$D30,#REF!)</f>
        <v>#REF!</v>
      </c>
      <c r="L30" s="2" t="e">
        <f>(RANK(#REF!,$B30:$D30,1)*COUNTIF($B30:$D30,#REF!)+COUNTIF($B30:$D30,#REF!)*(COUNTIF($B30:$D30,#REF!)-1)/2)/COUNTIF($B30:$D30,#REF!)</f>
        <v>#REF!</v>
      </c>
      <c r="M30" s="2" t="e">
        <f>(RANK(#REF!,$B30:$D30,1)*COUNTIF($B30:$D30,#REF!)+COUNTIF($B30:$D30,#REF!)*(COUNTIF($B30:$D30,#REF!)-1)/2)/COUNTIF($B30:$D30,#REF!)</f>
        <v>#REF!</v>
      </c>
      <c r="N30" s="2" t="e">
        <f>(RANK(#REF!,$B30:$D30,1)*COUNTIF($B30:$D30,#REF!)+COUNTIF($B30:$D30,#REF!)*(COUNTIF($B30:$D30,#REF!)-1)/2)/COUNTIF($B30:$D30,#REF!)</f>
        <v>#REF!</v>
      </c>
      <c r="O30" s="2" t="e">
        <f>(RANK(#REF!,$B30:$D30,1)*COUNTIF($B30:$D30,#REF!)+COUNTIF($B30:$D30,#REF!)*(COUNTIF($B30:$D30,#REF!)-1)/2)/COUNTIF($B30:$D30,#REF!)</f>
        <v>#REF!</v>
      </c>
      <c r="P30" s="2" t="e">
        <f>(RANK(#REF!,$B30:$D30,1)*COUNTIF($B30:$D30,#REF!)+COUNTIF($B30:$D30,#REF!)*(COUNTIF($B30:$D30,#REF!)-1)/2)/COUNTIF($B30:$D30,#REF!)</f>
        <v>#REF!</v>
      </c>
      <c r="Q30" s="2" t="e">
        <f>(RANK(#REF!,$B30:$D30,1)*COUNTIF($B30:$D30,#REF!)+COUNTIF($B30:$D30,#REF!)*(COUNTIF($B30:$D30,#REF!)-1)/2)/COUNTIF($B30:$D30,#REF!)</f>
        <v>#REF!</v>
      </c>
      <c r="R30" s="2" t="e">
        <f>(RANK(#REF!,$B30:$D30,1)*COUNTIF($B30:$D30,#REF!)+COUNTIF($B30:$D30,#REF!)*(COUNTIF($B30:$D30,#REF!)-1)/2)/COUNTIF($B30:$D30,#REF!)</f>
        <v>#REF!</v>
      </c>
      <c r="S30" s="2" t="e">
        <f>(RANK(#REF!,$B30:$D30,1)*COUNTIF($B30:$D30,#REF!)+COUNTIF($B30:$D30,#REF!)*(COUNTIF($B30:$D30,#REF!)-1)/2)/COUNTIF($B30:$D30,#REF!)</f>
        <v>#REF!</v>
      </c>
      <c r="T30" s="2" t="e">
        <f>(RANK(#REF!,$B30:$D30,1)*COUNTIF($B30:$D30,#REF!)+COUNTIF($B30:$D30,#REF!)*(COUNTIF($B30:$D30,#REF!)-1)/2)/COUNTIF($B30:$D30,#REF!)</f>
        <v>#REF!</v>
      </c>
      <c r="U30" s="2" t="e">
        <f>(RANK(#REF!,$B30:$D30,1)*COUNTIF($B30:$D30,#REF!)+COUNTIF($B30:$D30,#REF!)*(COUNTIF($B30:$D30,#REF!)-1)/2)/COUNTIF($B30:$D30,#REF!)</f>
        <v>#REF!</v>
      </c>
      <c r="V30" s="2" t="e">
        <f>(RANK(#REF!,$B30:$D30,1)*COUNTIF($B30:$D30,#REF!)+COUNTIF($B30:$D30,#REF!)*(COUNTIF($B30:$D30,#REF!)-1)/2)/COUNTIF($B30:$D30,#REF!)</f>
        <v>#REF!</v>
      </c>
      <c r="W30" s="2" t="e">
        <f>(RANK(#REF!,$B30:$D30,1)*COUNTIF($B30:$D30,#REF!)+COUNTIF($B30:$D30,#REF!)*(COUNTIF($B30:$D30,#REF!)-1)/2)/COUNTIF($B30:$D30,#REF!)</f>
        <v>#REF!</v>
      </c>
      <c r="X30" s="2" t="e">
        <f>(RANK(#REF!,$B30:$D30,1)*COUNTIF($B30:$D30,#REF!)+COUNTIF($B30:$D30,#REF!)*(COUNTIF($B30:$D30,#REF!)-1)/2)/COUNTIF($B30:$D30,#REF!)</f>
        <v>#REF!</v>
      </c>
      <c r="Y30" s="2" t="e">
        <f>(RANK(#REF!,$B30:$D30,1)*COUNTIF($B30:$D30,#REF!)+COUNTIF($B30:$D30,#REF!)*(COUNTIF($B30:$D30,#REF!)-1)/2)/COUNTIF($B30:$D30,#REF!)</f>
        <v>#REF!</v>
      </c>
      <c r="Z30" s="2" t="e">
        <f>(RANK(#REF!,$B30:$D30,1)*COUNTIF($B30:$D30,#REF!)+COUNTIF($B30:$D30,#REF!)*(COUNTIF($B30:$D30,#REF!)-1)/2)/COUNTIF($B30:$D30,#REF!)</f>
        <v>#REF!</v>
      </c>
      <c r="AA30" s="2" t="e">
        <f>(RANK(#REF!,$B30:$D30,1)*COUNTIF($B30:$D30,#REF!)+COUNTIF($B30:$D30,#REF!)*(COUNTIF($B30:$D30,#REF!)-1)/2)/COUNTIF($B30:$D30,#REF!)</f>
        <v>#REF!</v>
      </c>
      <c r="AB30" s="2" t="e">
        <f>(RANK(#REF!,$B30:$D30,1)*COUNTIF($B30:$D30,#REF!)+COUNTIF($B30:$D30,#REF!)*(COUNTIF($B30:$D30,#REF!)-1)/2)/COUNTIF($B30:$D30,#REF!)</f>
        <v>#REF!</v>
      </c>
    </row>
    <row r="31" spans="1:28" s="2" customFormat="1" ht="14.25" customHeight="1">
      <c r="A31" s="3" t="s">
        <v>84</v>
      </c>
      <c r="B31" s="39">
        <v>20.059999999999999</v>
      </c>
      <c r="C31" s="39">
        <v>11.1</v>
      </c>
      <c r="D31" s="39">
        <v>8.85</v>
      </c>
      <c r="E31" s="2">
        <f t="shared" si="0"/>
        <v>70.336066666666653</v>
      </c>
      <c r="G31" s="3" t="str">
        <f t="shared" si="1"/>
        <v>n=29</v>
      </c>
      <c r="H31" s="2">
        <f t="shared" si="2"/>
        <v>3</v>
      </c>
      <c r="I31" s="2">
        <f t="shared" si="2"/>
        <v>2</v>
      </c>
      <c r="J31" s="2">
        <f t="shared" si="2"/>
        <v>1</v>
      </c>
      <c r="K31" s="2" t="e">
        <f>(RANK(#REF!,$B31:$D31,1)*COUNTIF($B31:$D31,#REF!)+COUNTIF($B31:$D31,#REF!)*(COUNTIF($B31:$D31,#REF!)-1)/2)/COUNTIF($B31:$D31,#REF!)</f>
        <v>#REF!</v>
      </c>
      <c r="L31" s="2" t="e">
        <f>(RANK(#REF!,$B31:$D31,1)*COUNTIF($B31:$D31,#REF!)+COUNTIF($B31:$D31,#REF!)*(COUNTIF($B31:$D31,#REF!)-1)/2)/COUNTIF($B31:$D31,#REF!)</f>
        <v>#REF!</v>
      </c>
      <c r="M31" s="2" t="e">
        <f>(RANK(#REF!,$B31:$D31,1)*COUNTIF($B31:$D31,#REF!)+COUNTIF($B31:$D31,#REF!)*(COUNTIF($B31:$D31,#REF!)-1)/2)/COUNTIF($B31:$D31,#REF!)</f>
        <v>#REF!</v>
      </c>
      <c r="N31" s="2" t="e">
        <f>(RANK(#REF!,$B31:$D31,1)*COUNTIF($B31:$D31,#REF!)+COUNTIF($B31:$D31,#REF!)*(COUNTIF($B31:$D31,#REF!)-1)/2)/COUNTIF($B31:$D31,#REF!)</f>
        <v>#REF!</v>
      </c>
      <c r="O31" s="2" t="e">
        <f>(RANK(#REF!,$B31:$D31,1)*COUNTIF($B31:$D31,#REF!)+COUNTIF($B31:$D31,#REF!)*(COUNTIF($B31:$D31,#REF!)-1)/2)/COUNTIF($B31:$D31,#REF!)</f>
        <v>#REF!</v>
      </c>
      <c r="P31" s="2" t="e">
        <f>(RANK(#REF!,$B31:$D31,1)*COUNTIF($B31:$D31,#REF!)+COUNTIF($B31:$D31,#REF!)*(COUNTIF($B31:$D31,#REF!)-1)/2)/COUNTIF($B31:$D31,#REF!)</f>
        <v>#REF!</v>
      </c>
      <c r="Q31" s="2" t="e">
        <f>(RANK(#REF!,$B31:$D31,1)*COUNTIF($B31:$D31,#REF!)+COUNTIF($B31:$D31,#REF!)*(COUNTIF($B31:$D31,#REF!)-1)/2)/COUNTIF($B31:$D31,#REF!)</f>
        <v>#REF!</v>
      </c>
      <c r="R31" s="2" t="e">
        <f>(RANK(#REF!,$B31:$D31,1)*COUNTIF($B31:$D31,#REF!)+COUNTIF($B31:$D31,#REF!)*(COUNTIF($B31:$D31,#REF!)-1)/2)/COUNTIF($B31:$D31,#REF!)</f>
        <v>#REF!</v>
      </c>
      <c r="S31" s="2" t="e">
        <f>(RANK(#REF!,$B31:$D31,1)*COUNTIF($B31:$D31,#REF!)+COUNTIF($B31:$D31,#REF!)*(COUNTIF($B31:$D31,#REF!)-1)/2)/COUNTIF($B31:$D31,#REF!)</f>
        <v>#REF!</v>
      </c>
      <c r="T31" s="2" t="e">
        <f>(RANK(#REF!,$B31:$D31,1)*COUNTIF($B31:$D31,#REF!)+COUNTIF($B31:$D31,#REF!)*(COUNTIF($B31:$D31,#REF!)-1)/2)/COUNTIF($B31:$D31,#REF!)</f>
        <v>#REF!</v>
      </c>
      <c r="U31" s="2" t="e">
        <f>(RANK(#REF!,$B31:$D31,1)*COUNTIF($B31:$D31,#REF!)+COUNTIF($B31:$D31,#REF!)*(COUNTIF($B31:$D31,#REF!)-1)/2)/COUNTIF($B31:$D31,#REF!)</f>
        <v>#REF!</v>
      </c>
      <c r="V31" s="2" t="e">
        <f>(RANK(#REF!,$B31:$D31,1)*COUNTIF($B31:$D31,#REF!)+COUNTIF($B31:$D31,#REF!)*(COUNTIF($B31:$D31,#REF!)-1)/2)/COUNTIF($B31:$D31,#REF!)</f>
        <v>#REF!</v>
      </c>
      <c r="W31" s="2" t="e">
        <f>(RANK(#REF!,$B31:$D31,1)*COUNTIF($B31:$D31,#REF!)+COUNTIF($B31:$D31,#REF!)*(COUNTIF($B31:$D31,#REF!)-1)/2)/COUNTIF($B31:$D31,#REF!)</f>
        <v>#REF!</v>
      </c>
      <c r="X31" s="2" t="e">
        <f>(RANK(#REF!,$B31:$D31,1)*COUNTIF($B31:$D31,#REF!)+COUNTIF($B31:$D31,#REF!)*(COUNTIF($B31:$D31,#REF!)-1)/2)/COUNTIF($B31:$D31,#REF!)</f>
        <v>#REF!</v>
      </c>
      <c r="Y31" s="2" t="e">
        <f>(RANK(#REF!,$B31:$D31,1)*COUNTIF($B31:$D31,#REF!)+COUNTIF($B31:$D31,#REF!)*(COUNTIF($B31:$D31,#REF!)-1)/2)/COUNTIF($B31:$D31,#REF!)</f>
        <v>#REF!</v>
      </c>
      <c r="Z31" s="2" t="e">
        <f>(RANK(#REF!,$B31:$D31,1)*COUNTIF($B31:$D31,#REF!)+COUNTIF($B31:$D31,#REF!)*(COUNTIF($B31:$D31,#REF!)-1)/2)/COUNTIF($B31:$D31,#REF!)</f>
        <v>#REF!</v>
      </c>
      <c r="AA31" s="2" t="e">
        <f>(RANK(#REF!,$B31:$D31,1)*COUNTIF($B31:$D31,#REF!)+COUNTIF($B31:$D31,#REF!)*(COUNTIF($B31:$D31,#REF!)-1)/2)/COUNTIF($B31:$D31,#REF!)</f>
        <v>#REF!</v>
      </c>
      <c r="AB31" s="2" t="e">
        <f>(RANK(#REF!,$B31:$D31,1)*COUNTIF($B31:$D31,#REF!)+COUNTIF($B31:$D31,#REF!)*(COUNTIF($B31:$D31,#REF!)-1)/2)/COUNTIF($B31:$D31,#REF!)</f>
        <v>#REF!</v>
      </c>
    </row>
    <row r="32" spans="1:28" s="2" customFormat="1" ht="14.25" customHeight="1">
      <c r="A32" s="3" t="s">
        <v>83</v>
      </c>
      <c r="B32" s="39">
        <v>24.58</v>
      </c>
      <c r="C32" s="39">
        <v>14.23</v>
      </c>
      <c r="D32" s="39">
        <v>28.08</v>
      </c>
      <c r="E32" s="2">
        <f t="shared" si="0"/>
        <v>103.73166666666663</v>
      </c>
      <c r="G32" s="3" t="str">
        <f t="shared" si="1"/>
        <v>n=30</v>
      </c>
      <c r="H32" s="2">
        <f t="shared" si="2"/>
        <v>2</v>
      </c>
      <c r="I32" s="2">
        <f t="shared" si="2"/>
        <v>1</v>
      </c>
      <c r="J32" s="2">
        <f t="shared" si="2"/>
        <v>3</v>
      </c>
      <c r="K32" s="2" t="e">
        <f>(RANK(#REF!,$B32:$D32,1)*COUNTIF($B32:$D32,#REF!)+COUNTIF($B32:$D32,#REF!)*(COUNTIF($B32:$D32,#REF!)-1)/2)/COUNTIF($B32:$D32,#REF!)</f>
        <v>#REF!</v>
      </c>
      <c r="L32" s="2" t="e">
        <f>(RANK(#REF!,$B32:$D32,1)*COUNTIF($B32:$D32,#REF!)+COUNTIF($B32:$D32,#REF!)*(COUNTIF($B32:$D32,#REF!)-1)/2)/COUNTIF($B32:$D32,#REF!)</f>
        <v>#REF!</v>
      </c>
      <c r="M32" s="2" t="e">
        <f>(RANK(#REF!,$B32:$D32,1)*COUNTIF($B32:$D32,#REF!)+COUNTIF($B32:$D32,#REF!)*(COUNTIF($B32:$D32,#REF!)-1)/2)/COUNTIF($B32:$D32,#REF!)</f>
        <v>#REF!</v>
      </c>
      <c r="N32" s="2" t="e">
        <f>(RANK(#REF!,$B32:$D32,1)*COUNTIF($B32:$D32,#REF!)+COUNTIF($B32:$D32,#REF!)*(COUNTIF($B32:$D32,#REF!)-1)/2)/COUNTIF($B32:$D32,#REF!)</f>
        <v>#REF!</v>
      </c>
      <c r="O32" s="2" t="e">
        <f>(RANK(#REF!,$B32:$D32,1)*COUNTIF($B32:$D32,#REF!)+COUNTIF($B32:$D32,#REF!)*(COUNTIF($B32:$D32,#REF!)-1)/2)/COUNTIF($B32:$D32,#REF!)</f>
        <v>#REF!</v>
      </c>
      <c r="P32" s="2" t="e">
        <f>(RANK(#REF!,$B32:$D32,1)*COUNTIF($B32:$D32,#REF!)+COUNTIF($B32:$D32,#REF!)*(COUNTIF($B32:$D32,#REF!)-1)/2)/COUNTIF($B32:$D32,#REF!)</f>
        <v>#REF!</v>
      </c>
      <c r="Q32" s="2" t="e">
        <f>(RANK(#REF!,$B32:$D32,1)*COUNTIF($B32:$D32,#REF!)+COUNTIF($B32:$D32,#REF!)*(COUNTIF($B32:$D32,#REF!)-1)/2)/COUNTIF($B32:$D32,#REF!)</f>
        <v>#REF!</v>
      </c>
      <c r="R32" s="2" t="e">
        <f>(RANK(#REF!,$B32:$D32,1)*COUNTIF($B32:$D32,#REF!)+COUNTIF($B32:$D32,#REF!)*(COUNTIF($B32:$D32,#REF!)-1)/2)/COUNTIF($B32:$D32,#REF!)</f>
        <v>#REF!</v>
      </c>
      <c r="S32" s="2" t="e">
        <f>(RANK(#REF!,$B32:$D32,1)*COUNTIF($B32:$D32,#REF!)+COUNTIF($B32:$D32,#REF!)*(COUNTIF($B32:$D32,#REF!)-1)/2)/COUNTIF($B32:$D32,#REF!)</f>
        <v>#REF!</v>
      </c>
      <c r="T32" s="2" t="e">
        <f>(RANK(#REF!,$B32:$D32,1)*COUNTIF($B32:$D32,#REF!)+COUNTIF($B32:$D32,#REF!)*(COUNTIF($B32:$D32,#REF!)-1)/2)/COUNTIF($B32:$D32,#REF!)</f>
        <v>#REF!</v>
      </c>
      <c r="U32" s="2" t="e">
        <f>(RANK(#REF!,$B32:$D32,1)*COUNTIF($B32:$D32,#REF!)+COUNTIF($B32:$D32,#REF!)*(COUNTIF($B32:$D32,#REF!)-1)/2)/COUNTIF($B32:$D32,#REF!)</f>
        <v>#REF!</v>
      </c>
      <c r="V32" s="2" t="e">
        <f>(RANK(#REF!,$B32:$D32,1)*COUNTIF($B32:$D32,#REF!)+COUNTIF($B32:$D32,#REF!)*(COUNTIF($B32:$D32,#REF!)-1)/2)/COUNTIF($B32:$D32,#REF!)</f>
        <v>#REF!</v>
      </c>
      <c r="W32" s="2" t="e">
        <f>(RANK(#REF!,$B32:$D32,1)*COUNTIF($B32:$D32,#REF!)+COUNTIF($B32:$D32,#REF!)*(COUNTIF($B32:$D32,#REF!)-1)/2)/COUNTIF($B32:$D32,#REF!)</f>
        <v>#REF!</v>
      </c>
      <c r="X32" s="2" t="e">
        <f>(RANK(#REF!,$B32:$D32,1)*COUNTIF($B32:$D32,#REF!)+COUNTIF($B32:$D32,#REF!)*(COUNTIF($B32:$D32,#REF!)-1)/2)/COUNTIF($B32:$D32,#REF!)</f>
        <v>#REF!</v>
      </c>
      <c r="Y32" s="2" t="e">
        <f>(RANK(#REF!,$B32:$D32,1)*COUNTIF($B32:$D32,#REF!)+COUNTIF($B32:$D32,#REF!)*(COUNTIF($B32:$D32,#REF!)-1)/2)/COUNTIF($B32:$D32,#REF!)</f>
        <v>#REF!</v>
      </c>
      <c r="Z32" s="2" t="e">
        <f>(RANK(#REF!,$B32:$D32,1)*COUNTIF($B32:$D32,#REF!)+COUNTIF($B32:$D32,#REF!)*(COUNTIF($B32:$D32,#REF!)-1)/2)/COUNTIF($B32:$D32,#REF!)</f>
        <v>#REF!</v>
      </c>
      <c r="AA32" s="2" t="e">
        <f>(RANK(#REF!,$B32:$D32,1)*COUNTIF($B32:$D32,#REF!)+COUNTIF($B32:$D32,#REF!)*(COUNTIF($B32:$D32,#REF!)-1)/2)/COUNTIF($B32:$D32,#REF!)</f>
        <v>#REF!</v>
      </c>
      <c r="AB32" s="2" t="e">
        <f>(RANK(#REF!,$B32:$D32,1)*COUNTIF($B32:$D32,#REF!)+COUNTIF($B32:$D32,#REF!)*(COUNTIF($B32:$D32,#REF!)-1)/2)/COUNTIF($B32:$D32,#REF!)</f>
        <v>#REF!</v>
      </c>
    </row>
    <row r="33" spans="1:28" s="2" customFormat="1" ht="14.25" customHeight="1">
      <c r="A33" s="3" t="s">
        <v>82</v>
      </c>
      <c r="B33" s="39">
        <v>52.92</v>
      </c>
      <c r="C33" s="39">
        <v>17.43</v>
      </c>
      <c r="D33" s="39">
        <v>68.13</v>
      </c>
      <c r="E33" s="2">
        <f t="shared" si="0"/>
        <v>1353.7913999999998</v>
      </c>
      <c r="G33" s="3" t="str">
        <f t="shared" si="1"/>
        <v>n=31</v>
      </c>
      <c r="H33" s="2">
        <f t="shared" si="2"/>
        <v>2</v>
      </c>
      <c r="I33" s="2">
        <f t="shared" si="2"/>
        <v>1</v>
      </c>
      <c r="J33" s="2">
        <f t="shared" si="2"/>
        <v>3</v>
      </c>
      <c r="K33" s="2" t="e">
        <f>(RANK(#REF!,$B33:$D33,1)*COUNTIF($B33:$D33,#REF!)+COUNTIF($B33:$D33,#REF!)*(COUNTIF($B33:$D33,#REF!)-1)/2)/COUNTIF($B33:$D33,#REF!)</f>
        <v>#REF!</v>
      </c>
      <c r="L33" s="2" t="e">
        <f>(RANK(#REF!,$B33:$D33,1)*COUNTIF($B33:$D33,#REF!)+COUNTIF($B33:$D33,#REF!)*(COUNTIF($B33:$D33,#REF!)-1)/2)/COUNTIF($B33:$D33,#REF!)</f>
        <v>#REF!</v>
      </c>
      <c r="M33" s="2" t="e">
        <f>(RANK(#REF!,$B33:$D33,1)*COUNTIF($B33:$D33,#REF!)+COUNTIF($B33:$D33,#REF!)*(COUNTIF($B33:$D33,#REF!)-1)/2)/COUNTIF($B33:$D33,#REF!)</f>
        <v>#REF!</v>
      </c>
      <c r="N33" s="2" t="e">
        <f>(RANK(#REF!,$B33:$D33,1)*COUNTIF($B33:$D33,#REF!)+COUNTIF($B33:$D33,#REF!)*(COUNTIF($B33:$D33,#REF!)-1)/2)/COUNTIF($B33:$D33,#REF!)</f>
        <v>#REF!</v>
      </c>
      <c r="O33" s="2" t="e">
        <f>(RANK(#REF!,$B33:$D33,1)*COUNTIF($B33:$D33,#REF!)+COUNTIF($B33:$D33,#REF!)*(COUNTIF($B33:$D33,#REF!)-1)/2)/COUNTIF($B33:$D33,#REF!)</f>
        <v>#REF!</v>
      </c>
      <c r="P33" s="2" t="e">
        <f>(RANK(#REF!,$B33:$D33,1)*COUNTIF($B33:$D33,#REF!)+COUNTIF($B33:$D33,#REF!)*(COUNTIF($B33:$D33,#REF!)-1)/2)/COUNTIF($B33:$D33,#REF!)</f>
        <v>#REF!</v>
      </c>
      <c r="Q33" s="2" t="e">
        <f>(RANK(#REF!,$B33:$D33,1)*COUNTIF($B33:$D33,#REF!)+COUNTIF($B33:$D33,#REF!)*(COUNTIF($B33:$D33,#REF!)-1)/2)/COUNTIF($B33:$D33,#REF!)</f>
        <v>#REF!</v>
      </c>
      <c r="R33" s="2" t="e">
        <f>(RANK(#REF!,$B33:$D33,1)*COUNTIF($B33:$D33,#REF!)+COUNTIF($B33:$D33,#REF!)*(COUNTIF($B33:$D33,#REF!)-1)/2)/COUNTIF($B33:$D33,#REF!)</f>
        <v>#REF!</v>
      </c>
      <c r="S33" s="2" t="e">
        <f>(RANK(#REF!,$B33:$D33,1)*COUNTIF($B33:$D33,#REF!)+COUNTIF($B33:$D33,#REF!)*(COUNTIF($B33:$D33,#REF!)-1)/2)/COUNTIF($B33:$D33,#REF!)</f>
        <v>#REF!</v>
      </c>
      <c r="T33" s="2" t="e">
        <f>(RANK(#REF!,$B33:$D33,1)*COUNTIF($B33:$D33,#REF!)+COUNTIF($B33:$D33,#REF!)*(COUNTIF($B33:$D33,#REF!)-1)/2)/COUNTIF($B33:$D33,#REF!)</f>
        <v>#REF!</v>
      </c>
      <c r="U33" s="2" t="e">
        <f>(RANK(#REF!,$B33:$D33,1)*COUNTIF($B33:$D33,#REF!)+COUNTIF($B33:$D33,#REF!)*(COUNTIF($B33:$D33,#REF!)-1)/2)/COUNTIF($B33:$D33,#REF!)</f>
        <v>#REF!</v>
      </c>
      <c r="V33" s="2" t="e">
        <f>(RANK(#REF!,$B33:$D33,1)*COUNTIF($B33:$D33,#REF!)+COUNTIF($B33:$D33,#REF!)*(COUNTIF($B33:$D33,#REF!)-1)/2)/COUNTIF($B33:$D33,#REF!)</f>
        <v>#REF!</v>
      </c>
      <c r="W33" s="2" t="e">
        <f>(RANK(#REF!,$B33:$D33,1)*COUNTIF($B33:$D33,#REF!)+COUNTIF($B33:$D33,#REF!)*(COUNTIF($B33:$D33,#REF!)-1)/2)/COUNTIF($B33:$D33,#REF!)</f>
        <v>#REF!</v>
      </c>
      <c r="X33" s="2" t="e">
        <f>(RANK(#REF!,$B33:$D33,1)*COUNTIF($B33:$D33,#REF!)+COUNTIF($B33:$D33,#REF!)*(COUNTIF($B33:$D33,#REF!)-1)/2)/COUNTIF($B33:$D33,#REF!)</f>
        <v>#REF!</v>
      </c>
      <c r="Y33" s="2" t="e">
        <f>(RANK(#REF!,$B33:$D33,1)*COUNTIF($B33:$D33,#REF!)+COUNTIF($B33:$D33,#REF!)*(COUNTIF($B33:$D33,#REF!)-1)/2)/COUNTIF($B33:$D33,#REF!)</f>
        <v>#REF!</v>
      </c>
      <c r="Z33" s="2" t="e">
        <f>(RANK(#REF!,$B33:$D33,1)*COUNTIF($B33:$D33,#REF!)+COUNTIF($B33:$D33,#REF!)*(COUNTIF($B33:$D33,#REF!)-1)/2)/COUNTIF($B33:$D33,#REF!)</f>
        <v>#REF!</v>
      </c>
      <c r="AA33" s="2" t="e">
        <f>(RANK(#REF!,$B33:$D33,1)*COUNTIF($B33:$D33,#REF!)+COUNTIF($B33:$D33,#REF!)*(COUNTIF($B33:$D33,#REF!)-1)/2)/COUNTIF($B33:$D33,#REF!)</f>
        <v>#REF!</v>
      </c>
      <c r="AB33" s="2" t="e">
        <f>(RANK(#REF!,$B33:$D33,1)*COUNTIF($B33:$D33,#REF!)+COUNTIF($B33:$D33,#REF!)*(COUNTIF($B33:$D33,#REF!)-1)/2)/COUNTIF($B33:$D33,#REF!)</f>
        <v>#REF!</v>
      </c>
    </row>
    <row r="34" spans="1:28" s="2" customFormat="1" ht="14.25" customHeight="1">
      <c r="A34" s="3" t="s">
        <v>81</v>
      </c>
      <c r="B34" s="39">
        <v>23.8</v>
      </c>
      <c r="C34" s="39">
        <v>10.31</v>
      </c>
      <c r="D34" s="39">
        <v>23.88</v>
      </c>
      <c r="E34" s="2">
        <f t="shared" si="0"/>
        <v>122.04379999999998</v>
      </c>
      <c r="G34" s="3" t="str">
        <f t="shared" si="1"/>
        <v>n=32</v>
      </c>
      <c r="H34" s="2">
        <f t="shared" si="2"/>
        <v>2</v>
      </c>
      <c r="I34" s="2">
        <f t="shared" si="2"/>
        <v>1</v>
      </c>
      <c r="J34" s="2">
        <f t="shared" si="2"/>
        <v>3</v>
      </c>
      <c r="K34" s="2" t="e">
        <f>(RANK(#REF!,$B34:$D34,1)*COUNTIF($B34:$D34,#REF!)+COUNTIF($B34:$D34,#REF!)*(COUNTIF($B34:$D34,#REF!)-1)/2)/COUNTIF($B34:$D34,#REF!)</f>
        <v>#REF!</v>
      </c>
      <c r="L34" s="2" t="e">
        <f>(RANK(#REF!,$B34:$D34,1)*COUNTIF($B34:$D34,#REF!)+COUNTIF($B34:$D34,#REF!)*(COUNTIF($B34:$D34,#REF!)-1)/2)/COUNTIF($B34:$D34,#REF!)</f>
        <v>#REF!</v>
      </c>
      <c r="M34" s="2" t="e">
        <f>(RANK(#REF!,$B34:$D34,1)*COUNTIF($B34:$D34,#REF!)+COUNTIF($B34:$D34,#REF!)*(COUNTIF($B34:$D34,#REF!)-1)/2)/COUNTIF($B34:$D34,#REF!)</f>
        <v>#REF!</v>
      </c>
      <c r="N34" s="2" t="e">
        <f>(RANK(#REF!,$B34:$D34,1)*COUNTIF($B34:$D34,#REF!)+COUNTIF($B34:$D34,#REF!)*(COUNTIF($B34:$D34,#REF!)-1)/2)/COUNTIF($B34:$D34,#REF!)</f>
        <v>#REF!</v>
      </c>
      <c r="O34" s="2" t="e">
        <f>(RANK(#REF!,$B34:$D34,1)*COUNTIF($B34:$D34,#REF!)+COUNTIF($B34:$D34,#REF!)*(COUNTIF($B34:$D34,#REF!)-1)/2)/COUNTIF($B34:$D34,#REF!)</f>
        <v>#REF!</v>
      </c>
      <c r="P34" s="2" t="e">
        <f>(RANK(#REF!,$B34:$D34,1)*COUNTIF($B34:$D34,#REF!)+COUNTIF($B34:$D34,#REF!)*(COUNTIF($B34:$D34,#REF!)-1)/2)/COUNTIF($B34:$D34,#REF!)</f>
        <v>#REF!</v>
      </c>
      <c r="Q34" s="2" t="e">
        <f>(RANK(#REF!,$B34:$D34,1)*COUNTIF($B34:$D34,#REF!)+COUNTIF($B34:$D34,#REF!)*(COUNTIF($B34:$D34,#REF!)-1)/2)/COUNTIF($B34:$D34,#REF!)</f>
        <v>#REF!</v>
      </c>
      <c r="R34" s="2" t="e">
        <f>(RANK(#REF!,$B34:$D34,1)*COUNTIF($B34:$D34,#REF!)+COUNTIF($B34:$D34,#REF!)*(COUNTIF($B34:$D34,#REF!)-1)/2)/COUNTIF($B34:$D34,#REF!)</f>
        <v>#REF!</v>
      </c>
      <c r="S34" s="2" t="e">
        <f>(RANK(#REF!,$B34:$D34,1)*COUNTIF($B34:$D34,#REF!)+COUNTIF($B34:$D34,#REF!)*(COUNTIF($B34:$D34,#REF!)-1)/2)/COUNTIF($B34:$D34,#REF!)</f>
        <v>#REF!</v>
      </c>
      <c r="T34" s="2" t="e">
        <f>(RANK(#REF!,$B34:$D34,1)*COUNTIF($B34:$D34,#REF!)+COUNTIF($B34:$D34,#REF!)*(COUNTIF($B34:$D34,#REF!)-1)/2)/COUNTIF($B34:$D34,#REF!)</f>
        <v>#REF!</v>
      </c>
      <c r="U34" s="2" t="e">
        <f>(RANK(#REF!,$B34:$D34,1)*COUNTIF($B34:$D34,#REF!)+COUNTIF($B34:$D34,#REF!)*(COUNTIF($B34:$D34,#REF!)-1)/2)/COUNTIF($B34:$D34,#REF!)</f>
        <v>#REF!</v>
      </c>
      <c r="V34" s="2" t="e">
        <f>(RANK(#REF!,$B34:$D34,1)*COUNTIF($B34:$D34,#REF!)+COUNTIF($B34:$D34,#REF!)*(COUNTIF($B34:$D34,#REF!)-1)/2)/COUNTIF($B34:$D34,#REF!)</f>
        <v>#REF!</v>
      </c>
      <c r="W34" s="2" t="e">
        <f>(RANK(#REF!,$B34:$D34,1)*COUNTIF($B34:$D34,#REF!)+COUNTIF($B34:$D34,#REF!)*(COUNTIF($B34:$D34,#REF!)-1)/2)/COUNTIF($B34:$D34,#REF!)</f>
        <v>#REF!</v>
      </c>
      <c r="X34" s="2" t="e">
        <f>(RANK(#REF!,$B34:$D34,1)*COUNTIF($B34:$D34,#REF!)+COUNTIF($B34:$D34,#REF!)*(COUNTIF($B34:$D34,#REF!)-1)/2)/COUNTIF($B34:$D34,#REF!)</f>
        <v>#REF!</v>
      </c>
      <c r="Y34" s="2" t="e">
        <f>(RANK(#REF!,$B34:$D34,1)*COUNTIF($B34:$D34,#REF!)+COUNTIF($B34:$D34,#REF!)*(COUNTIF($B34:$D34,#REF!)-1)/2)/COUNTIF($B34:$D34,#REF!)</f>
        <v>#REF!</v>
      </c>
      <c r="Z34" s="2" t="e">
        <f>(RANK(#REF!,$B34:$D34,1)*COUNTIF($B34:$D34,#REF!)+COUNTIF($B34:$D34,#REF!)*(COUNTIF($B34:$D34,#REF!)-1)/2)/COUNTIF($B34:$D34,#REF!)</f>
        <v>#REF!</v>
      </c>
      <c r="AA34" s="2" t="e">
        <f>(RANK(#REF!,$B34:$D34,1)*COUNTIF($B34:$D34,#REF!)+COUNTIF($B34:$D34,#REF!)*(COUNTIF($B34:$D34,#REF!)-1)/2)/COUNTIF($B34:$D34,#REF!)</f>
        <v>#REF!</v>
      </c>
      <c r="AB34" s="2" t="e">
        <f>(RANK(#REF!,$B34:$D34,1)*COUNTIF($B34:$D34,#REF!)+COUNTIF($B34:$D34,#REF!)*(COUNTIF($B34:$D34,#REF!)-1)/2)/COUNTIF($B34:$D34,#REF!)</f>
        <v>#REF!</v>
      </c>
    </row>
    <row r="35" spans="1:28" s="2" customFormat="1" ht="14.25" customHeight="1">
      <c r="A35" s="3" t="s">
        <v>80</v>
      </c>
      <c r="B35" s="39">
        <v>22.08</v>
      </c>
      <c r="C35" s="39">
        <v>90.22</v>
      </c>
      <c r="D35" s="39">
        <v>42.1</v>
      </c>
      <c r="E35" s="2">
        <f t="shared" si="0"/>
        <v>2453.1314666666667</v>
      </c>
      <c r="G35" s="3" t="str">
        <f t="shared" si="1"/>
        <v>n=33</v>
      </c>
      <c r="H35" s="2">
        <f t="shared" ref="H35:J57" si="3">(RANK(B35,$B35:$D35,1)*COUNTIF($B35:$D35,B35)+COUNTIF($B35:$D35,B35)*(COUNTIF($B35:$D35,B35)-1)/2)/COUNTIF($B35:$D35,B35)</f>
        <v>1</v>
      </c>
      <c r="I35" s="2">
        <f t="shared" si="3"/>
        <v>3</v>
      </c>
      <c r="J35" s="2">
        <f t="shared" si="3"/>
        <v>2</v>
      </c>
      <c r="K35" s="2" t="e">
        <f>(RANK(#REF!,$B35:$D35,1)*COUNTIF($B35:$D35,#REF!)+COUNTIF($B35:$D35,#REF!)*(COUNTIF($B35:$D35,#REF!)-1)/2)/COUNTIF($B35:$D35,#REF!)</f>
        <v>#REF!</v>
      </c>
      <c r="L35" s="2" t="e">
        <f>(RANK(#REF!,$B35:$D35,1)*COUNTIF($B35:$D35,#REF!)+COUNTIF($B35:$D35,#REF!)*(COUNTIF($B35:$D35,#REF!)-1)/2)/COUNTIF($B35:$D35,#REF!)</f>
        <v>#REF!</v>
      </c>
      <c r="M35" s="2" t="e">
        <f>(RANK(#REF!,$B35:$D35,1)*COUNTIF($B35:$D35,#REF!)+COUNTIF($B35:$D35,#REF!)*(COUNTIF($B35:$D35,#REF!)-1)/2)/COUNTIF($B35:$D35,#REF!)</f>
        <v>#REF!</v>
      </c>
      <c r="N35" s="2" t="e">
        <f>(RANK(#REF!,$B35:$D35,1)*COUNTIF($B35:$D35,#REF!)+COUNTIF($B35:$D35,#REF!)*(COUNTIF($B35:$D35,#REF!)-1)/2)/COUNTIF($B35:$D35,#REF!)</f>
        <v>#REF!</v>
      </c>
      <c r="O35" s="2" t="e">
        <f>(RANK(#REF!,$B35:$D35,1)*COUNTIF($B35:$D35,#REF!)+COUNTIF($B35:$D35,#REF!)*(COUNTIF($B35:$D35,#REF!)-1)/2)/COUNTIF($B35:$D35,#REF!)</f>
        <v>#REF!</v>
      </c>
      <c r="P35" s="2" t="e">
        <f>(RANK(#REF!,$B35:$D35,1)*COUNTIF($B35:$D35,#REF!)+COUNTIF($B35:$D35,#REF!)*(COUNTIF($B35:$D35,#REF!)-1)/2)/COUNTIF($B35:$D35,#REF!)</f>
        <v>#REF!</v>
      </c>
      <c r="Q35" s="2" t="e">
        <f>(RANK(#REF!,$B35:$D35,1)*COUNTIF($B35:$D35,#REF!)+COUNTIF($B35:$D35,#REF!)*(COUNTIF($B35:$D35,#REF!)-1)/2)/COUNTIF($B35:$D35,#REF!)</f>
        <v>#REF!</v>
      </c>
      <c r="R35" s="2" t="e">
        <f>(RANK(#REF!,$B35:$D35,1)*COUNTIF($B35:$D35,#REF!)+COUNTIF($B35:$D35,#REF!)*(COUNTIF($B35:$D35,#REF!)-1)/2)/COUNTIF($B35:$D35,#REF!)</f>
        <v>#REF!</v>
      </c>
      <c r="S35" s="2" t="e">
        <f>(RANK(#REF!,$B35:$D35,1)*COUNTIF($B35:$D35,#REF!)+COUNTIF($B35:$D35,#REF!)*(COUNTIF($B35:$D35,#REF!)-1)/2)/COUNTIF($B35:$D35,#REF!)</f>
        <v>#REF!</v>
      </c>
      <c r="T35" s="2" t="e">
        <f>(RANK(#REF!,$B35:$D35,1)*COUNTIF($B35:$D35,#REF!)+COUNTIF($B35:$D35,#REF!)*(COUNTIF($B35:$D35,#REF!)-1)/2)/COUNTIF($B35:$D35,#REF!)</f>
        <v>#REF!</v>
      </c>
      <c r="U35" s="2" t="e">
        <f>(RANK(#REF!,$B35:$D35,1)*COUNTIF($B35:$D35,#REF!)+COUNTIF($B35:$D35,#REF!)*(COUNTIF($B35:$D35,#REF!)-1)/2)/COUNTIF($B35:$D35,#REF!)</f>
        <v>#REF!</v>
      </c>
      <c r="V35" s="2" t="e">
        <f>(RANK(#REF!,$B35:$D35,1)*COUNTIF($B35:$D35,#REF!)+COUNTIF($B35:$D35,#REF!)*(COUNTIF($B35:$D35,#REF!)-1)/2)/COUNTIF($B35:$D35,#REF!)</f>
        <v>#REF!</v>
      </c>
      <c r="W35" s="2" t="e">
        <f>(RANK(#REF!,$B35:$D35,1)*COUNTIF($B35:$D35,#REF!)+COUNTIF($B35:$D35,#REF!)*(COUNTIF($B35:$D35,#REF!)-1)/2)/COUNTIF($B35:$D35,#REF!)</f>
        <v>#REF!</v>
      </c>
      <c r="X35" s="2" t="e">
        <f>(RANK(#REF!,$B35:$D35,1)*COUNTIF($B35:$D35,#REF!)+COUNTIF($B35:$D35,#REF!)*(COUNTIF($B35:$D35,#REF!)-1)/2)/COUNTIF($B35:$D35,#REF!)</f>
        <v>#REF!</v>
      </c>
      <c r="Y35" s="2" t="e">
        <f>(RANK(#REF!,$B35:$D35,1)*COUNTIF($B35:$D35,#REF!)+COUNTIF($B35:$D35,#REF!)*(COUNTIF($B35:$D35,#REF!)-1)/2)/COUNTIF($B35:$D35,#REF!)</f>
        <v>#REF!</v>
      </c>
      <c r="Z35" s="2" t="e">
        <f>(RANK(#REF!,$B35:$D35,1)*COUNTIF($B35:$D35,#REF!)+COUNTIF($B35:$D35,#REF!)*(COUNTIF($B35:$D35,#REF!)-1)/2)/COUNTIF($B35:$D35,#REF!)</f>
        <v>#REF!</v>
      </c>
      <c r="AA35" s="2" t="e">
        <f>(RANK(#REF!,$B35:$D35,1)*COUNTIF($B35:$D35,#REF!)+COUNTIF($B35:$D35,#REF!)*(COUNTIF($B35:$D35,#REF!)-1)/2)/COUNTIF($B35:$D35,#REF!)</f>
        <v>#REF!</v>
      </c>
      <c r="AB35" s="2" t="e">
        <f>(RANK(#REF!,$B35:$D35,1)*COUNTIF($B35:$D35,#REF!)+COUNTIF($B35:$D35,#REF!)*(COUNTIF($B35:$D35,#REF!)-1)/2)/COUNTIF($B35:$D35,#REF!)</f>
        <v>#REF!</v>
      </c>
    </row>
    <row r="36" spans="1:28" s="2" customFormat="1" ht="14.25" customHeight="1">
      <c r="A36" s="3" t="s">
        <v>79</v>
      </c>
      <c r="B36" s="39">
        <v>11.58</v>
      </c>
      <c r="C36" s="39">
        <v>10.45</v>
      </c>
      <c r="D36" s="39">
        <v>11.43</v>
      </c>
      <c r="E36" s="2">
        <f t="shared" si="0"/>
        <v>0.75326666666666764</v>
      </c>
      <c r="G36" s="3" t="str">
        <f t="shared" si="1"/>
        <v>n=34</v>
      </c>
      <c r="H36" s="2">
        <f t="shared" si="3"/>
        <v>3</v>
      </c>
      <c r="I36" s="2">
        <f t="shared" si="3"/>
        <v>1</v>
      </c>
      <c r="J36" s="2">
        <f t="shared" si="3"/>
        <v>2</v>
      </c>
      <c r="K36" s="2" t="e">
        <f>(RANK(#REF!,$B36:$D36,1)*COUNTIF($B36:$D36,#REF!)+COUNTIF($B36:$D36,#REF!)*(COUNTIF($B36:$D36,#REF!)-1)/2)/COUNTIF($B36:$D36,#REF!)</f>
        <v>#REF!</v>
      </c>
      <c r="L36" s="2" t="e">
        <f>(RANK(#REF!,$B36:$D36,1)*COUNTIF($B36:$D36,#REF!)+COUNTIF($B36:$D36,#REF!)*(COUNTIF($B36:$D36,#REF!)-1)/2)/COUNTIF($B36:$D36,#REF!)</f>
        <v>#REF!</v>
      </c>
      <c r="M36" s="2" t="e">
        <f>(RANK(#REF!,$B36:$D36,1)*COUNTIF($B36:$D36,#REF!)+COUNTIF($B36:$D36,#REF!)*(COUNTIF($B36:$D36,#REF!)-1)/2)/COUNTIF($B36:$D36,#REF!)</f>
        <v>#REF!</v>
      </c>
      <c r="N36" s="2" t="e">
        <f>(RANK(#REF!,$B36:$D36,1)*COUNTIF($B36:$D36,#REF!)+COUNTIF($B36:$D36,#REF!)*(COUNTIF($B36:$D36,#REF!)-1)/2)/COUNTIF($B36:$D36,#REF!)</f>
        <v>#REF!</v>
      </c>
      <c r="O36" s="2" t="e">
        <f>(RANK(#REF!,$B36:$D36,1)*COUNTIF($B36:$D36,#REF!)+COUNTIF($B36:$D36,#REF!)*(COUNTIF($B36:$D36,#REF!)-1)/2)/COUNTIF($B36:$D36,#REF!)</f>
        <v>#REF!</v>
      </c>
      <c r="P36" s="2" t="e">
        <f>(RANK(#REF!,$B36:$D36,1)*COUNTIF($B36:$D36,#REF!)+COUNTIF($B36:$D36,#REF!)*(COUNTIF($B36:$D36,#REF!)-1)/2)/COUNTIF($B36:$D36,#REF!)</f>
        <v>#REF!</v>
      </c>
      <c r="Q36" s="2" t="e">
        <f>(RANK(#REF!,$B36:$D36,1)*COUNTIF($B36:$D36,#REF!)+COUNTIF($B36:$D36,#REF!)*(COUNTIF($B36:$D36,#REF!)-1)/2)/COUNTIF($B36:$D36,#REF!)</f>
        <v>#REF!</v>
      </c>
      <c r="R36" s="2" t="e">
        <f>(RANK(#REF!,$B36:$D36,1)*COUNTIF($B36:$D36,#REF!)+COUNTIF($B36:$D36,#REF!)*(COUNTIF($B36:$D36,#REF!)-1)/2)/COUNTIF($B36:$D36,#REF!)</f>
        <v>#REF!</v>
      </c>
      <c r="S36" s="2" t="e">
        <f>(RANK(#REF!,$B36:$D36,1)*COUNTIF($B36:$D36,#REF!)+COUNTIF($B36:$D36,#REF!)*(COUNTIF($B36:$D36,#REF!)-1)/2)/COUNTIF($B36:$D36,#REF!)</f>
        <v>#REF!</v>
      </c>
      <c r="T36" s="2" t="e">
        <f>(RANK(#REF!,$B36:$D36,1)*COUNTIF($B36:$D36,#REF!)+COUNTIF($B36:$D36,#REF!)*(COUNTIF($B36:$D36,#REF!)-1)/2)/COUNTIF($B36:$D36,#REF!)</f>
        <v>#REF!</v>
      </c>
      <c r="U36" s="2" t="e">
        <f>(RANK(#REF!,$B36:$D36,1)*COUNTIF($B36:$D36,#REF!)+COUNTIF($B36:$D36,#REF!)*(COUNTIF($B36:$D36,#REF!)-1)/2)/COUNTIF($B36:$D36,#REF!)</f>
        <v>#REF!</v>
      </c>
      <c r="V36" s="2" t="e">
        <f>(RANK(#REF!,$B36:$D36,1)*COUNTIF($B36:$D36,#REF!)+COUNTIF($B36:$D36,#REF!)*(COUNTIF($B36:$D36,#REF!)-1)/2)/COUNTIF($B36:$D36,#REF!)</f>
        <v>#REF!</v>
      </c>
      <c r="W36" s="2" t="e">
        <f>(RANK(#REF!,$B36:$D36,1)*COUNTIF($B36:$D36,#REF!)+COUNTIF($B36:$D36,#REF!)*(COUNTIF($B36:$D36,#REF!)-1)/2)/COUNTIF($B36:$D36,#REF!)</f>
        <v>#REF!</v>
      </c>
      <c r="X36" s="2" t="e">
        <f>(RANK(#REF!,$B36:$D36,1)*COUNTIF($B36:$D36,#REF!)+COUNTIF($B36:$D36,#REF!)*(COUNTIF($B36:$D36,#REF!)-1)/2)/COUNTIF($B36:$D36,#REF!)</f>
        <v>#REF!</v>
      </c>
      <c r="Y36" s="2" t="e">
        <f>(RANK(#REF!,$B36:$D36,1)*COUNTIF($B36:$D36,#REF!)+COUNTIF($B36:$D36,#REF!)*(COUNTIF($B36:$D36,#REF!)-1)/2)/COUNTIF($B36:$D36,#REF!)</f>
        <v>#REF!</v>
      </c>
      <c r="Z36" s="2" t="e">
        <f>(RANK(#REF!,$B36:$D36,1)*COUNTIF($B36:$D36,#REF!)+COUNTIF($B36:$D36,#REF!)*(COUNTIF($B36:$D36,#REF!)-1)/2)/COUNTIF($B36:$D36,#REF!)</f>
        <v>#REF!</v>
      </c>
      <c r="AA36" s="2" t="e">
        <f>(RANK(#REF!,$B36:$D36,1)*COUNTIF($B36:$D36,#REF!)+COUNTIF($B36:$D36,#REF!)*(COUNTIF($B36:$D36,#REF!)-1)/2)/COUNTIF($B36:$D36,#REF!)</f>
        <v>#REF!</v>
      </c>
      <c r="AB36" s="2" t="e">
        <f>(RANK(#REF!,$B36:$D36,1)*COUNTIF($B36:$D36,#REF!)+COUNTIF($B36:$D36,#REF!)*(COUNTIF($B36:$D36,#REF!)-1)/2)/COUNTIF($B36:$D36,#REF!)</f>
        <v>#REF!</v>
      </c>
    </row>
    <row r="37" spans="1:28" s="2" customFormat="1" ht="14.25" customHeight="1">
      <c r="A37" s="3" t="s">
        <v>78</v>
      </c>
      <c r="B37" s="39">
        <v>14.63</v>
      </c>
      <c r="C37" s="39">
        <v>13.05</v>
      </c>
      <c r="D37" s="39">
        <v>11.98</v>
      </c>
      <c r="E37" s="2">
        <f t="shared" si="0"/>
        <v>3.5546000000000006</v>
      </c>
      <c r="G37" s="3" t="str">
        <f t="shared" si="1"/>
        <v>n=35</v>
      </c>
      <c r="H37" s="2">
        <f t="shared" si="3"/>
        <v>3</v>
      </c>
      <c r="I37" s="2">
        <f t="shared" si="3"/>
        <v>2</v>
      </c>
      <c r="J37" s="2">
        <f t="shared" si="3"/>
        <v>1</v>
      </c>
      <c r="K37" s="2" t="e">
        <f>(RANK(#REF!,$B37:$D37,1)*COUNTIF($B37:$D37,#REF!)+COUNTIF($B37:$D37,#REF!)*(COUNTIF($B37:$D37,#REF!)-1)/2)/COUNTIF($B37:$D37,#REF!)</f>
        <v>#REF!</v>
      </c>
      <c r="L37" s="2" t="e">
        <f>(RANK(#REF!,$B37:$D37,1)*COUNTIF($B37:$D37,#REF!)+COUNTIF($B37:$D37,#REF!)*(COUNTIF($B37:$D37,#REF!)-1)/2)/COUNTIF($B37:$D37,#REF!)</f>
        <v>#REF!</v>
      </c>
      <c r="M37" s="2" t="e">
        <f>(RANK(#REF!,$B37:$D37,1)*COUNTIF($B37:$D37,#REF!)+COUNTIF($B37:$D37,#REF!)*(COUNTIF($B37:$D37,#REF!)-1)/2)/COUNTIF($B37:$D37,#REF!)</f>
        <v>#REF!</v>
      </c>
      <c r="N37" s="2" t="e">
        <f>(RANK(#REF!,$B37:$D37,1)*COUNTIF($B37:$D37,#REF!)+COUNTIF($B37:$D37,#REF!)*(COUNTIF($B37:$D37,#REF!)-1)/2)/COUNTIF($B37:$D37,#REF!)</f>
        <v>#REF!</v>
      </c>
      <c r="O37" s="2" t="e">
        <f>(RANK(#REF!,$B37:$D37,1)*COUNTIF($B37:$D37,#REF!)+COUNTIF($B37:$D37,#REF!)*(COUNTIF($B37:$D37,#REF!)-1)/2)/COUNTIF($B37:$D37,#REF!)</f>
        <v>#REF!</v>
      </c>
      <c r="P37" s="2" t="e">
        <f>(RANK(#REF!,$B37:$D37,1)*COUNTIF($B37:$D37,#REF!)+COUNTIF($B37:$D37,#REF!)*(COUNTIF($B37:$D37,#REF!)-1)/2)/COUNTIF($B37:$D37,#REF!)</f>
        <v>#REF!</v>
      </c>
      <c r="Q37" s="2" t="e">
        <f>(RANK(#REF!,$B37:$D37,1)*COUNTIF($B37:$D37,#REF!)+COUNTIF($B37:$D37,#REF!)*(COUNTIF($B37:$D37,#REF!)-1)/2)/COUNTIF($B37:$D37,#REF!)</f>
        <v>#REF!</v>
      </c>
      <c r="R37" s="2" t="e">
        <f>(RANK(#REF!,$B37:$D37,1)*COUNTIF($B37:$D37,#REF!)+COUNTIF($B37:$D37,#REF!)*(COUNTIF($B37:$D37,#REF!)-1)/2)/COUNTIF($B37:$D37,#REF!)</f>
        <v>#REF!</v>
      </c>
      <c r="S37" s="2" t="e">
        <f>(RANK(#REF!,$B37:$D37,1)*COUNTIF($B37:$D37,#REF!)+COUNTIF($B37:$D37,#REF!)*(COUNTIF($B37:$D37,#REF!)-1)/2)/COUNTIF($B37:$D37,#REF!)</f>
        <v>#REF!</v>
      </c>
      <c r="T37" s="2" t="e">
        <f>(RANK(#REF!,$B37:$D37,1)*COUNTIF($B37:$D37,#REF!)+COUNTIF($B37:$D37,#REF!)*(COUNTIF($B37:$D37,#REF!)-1)/2)/COUNTIF($B37:$D37,#REF!)</f>
        <v>#REF!</v>
      </c>
      <c r="U37" s="2" t="e">
        <f>(RANK(#REF!,$B37:$D37,1)*COUNTIF($B37:$D37,#REF!)+COUNTIF($B37:$D37,#REF!)*(COUNTIF($B37:$D37,#REF!)-1)/2)/COUNTIF($B37:$D37,#REF!)</f>
        <v>#REF!</v>
      </c>
      <c r="V37" s="2" t="e">
        <f>(RANK(#REF!,$B37:$D37,1)*COUNTIF($B37:$D37,#REF!)+COUNTIF($B37:$D37,#REF!)*(COUNTIF($B37:$D37,#REF!)-1)/2)/COUNTIF($B37:$D37,#REF!)</f>
        <v>#REF!</v>
      </c>
      <c r="W37" s="2" t="e">
        <f>(RANK(#REF!,$B37:$D37,1)*COUNTIF($B37:$D37,#REF!)+COUNTIF($B37:$D37,#REF!)*(COUNTIF($B37:$D37,#REF!)-1)/2)/COUNTIF($B37:$D37,#REF!)</f>
        <v>#REF!</v>
      </c>
      <c r="X37" s="2" t="e">
        <f>(RANK(#REF!,$B37:$D37,1)*COUNTIF($B37:$D37,#REF!)+COUNTIF($B37:$D37,#REF!)*(COUNTIF($B37:$D37,#REF!)-1)/2)/COUNTIF($B37:$D37,#REF!)</f>
        <v>#REF!</v>
      </c>
      <c r="Y37" s="2" t="e">
        <f>(RANK(#REF!,$B37:$D37,1)*COUNTIF($B37:$D37,#REF!)+COUNTIF($B37:$D37,#REF!)*(COUNTIF($B37:$D37,#REF!)-1)/2)/COUNTIF($B37:$D37,#REF!)</f>
        <v>#REF!</v>
      </c>
      <c r="Z37" s="2" t="e">
        <f>(RANK(#REF!,$B37:$D37,1)*COUNTIF($B37:$D37,#REF!)+COUNTIF($B37:$D37,#REF!)*(COUNTIF($B37:$D37,#REF!)-1)/2)/COUNTIF($B37:$D37,#REF!)</f>
        <v>#REF!</v>
      </c>
      <c r="AA37" s="2" t="e">
        <f>(RANK(#REF!,$B37:$D37,1)*COUNTIF($B37:$D37,#REF!)+COUNTIF($B37:$D37,#REF!)*(COUNTIF($B37:$D37,#REF!)-1)/2)/COUNTIF($B37:$D37,#REF!)</f>
        <v>#REF!</v>
      </c>
      <c r="AB37" s="2" t="e">
        <f>(RANK(#REF!,$B37:$D37,1)*COUNTIF($B37:$D37,#REF!)+COUNTIF($B37:$D37,#REF!)*(COUNTIF($B37:$D37,#REF!)-1)/2)/COUNTIF($B37:$D37,#REF!)</f>
        <v>#REF!</v>
      </c>
    </row>
    <row r="38" spans="1:28" s="2" customFormat="1" ht="14.25" customHeight="1">
      <c r="A38" s="3" t="s">
        <v>77</v>
      </c>
      <c r="B38" s="39">
        <v>22.41</v>
      </c>
      <c r="C38" s="39">
        <v>13.48</v>
      </c>
      <c r="D38" s="39">
        <v>21.6</v>
      </c>
      <c r="E38" s="2">
        <f t="shared" si="0"/>
        <v>48.778466666666667</v>
      </c>
      <c r="G38" s="3" t="str">
        <f t="shared" si="1"/>
        <v>n=36</v>
      </c>
      <c r="H38" s="2">
        <f t="shared" si="3"/>
        <v>3</v>
      </c>
      <c r="I38" s="2">
        <f t="shared" si="3"/>
        <v>1</v>
      </c>
      <c r="J38" s="2">
        <f t="shared" si="3"/>
        <v>2</v>
      </c>
      <c r="K38" s="2" t="e">
        <f>(RANK(#REF!,$B38:$D38,1)*COUNTIF($B38:$D38,#REF!)+COUNTIF($B38:$D38,#REF!)*(COUNTIF($B38:$D38,#REF!)-1)/2)/COUNTIF($B38:$D38,#REF!)</f>
        <v>#REF!</v>
      </c>
      <c r="L38" s="2" t="e">
        <f>(RANK(#REF!,$B38:$D38,1)*COUNTIF($B38:$D38,#REF!)+COUNTIF($B38:$D38,#REF!)*(COUNTIF($B38:$D38,#REF!)-1)/2)/COUNTIF($B38:$D38,#REF!)</f>
        <v>#REF!</v>
      </c>
      <c r="M38" s="2" t="e">
        <f>(RANK(#REF!,$B38:$D38,1)*COUNTIF($B38:$D38,#REF!)+COUNTIF($B38:$D38,#REF!)*(COUNTIF($B38:$D38,#REF!)-1)/2)/COUNTIF($B38:$D38,#REF!)</f>
        <v>#REF!</v>
      </c>
      <c r="N38" s="2" t="e">
        <f>(RANK(#REF!,$B38:$D38,1)*COUNTIF($B38:$D38,#REF!)+COUNTIF($B38:$D38,#REF!)*(COUNTIF($B38:$D38,#REF!)-1)/2)/COUNTIF($B38:$D38,#REF!)</f>
        <v>#REF!</v>
      </c>
      <c r="O38" s="2" t="e">
        <f>(RANK(#REF!,$B38:$D38,1)*COUNTIF($B38:$D38,#REF!)+COUNTIF($B38:$D38,#REF!)*(COUNTIF($B38:$D38,#REF!)-1)/2)/COUNTIF($B38:$D38,#REF!)</f>
        <v>#REF!</v>
      </c>
      <c r="P38" s="2" t="e">
        <f>(RANK(#REF!,$B38:$D38,1)*COUNTIF($B38:$D38,#REF!)+COUNTIF($B38:$D38,#REF!)*(COUNTIF($B38:$D38,#REF!)-1)/2)/COUNTIF($B38:$D38,#REF!)</f>
        <v>#REF!</v>
      </c>
      <c r="Q38" s="2" t="e">
        <f>(RANK(#REF!,$B38:$D38,1)*COUNTIF($B38:$D38,#REF!)+COUNTIF($B38:$D38,#REF!)*(COUNTIF($B38:$D38,#REF!)-1)/2)/COUNTIF($B38:$D38,#REF!)</f>
        <v>#REF!</v>
      </c>
      <c r="R38" s="2" t="e">
        <f>(RANK(#REF!,$B38:$D38,1)*COUNTIF($B38:$D38,#REF!)+COUNTIF($B38:$D38,#REF!)*(COUNTIF($B38:$D38,#REF!)-1)/2)/COUNTIF($B38:$D38,#REF!)</f>
        <v>#REF!</v>
      </c>
      <c r="S38" s="2" t="e">
        <f>(RANK(#REF!,$B38:$D38,1)*COUNTIF($B38:$D38,#REF!)+COUNTIF($B38:$D38,#REF!)*(COUNTIF($B38:$D38,#REF!)-1)/2)/COUNTIF($B38:$D38,#REF!)</f>
        <v>#REF!</v>
      </c>
      <c r="T38" s="2" t="e">
        <f>(RANK(#REF!,$B38:$D38,1)*COUNTIF($B38:$D38,#REF!)+COUNTIF($B38:$D38,#REF!)*(COUNTIF($B38:$D38,#REF!)-1)/2)/COUNTIF($B38:$D38,#REF!)</f>
        <v>#REF!</v>
      </c>
      <c r="U38" s="2" t="e">
        <f>(RANK(#REF!,$B38:$D38,1)*COUNTIF($B38:$D38,#REF!)+COUNTIF($B38:$D38,#REF!)*(COUNTIF($B38:$D38,#REF!)-1)/2)/COUNTIF($B38:$D38,#REF!)</f>
        <v>#REF!</v>
      </c>
      <c r="V38" s="2" t="e">
        <f>(RANK(#REF!,$B38:$D38,1)*COUNTIF($B38:$D38,#REF!)+COUNTIF($B38:$D38,#REF!)*(COUNTIF($B38:$D38,#REF!)-1)/2)/COUNTIF($B38:$D38,#REF!)</f>
        <v>#REF!</v>
      </c>
      <c r="W38" s="2" t="e">
        <f>(RANK(#REF!,$B38:$D38,1)*COUNTIF($B38:$D38,#REF!)+COUNTIF($B38:$D38,#REF!)*(COUNTIF($B38:$D38,#REF!)-1)/2)/COUNTIF($B38:$D38,#REF!)</f>
        <v>#REF!</v>
      </c>
      <c r="X38" s="2" t="e">
        <f>(RANK(#REF!,$B38:$D38,1)*COUNTIF($B38:$D38,#REF!)+COUNTIF($B38:$D38,#REF!)*(COUNTIF($B38:$D38,#REF!)-1)/2)/COUNTIF($B38:$D38,#REF!)</f>
        <v>#REF!</v>
      </c>
      <c r="Y38" s="2" t="e">
        <f>(RANK(#REF!,$B38:$D38,1)*COUNTIF($B38:$D38,#REF!)+COUNTIF($B38:$D38,#REF!)*(COUNTIF($B38:$D38,#REF!)-1)/2)/COUNTIF($B38:$D38,#REF!)</f>
        <v>#REF!</v>
      </c>
      <c r="Z38" s="2" t="e">
        <f>(RANK(#REF!,$B38:$D38,1)*COUNTIF($B38:$D38,#REF!)+COUNTIF($B38:$D38,#REF!)*(COUNTIF($B38:$D38,#REF!)-1)/2)/COUNTIF($B38:$D38,#REF!)</f>
        <v>#REF!</v>
      </c>
      <c r="AA38" s="2" t="e">
        <f>(RANK(#REF!,$B38:$D38,1)*COUNTIF($B38:$D38,#REF!)+COUNTIF($B38:$D38,#REF!)*(COUNTIF($B38:$D38,#REF!)-1)/2)/COUNTIF($B38:$D38,#REF!)</f>
        <v>#REF!</v>
      </c>
      <c r="AB38" s="2" t="e">
        <f>(RANK(#REF!,$B38:$D38,1)*COUNTIF($B38:$D38,#REF!)+COUNTIF($B38:$D38,#REF!)*(COUNTIF($B38:$D38,#REF!)-1)/2)/COUNTIF($B38:$D38,#REF!)</f>
        <v>#REF!</v>
      </c>
    </row>
    <row r="39" spans="1:28" s="2" customFormat="1" ht="14.25" customHeight="1">
      <c r="A39" s="3" t="s">
        <v>76</v>
      </c>
      <c r="B39" s="39">
        <v>9.15</v>
      </c>
      <c r="C39" s="39">
        <v>7.21</v>
      </c>
      <c r="D39" s="39">
        <v>6.11</v>
      </c>
      <c r="E39" s="2">
        <f t="shared" si="0"/>
        <v>4.7384000000000004</v>
      </c>
      <c r="G39" s="3" t="str">
        <f t="shared" si="1"/>
        <v>n=37</v>
      </c>
      <c r="H39" s="2">
        <f t="shared" si="3"/>
        <v>3</v>
      </c>
      <c r="I39" s="2">
        <f t="shared" si="3"/>
        <v>2</v>
      </c>
      <c r="J39" s="2">
        <f t="shared" si="3"/>
        <v>1</v>
      </c>
      <c r="K39" s="2" t="e">
        <f>(RANK(#REF!,$B39:$D39,1)*COUNTIF($B39:$D39,#REF!)+COUNTIF($B39:$D39,#REF!)*(COUNTIF($B39:$D39,#REF!)-1)/2)/COUNTIF($B39:$D39,#REF!)</f>
        <v>#REF!</v>
      </c>
      <c r="L39" s="2" t="e">
        <f>(RANK(#REF!,$B39:$D39,1)*COUNTIF($B39:$D39,#REF!)+COUNTIF($B39:$D39,#REF!)*(COUNTIF($B39:$D39,#REF!)-1)/2)/COUNTIF($B39:$D39,#REF!)</f>
        <v>#REF!</v>
      </c>
      <c r="M39" s="2" t="e">
        <f>(RANK(#REF!,$B39:$D39,1)*COUNTIF($B39:$D39,#REF!)+COUNTIF($B39:$D39,#REF!)*(COUNTIF($B39:$D39,#REF!)-1)/2)/COUNTIF($B39:$D39,#REF!)</f>
        <v>#REF!</v>
      </c>
      <c r="N39" s="2" t="e">
        <f>(RANK(#REF!,$B39:$D39,1)*COUNTIF($B39:$D39,#REF!)+COUNTIF($B39:$D39,#REF!)*(COUNTIF($B39:$D39,#REF!)-1)/2)/COUNTIF($B39:$D39,#REF!)</f>
        <v>#REF!</v>
      </c>
      <c r="O39" s="2" t="e">
        <f>(RANK(#REF!,$B39:$D39,1)*COUNTIF($B39:$D39,#REF!)+COUNTIF($B39:$D39,#REF!)*(COUNTIF($B39:$D39,#REF!)-1)/2)/COUNTIF($B39:$D39,#REF!)</f>
        <v>#REF!</v>
      </c>
      <c r="P39" s="2" t="e">
        <f>(RANK(#REF!,$B39:$D39,1)*COUNTIF($B39:$D39,#REF!)+COUNTIF($B39:$D39,#REF!)*(COUNTIF($B39:$D39,#REF!)-1)/2)/COUNTIF($B39:$D39,#REF!)</f>
        <v>#REF!</v>
      </c>
      <c r="Q39" s="2" t="e">
        <f>(RANK(#REF!,$B39:$D39,1)*COUNTIF($B39:$D39,#REF!)+COUNTIF($B39:$D39,#REF!)*(COUNTIF($B39:$D39,#REF!)-1)/2)/COUNTIF($B39:$D39,#REF!)</f>
        <v>#REF!</v>
      </c>
      <c r="R39" s="2" t="e">
        <f>(RANK(#REF!,$B39:$D39,1)*COUNTIF($B39:$D39,#REF!)+COUNTIF($B39:$D39,#REF!)*(COUNTIF($B39:$D39,#REF!)-1)/2)/COUNTIF($B39:$D39,#REF!)</f>
        <v>#REF!</v>
      </c>
      <c r="S39" s="2" t="e">
        <f>(RANK(#REF!,$B39:$D39,1)*COUNTIF($B39:$D39,#REF!)+COUNTIF($B39:$D39,#REF!)*(COUNTIF($B39:$D39,#REF!)-1)/2)/COUNTIF($B39:$D39,#REF!)</f>
        <v>#REF!</v>
      </c>
      <c r="T39" s="2" t="e">
        <f>(RANK(#REF!,$B39:$D39,1)*COUNTIF($B39:$D39,#REF!)+COUNTIF($B39:$D39,#REF!)*(COUNTIF($B39:$D39,#REF!)-1)/2)/COUNTIF($B39:$D39,#REF!)</f>
        <v>#REF!</v>
      </c>
      <c r="U39" s="2" t="e">
        <f>(RANK(#REF!,$B39:$D39,1)*COUNTIF($B39:$D39,#REF!)+COUNTIF($B39:$D39,#REF!)*(COUNTIF($B39:$D39,#REF!)-1)/2)/COUNTIF($B39:$D39,#REF!)</f>
        <v>#REF!</v>
      </c>
      <c r="V39" s="2" t="e">
        <f>(RANK(#REF!,$B39:$D39,1)*COUNTIF($B39:$D39,#REF!)+COUNTIF($B39:$D39,#REF!)*(COUNTIF($B39:$D39,#REF!)-1)/2)/COUNTIF($B39:$D39,#REF!)</f>
        <v>#REF!</v>
      </c>
      <c r="W39" s="2" t="e">
        <f>(RANK(#REF!,$B39:$D39,1)*COUNTIF($B39:$D39,#REF!)+COUNTIF($B39:$D39,#REF!)*(COUNTIF($B39:$D39,#REF!)-1)/2)/COUNTIF($B39:$D39,#REF!)</f>
        <v>#REF!</v>
      </c>
      <c r="X39" s="2" t="e">
        <f>(RANK(#REF!,$B39:$D39,1)*COUNTIF($B39:$D39,#REF!)+COUNTIF($B39:$D39,#REF!)*(COUNTIF($B39:$D39,#REF!)-1)/2)/COUNTIF($B39:$D39,#REF!)</f>
        <v>#REF!</v>
      </c>
      <c r="Y39" s="2" t="e">
        <f>(RANK(#REF!,$B39:$D39,1)*COUNTIF($B39:$D39,#REF!)+COUNTIF($B39:$D39,#REF!)*(COUNTIF($B39:$D39,#REF!)-1)/2)/COUNTIF($B39:$D39,#REF!)</f>
        <v>#REF!</v>
      </c>
      <c r="Z39" s="2" t="e">
        <f>(RANK(#REF!,$B39:$D39,1)*COUNTIF($B39:$D39,#REF!)+COUNTIF($B39:$D39,#REF!)*(COUNTIF($B39:$D39,#REF!)-1)/2)/COUNTIF($B39:$D39,#REF!)</f>
        <v>#REF!</v>
      </c>
      <c r="AA39" s="2" t="e">
        <f>(RANK(#REF!,$B39:$D39,1)*COUNTIF($B39:$D39,#REF!)+COUNTIF($B39:$D39,#REF!)*(COUNTIF($B39:$D39,#REF!)-1)/2)/COUNTIF($B39:$D39,#REF!)</f>
        <v>#REF!</v>
      </c>
      <c r="AB39" s="2" t="e">
        <f>(RANK(#REF!,$B39:$D39,1)*COUNTIF($B39:$D39,#REF!)+COUNTIF($B39:$D39,#REF!)*(COUNTIF($B39:$D39,#REF!)-1)/2)/COUNTIF($B39:$D39,#REF!)</f>
        <v>#REF!</v>
      </c>
    </row>
    <row r="40" spans="1:28" s="2" customFormat="1" ht="14.25" customHeight="1">
      <c r="A40" s="3" t="s">
        <v>75</v>
      </c>
      <c r="B40" s="39">
        <v>19.25</v>
      </c>
      <c r="C40" s="39">
        <v>8.1300000000000008</v>
      </c>
      <c r="D40" s="39">
        <v>13.68</v>
      </c>
      <c r="E40" s="2">
        <f t="shared" si="0"/>
        <v>61.827266666666659</v>
      </c>
      <c r="G40" s="3" t="str">
        <f t="shared" si="1"/>
        <v>n=38</v>
      </c>
      <c r="H40" s="2">
        <f t="shared" si="3"/>
        <v>3</v>
      </c>
      <c r="I40" s="2">
        <f t="shared" si="3"/>
        <v>1</v>
      </c>
      <c r="J40" s="2">
        <f t="shared" si="3"/>
        <v>2</v>
      </c>
      <c r="K40" s="2" t="e">
        <f>(RANK(#REF!,$B40:$D40,1)*COUNTIF($B40:$D40,#REF!)+COUNTIF($B40:$D40,#REF!)*(COUNTIF($B40:$D40,#REF!)-1)/2)/COUNTIF($B40:$D40,#REF!)</f>
        <v>#REF!</v>
      </c>
      <c r="L40" s="2" t="e">
        <f>(RANK(#REF!,$B40:$D40,1)*COUNTIF($B40:$D40,#REF!)+COUNTIF($B40:$D40,#REF!)*(COUNTIF($B40:$D40,#REF!)-1)/2)/COUNTIF($B40:$D40,#REF!)</f>
        <v>#REF!</v>
      </c>
      <c r="M40" s="2" t="e">
        <f>(RANK(#REF!,$B40:$D40,1)*COUNTIF($B40:$D40,#REF!)+COUNTIF($B40:$D40,#REF!)*(COUNTIF($B40:$D40,#REF!)-1)/2)/COUNTIF($B40:$D40,#REF!)</f>
        <v>#REF!</v>
      </c>
      <c r="N40" s="2" t="e">
        <f>(RANK(#REF!,$B40:$D40,1)*COUNTIF($B40:$D40,#REF!)+COUNTIF($B40:$D40,#REF!)*(COUNTIF($B40:$D40,#REF!)-1)/2)/COUNTIF($B40:$D40,#REF!)</f>
        <v>#REF!</v>
      </c>
      <c r="O40" s="2" t="e">
        <f>(RANK(#REF!,$B40:$D40,1)*COUNTIF($B40:$D40,#REF!)+COUNTIF($B40:$D40,#REF!)*(COUNTIF($B40:$D40,#REF!)-1)/2)/COUNTIF($B40:$D40,#REF!)</f>
        <v>#REF!</v>
      </c>
      <c r="P40" s="2" t="e">
        <f>(RANK(#REF!,$B40:$D40,1)*COUNTIF($B40:$D40,#REF!)+COUNTIF($B40:$D40,#REF!)*(COUNTIF($B40:$D40,#REF!)-1)/2)/COUNTIF($B40:$D40,#REF!)</f>
        <v>#REF!</v>
      </c>
      <c r="Q40" s="2" t="e">
        <f>(RANK(#REF!,$B40:$D40,1)*COUNTIF($B40:$D40,#REF!)+COUNTIF($B40:$D40,#REF!)*(COUNTIF($B40:$D40,#REF!)-1)/2)/COUNTIF($B40:$D40,#REF!)</f>
        <v>#REF!</v>
      </c>
      <c r="R40" s="2" t="e">
        <f>(RANK(#REF!,$B40:$D40,1)*COUNTIF($B40:$D40,#REF!)+COUNTIF($B40:$D40,#REF!)*(COUNTIF($B40:$D40,#REF!)-1)/2)/COUNTIF($B40:$D40,#REF!)</f>
        <v>#REF!</v>
      </c>
      <c r="S40" s="2" t="e">
        <f>(RANK(#REF!,$B40:$D40,1)*COUNTIF($B40:$D40,#REF!)+COUNTIF($B40:$D40,#REF!)*(COUNTIF($B40:$D40,#REF!)-1)/2)/COUNTIF($B40:$D40,#REF!)</f>
        <v>#REF!</v>
      </c>
      <c r="T40" s="2" t="e">
        <f>(RANK(#REF!,$B40:$D40,1)*COUNTIF($B40:$D40,#REF!)+COUNTIF($B40:$D40,#REF!)*(COUNTIF($B40:$D40,#REF!)-1)/2)/COUNTIF($B40:$D40,#REF!)</f>
        <v>#REF!</v>
      </c>
      <c r="U40" s="2" t="e">
        <f>(RANK(#REF!,$B40:$D40,1)*COUNTIF($B40:$D40,#REF!)+COUNTIF($B40:$D40,#REF!)*(COUNTIF($B40:$D40,#REF!)-1)/2)/COUNTIF($B40:$D40,#REF!)</f>
        <v>#REF!</v>
      </c>
      <c r="V40" s="2" t="e">
        <f>(RANK(#REF!,$B40:$D40,1)*COUNTIF($B40:$D40,#REF!)+COUNTIF($B40:$D40,#REF!)*(COUNTIF($B40:$D40,#REF!)-1)/2)/COUNTIF($B40:$D40,#REF!)</f>
        <v>#REF!</v>
      </c>
      <c r="W40" s="2" t="e">
        <f>(RANK(#REF!,$B40:$D40,1)*COUNTIF($B40:$D40,#REF!)+COUNTIF($B40:$D40,#REF!)*(COUNTIF($B40:$D40,#REF!)-1)/2)/COUNTIF($B40:$D40,#REF!)</f>
        <v>#REF!</v>
      </c>
      <c r="X40" s="2" t="e">
        <f>(RANK(#REF!,$B40:$D40,1)*COUNTIF($B40:$D40,#REF!)+COUNTIF($B40:$D40,#REF!)*(COUNTIF($B40:$D40,#REF!)-1)/2)/COUNTIF($B40:$D40,#REF!)</f>
        <v>#REF!</v>
      </c>
      <c r="Y40" s="2" t="e">
        <f>(RANK(#REF!,$B40:$D40,1)*COUNTIF($B40:$D40,#REF!)+COUNTIF($B40:$D40,#REF!)*(COUNTIF($B40:$D40,#REF!)-1)/2)/COUNTIF($B40:$D40,#REF!)</f>
        <v>#REF!</v>
      </c>
      <c r="Z40" s="2" t="e">
        <f>(RANK(#REF!,$B40:$D40,1)*COUNTIF($B40:$D40,#REF!)+COUNTIF($B40:$D40,#REF!)*(COUNTIF($B40:$D40,#REF!)-1)/2)/COUNTIF($B40:$D40,#REF!)</f>
        <v>#REF!</v>
      </c>
      <c r="AA40" s="2" t="e">
        <f>(RANK(#REF!,$B40:$D40,1)*COUNTIF($B40:$D40,#REF!)+COUNTIF($B40:$D40,#REF!)*(COUNTIF($B40:$D40,#REF!)-1)/2)/COUNTIF($B40:$D40,#REF!)</f>
        <v>#REF!</v>
      </c>
      <c r="AB40" s="2" t="e">
        <f>(RANK(#REF!,$B40:$D40,1)*COUNTIF($B40:$D40,#REF!)+COUNTIF($B40:$D40,#REF!)*(COUNTIF($B40:$D40,#REF!)-1)/2)/COUNTIF($B40:$D40,#REF!)</f>
        <v>#REF!</v>
      </c>
    </row>
    <row r="41" spans="1:28" s="2" customFormat="1" ht="14.25" customHeight="1">
      <c r="A41" s="3" t="s">
        <v>74</v>
      </c>
      <c r="B41" s="39">
        <v>10.73</v>
      </c>
      <c r="C41" s="39">
        <v>10.26</v>
      </c>
      <c r="D41" s="39">
        <v>15.65</v>
      </c>
      <c r="E41" s="2">
        <f t="shared" si="0"/>
        <v>17.826466666666668</v>
      </c>
      <c r="G41" s="3" t="str">
        <f t="shared" si="1"/>
        <v>n=39</v>
      </c>
      <c r="H41" s="2">
        <f t="shared" si="3"/>
        <v>2</v>
      </c>
      <c r="I41" s="2">
        <f t="shared" si="3"/>
        <v>1</v>
      </c>
      <c r="J41" s="2">
        <f t="shared" si="3"/>
        <v>3</v>
      </c>
      <c r="K41" s="2" t="e">
        <f>(RANK(#REF!,$B41:$D41,1)*COUNTIF($B41:$D41,#REF!)+COUNTIF($B41:$D41,#REF!)*(COUNTIF($B41:$D41,#REF!)-1)/2)/COUNTIF($B41:$D41,#REF!)</f>
        <v>#REF!</v>
      </c>
      <c r="L41" s="2" t="e">
        <f>(RANK(#REF!,$B41:$D41,1)*COUNTIF($B41:$D41,#REF!)+COUNTIF($B41:$D41,#REF!)*(COUNTIF($B41:$D41,#REF!)-1)/2)/COUNTIF($B41:$D41,#REF!)</f>
        <v>#REF!</v>
      </c>
      <c r="M41" s="2" t="e">
        <f>(RANK(#REF!,$B41:$D41,1)*COUNTIF($B41:$D41,#REF!)+COUNTIF($B41:$D41,#REF!)*(COUNTIF($B41:$D41,#REF!)-1)/2)/COUNTIF($B41:$D41,#REF!)</f>
        <v>#REF!</v>
      </c>
      <c r="N41" s="2" t="e">
        <f>(RANK(#REF!,$B41:$D41,1)*COUNTIF($B41:$D41,#REF!)+COUNTIF($B41:$D41,#REF!)*(COUNTIF($B41:$D41,#REF!)-1)/2)/COUNTIF($B41:$D41,#REF!)</f>
        <v>#REF!</v>
      </c>
      <c r="O41" s="2" t="e">
        <f>(RANK(#REF!,$B41:$D41,1)*COUNTIF($B41:$D41,#REF!)+COUNTIF($B41:$D41,#REF!)*(COUNTIF($B41:$D41,#REF!)-1)/2)/COUNTIF($B41:$D41,#REF!)</f>
        <v>#REF!</v>
      </c>
      <c r="P41" s="2" t="e">
        <f>(RANK(#REF!,$B41:$D41,1)*COUNTIF($B41:$D41,#REF!)+COUNTIF($B41:$D41,#REF!)*(COUNTIF($B41:$D41,#REF!)-1)/2)/COUNTIF($B41:$D41,#REF!)</f>
        <v>#REF!</v>
      </c>
      <c r="Q41" s="2" t="e">
        <f>(RANK(#REF!,$B41:$D41,1)*COUNTIF($B41:$D41,#REF!)+COUNTIF($B41:$D41,#REF!)*(COUNTIF($B41:$D41,#REF!)-1)/2)/COUNTIF($B41:$D41,#REF!)</f>
        <v>#REF!</v>
      </c>
      <c r="R41" s="2" t="e">
        <f>(RANK(#REF!,$B41:$D41,1)*COUNTIF($B41:$D41,#REF!)+COUNTIF($B41:$D41,#REF!)*(COUNTIF($B41:$D41,#REF!)-1)/2)/COUNTIF($B41:$D41,#REF!)</f>
        <v>#REF!</v>
      </c>
      <c r="S41" s="2" t="e">
        <f>(RANK(#REF!,$B41:$D41,1)*COUNTIF($B41:$D41,#REF!)+COUNTIF($B41:$D41,#REF!)*(COUNTIF($B41:$D41,#REF!)-1)/2)/COUNTIF($B41:$D41,#REF!)</f>
        <v>#REF!</v>
      </c>
      <c r="T41" s="2" t="e">
        <f>(RANK(#REF!,$B41:$D41,1)*COUNTIF($B41:$D41,#REF!)+COUNTIF($B41:$D41,#REF!)*(COUNTIF($B41:$D41,#REF!)-1)/2)/COUNTIF($B41:$D41,#REF!)</f>
        <v>#REF!</v>
      </c>
      <c r="U41" s="2" t="e">
        <f>(RANK(#REF!,$B41:$D41,1)*COUNTIF($B41:$D41,#REF!)+COUNTIF($B41:$D41,#REF!)*(COUNTIF($B41:$D41,#REF!)-1)/2)/COUNTIF($B41:$D41,#REF!)</f>
        <v>#REF!</v>
      </c>
      <c r="V41" s="2" t="e">
        <f>(RANK(#REF!,$B41:$D41,1)*COUNTIF($B41:$D41,#REF!)+COUNTIF($B41:$D41,#REF!)*(COUNTIF($B41:$D41,#REF!)-1)/2)/COUNTIF($B41:$D41,#REF!)</f>
        <v>#REF!</v>
      </c>
      <c r="W41" s="2" t="e">
        <f>(RANK(#REF!,$B41:$D41,1)*COUNTIF($B41:$D41,#REF!)+COUNTIF($B41:$D41,#REF!)*(COUNTIF($B41:$D41,#REF!)-1)/2)/COUNTIF($B41:$D41,#REF!)</f>
        <v>#REF!</v>
      </c>
      <c r="X41" s="2" t="e">
        <f>(RANK(#REF!,$B41:$D41,1)*COUNTIF($B41:$D41,#REF!)+COUNTIF($B41:$D41,#REF!)*(COUNTIF($B41:$D41,#REF!)-1)/2)/COUNTIF($B41:$D41,#REF!)</f>
        <v>#REF!</v>
      </c>
      <c r="Y41" s="2" t="e">
        <f>(RANK(#REF!,$B41:$D41,1)*COUNTIF($B41:$D41,#REF!)+COUNTIF($B41:$D41,#REF!)*(COUNTIF($B41:$D41,#REF!)-1)/2)/COUNTIF($B41:$D41,#REF!)</f>
        <v>#REF!</v>
      </c>
      <c r="Z41" s="2" t="e">
        <f>(RANK(#REF!,$B41:$D41,1)*COUNTIF($B41:$D41,#REF!)+COUNTIF($B41:$D41,#REF!)*(COUNTIF($B41:$D41,#REF!)-1)/2)/COUNTIF($B41:$D41,#REF!)</f>
        <v>#REF!</v>
      </c>
      <c r="AA41" s="2" t="e">
        <f>(RANK(#REF!,$B41:$D41,1)*COUNTIF($B41:$D41,#REF!)+COUNTIF($B41:$D41,#REF!)*(COUNTIF($B41:$D41,#REF!)-1)/2)/COUNTIF($B41:$D41,#REF!)</f>
        <v>#REF!</v>
      </c>
      <c r="AB41" s="2" t="e">
        <f>(RANK(#REF!,$B41:$D41,1)*COUNTIF($B41:$D41,#REF!)+COUNTIF($B41:$D41,#REF!)*(COUNTIF($B41:$D41,#REF!)-1)/2)/COUNTIF($B41:$D41,#REF!)</f>
        <v>#REF!</v>
      </c>
    </row>
    <row r="42" spans="1:28" s="2" customFormat="1" ht="14.25" customHeight="1">
      <c r="A42" s="3" t="s">
        <v>73</v>
      </c>
      <c r="B42" s="39">
        <v>21.36</v>
      </c>
      <c r="C42" s="39">
        <v>6.5</v>
      </c>
      <c r="D42" s="39">
        <v>8.35</v>
      </c>
      <c r="E42" s="2">
        <f t="shared" si="0"/>
        <v>131.16739999999999</v>
      </c>
      <c r="G42" s="3" t="str">
        <f t="shared" si="1"/>
        <v>n=40</v>
      </c>
      <c r="H42" s="2">
        <f t="shared" si="3"/>
        <v>3</v>
      </c>
      <c r="I42" s="2">
        <f t="shared" si="3"/>
        <v>1</v>
      </c>
      <c r="J42" s="2">
        <f t="shared" si="3"/>
        <v>2</v>
      </c>
      <c r="K42" s="2" t="e">
        <f>(RANK(#REF!,$B42:$D42,1)*COUNTIF($B42:$D42,#REF!)+COUNTIF($B42:$D42,#REF!)*(COUNTIF($B42:$D42,#REF!)-1)/2)/COUNTIF($B42:$D42,#REF!)</f>
        <v>#REF!</v>
      </c>
      <c r="L42" s="2" t="e">
        <f>(RANK(#REF!,$B42:$D42,1)*COUNTIF($B42:$D42,#REF!)+COUNTIF($B42:$D42,#REF!)*(COUNTIF($B42:$D42,#REF!)-1)/2)/COUNTIF($B42:$D42,#REF!)</f>
        <v>#REF!</v>
      </c>
      <c r="M42" s="2" t="e">
        <f>(RANK(#REF!,$B42:$D42,1)*COUNTIF($B42:$D42,#REF!)+COUNTIF($B42:$D42,#REF!)*(COUNTIF($B42:$D42,#REF!)-1)/2)/COUNTIF($B42:$D42,#REF!)</f>
        <v>#REF!</v>
      </c>
      <c r="N42" s="2" t="e">
        <f>(RANK(#REF!,$B42:$D42,1)*COUNTIF($B42:$D42,#REF!)+COUNTIF($B42:$D42,#REF!)*(COUNTIF($B42:$D42,#REF!)-1)/2)/COUNTIF($B42:$D42,#REF!)</f>
        <v>#REF!</v>
      </c>
      <c r="O42" s="2" t="e">
        <f>(RANK(#REF!,$B42:$D42,1)*COUNTIF($B42:$D42,#REF!)+COUNTIF($B42:$D42,#REF!)*(COUNTIF($B42:$D42,#REF!)-1)/2)/COUNTIF($B42:$D42,#REF!)</f>
        <v>#REF!</v>
      </c>
      <c r="P42" s="2" t="e">
        <f>(RANK(#REF!,$B42:$D42,1)*COUNTIF($B42:$D42,#REF!)+COUNTIF($B42:$D42,#REF!)*(COUNTIF($B42:$D42,#REF!)-1)/2)/COUNTIF($B42:$D42,#REF!)</f>
        <v>#REF!</v>
      </c>
      <c r="Q42" s="2" t="e">
        <f>(RANK(#REF!,$B42:$D42,1)*COUNTIF($B42:$D42,#REF!)+COUNTIF($B42:$D42,#REF!)*(COUNTIF($B42:$D42,#REF!)-1)/2)/COUNTIF($B42:$D42,#REF!)</f>
        <v>#REF!</v>
      </c>
      <c r="R42" s="2" t="e">
        <f>(RANK(#REF!,$B42:$D42,1)*COUNTIF($B42:$D42,#REF!)+COUNTIF($B42:$D42,#REF!)*(COUNTIF($B42:$D42,#REF!)-1)/2)/COUNTIF($B42:$D42,#REF!)</f>
        <v>#REF!</v>
      </c>
      <c r="S42" s="2" t="e">
        <f>(RANK(#REF!,$B42:$D42,1)*COUNTIF($B42:$D42,#REF!)+COUNTIF($B42:$D42,#REF!)*(COUNTIF($B42:$D42,#REF!)-1)/2)/COUNTIF($B42:$D42,#REF!)</f>
        <v>#REF!</v>
      </c>
      <c r="T42" s="2" t="e">
        <f>(RANK(#REF!,$B42:$D42,1)*COUNTIF($B42:$D42,#REF!)+COUNTIF($B42:$D42,#REF!)*(COUNTIF($B42:$D42,#REF!)-1)/2)/COUNTIF($B42:$D42,#REF!)</f>
        <v>#REF!</v>
      </c>
      <c r="U42" s="2" t="e">
        <f>(RANK(#REF!,$B42:$D42,1)*COUNTIF($B42:$D42,#REF!)+COUNTIF($B42:$D42,#REF!)*(COUNTIF($B42:$D42,#REF!)-1)/2)/COUNTIF($B42:$D42,#REF!)</f>
        <v>#REF!</v>
      </c>
      <c r="V42" s="2" t="e">
        <f>(RANK(#REF!,$B42:$D42,1)*COUNTIF($B42:$D42,#REF!)+COUNTIF($B42:$D42,#REF!)*(COUNTIF($B42:$D42,#REF!)-1)/2)/COUNTIF($B42:$D42,#REF!)</f>
        <v>#REF!</v>
      </c>
      <c r="W42" s="2" t="e">
        <f>(RANK(#REF!,$B42:$D42,1)*COUNTIF($B42:$D42,#REF!)+COUNTIF($B42:$D42,#REF!)*(COUNTIF($B42:$D42,#REF!)-1)/2)/COUNTIF($B42:$D42,#REF!)</f>
        <v>#REF!</v>
      </c>
      <c r="X42" s="2" t="e">
        <f>(RANK(#REF!,$B42:$D42,1)*COUNTIF($B42:$D42,#REF!)+COUNTIF($B42:$D42,#REF!)*(COUNTIF($B42:$D42,#REF!)-1)/2)/COUNTIF($B42:$D42,#REF!)</f>
        <v>#REF!</v>
      </c>
      <c r="Y42" s="2" t="e">
        <f>(RANK(#REF!,$B42:$D42,1)*COUNTIF($B42:$D42,#REF!)+COUNTIF($B42:$D42,#REF!)*(COUNTIF($B42:$D42,#REF!)-1)/2)/COUNTIF($B42:$D42,#REF!)</f>
        <v>#REF!</v>
      </c>
      <c r="Z42" s="2" t="e">
        <f>(RANK(#REF!,$B42:$D42,1)*COUNTIF($B42:$D42,#REF!)+COUNTIF($B42:$D42,#REF!)*(COUNTIF($B42:$D42,#REF!)-1)/2)/COUNTIF($B42:$D42,#REF!)</f>
        <v>#REF!</v>
      </c>
      <c r="AA42" s="2" t="e">
        <f>(RANK(#REF!,$B42:$D42,1)*COUNTIF($B42:$D42,#REF!)+COUNTIF($B42:$D42,#REF!)*(COUNTIF($B42:$D42,#REF!)-1)/2)/COUNTIF($B42:$D42,#REF!)</f>
        <v>#REF!</v>
      </c>
      <c r="AB42" s="2" t="e">
        <f>(RANK(#REF!,$B42:$D42,1)*COUNTIF($B42:$D42,#REF!)+COUNTIF($B42:$D42,#REF!)*(COUNTIF($B42:$D42,#REF!)-1)/2)/COUNTIF($B42:$D42,#REF!)</f>
        <v>#REF!</v>
      </c>
    </row>
    <row r="43" spans="1:28" s="2" customFormat="1" ht="14.25" customHeight="1">
      <c r="A43" s="3" t="s">
        <v>72</v>
      </c>
      <c r="B43" s="39">
        <v>6.3</v>
      </c>
      <c r="C43" s="39">
        <v>5.83</v>
      </c>
      <c r="D43" s="39">
        <v>15.83</v>
      </c>
      <c r="E43" s="2">
        <f t="shared" si="0"/>
        <v>63.680600000000005</v>
      </c>
      <c r="G43" s="3" t="str">
        <f t="shared" si="1"/>
        <v>n=41</v>
      </c>
      <c r="H43" s="2">
        <f t="shared" si="3"/>
        <v>2</v>
      </c>
      <c r="I43" s="2">
        <f t="shared" si="3"/>
        <v>1</v>
      </c>
      <c r="J43" s="2">
        <f t="shared" si="3"/>
        <v>3</v>
      </c>
      <c r="K43" s="2" t="e">
        <f>(RANK(#REF!,$B43:$D43,1)*COUNTIF($B43:$D43,#REF!)+COUNTIF($B43:$D43,#REF!)*(COUNTIF($B43:$D43,#REF!)-1)/2)/COUNTIF($B43:$D43,#REF!)</f>
        <v>#REF!</v>
      </c>
      <c r="L43" s="2" t="e">
        <f>(RANK(#REF!,$B43:$D43,1)*COUNTIF($B43:$D43,#REF!)+COUNTIF($B43:$D43,#REF!)*(COUNTIF($B43:$D43,#REF!)-1)/2)/COUNTIF($B43:$D43,#REF!)</f>
        <v>#REF!</v>
      </c>
      <c r="M43" s="2" t="e">
        <f>(RANK(#REF!,$B43:$D43,1)*COUNTIF($B43:$D43,#REF!)+COUNTIF($B43:$D43,#REF!)*(COUNTIF($B43:$D43,#REF!)-1)/2)/COUNTIF($B43:$D43,#REF!)</f>
        <v>#REF!</v>
      </c>
      <c r="N43" s="2" t="e">
        <f>(RANK(#REF!,$B43:$D43,1)*COUNTIF($B43:$D43,#REF!)+COUNTIF($B43:$D43,#REF!)*(COUNTIF($B43:$D43,#REF!)-1)/2)/COUNTIF($B43:$D43,#REF!)</f>
        <v>#REF!</v>
      </c>
      <c r="O43" s="2" t="e">
        <f>(RANK(#REF!,$B43:$D43,1)*COUNTIF($B43:$D43,#REF!)+COUNTIF($B43:$D43,#REF!)*(COUNTIF($B43:$D43,#REF!)-1)/2)/COUNTIF($B43:$D43,#REF!)</f>
        <v>#REF!</v>
      </c>
      <c r="P43" s="2" t="e">
        <f>(RANK(#REF!,$B43:$D43,1)*COUNTIF($B43:$D43,#REF!)+COUNTIF($B43:$D43,#REF!)*(COUNTIF($B43:$D43,#REF!)-1)/2)/COUNTIF($B43:$D43,#REF!)</f>
        <v>#REF!</v>
      </c>
      <c r="Q43" s="2" t="e">
        <f>(RANK(#REF!,$B43:$D43,1)*COUNTIF($B43:$D43,#REF!)+COUNTIF($B43:$D43,#REF!)*(COUNTIF($B43:$D43,#REF!)-1)/2)/COUNTIF($B43:$D43,#REF!)</f>
        <v>#REF!</v>
      </c>
      <c r="R43" s="2" t="e">
        <f>(RANK(#REF!,$B43:$D43,1)*COUNTIF($B43:$D43,#REF!)+COUNTIF($B43:$D43,#REF!)*(COUNTIF($B43:$D43,#REF!)-1)/2)/COUNTIF($B43:$D43,#REF!)</f>
        <v>#REF!</v>
      </c>
      <c r="S43" s="2" t="e">
        <f>(RANK(#REF!,$B43:$D43,1)*COUNTIF($B43:$D43,#REF!)+COUNTIF($B43:$D43,#REF!)*(COUNTIF($B43:$D43,#REF!)-1)/2)/COUNTIF($B43:$D43,#REF!)</f>
        <v>#REF!</v>
      </c>
      <c r="T43" s="2" t="e">
        <f>(RANK(#REF!,$B43:$D43,1)*COUNTIF($B43:$D43,#REF!)+COUNTIF($B43:$D43,#REF!)*(COUNTIF($B43:$D43,#REF!)-1)/2)/COUNTIF($B43:$D43,#REF!)</f>
        <v>#REF!</v>
      </c>
      <c r="U43" s="2" t="e">
        <f>(RANK(#REF!,$B43:$D43,1)*COUNTIF($B43:$D43,#REF!)+COUNTIF($B43:$D43,#REF!)*(COUNTIF($B43:$D43,#REF!)-1)/2)/COUNTIF($B43:$D43,#REF!)</f>
        <v>#REF!</v>
      </c>
      <c r="V43" s="2" t="e">
        <f>(RANK(#REF!,$B43:$D43,1)*COUNTIF($B43:$D43,#REF!)+COUNTIF($B43:$D43,#REF!)*(COUNTIF($B43:$D43,#REF!)-1)/2)/COUNTIF($B43:$D43,#REF!)</f>
        <v>#REF!</v>
      </c>
      <c r="W43" s="2" t="e">
        <f>(RANK(#REF!,$B43:$D43,1)*COUNTIF($B43:$D43,#REF!)+COUNTIF($B43:$D43,#REF!)*(COUNTIF($B43:$D43,#REF!)-1)/2)/COUNTIF($B43:$D43,#REF!)</f>
        <v>#REF!</v>
      </c>
      <c r="X43" s="2" t="e">
        <f>(RANK(#REF!,$B43:$D43,1)*COUNTIF($B43:$D43,#REF!)+COUNTIF($B43:$D43,#REF!)*(COUNTIF($B43:$D43,#REF!)-1)/2)/COUNTIF($B43:$D43,#REF!)</f>
        <v>#REF!</v>
      </c>
      <c r="Y43" s="2" t="e">
        <f>(RANK(#REF!,$B43:$D43,1)*COUNTIF($B43:$D43,#REF!)+COUNTIF($B43:$D43,#REF!)*(COUNTIF($B43:$D43,#REF!)-1)/2)/COUNTIF($B43:$D43,#REF!)</f>
        <v>#REF!</v>
      </c>
      <c r="Z43" s="2" t="e">
        <f>(RANK(#REF!,$B43:$D43,1)*COUNTIF($B43:$D43,#REF!)+COUNTIF($B43:$D43,#REF!)*(COUNTIF($B43:$D43,#REF!)-1)/2)/COUNTIF($B43:$D43,#REF!)</f>
        <v>#REF!</v>
      </c>
      <c r="AA43" s="2" t="e">
        <f>(RANK(#REF!,$B43:$D43,1)*COUNTIF($B43:$D43,#REF!)+COUNTIF($B43:$D43,#REF!)*(COUNTIF($B43:$D43,#REF!)-1)/2)/COUNTIF($B43:$D43,#REF!)</f>
        <v>#REF!</v>
      </c>
      <c r="AB43" s="2" t="e">
        <f>(RANK(#REF!,$B43:$D43,1)*COUNTIF($B43:$D43,#REF!)+COUNTIF($B43:$D43,#REF!)*(COUNTIF($B43:$D43,#REF!)-1)/2)/COUNTIF($B43:$D43,#REF!)</f>
        <v>#REF!</v>
      </c>
    </row>
    <row r="44" spans="1:28" s="2" customFormat="1" ht="14.25" customHeight="1">
      <c r="A44" s="3" t="s">
        <v>71</v>
      </c>
      <c r="B44" s="39">
        <v>18.2</v>
      </c>
      <c r="C44" s="39">
        <v>10.16</v>
      </c>
      <c r="D44" s="39">
        <v>10.58</v>
      </c>
      <c r="E44" s="2">
        <f t="shared" si="0"/>
        <v>40.960799999999992</v>
      </c>
      <c r="G44" s="3" t="str">
        <f t="shared" si="1"/>
        <v>n=42</v>
      </c>
      <c r="H44" s="2">
        <f t="shared" si="3"/>
        <v>3</v>
      </c>
      <c r="I44" s="2">
        <f t="shared" si="3"/>
        <v>1</v>
      </c>
      <c r="J44" s="2">
        <f t="shared" si="3"/>
        <v>2</v>
      </c>
      <c r="K44" s="2" t="e">
        <f>(RANK(#REF!,$B44:$D44,1)*COUNTIF($B44:$D44,#REF!)+COUNTIF($B44:$D44,#REF!)*(COUNTIF($B44:$D44,#REF!)-1)/2)/COUNTIF($B44:$D44,#REF!)</f>
        <v>#REF!</v>
      </c>
      <c r="L44" s="2" t="e">
        <f>(RANK(#REF!,$B44:$D44,1)*COUNTIF($B44:$D44,#REF!)+COUNTIF($B44:$D44,#REF!)*(COUNTIF($B44:$D44,#REF!)-1)/2)/COUNTIF($B44:$D44,#REF!)</f>
        <v>#REF!</v>
      </c>
      <c r="M44" s="2" t="e">
        <f>(RANK(#REF!,$B44:$D44,1)*COUNTIF($B44:$D44,#REF!)+COUNTIF($B44:$D44,#REF!)*(COUNTIF($B44:$D44,#REF!)-1)/2)/COUNTIF($B44:$D44,#REF!)</f>
        <v>#REF!</v>
      </c>
      <c r="N44" s="2" t="e">
        <f>(RANK(#REF!,$B44:$D44,1)*COUNTIF($B44:$D44,#REF!)+COUNTIF($B44:$D44,#REF!)*(COUNTIF($B44:$D44,#REF!)-1)/2)/COUNTIF($B44:$D44,#REF!)</f>
        <v>#REF!</v>
      </c>
      <c r="O44" s="2" t="e">
        <f>(RANK(#REF!,$B44:$D44,1)*COUNTIF($B44:$D44,#REF!)+COUNTIF($B44:$D44,#REF!)*(COUNTIF($B44:$D44,#REF!)-1)/2)/COUNTIF($B44:$D44,#REF!)</f>
        <v>#REF!</v>
      </c>
      <c r="P44" s="2" t="e">
        <f>(RANK(#REF!,$B44:$D44,1)*COUNTIF($B44:$D44,#REF!)+COUNTIF($B44:$D44,#REF!)*(COUNTIF($B44:$D44,#REF!)-1)/2)/COUNTIF($B44:$D44,#REF!)</f>
        <v>#REF!</v>
      </c>
      <c r="Q44" s="2" t="e">
        <f>(RANK(#REF!,$B44:$D44,1)*COUNTIF($B44:$D44,#REF!)+COUNTIF($B44:$D44,#REF!)*(COUNTIF($B44:$D44,#REF!)-1)/2)/COUNTIF($B44:$D44,#REF!)</f>
        <v>#REF!</v>
      </c>
      <c r="R44" s="2" t="e">
        <f>(RANK(#REF!,$B44:$D44,1)*COUNTIF($B44:$D44,#REF!)+COUNTIF($B44:$D44,#REF!)*(COUNTIF($B44:$D44,#REF!)-1)/2)/COUNTIF($B44:$D44,#REF!)</f>
        <v>#REF!</v>
      </c>
      <c r="S44" s="2" t="e">
        <f>(RANK(#REF!,$B44:$D44,1)*COUNTIF($B44:$D44,#REF!)+COUNTIF($B44:$D44,#REF!)*(COUNTIF($B44:$D44,#REF!)-1)/2)/COUNTIF($B44:$D44,#REF!)</f>
        <v>#REF!</v>
      </c>
      <c r="T44" s="2" t="e">
        <f>(RANK(#REF!,$B44:$D44,1)*COUNTIF($B44:$D44,#REF!)+COUNTIF($B44:$D44,#REF!)*(COUNTIF($B44:$D44,#REF!)-1)/2)/COUNTIF($B44:$D44,#REF!)</f>
        <v>#REF!</v>
      </c>
      <c r="U44" s="2" t="e">
        <f>(RANK(#REF!,$B44:$D44,1)*COUNTIF($B44:$D44,#REF!)+COUNTIF($B44:$D44,#REF!)*(COUNTIF($B44:$D44,#REF!)-1)/2)/COUNTIF($B44:$D44,#REF!)</f>
        <v>#REF!</v>
      </c>
      <c r="V44" s="2" t="e">
        <f>(RANK(#REF!,$B44:$D44,1)*COUNTIF($B44:$D44,#REF!)+COUNTIF($B44:$D44,#REF!)*(COUNTIF($B44:$D44,#REF!)-1)/2)/COUNTIF($B44:$D44,#REF!)</f>
        <v>#REF!</v>
      </c>
      <c r="W44" s="2" t="e">
        <f>(RANK(#REF!,$B44:$D44,1)*COUNTIF($B44:$D44,#REF!)+COUNTIF($B44:$D44,#REF!)*(COUNTIF($B44:$D44,#REF!)-1)/2)/COUNTIF($B44:$D44,#REF!)</f>
        <v>#REF!</v>
      </c>
      <c r="X44" s="2" t="e">
        <f>(RANK(#REF!,$B44:$D44,1)*COUNTIF($B44:$D44,#REF!)+COUNTIF($B44:$D44,#REF!)*(COUNTIF($B44:$D44,#REF!)-1)/2)/COUNTIF($B44:$D44,#REF!)</f>
        <v>#REF!</v>
      </c>
      <c r="Y44" s="2" t="e">
        <f>(RANK(#REF!,$B44:$D44,1)*COUNTIF($B44:$D44,#REF!)+COUNTIF($B44:$D44,#REF!)*(COUNTIF($B44:$D44,#REF!)-1)/2)/COUNTIF($B44:$D44,#REF!)</f>
        <v>#REF!</v>
      </c>
      <c r="Z44" s="2" t="e">
        <f>(RANK(#REF!,$B44:$D44,1)*COUNTIF($B44:$D44,#REF!)+COUNTIF($B44:$D44,#REF!)*(COUNTIF($B44:$D44,#REF!)-1)/2)/COUNTIF($B44:$D44,#REF!)</f>
        <v>#REF!</v>
      </c>
      <c r="AA44" s="2" t="e">
        <f>(RANK(#REF!,$B44:$D44,1)*COUNTIF($B44:$D44,#REF!)+COUNTIF($B44:$D44,#REF!)*(COUNTIF($B44:$D44,#REF!)-1)/2)/COUNTIF($B44:$D44,#REF!)</f>
        <v>#REF!</v>
      </c>
      <c r="AB44" s="2" t="e">
        <f>(RANK(#REF!,$B44:$D44,1)*COUNTIF($B44:$D44,#REF!)+COUNTIF($B44:$D44,#REF!)*(COUNTIF($B44:$D44,#REF!)-1)/2)/COUNTIF($B44:$D44,#REF!)</f>
        <v>#REF!</v>
      </c>
    </row>
    <row r="45" spans="1:28" s="2" customFormat="1" ht="14.25" customHeight="1">
      <c r="A45" s="3" t="s">
        <v>70</v>
      </c>
      <c r="B45" s="39">
        <v>17.11</v>
      </c>
      <c r="C45" s="39">
        <v>11.88</v>
      </c>
      <c r="D45" s="39">
        <v>11.75</v>
      </c>
      <c r="E45" s="2">
        <f t="shared" si="0"/>
        <v>18.699799999999993</v>
      </c>
      <c r="G45" s="3" t="str">
        <f t="shared" si="1"/>
        <v>n=43</v>
      </c>
      <c r="H45" s="2">
        <f t="shared" si="3"/>
        <v>3</v>
      </c>
      <c r="I45" s="2">
        <f t="shared" si="3"/>
        <v>2</v>
      </c>
      <c r="J45" s="2">
        <f t="shared" si="3"/>
        <v>1</v>
      </c>
      <c r="K45" s="2" t="e">
        <f>(RANK(#REF!,$B45:$D45,1)*COUNTIF($B45:$D45,#REF!)+COUNTIF($B45:$D45,#REF!)*(COUNTIF($B45:$D45,#REF!)-1)/2)/COUNTIF($B45:$D45,#REF!)</f>
        <v>#REF!</v>
      </c>
      <c r="L45" s="2" t="e">
        <f>(RANK(#REF!,$B45:$D45,1)*COUNTIF($B45:$D45,#REF!)+COUNTIF($B45:$D45,#REF!)*(COUNTIF($B45:$D45,#REF!)-1)/2)/COUNTIF($B45:$D45,#REF!)</f>
        <v>#REF!</v>
      </c>
      <c r="M45" s="2" t="e">
        <f>(RANK(#REF!,$B45:$D45,1)*COUNTIF($B45:$D45,#REF!)+COUNTIF($B45:$D45,#REF!)*(COUNTIF($B45:$D45,#REF!)-1)/2)/COUNTIF($B45:$D45,#REF!)</f>
        <v>#REF!</v>
      </c>
      <c r="N45" s="2" t="e">
        <f>(RANK(#REF!,$B45:$D45,1)*COUNTIF($B45:$D45,#REF!)+COUNTIF($B45:$D45,#REF!)*(COUNTIF($B45:$D45,#REF!)-1)/2)/COUNTIF($B45:$D45,#REF!)</f>
        <v>#REF!</v>
      </c>
      <c r="O45" s="2" t="e">
        <f>(RANK(#REF!,$B45:$D45,1)*COUNTIF($B45:$D45,#REF!)+COUNTIF($B45:$D45,#REF!)*(COUNTIF($B45:$D45,#REF!)-1)/2)/COUNTIF($B45:$D45,#REF!)</f>
        <v>#REF!</v>
      </c>
      <c r="P45" s="2" t="e">
        <f>(RANK(#REF!,$B45:$D45,1)*COUNTIF($B45:$D45,#REF!)+COUNTIF($B45:$D45,#REF!)*(COUNTIF($B45:$D45,#REF!)-1)/2)/COUNTIF($B45:$D45,#REF!)</f>
        <v>#REF!</v>
      </c>
      <c r="Q45" s="2" t="e">
        <f>(RANK(#REF!,$B45:$D45,1)*COUNTIF($B45:$D45,#REF!)+COUNTIF($B45:$D45,#REF!)*(COUNTIF($B45:$D45,#REF!)-1)/2)/COUNTIF($B45:$D45,#REF!)</f>
        <v>#REF!</v>
      </c>
      <c r="R45" s="2" t="e">
        <f>(RANK(#REF!,$B45:$D45,1)*COUNTIF($B45:$D45,#REF!)+COUNTIF($B45:$D45,#REF!)*(COUNTIF($B45:$D45,#REF!)-1)/2)/COUNTIF($B45:$D45,#REF!)</f>
        <v>#REF!</v>
      </c>
      <c r="S45" s="2" t="e">
        <f>(RANK(#REF!,$B45:$D45,1)*COUNTIF($B45:$D45,#REF!)+COUNTIF($B45:$D45,#REF!)*(COUNTIF($B45:$D45,#REF!)-1)/2)/COUNTIF($B45:$D45,#REF!)</f>
        <v>#REF!</v>
      </c>
      <c r="T45" s="2" t="e">
        <f>(RANK(#REF!,$B45:$D45,1)*COUNTIF($B45:$D45,#REF!)+COUNTIF($B45:$D45,#REF!)*(COUNTIF($B45:$D45,#REF!)-1)/2)/COUNTIF($B45:$D45,#REF!)</f>
        <v>#REF!</v>
      </c>
      <c r="U45" s="2" t="e">
        <f>(RANK(#REF!,$B45:$D45,1)*COUNTIF($B45:$D45,#REF!)+COUNTIF($B45:$D45,#REF!)*(COUNTIF($B45:$D45,#REF!)-1)/2)/COUNTIF($B45:$D45,#REF!)</f>
        <v>#REF!</v>
      </c>
      <c r="V45" s="2" t="e">
        <f>(RANK(#REF!,$B45:$D45,1)*COUNTIF($B45:$D45,#REF!)+COUNTIF($B45:$D45,#REF!)*(COUNTIF($B45:$D45,#REF!)-1)/2)/COUNTIF($B45:$D45,#REF!)</f>
        <v>#REF!</v>
      </c>
      <c r="W45" s="2" t="e">
        <f>(RANK(#REF!,$B45:$D45,1)*COUNTIF($B45:$D45,#REF!)+COUNTIF($B45:$D45,#REF!)*(COUNTIF($B45:$D45,#REF!)-1)/2)/COUNTIF($B45:$D45,#REF!)</f>
        <v>#REF!</v>
      </c>
      <c r="X45" s="2" t="e">
        <f>(RANK(#REF!,$B45:$D45,1)*COUNTIF($B45:$D45,#REF!)+COUNTIF($B45:$D45,#REF!)*(COUNTIF($B45:$D45,#REF!)-1)/2)/COUNTIF($B45:$D45,#REF!)</f>
        <v>#REF!</v>
      </c>
      <c r="Y45" s="2" t="e">
        <f>(RANK(#REF!,$B45:$D45,1)*COUNTIF($B45:$D45,#REF!)+COUNTIF($B45:$D45,#REF!)*(COUNTIF($B45:$D45,#REF!)-1)/2)/COUNTIF($B45:$D45,#REF!)</f>
        <v>#REF!</v>
      </c>
      <c r="Z45" s="2" t="e">
        <f>(RANK(#REF!,$B45:$D45,1)*COUNTIF($B45:$D45,#REF!)+COUNTIF($B45:$D45,#REF!)*(COUNTIF($B45:$D45,#REF!)-1)/2)/COUNTIF($B45:$D45,#REF!)</f>
        <v>#REF!</v>
      </c>
      <c r="AA45" s="2" t="e">
        <f>(RANK(#REF!,$B45:$D45,1)*COUNTIF($B45:$D45,#REF!)+COUNTIF($B45:$D45,#REF!)*(COUNTIF($B45:$D45,#REF!)-1)/2)/COUNTIF($B45:$D45,#REF!)</f>
        <v>#REF!</v>
      </c>
      <c r="AB45" s="2" t="e">
        <f>(RANK(#REF!,$B45:$D45,1)*COUNTIF($B45:$D45,#REF!)+COUNTIF($B45:$D45,#REF!)*(COUNTIF($B45:$D45,#REF!)-1)/2)/COUNTIF($B45:$D45,#REF!)</f>
        <v>#REF!</v>
      </c>
    </row>
    <row r="46" spans="1:28" s="2" customFormat="1" ht="14.25" customHeight="1">
      <c r="A46" s="3" t="s">
        <v>69</v>
      </c>
      <c r="B46" s="39">
        <v>11.71</v>
      </c>
      <c r="C46" s="39">
        <v>7.06</v>
      </c>
      <c r="D46" s="39">
        <v>26.45</v>
      </c>
      <c r="E46" s="2">
        <f t="shared" si="0"/>
        <v>204.95406666666662</v>
      </c>
      <c r="G46" s="3" t="str">
        <f t="shared" si="1"/>
        <v>n=44</v>
      </c>
      <c r="H46" s="2">
        <f t="shared" si="3"/>
        <v>2</v>
      </c>
      <c r="I46" s="2">
        <f t="shared" si="3"/>
        <v>1</v>
      </c>
      <c r="J46" s="2">
        <f t="shared" si="3"/>
        <v>3</v>
      </c>
      <c r="K46" s="2" t="e">
        <f>(RANK(#REF!,$B46:$D46,1)*COUNTIF($B46:$D46,#REF!)+COUNTIF($B46:$D46,#REF!)*(COUNTIF($B46:$D46,#REF!)-1)/2)/COUNTIF($B46:$D46,#REF!)</f>
        <v>#REF!</v>
      </c>
      <c r="L46" s="2" t="e">
        <f>(RANK(#REF!,$B46:$D46,1)*COUNTIF($B46:$D46,#REF!)+COUNTIF($B46:$D46,#REF!)*(COUNTIF($B46:$D46,#REF!)-1)/2)/COUNTIF($B46:$D46,#REF!)</f>
        <v>#REF!</v>
      </c>
      <c r="M46" s="2" t="e">
        <f>(RANK(#REF!,$B46:$D46,1)*COUNTIF($B46:$D46,#REF!)+COUNTIF($B46:$D46,#REF!)*(COUNTIF($B46:$D46,#REF!)-1)/2)/COUNTIF($B46:$D46,#REF!)</f>
        <v>#REF!</v>
      </c>
      <c r="N46" s="2" t="e">
        <f>(RANK(#REF!,$B46:$D46,1)*COUNTIF($B46:$D46,#REF!)+COUNTIF($B46:$D46,#REF!)*(COUNTIF($B46:$D46,#REF!)-1)/2)/COUNTIF($B46:$D46,#REF!)</f>
        <v>#REF!</v>
      </c>
      <c r="O46" s="2" t="e">
        <f>(RANK(#REF!,$B46:$D46,1)*COUNTIF($B46:$D46,#REF!)+COUNTIF($B46:$D46,#REF!)*(COUNTIF($B46:$D46,#REF!)-1)/2)/COUNTIF($B46:$D46,#REF!)</f>
        <v>#REF!</v>
      </c>
      <c r="P46" s="2" t="e">
        <f>(RANK(#REF!,$B46:$D46,1)*COUNTIF($B46:$D46,#REF!)+COUNTIF($B46:$D46,#REF!)*(COUNTIF($B46:$D46,#REF!)-1)/2)/COUNTIF($B46:$D46,#REF!)</f>
        <v>#REF!</v>
      </c>
      <c r="Q46" s="2" t="e">
        <f>(RANK(#REF!,$B46:$D46,1)*COUNTIF($B46:$D46,#REF!)+COUNTIF($B46:$D46,#REF!)*(COUNTIF($B46:$D46,#REF!)-1)/2)/COUNTIF($B46:$D46,#REF!)</f>
        <v>#REF!</v>
      </c>
      <c r="R46" s="2" t="e">
        <f>(RANK(#REF!,$B46:$D46,1)*COUNTIF($B46:$D46,#REF!)+COUNTIF($B46:$D46,#REF!)*(COUNTIF($B46:$D46,#REF!)-1)/2)/COUNTIF($B46:$D46,#REF!)</f>
        <v>#REF!</v>
      </c>
      <c r="S46" s="2" t="e">
        <f>(RANK(#REF!,$B46:$D46,1)*COUNTIF($B46:$D46,#REF!)+COUNTIF($B46:$D46,#REF!)*(COUNTIF($B46:$D46,#REF!)-1)/2)/COUNTIF($B46:$D46,#REF!)</f>
        <v>#REF!</v>
      </c>
      <c r="T46" s="2" t="e">
        <f>(RANK(#REF!,$B46:$D46,1)*COUNTIF($B46:$D46,#REF!)+COUNTIF($B46:$D46,#REF!)*(COUNTIF($B46:$D46,#REF!)-1)/2)/COUNTIF($B46:$D46,#REF!)</f>
        <v>#REF!</v>
      </c>
      <c r="U46" s="2" t="e">
        <f>(RANK(#REF!,$B46:$D46,1)*COUNTIF($B46:$D46,#REF!)+COUNTIF($B46:$D46,#REF!)*(COUNTIF($B46:$D46,#REF!)-1)/2)/COUNTIF($B46:$D46,#REF!)</f>
        <v>#REF!</v>
      </c>
      <c r="V46" s="2" t="e">
        <f>(RANK(#REF!,$B46:$D46,1)*COUNTIF($B46:$D46,#REF!)+COUNTIF($B46:$D46,#REF!)*(COUNTIF($B46:$D46,#REF!)-1)/2)/COUNTIF($B46:$D46,#REF!)</f>
        <v>#REF!</v>
      </c>
      <c r="W46" s="2" t="e">
        <f>(RANK(#REF!,$B46:$D46,1)*COUNTIF($B46:$D46,#REF!)+COUNTIF($B46:$D46,#REF!)*(COUNTIF($B46:$D46,#REF!)-1)/2)/COUNTIF($B46:$D46,#REF!)</f>
        <v>#REF!</v>
      </c>
      <c r="X46" s="2" t="e">
        <f>(RANK(#REF!,$B46:$D46,1)*COUNTIF($B46:$D46,#REF!)+COUNTIF($B46:$D46,#REF!)*(COUNTIF($B46:$D46,#REF!)-1)/2)/COUNTIF($B46:$D46,#REF!)</f>
        <v>#REF!</v>
      </c>
      <c r="Y46" s="2" t="e">
        <f>(RANK(#REF!,$B46:$D46,1)*COUNTIF($B46:$D46,#REF!)+COUNTIF($B46:$D46,#REF!)*(COUNTIF($B46:$D46,#REF!)-1)/2)/COUNTIF($B46:$D46,#REF!)</f>
        <v>#REF!</v>
      </c>
      <c r="Z46" s="2" t="e">
        <f>(RANK(#REF!,$B46:$D46,1)*COUNTIF($B46:$D46,#REF!)+COUNTIF($B46:$D46,#REF!)*(COUNTIF($B46:$D46,#REF!)-1)/2)/COUNTIF($B46:$D46,#REF!)</f>
        <v>#REF!</v>
      </c>
      <c r="AA46" s="2" t="e">
        <f>(RANK(#REF!,$B46:$D46,1)*COUNTIF($B46:$D46,#REF!)+COUNTIF($B46:$D46,#REF!)*(COUNTIF($B46:$D46,#REF!)-1)/2)/COUNTIF($B46:$D46,#REF!)</f>
        <v>#REF!</v>
      </c>
      <c r="AB46" s="2" t="e">
        <f>(RANK(#REF!,$B46:$D46,1)*COUNTIF($B46:$D46,#REF!)+COUNTIF($B46:$D46,#REF!)*(COUNTIF($B46:$D46,#REF!)-1)/2)/COUNTIF($B46:$D46,#REF!)</f>
        <v>#REF!</v>
      </c>
    </row>
    <row r="47" spans="1:28" s="2" customFormat="1" ht="14.25" customHeight="1">
      <c r="A47" s="3" t="s">
        <v>68</v>
      </c>
      <c r="B47" s="39">
        <v>21.36</v>
      </c>
      <c r="C47" s="39">
        <v>21.41</v>
      </c>
      <c r="D47" s="39">
        <v>31.23</v>
      </c>
      <c r="E47" s="2">
        <f t="shared" si="0"/>
        <v>64.61726666666668</v>
      </c>
      <c r="G47" s="3" t="str">
        <f t="shared" si="1"/>
        <v>n=45</v>
      </c>
      <c r="H47" s="2">
        <f t="shared" si="3"/>
        <v>1</v>
      </c>
      <c r="I47" s="2">
        <f t="shared" si="3"/>
        <v>2</v>
      </c>
      <c r="J47" s="2">
        <f t="shared" si="3"/>
        <v>3</v>
      </c>
      <c r="K47" s="2" t="e">
        <f>(RANK(#REF!,$B47:$D47,1)*COUNTIF($B47:$D47,#REF!)+COUNTIF($B47:$D47,#REF!)*(COUNTIF($B47:$D47,#REF!)-1)/2)/COUNTIF($B47:$D47,#REF!)</f>
        <v>#REF!</v>
      </c>
      <c r="L47" s="2" t="e">
        <f>(RANK(#REF!,$B47:$D47,1)*COUNTIF($B47:$D47,#REF!)+COUNTIF($B47:$D47,#REF!)*(COUNTIF($B47:$D47,#REF!)-1)/2)/COUNTIF($B47:$D47,#REF!)</f>
        <v>#REF!</v>
      </c>
      <c r="M47" s="2" t="e">
        <f>(RANK(#REF!,$B47:$D47,1)*COUNTIF($B47:$D47,#REF!)+COUNTIF($B47:$D47,#REF!)*(COUNTIF($B47:$D47,#REF!)-1)/2)/COUNTIF($B47:$D47,#REF!)</f>
        <v>#REF!</v>
      </c>
      <c r="N47" s="2" t="e">
        <f>(RANK(#REF!,$B47:$D47,1)*COUNTIF($B47:$D47,#REF!)+COUNTIF($B47:$D47,#REF!)*(COUNTIF($B47:$D47,#REF!)-1)/2)/COUNTIF($B47:$D47,#REF!)</f>
        <v>#REF!</v>
      </c>
      <c r="O47" s="2" t="e">
        <f>(RANK(#REF!,$B47:$D47,1)*COUNTIF($B47:$D47,#REF!)+COUNTIF($B47:$D47,#REF!)*(COUNTIF($B47:$D47,#REF!)-1)/2)/COUNTIF($B47:$D47,#REF!)</f>
        <v>#REF!</v>
      </c>
      <c r="P47" s="2" t="e">
        <f>(RANK(#REF!,$B47:$D47,1)*COUNTIF($B47:$D47,#REF!)+COUNTIF($B47:$D47,#REF!)*(COUNTIF($B47:$D47,#REF!)-1)/2)/COUNTIF($B47:$D47,#REF!)</f>
        <v>#REF!</v>
      </c>
      <c r="Q47" s="2" t="e">
        <f>(RANK(#REF!,$B47:$D47,1)*COUNTIF($B47:$D47,#REF!)+COUNTIF($B47:$D47,#REF!)*(COUNTIF($B47:$D47,#REF!)-1)/2)/COUNTIF($B47:$D47,#REF!)</f>
        <v>#REF!</v>
      </c>
      <c r="R47" s="2" t="e">
        <f>(RANK(#REF!,$B47:$D47,1)*COUNTIF($B47:$D47,#REF!)+COUNTIF($B47:$D47,#REF!)*(COUNTIF($B47:$D47,#REF!)-1)/2)/COUNTIF($B47:$D47,#REF!)</f>
        <v>#REF!</v>
      </c>
      <c r="S47" s="2" t="e">
        <f>(RANK(#REF!,$B47:$D47,1)*COUNTIF($B47:$D47,#REF!)+COUNTIF($B47:$D47,#REF!)*(COUNTIF($B47:$D47,#REF!)-1)/2)/COUNTIF($B47:$D47,#REF!)</f>
        <v>#REF!</v>
      </c>
      <c r="T47" s="2" t="e">
        <f>(RANK(#REF!,$B47:$D47,1)*COUNTIF($B47:$D47,#REF!)+COUNTIF($B47:$D47,#REF!)*(COUNTIF($B47:$D47,#REF!)-1)/2)/COUNTIF($B47:$D47,#REF!)</f>
        <v>#REF!</v>
      </c>
      <c r="U47" s="2" t="e">
        <f>(RANK(#REF!,$B47:$D47,1)*COUNTIF($B47:$D47,#REF!)+COUNTIF($B47:$D47,#REF!)*(COUNTIF($B47:$D47,#REF!)-1)/2)/COUNTIF($B47:$D47,#REF!)</f>
        <v>#REF!</v>
      </c>
      <c r="V47" s="2" t="e">
        <f>(RANK(#REF!,$B47:$D47,1)*COUNTIF($B47:$D47,#REF!)+COUNTIF($B47:$D47,#REF!)*(COUNTIF($B47:$D47,#REF!)-1)/2)/COUNTIF($B47:$D47,#REF!)</f>
        <v>#REF!</v>
      </c>
      <c r="W47" s="2" t="e">
        <f>(RANK(#REF!,$B47:$D47,1)*COUNTIF($B47:$D47,#REF!)+COUNTIF($B47:$D47,#REF!)*(COUNTIF($B47:$D47,#REF!)-1)/2)/COUNTIF($B47:$D47,#REF!)</f>
        <v>#REF!</v>
      </c>
      <c r="X47" s="2" t="e">
        <f>(RANK(#REF!,$B47:$D47,1)*COUNTIF($B47:$D47,#REF!)+COUNTIF($B47:$D47,#REF!)*(COUNTIF($B47:$D47,#REF!)-1)/2)/COUNTIF($B47:$D47,#REF!)</f>
        <v>#REF!</v>
      </c>
      <c r="Y47" s="2" t="e">
        <f>(RANK(#REF!,$B47:$D47,1)*COUNTIF($B47:$D47,#REF!)+COUNTIF($B47:$D47,#REF!)*(COUNTIF($B47:$D47,#REF!)-1)/2)/COUNTIF($B47:$D47,#REF!)</f>
        <v>#REF!</v>
      </c>
      <c r="Z47" s="2" t="e">
        <f>(RANK(#REF!,$B47:$D47,1)*COUNTIF($B47:$D47,#REF!)+COUNTIF($B47:$D47,#REF!)*(COUNTIF($B47:$D47,#REF!)-1)/2)/COUNTIF($B47:$D47,#REF!)</f>
        <v>#REF!</v>
      </c>
      <c r="AA47" s="2" t="e">
        <f>(RANK(#REF!,$B47:$D47,1)*COUNTIF($B47:$D47,#REF!)+COUNTIF($B47:$D47,#REF!)*(COUNTIF($B47:$D47,#REF!)-1)/2)/COUNTIF($B47:$D47,#REF!)</f>
        <v>#REF!</v>
      </c>
      <c r="AB47" s="2" t="e">
        <f>(RANK(#REF!,$B47:$D47,1)*COUNTIF($B47:$D47,#REF!)+COUNTIF($B47:$D47,#REF!)*(COUNTIF($B47:$D47,#REF!)-1)/2)/COUNTIF($B47:$D47,#REF!)</f>
        <v>#REF!</v>
      </c>
    </row>
    <row r="48" spans="1:28" s="2" customFormat="1" ht="14.25" customHeight="1">
      <c r="A48" s="3" t="s">
        <v>67</v>
      </c>
      <c r="B48" s="39">
        <v>12.38</v>
      </c>
      <c r="C48" s="39">
        <v>8.4</v>
      </c>
      <c r="D48" s="39">
        <v>8.16</v>
      </c>
      <c r="E48" s="2">
        <f t="shared" si="0"/>
        <v>11.235466666666669</v>
      </c>
      <c r="G48" s="3" t="str">
        <f t="shared" si="1"/>
        <v>n=46</v>
      </c>
      <c r="H48" s="2">
        <f t="shared" si="3"/>
        <v>3</v>
      </c>
      <c r="I48" s="2">
        <f t="shared" si="3"/>
        <v>2</v>
      </c>
      <c r="J48" s="2">
        <f t="shared" si="3"/>
        <v>1</v>
      </c>
      <c r="K48" s="2" t="e">
        <f>(RANK(#REF!,$B48:$D48,1)*COUNTIF($B48:$D48,#REF!)+COUNTIF($B48:$D48,#REF!)*(COUNTIF($B48:$D48,#REF!)-1)/2)/COUNTIF($B48:$D48,#REF!)</f>
        <v>#REF!</v>
      </c>
      <c r="L48" s="2" t="e">
        <f>(RANK(#REF!,$B48:$D48,1)*COUNTIF($B48:$D48,#REF!)+COUNTIF($B48:$D48,#REF!)*(COUNTIF($B48:$D48,#REF!)-1)/2)/COUNTIF($B48:$D48,#REF!)</f>
        <v>#REF!</v>
      </c>
      <c r="M48" s="2" t="e">
        <f>(RANK(#REF!,$B48:$D48,1)*COUNTIF($B48:$D48,#REF!)+COUNTIF($B48:$D48,#REF!)*(COUNTIF($B48:$D48,#REF!)-1)/2)/COUNTIF($B48:$D48,#REF!)</f>
        <v>#REF!</v>
      </c>
      <c r="N48" s="2" t="e">
        <f>(RANK(#REF!,$B48:$D48,1)*COUNTIF($B48:$D48,#REF!)+COUNTIF($B48:$D48,#REF!)*(COUNTIF($B48:$D48,#REF!)-1)/2)/COUNTIF($B48:$D48,#REF!)</f>
        <v>#REF!</v>
      </c>
      <c r="O48" s="2" t="e">
        <f>(RANK(#REF!,$B48:$D48,1)*COUNTIF($B48:$D48,#REF!)+COUNTIF($B48:$D48,#REF!)*(COUNTIF($B48:$D48,#REF!)-1)/2)/COUNTIF($B48:$D48,#REF!)</f>
        <v>#REF!</v>
      </c>
      <c r="P48" s="2" t="e">
        <f>(RANK(#REF!,$B48:$D48,1)*COUNTIF($B48:$D48,#REF!)+COUNTIF($B48:$D48,#REF!)*(COUNTIF($B48:$D48,#REF!)-1)/2)/COUNTIF($B48:$D48,#REF!)</f>
        <v>#REF!</v>
      </c>
      <c r="Q48" s="2" t="e">
        <f>(RANK(#REF!,$B48:$D48,1)*COUNTIF($B48:$D48,#REF!)+COUNTIF($B48:$D48,#REF!)*(COUNTIF($B48:$D48,#REF!)-1)/2)/COUNTIF($B48:$D48,#REF!)</f>
        <v>#REF!</v>
      </c>
      <c r="R48" s="2" t="e">
        <f>(RANK(#REF!,$B48:$D48,1)*COUNTIF($B48:$D48,#REF!)+COUNTIF($B48:$D48,#REF!)*(COUNTIF($B48:$D48,#REF!)-1)/2)/COUNTIF($B48:$D48,#REF!)</f>
        <v>#REF!</v>
      </c>
      <c r="S48" s="2" t="e">
        <f>(RANK(#REF!,$B48:$D48,1)*COUNTIF($B48:$D48,#REF!)+COUNTIF($B48:$D48,#REF!)*(COUNTIF($B48:$D48,#REF!)-1)/2)/COUNTIF($B48:$D48,#REF!)</f>
        <v>#REF!</v>
      </c>
      <c r="T48" s="2" t="e">
        <f>(RANK(#REF!,$B48:$D48,1)*COUNTIF($B48:$D48,#REF!)+COUNTIF($B48:$D48,#REF!)*(COUNTIF($B48:$D48,#REF!)-1)/2)/COUNTIF($B48:$D48,#REF!)</f>
        <v>#REF!</v>
      </c>
      <c r="U48" s="2" t="e">
        <f>(RANK(#REF!,$B48:$D48,1)*COUNTIF($B48:$D48,#REF!)+COUNTIF($B48:$D48,#REF!)*(COUNTIF($B48:$D48,#REF!)-1)/2)/COUNTIF($B48:$D48,#REF!)</f>
        <v>#REF!</v>
      </c>
      <c r="V48" s="2" t="e">
        <f>(RANK(#REF!,$B48:$D48,1)*COUNTIF($B48:$D48,#REF!)+COUNTIF($B48:$D48,#REF!)*(COUNTIF($B48:$D48,#REF!)-1)/2)/COUNTIF($B48:$D48,#REF!)</f>
        <v>#REF!</v>
      </c>
      <c r="W48" s="2" t="e">
        <f>(RANK(#REF!,$B48:$D48,1)*COUNTIF($B48:$D48,#REF!)+COUNTIF($B48:$D48,#REF!)*(COUNTIF($B48:$D48,#REF!)-1)/2)/COUNTIF($B48:$D48,#REF!)</f>
        <v>#REF!</v>
      </c>
      <c r="X48" s="2" t="e">
        <f>(RANK(#REF!,$B48:$D48,1)*COUNTIF($B48:$D48,#REF!)+COUNTIF($B48:$D48,#REF!)*(COUNTIF($B48:$D48,#REF!)-1)/2)/COUNTIF($B48:$D48,#REF!)</f>
        <v>#REF!</v>
      </c>
      <c r="Y48" s="2" t="e">
        <f>(RANK(#REF!,$B48:$D48,1)*COUNTIF($B48:$D48,#REF!)+COUNTIF($B48:$D48,#REF!)*(COUNTIF($B48:$D48,#REF!)-1)/2)/COUNTIF($B48:$D48,#REF!)</f>
        <v>#REF!</v>
      </c>
      <c r="Z48" s="2" t="e">
        <f>(RANK(#REF!,$B48:$D48,1)*COUNTIF($B48:$D48,#REF!)+COUNTIF($B48:$D48,#REF!)*(COUNTIF($B48:$D48,#REF!)-1)/2)/COUNTIF($B48:$D48,#REF!)</f>
        <v>#REF!</v>
      </c>
      <c r="AA48" s="2" t="e">
        <f>(RANK(#REF!,$B48:$D48,1)*COUNTIF($B48:$D48,#REF!)+COUNTIF($B48:$D48,#REF!)*(COUNTIF($B48:$D48,#REF!)-1)/2)/COUNTIF($B48:$D48,#REF!)</f>
        <v>#REF!</v>
      </c>
      <c r="AB48" s="2" t="e">
        <f>(RANK(#REF!,$B48:$D48,1)*COUNTIF($B48:$D48,#REF!)+COUNTIF($B48:$D48,#REF!)*(COUNTIF($B48:$D48,#REF!)-1)/2)/COUNTIF($B48:$D48,#REF!)</f>
        <v>#REF!</v>
      </c>
    </row>
    <row r="49" spans="1:28" s="2" customFormat="1" ht="14.25" customHeight="1">
      <c r="A49" s="3" t="s">
        <v>66</v>
      </c>
      <c r="B49" s="39">
        <v>63</v>
      </c>
      <c r="C49" s="39">
        <v>8.08</v>
      </c>
      <c r="D49" s="39">
        <v>53.25</v>
      </c>
      <c r="E49" s="2">
        <f t="shared" si="0"/>
        <v>1717.199266666667</v>
      </c>
      <c r="G49" s="3" t="str">
        <f t="shared" si="1"/>
        <v>n=47</v>
      </c>
      <c r="H49" s="2">
        <f t="shared" si="3"/>
        <v>3</v>
      </c>
      <c r="I49" s="2">
        <f t="shared" si="3"/>
        <v>1</v>
      </c>
      <c r="J49" s="2">
        <f t="shared" si="3"/>
        <v>2</v>
      </c>
      <c r="K49" s="2" t="e">
        <f>(RANK(#REF!,$B49:$D49,1)*COUNTIF($B49:$D49,#REF!)+COUNTIF($B49:$D49,#REF!)*(COUNTIF($B49:$D49,#REF!)-1)/2)/COUNTIF($B49:$D49,#REF!)</f>
        <v>#REF!</v>
      </c>
      <c r="L49" s="2" t="e">
        <f>(RANK(#REF!,$B49:$D49,1)*COUNTIF($B49:$D49,#REF!)+COUNTIF($B49:$D49,#REF!)*(COUNTIF($B49:$D49,#REF!)-1)/2)/COUNTIF($B49:$D49,#REF!)</f>
        <v>#REF!</v>
      </c>
      <c r="M49" s="2" t="e">
        <f>(RANK(#REF!,$B49:$D49,1)*COUNTIF($B49:$D49,#REF!)+COUNTIF($B49:$D49,#REF!)*(COUNTIF($B49:$D49,#REF!)-1)/2)/COUNTIF($B49:$D49,#REF!)</f>
        <v>#REF!</v>
      </c>
      <c r="N49" s="2" t="e">
        <f>(RANK(#REF!,$B49:$D49,1)*COUNTIF($B49:$D49,#REF!)+COUNTIF($B49:$D49,#REF!)*(COUNTIF($B49:$D49,#REF!)-1)/2)/COUNTIF($B49:$D49,#REF!)</f>
        <v>#REF!</v>
      </c>
      <c r="O49" s="2" t="e">
        <f>(RANK(#REF!,$B49:$D49,1)*COUNTIF($B49:$D49,#REF!)+COUNTIF($B49:$D49,#REF!)*(COUNTIF($B49:$D49,#REF!)-1)/2)/COUNTIF($B49:$D49,#REF!)</f>
        <v>#REF!</v>
      </c>
      <c r="P49" s="2" t="e">
        <f>(RANK(#REF!,$B49:$D49,1)*COUNTIF($B49:$D49,#REF!)+COUNTIF($B49:$D49,#REF!)*(COUNTIF($B49:$D49,#REF!)-1)/2)/COUNTIF($B49:$D49,#REF!)</f>
        <v>#REF!</v>
      </c>
      <c r="Q49" s="2" t="e">
        <f>(RANK(#REF!,$B49:$D49,1)*COUNTIF($B49:$D49,#REF!)+COUNTIF($B49:$D49,#REF!)*(COUNTIF($B49:$D49,#REF!)-1)/2)/COUNTIF($B49:$D49,#REF!)</f>
        <v>#REF!</v>
      </c>
      <c r="R49" s="2" t="e">
        <f>(RANK(#REF!,$B49:$D49,1)*COUNTIF($B49:$D49,#REF!)+COUNTIF($B49:$D49,#REF!)*(COUNTIF($B49:$D49,#REF!)-1)/2)/COUNTIF($B49:$D49,#REF!)</f>
        <v>#REF!</v>
      </c>
      <c r="S49" s="2" t="e">
        <f>(RANK(#REF!,$B49:$D49,1)*COUNTIF($B49:$D49,#REF!)+COUNTIF($B49:$D49,#REF!)*(COUNTIF($B49:$D49,#REF!)-1)/2)/COUNTIF($B49:$D49,#REF!)</f>
        <v>#REF!</v>
      </c>
      <c r="T49" s="2" t="e">
        <f>(RANK(#REF!,$B49:$D49,1)*COUNTIF($B49:$D49,#REF!)+COUNTIF($B49:$D49,#REF!)*(COUNTIF($B49:$D49,#REF!)-1)/2)/COUNTIF($B49:$D49,#REF!)</f>
        <v>#REF!</v>
      </c>
      <c r="U49" s="2" t="e">
        <f>(RANK(#REF!,$B49:$D49,1)*COUNTIF($B49:$D49,#REF!)+COUNTIF($B49:$D49,#REF!)*(COUNTIF($B49:$D49,#REF!)-1)/2)/COUNTIF($B49:$D49,#REF!)</f>
        <v>#REF!</v>
      </c>
      <c r="V49" s="2" t="e">
        <f>(RANK(#REF!,$B49:$D49,1)*COUNTIF($B49:$D49,#REF!)+COUNTIF($B49:$D49,#REF!)*(COUNTIF($B49:$D49,#REF!)-1)/2)/COUNTIF($B49:$D49,#REF!)</f>
        <v>#REF!</v>
      </c>
      <c r="W49" s="2" t="e">
        <f>(RANK(#REF!,$B49:$D49,1)*COUNTIF($B49:$D49,#REF!)+COUNTIF($B49:$D49,#REF!)*(COUNTIF($B49:$D49,#REF!)-1)/2)/COUNTIF($B49:$D49,#REF!)</f>
        <v>#REF!</v>
      </c>
      <c r="X49" s="2" t="e">
        <f>(RANK(#REF!,$B49:$D49,1)*COUNTIF($B49:$D49,#REF!)+COUNTIF($B49:$D49,#REF!)*(COUNTIF($B49:$D49,#REF!)-1)/2)/COUNTIF($B49:$D49,#REF!)</f>
        <v>#REF!</v>
      </c>
      <c r="Y49" s="2" t="e">
        <f>(RANK(#REF!,$B49:$D49,1)*COUNTIF($B49:$D49,#REF!)+COUNTIF($B49:$D49,#REF!)*(COUNTIF($B49:$D49,#REF!)-1)/2)/COUNTIF($B49:$D49,#REF!)</f>
        <v>#REF!</v>
      </c>
      <c r="Z49" s="2" t="e">
        <f>(RANK(#REF!,$B49:$D49,1)*COUNTIF($B49:$D49,#REF!)+COUNTIF($B49:$D49,#REF!)*(COUNTIF($B49:$D49,#REF!)-1)/2)/COUNTIF($B49:$D49,#REF!)</f>
        <v>#REF!</v>
      </c>
      <c r="AA49" s="2" t="e">
        <f>(RANK(#REF!,$B49:$D49,1)*COUNTIF($B49:$D49,#REF!)+COUNTIF($B49:$D49,#REF!)*(COUNTIF($B49:$D49,#REF!)-1)/2)/COUNTIF($B49:$D49,#REF!)</f>
        <v>#REF!</v>
      </c>
      <c r="AB49" s="2" t="e">
        <f>(RANK(#REF!,$B49:$D49,1)*COUNTIF($B49:$D49,#REF!)+COUNTIF($B49:$D49,#REF!)*(COUNTIF($B49:$D49,#REF!)-1)/2)/COUNTIF($B49:$D49,#REF!)</f>
        <v>#REF!</v>
      </c>
    </row>
    <row r="50" spans="1:28" s="2" customFormat="1" ht="14.25" customHeight="1">
      <c r="A50" s="3" t="s">
        <v>65</v>
      </c>
      <c r="B50" s="39">
        <v>13.36</v>
      </c>
      <c r="C50" s="39">
        <v>6.95</v>
      </c>
      <c r="D50" s="39">
        <v>6.73</v>
      </c>
      <c r="E50" s="2">
        <f t="shared" si="0"/>
        <v>28.364466666666658</v>
      </c>
      <c r="G50" s="3" t="str">
        <f t="shared" si="1"/>
        <v>n=48</v>
      </c>
      <c r="H50" s="2">
        <f t="shared" si="3"/>
        <v>3</v>
      </c>
      <c r="I50" s="2">
        <f t="shared" si="3"/>
        <v>2</v>
      </c>
      <c r="J50" s="2">
        <f t="shared" si="3"/>
        <v>1</v>
      </c>
      <c r="K50" s="2" t="e">
        <f>(RANK(#REF!,$B50:$D50,1)*COUNTIF($B50:$D50,#REF!)+COUNTIF($B50:$D50,#REF!)*(COUNTIF($B50:$D50,#REF!)-1)/2)/COUNTIF($B50:$D50,#REF!)</f>
        <v>#REF!</v>
      </c>
      <c r="L50" s="2" t="e">
        <f>(RANK(#REF!,$B50:$D50,1)*COUNTIF($B50:$D50,#REF!)+COUNTIF($B50:$D50,#REF!)*(COUNTIF($B50:$D50,#REF!)-1)/2)/COUNTIF($B50:$D50,#REF!)</f>
        <v>#REF!</v>
      </c>
      <c r="M50" s="2" t="e">
        <f>(RANK(#REF!,$B50:$D50,1)*COUNTIF($B50:$D50,#REF!)+COUNTIF($B50:$D50,#REF!)*(COUNTIF($B50:$D50,#REF!)-1)/2)/COUNTIF($B50:$D50,#REF!)</f>
        <v>#REF!</v>
      </c>
      <c r="N50" s="2" t="e">
        <f>(RANK(#REF!,$B50:$D50,1)*COUNTIF($B50:$D50,#REF!)+COUNTIF($B50:$D50,#REF!)*(COUNTIF($B50:$D50,#REF!)-1)/2)/COUNTIF($B50:$D50,#REF!)</f>
        <v>#REF!</v>
      </c>
      <c r="O50" s="2" t="e">
        <f>(RANK(#REF!,$B50:$D50,1)*COUNTIF($B50:$D50,#REF!)+COUNTIF($B50:$D50,#REF!)*(COUNTIF($B50:$D50,#REF!)-1)/2)/COUNTIF($B50:$D50,#REF!)</f>
        <v>#REF!</v>
      </c>
      <c r="P50" s="2" t="e">
        <f>(RANK(#REF!,$B50:$D50,1)*COUNTIF($B50:$D50,#REF!)+COUNTIF($B50:$D50,#REF!)*(COUNTIF($B50:$D50,#REF!)-1)/2)/COUNTIF($B50:$D50,#REF!)</f>
        <v>#REF!</v>
      </c>
      <c r="Q50" s="2" t="e">
        <f>(RANK(#REF!,$B50:$D50,1)*COUNTIF($B50:$D50,#REF!)+COUNTIF($B50:$D50,#REF!)*(COUNTIF($B50:$D50,#REF!)-1)/2)/COUNTIF($B50:$D50,#REF!)</f>
        <v>#REF!</v>
      </c>
      <c r="R50" s="2" t="e">
        <f>(RANK(#REF!,$B50:$D50,1)*COUNTIF($B50:$D50,#REF!)+COUNTIF($B50:$D50,#REF!)*(COUNTIF($B50:$D50,#REF!)-1)/2)/COUNTIF($B50:$D50,#REF!)</f>
        <v>#REF!</v>
      </c>
      <c r="S50" s="2" t="e">
        <f>(RANK(#REF!,$B50:$D50,1)*COUNTIF($B50:$D50,#REF!)+COUNTIF($B50:$D50,#REF!)*(COUNTIF($B50:$D50,#REF!)-1)/2)/COUNTIF($B50:$D50,#REF!)</f>
        <v>#REF!</v>
      </c>
      <c r="T50" s="2" t="e">
        <f>(RANK(#REF!,$B50:$D50,1)*COUNTIF($B50:$D50,#REF!)+COUNTIF($B50:$D50,#REF!)*(COUNTIF($B50:$D50,#REF!)-1)/2)/COUNTIF($B50:$D50,#REF!)</f>
        <v>#REF!</v>
      </c>
      <c r="U50" s="2" t="e">
        <f>(RANK(#REF!,$B50:$D50,1)*COUNTIF($B50:$D50,#REF!)+COUNTIF($B50:$D50,#REF!)*(COUNTIF($B50:$D50,#REF!)-1)/2)/COUNTIF($B50:$D50,#REF!)</f>
        <v>#REF!</v>
      </c>
      <c r="V50" s="2" t="e">
        <f>(RANK(#REF!,$B50:$D50,1)*COUNTIF($B50:$D50,#REF!)+COUNTIF($B50:$D50,#REF!)*(COUNTIF($B50:$D50,#REF!)-1)/2)/COUNTIF($B50:$D50,#REF!)</f>
        <v>#REF!</v>
      </c>
      <c r="W50" s="2" t="e">
        <f>(RANK(#REF!,$B50:$D50,1)*COUNTIF($B50:$D50,#REF!)+COUNTIF($B50:$D50,#REF!)*(COUNTIF($B50:$D50,#REF!)-1)/2)/COUNTIF($B50:$D50,#REF!)</f>
        <v>#REF!</v>
      </c>
      <c r="X50" s="2" t="e">
        <f>(RANK(#REF!,$B50:$D50,1)*COUNTIF($B50:$D50,#REF!)+COUNTIF($B50:$D50,#REF!)*(COUNTIF($B50:$D50,#REF!)-1)/2)/COUNTIF($B50:$D50,#REF!)</f>
        <v>#REF!</v>
      </c>
      <c r="Y50" s="2" t="e">
        <f>(RANK(#REF!,$B50:$D50,1)*COUNTIF($B50:$D50,#REF!)+COUNTIF($B50:$D50,#REF!)*(COUNTIF($B50:$D50,#REF!)-1)/2)/COUNTIF($B50:$D50,#REF!)</f>
        <v>#REF!</v>
      </c>
      <c r="Z50" s="2" t="e">
        <f>(RANK(#REF!,$B50:$D50,1)*COUNTIF($B50:$D50,#REF!)+COUNTIF($B50:$D50,#REF!)*(COUNTIF($B50:$D50,#REF!)-1)/2)/COUNTIF($B50:$D50,#REF!)</f>
        <v>#REF!</v>
      </c>
      <c r="AA50" s="2" t="e">
        <f>(RANK(#REF!,$B50:$D50,1)*COUNTIF($B50:$D50,#REF!)+COUNTIF($B50:$D50,#REF!)*(COUNTIF($B50:$D50,#REF!)-1)/2)/COUNTIF($B50:$D50,#REF!)</f>
        <v>#REF!</v>
      </c>
      <c r="AB50" s="2" t="e">
        <f>(RANK(#REF!,$B50:$D50,1)*COUNTIF($B50:$D50,#REF!)+COUNTIF($B50:$D50,#REF!)*(COUNTIF($B50:$D50,#REF!)-1)/2)/COUNTIF($B50:$D50,#REF!)</f>
        <v>#REF!</v>
      </c>
    </row>
    <row r="51" spans="1:28" s="2" customFormat="1" ht="14.25" customHeight="1">
      <c r="A51" s="3" t="s">
        <v>64</v>
      </c>
      <c r="B51" s="39">
        <v>10.65</v>
      </c>
      <c r="C51" s="39">
        <v>8.2799999999999994</v>
      </c>
      <c r="D51" s="39">
        <v>21.26</v>
      </c>
      <c r="E51" s="2">
        <f t="shared" si="0"/>
        <v>95.556466666666694</v>
      </c>
      <c r="G51" s="3" t="str">
        <f t="shared" si="1"/>
        <v>n=49</v>
      </c>
      <c r="H51" s="2">
        <f t="shared" si="3"/>
        <v>2</v>
      </c>
      <c r="I51" s="2">
        <f t="shared" si="3"/>
        <v>1</v>
      </c>
      <c r="J51" s="2">
        <f t="shared" si="3"/>
        <v>3</v>
      </c>
      <c r="K51" s="2" t="e">
        <f>(RANK(#REF!,$B51:$D51,1)*COUNTIF($B51:$D51,#REF!)+COUNTIF($B51:$D51,#REF!)*(COUNTIF($B51:$D51,#REF!)-1)/2)/COUNTIF($B51:$D51,#REF!)</f>
        <v>#REF!</v>
      </c>
      <c r="L51" s="2" t="e">
        <f>(RANK(#REF!,$B51:$D51,1)*COUNTIF($B51:$D51,#REF!)+COUNTIF($B51:$D51,#REF!)*(COUNTIF($B51:$D51,#REF!)-1)/2)/COUNTIF($B51:$D51,#REF!)</f>
        <v>#REF!</v>
      </c>
      <c r="M51" s="2" t="e">
        <f>(RANK(#REF!,$B51:$D51,1)*COUNTIF($B51:$D51,#REF!)+COUNTIF($B51:$D51,#REF!)*(COUNTIF($B51:$D51,#REF!)-1)/2)/COUNTIF($B51:$D51,#REF!)</f>
        <v>#REF!</v>
      </c>
      <c r="N51" s="2" t="e">
        <f>(RANK(#REF!,$B51:$D51,1)*COUNTIF($B51:$D51,#REF!)+COUNTIF($B51:$D51,#REF!)*(COUNTIF($B51:$D51,#REF!)-1)/2)/COUNTIF($B51:$D51,#REF!)</f>
        <v>#REF!</v>
      </c>
      <c r="O51" s="2" t="e">
        <f>(RANK(#REF!,$B51:$D51,1)*COUNTIF($B51:$D51,#REF!)+COUNTIF($B51:$D51,#REF!)*(COUNTIF($B51:$D51,#REF!)-1)/2)/COUNTIF($B51:$D51,#REF!)</f>
        <v>#REF!</v>
      </c>
      <c r="P51" s="2" t="e">
        <f>(RANK(#REF!,$B51:$D51,1)*COUNTIF($B51:$D51,#REF!)+COUNTIF($B51:$D51,#REF!)*(COUNTIF($B51:$D51,#REF!)-1)/2)/COUNTIF($B51:$D51,#REF!)</f>
        <v>#REF!</v>
      </c>
      <c r="Q51" s="2" t="e">
        <f>(RANK(#REF!,$B51:$D51,1)*COUNTIF($B51:$D51,#REF!)+COUNTIF($B51:$D51,#REF!)*(COUNTIF($B51:$D51,#REF!)-1)/2)/COUNTIF($B51:$D51,#REF!)</f>
        <v>#REF!</v>
      </c>
      <c r="R51" s="2" t="e">
        <f>(RANK(#REF!,$B51:$D51,1)*COUNTIF($B51:$D51,#REF!)+COUNTIF($B51:$D51,#REF!)*(COUNTIF($B51:$D51,#REF!)-1)/2)/COUNTIF($B51:$D51,#REF!)</f>
        <v>#REF!</v>
      </c>
      <c r="S51" s="2" t="e">
        <f>(RANK(#REF!,$B51:$D51,1)*COUNTIF($B51:$D51,#REF!)+COUNTIF($B51:$D51,#REF!)*(COUNTIF($B51:$D51,#REF!)-1)/2)/COUNTIF($B51:$D51,#REF!)</f>
        <v>#REF!</v>
      </c>
      <c r="T51" s="2" t="e">
        <f>(RANK(#REF!,$B51:$D51,1)*COUNTIF($B51:$D51,#REF!)+COUNTIF($B51:$D51,#REF!)*(COUNTIF($B51:$D51,#REF!)-1)/2)/COUNTIF($B51:$D51,#REF!)</f>
        <v>#REF!</v>
      </c>
      <c r="U51" s="2" t="e">
        <f>(RANK(#REF!,$B51:$D51,1)*COUNTIF($B51:$D51,#REF!)+COUNTIF($B51:$D51,#REF!)*(COUNTIF($B51:$D51,#REF!)-1)/2)/COUNTIF($B51:$D51,#REF!)</f>
        <v>#REF!</v>
      </c>
      <c r="V51" s="2" t="e">
        <f>(RANK(#REF!,$B51:$D51,1)*COUNTIF($B51:$D51,#REF!)+COUNTIF($B51:$D51,#REF!)*(COUNTIF($B51:$D51,#REF!)-1)/2)/COUNTIF($B51:$D51,#REF!)</f>
        <v>#REF!</v>
      </c>
      <c r="W51" s="2" t="e">
        <f>(RANK(#REF!,$B51:$D51,1)*COUNTIF($B51:$D51,#REF!)+COUNTIF($B51:$D51,#REF!)*(COUNTIF($B51:$D51,#REF!)-1)/2)/COUNTIF($B51:$D51,#REF!)</f>
        <v>#REF!</v>
      </c>
      <c r="X51" s="2" t="e">
        <f>(RANK(#REF!,$B51:$D51,1)*COUNTIF($B51:$D51,#REF!)+COUNTIF($B51:$D51,#REF!)*(COUNTIF($B51:$D51,#REF!)-1)/2)/COUNTIF($B51:$D51,#REF!)</f>
        <v>#REF!</v>
      </c>
      <c r="Y51" s="2" t="e">
        <f>(RANK(#REF!,$B51:$D51,1)*COUNTIF($B51:$D51,#REF!)+COUNTIF($B51:$D51,#REF!)*(COUNTIF($B51:$D51,#REF!)-1)/2)/COUNTIF($B51:$D51,#REF!)</f>
        <v>#REF!</v>
      </c>
      <c r="Z51" s="2" t="e">
        <f>(RANK(#REF!,$B51:$D51,1)*COUNTIF($B51:$D51,#REF!)+COUNTIF($B51:$D51,#REF!)*(COUNTIF($B51:$D51,#REF!)-1)/2)/COUNTIF($B51:$D51,#REF!)</f>
        <v>#REF!</v>
      </c>
      <c r="AA51" s="2" t="e">
        <f>(RANK(#REF!,$B51:$D51,1)*COUNTIF($B51:$D51,#REF!)+COUNTIF($B51:$D51,#REF!)*(COUNTIF($B51:$D51,#REF!)-1)/2)/COUNTIF($B51:$D51,#REF!)</f>
        <v>#REF!</v>
      </c>
      <c r="AB51" s="2" t="e">
        <f>(RANK(#REF!,$B51:$D51,1)*COUNTIF($B51:$D51,#REF!)+COUNTIF($B51:$D51,#REF!)*(COUNTIF($B51:$D51,#REF!)-1)/2)/COUNTIF($B51:$D51,#REF!)</f>
        <v>#REF!</v>
      </c>
    </row>
    <row r="52" spans="1:28" s="2" customFormat="1" ht="14.25" customHeight="1">
      <c r="A52" s="3" t="s">
        <v>63</v>
      </c>
      <c r="B52" s="39">
        <v>10.51</v>
      </c>
      <c r="C52" s="39">
        <v>5.16</v>
      </c>
      <c r="D52" s="39">
        <v>5.18</v>
      </c>
      <c r="E52" s="2">
        <f t="shared" si="0"/>
        <v>19.0106</v>
      </c>
      <c r="G52" s="3" t="str">
        <f t="shared" si="1"/>
        <v>n=50</v>
      </c>
      <c r="H52" s="2">
        <f t="shared" si="3"/>
        <v>3</v>
      </c>
      <c r="I52" s="2">
        <f t="shared" si="3"/>
        <v>1</v>
      </c>
      <c r="J52" s="2">
        <f t="shared" si="3"/>
        <v>2</v>
      </c>
      <c r="K52" s="2" t="e">
        <f>(RANK(#REF!,$B52:$D52,1)*COUNTIF($B52:$D52,#REF!)+COUNTIF($B52:$D52,#REF!)*(COUNTIF($B52:$D52,#REF!)-1)/2)/COUNTIF($B52:$D52,#REF!)</f>
        <v>#REF!</v>
      </c>
      <c r="L52" s="2" t="e">
        <f>(RANK(#REF!,$B52:$D52,1)*COUNTIF($B52:$D52,#REF!)+COUNTIF($B52:$D52,#REF!)*(COUNTIF($B52:$D52,#REF!)-1)/2)/COUNTIF($B52:$D52,#REF!)</f>
        <v>#REF!</v>
      </c>
      <c r="M52" s="2" t="e">
        <f>(RANK(#REF!,$B52:$D52,1)*COUNTIF($B52:$D52,#REF!)+COUNTIF($B52:$D52,#REF!)*(COUNTIF($B52:$D52,#REF!)-1)/2)/COUNTIF($B52:$D52,#REF!)</f>
        <v>#REF!</v>
      </c>
      <c r="N52" s="2" t="e">
        <f>(RANK(#REF!,$B52:$D52,1)*COUNTIF($B52:$D52,#REF!)+COUNTIF($B52:$D52,#REF!)*(COUNTIF($B52:$D52,#REF!)-1)/2)/COUNTIF($B52:$D52,#REF!)</f>
        <v>#REF!</v>
      </c>
      <c r="O52" s="2" t="e">
        <f>(RANK(#REF!,$B52:$D52,1)*COUNTIF($B52:$D52,#REF!)+COUNTIF($B52:$D52,#REF!)*(COUNTIF($B52:$D52,#REF!)-1)/2)/COUNTIF($B52:$D52,#REF!)</f>
        <v>#REF!</v>
      </c>
      <c r="P52" s="2" t="e">
        <f>(RANK(#REF!,$B52:$D52,1)*COUNTIF($B52:$D52,#REF!)+COUNTIF($B52:$D52,#REF!)*(COUNTIF($B52:$D52,#REF!)-1)/2)/COUNTIF($B52:$D52,#REF!)</f>
        <v>#REF!</v>
      </c>
      <c r="Q52" s="2" t="e">
        <f>(RANK(#REF!,$B52:$D52,1)*COUNTIF($B52:$D52,#REF!)+COUNTIF($B52:$D52,#REF!)*(COUNTIF($B52:$D52,#REF!)-1)/2)/COUNTIF($B52:$D52,#REF!)</f>
        <v>#REF!</v>
      </c>
      <c r="R52" s="2" t="e">
        <f>(RANK(#REF!,$B52:$D52,1)*COUNTIF($B52:$D52,#REF!)+COUNTIF($B52:$D52,#REF!)*(COUNTIF($B52:$D52,#REF!)-1)/2)/COUNTIF($B52:$D52,#REF!)</f>
        <v>#REF!</v>
      </c>
      <c r="S52" s="2" t="e">
        <f>(RANK(#REF!,$B52:$D52,1)*COUNTIF($B52:$D52,#REF!)+COUNTIF($B52:$D52,#REF!)*(COUNTIF($B52:$D52,#REF!)-1)/2)/COUNTIF($B52:$D52,#REF!)</f>
        <v>#REF!</v>
      </c>
      <c r="T52" s="2" t="e">
        <f>(RANK(#REF!,$B52:$D52,1)*COUNTIF($B52:$D52,#REF!)+COUNTIF($B52:$D52,#REF!)*(COUNTIF($B52:$D52,#REF!)-1)/2)/COUNTIF($B52:$D52,#REF!)</f>
        <v>#REF!</v>
      </c>
      <c r="U52" s="2" t="e">
        <f>(RANK(#REF!,$B52:$D52,1)*COUNTIF($B52:$D52,#REF!)+COUNTIF($B52:$D52,#REF!)*(COUNTIF($B52:$D52,#REF!)-1)/2)/COUNTIF($B52:$D52,#REF!)</f>
        <v>#REF!</v>
      </c>
      <c r="V52" s="2" t="e">
        <f>(RANK(#REF!,$B52:$D52,1)*COUNTIF($B52:$D52,#REF!)+COUNTIF($B52:$D52,#REF!)*(COUNTIF($B52:$D52,#REF!)-1)/2)/COUNTIF($B52:$D52,#REF!)</f>
        <v>#REF!</v>
      </c>
      <c r="W52" s="2" t="e">
        <f>(RANK(#REF!,$B52:$D52,1)*COUNTIF($B52:$D52,#REF!)+COUNTIF($B52:$D52,#REF!)*(COUNTIF($B52:$D52,#REF!)-1)/2)/COUNTIF($B52:$D52,#REF!)</f>
        <v>#REF!</v>
      </c>
      <c r="X52" s="2" t="e">
        <f>(RANK(#REF!,$B52:$D52,1)*COUNTIF($B52:$D52,#REF!)+COUNTIF($B52:$D52,#REF!)*(COUNTIF($B52:$D52,#REF!)-1)/2)/COUNTIF($B52:$D52,#REF!)</f>
        <v>#REF!</v>
      </c>
      <c r="Y52" s="2" t="e">
        <f>(RANK(#REF!,$B52:$D52,1)*COUNTIF($B52:$D52,#REF!)+COUNTIF($B52:$D52,#REF!)*(COUNTIF($B52:$D52,#REF!)-1)/2)/COUNTIF($B52:$D52,#REF!)</f>
        <v>#REF!</v>
      </c>
      <c r="Z52" s="2" t="e">
        <f>(RANK(#REF!,$B52:$D52,1)*COUNTIF($B52:$D52,#REF!)+COUNTIF($B52:$D52,#REF!)*(COUNTIF($B52:$D52,#REF!)-1)/2)/COUNTIF($B52:$D52,#REF!)</f>
        <v>#REF!</v>
      </c>
      <c r="AA52" s="2" t="e">
        <f>(RANK(#REF!,$B52:$D52,1)*COUNTIF($B52:$D52,#REF!)+COUNTIF($B52:$D52,#REF!)*(COUNTIF($B52:$D52,#REF!)-1)/2)/COUNTIF($B52:$D52,#REF!)</f>
        <v>#REF!</v>
      </c>
      <c r="AB52" s="2" t="e">
        <f>(RANK(#REF!,$B52:$D52,1)*COUNTIF($B52:$D52,#REF!)+COUNTIF($B52:$D52,#REF!)*(COUNTIF($B52:$D52,#REF!)-1)/2)/COUNTIF($B52:$D52,#REF!)</f>
        <v>#REF!</v>
      </c>
    </row>
    <row r="53" spans="1:28" s="2" customFormat="1" ht="14.25" customHeight="1">
      <c r="A53" s="3" t="s">
        <v>62</v>
      </c>
      <c r="B53" s="39">
        <v>34.75</v>
      </c>
      <c r="C53" s="39">
        <v>10.61</v>
      </c>
      <c r="D53" s="39">
        <v>57.77</v>
      </c>
      <c r="E53" s="2">
        <f t="shared" si="0"/>
        <v>1112.2418666666667</v>
      </c>
      <c r="G53" s="3" t="str">
        <f t="shared" si="1"/>
        <v>n=51</v>
      </c>
      <c r="H53" s="2">
        <f t="shared" si="3"/>
        <v>2</v>
      </c>
      <c r="I53" s="2">
        <f t="shared" si="3"/>
        <v>1</v>
      </c>
      <c r="J53" s="2">
        <f t="shared" si="3"/>
        <v>3</v>
      </c>
      <c r="K53" s="2" t="e">
        <f>(RANK(#REF!,$B53:$D53,1)*COUNTIF($B53:$D53,#REF!)+COUNTIF($B53:$D53,#REF!)*(COUNTIF($B53:$D53,#REF!)-1)/2)/COUNTIF($B53:$D53,#REF!)</f>
        <v>#REF!</v>
      </c>
      <c r="L53" s="2" t="e">
        <f>(RANK(#REF!,$B53:$D53,1)*COUNTIF($B53:$D53,#REF!)+COUNTIF($B53:$D53,#REF!)*(COUNTIF($B53:$D53,#REF!)-1)/2)/COUNTIF($B53:$D53,#REF!)</f>
        <v>#REF!</v>
      </c>
      <c r="M53" s="2" t="e">
        <f>(RANK(#REF!,$B53:$D53,1)*COUNTIF($B53:$D53,#REF!)+COUNTIF($B53:$D53,#REF!)*(COUNTIF($B53:$D53,#REF!)-1)/2)/COUNTIF($B53:$D53,#REF!)</f>
        <v>#REF!</v>
      </c>
      <c r="N53" s="2" t="e">
        <f>(RANK(#REF!,$B53:$D53,1)*COUNTIF($B53:$D53,#REF!)+COUNTIF($B53:$D53,#REF!)*(COUNTIF($B53:$D53,#REF!)-1)/2)/COUNTIF($B53:$D53,#REF!)</f>
        <v>#REF!</v>
      </c>
      <c r="O53" s="2" t="e">
        <f>(RANK(#REF!,$B53:$D53,1)*COUNTIF($B53:$D53,#REF!)+COUNTIF($B53:$D53,#REF!)*(COUNTIF($B53:$D53,#REF!)-1)/2)/COUNTIF($B53:$D53,#REF!)</f>
        <v>#REF!</v>
      </c>
      <c r="P53" s="2" t="e">
        <f>(RANK(#REF!,$B53:$D53,1)*COUNTIF($B53:$D53,#REF!)+COUNTIF($B53:$D53,#REF!)*(COUNTIF($B53:$D53,#REF!)-1)/2)/COUNTIF($B53:$D53,#REF!)</f>
        <v>#REF!</v>
      </c>
      <c r="Q53" s="2" t="e">
        <f>(RANK(#REF!,$B53:$D53,1)*COUNTIF($B53:$D53,#REF!)+COUNTIF($B53:$D53,#REF!)*(COUNTIF($B53:$D53,#REF!)-1)/2)/COUNTIF($B53:$D53,#REF!)</f>
        <v>#REF!</v>
      </c>
      <c r="R53" s="2" t="e">
        <f>(RANK(#REF!,$B53:$D53,1)*COUNTIF($B53:$D53,#REF!)+COUNTIF($B53:$D53,#REF!)*(COUNTIF($B53:$D53,#REF!)-1)/2)/COUNTIF($B53:$D53,#REF!)</f>
        <v>#REF!</v>
      </c>
      <c r="S53" s="2" t="e">
        <f>(RANK(#REF!,$B53:$D53,1)*COUNTIF($B53:$D53,#REF!)+COUNTIF($B53:$D53,#REF!)*(COUNTIF($B53:$D53,#REF!)-1)/2)/COUNTIF($B53:$D53,#REF!)</f>
        <v>#REF!</v>
      </c>
      <c r="T53" s="2" t="e">
        <f>(RANK(#REF!,$B53:$D53,1)*COUNTIF($B53:$D53,#REF!)+COUNTIF($B53:$D53,#REF!)*(COUNTIF($B53:$D53,#REF!)-1)/2)/COUNTIF($B53:$D53,#REF!)</f>
        <v>#REF!</v>
      </c>
      <c r="U53" s="2" t="e">
        <f>(RANK(#REF!,$B53:$D53,1)*COUNTIF($B53:$D53,#REF!)+COUNTIF($B53:$D53,#REF!)*(COUNTIF($B53:$D53,#REF!)-1)/2)/COUNTIF($B53:$D53,#REF!)</f>
        <v>#REF!</v>
      </c>
      <c r="V53" s="2" t="e">
        <f>(RANK(#REF!,$B53:$D53,1)*COUNTIF($B53:$D53,#REF!)+COUNTIF($B53:$D53,#REF!)*(COUNTIF($B53:$D53,#REF!)-1)/2)/COUNTIF($B53:$D53,#REF!)</f>
        <v>#REF!</v>
      </c>
      <c r="W53" s="2" t="e">
        <f>(RANK(#REF!,$B53:$D53,1)*COUNTIF($B53:$D53,#REF!)+COUNTIF($B53:$D53,#REF!)*(COUNTIF($B53:$D53,#REF!)-1)/2)/COUNTIF($B53:$D53,#REF!)</f>
        <v>#REF!</v>
      </c>
      <c r="X53" s="2" t="e">
        <f>(RANK(#REF!,$B53:$D53,1)*COUNTIF($B53:$D53,#REF!)+COUNTIF($B53:$D53,#REF!)*(COUNTIF($B53:$D53,#REF!)-1)/2)/COUNTIF($B53:$D53,#REF!)</f>
        <v>#REF!</v>
      </c>
      <c r="Y53" s="2" t="e">
        <f>(RANK(#REF!,$B53:$D53,1)*COUNTIF($B53:$D53,#REF!)+COUNTIF($B53:$D53,#REF!)*(COUNTIF($B53:$D53,#REF!)-1)/2)/COUNTIF($B53:$D53,#REF!)</f>
        <v>#REF!</v>
      </c>
      <c r="Z53" s="2" t="e">
        <f>(RANK(#REF!,$B53:$D53,1)*COUNTIF($B53:$D53,#REF!)+COUNTIF($B53:$D53,#REF!)*(COUNTIF($B53:$D53,#REF!)-1)/2)/COUNTIF($B53:$D53,#REF!)</f>
        <v>#REF!</v>
      </c>
      <c r="AA53" s="2" t="e">
        <f>(RANK(#REF!,$B53:$D53,1)*COUNTIF($B53:$D53,#REF!)+COUNTIF($B53:$D53,#REF!)*(COUNTIF($B53:$D53,#REF!)-1)/2)/COUNTIF($B53:$D53,#REF!)</f>
        <v>#REF!</v>
      </c>
      <c r="AB53" s="2" t="e">
        <f>(RANK(#REF!,$B53:$D53,1)*COUNTIF($B53:$D53,#REF!)+COUNTIF($B53:$D53,#REF!)*(COUNTIF($B53:$D53,#REF!)-1)/2)/COUNTIF($B53:$D53,#REF!)</f>
        <v>#REF!</v>
      </c>
    </row>
    <row r="54" spans="1:28" s="2" customFormat="1" ht="14.25" customHeight="1">
      <c r="A54" s="3" t="s">
        <v>61</v>
      </c>
      <c r="B54" s="39">
        <v>13.18</v>
      </c>
      <c r="C54" s="39">
        <v>6.01</v>
      </c>
      <c r="D54" s="39">
        <v>49.62</v>
      </c>
      <c r="E54" s="2">
        <f t="shared" si="0"/>
        <v>1093.7048666666665</v>
      </c>
      <c r="G54" s="3" t="str">
        <f t="shared" si="1"/>
        <v>n=52</v>
      </c>
      <c r="H54" s="2">
        <f t="shared" si="3"/>
        <v>2</v>
      </c>
      <c r="I54" s="2">
        <f t="shared" si="3"/>
        <v>1</v>
      </c>
      <c r="J54" s="2">
        <f t="shared" si="3"/>
        <v>3</v>
      </c>
      <c r="K54" s="2" t="e">
        <f>(RANK(#REF!,$B54:$D54,1)*COUNTIF($B54:$D54,#REF!)+COUNTIF($B54:$D54,#REF!)*(COUNTIF($B54:$D54,#REF!)-1)/2)/COUNTIF($B54:$D54,#REF!)</f>
        <v>#REF!</v>
      </c>
      <c r="L54" s="2" t="e">
        <f>(RANK(#REF!,$B54:$D54,1)*COUNTIF($B54:$D54,#REF!)+COUNTIF($B54:$D54,#REF!)*(COUNTIF($B54:$D54,#REF!)-1)/2)/COUNTIF($B54:$D54,#REF!)</f>
        <v>#REF!</v>
      </c>
      <c r="M54" s="2" t="e">
        <f>(RANK(#REF!,$B54:$D54,1)*COUNTIF($B54:$D54,#REF!)+COUNTIF($B54:$D54,#REF!)*(COUNTIF($B54:$D54,#REF!)-1)/2)/COUNTIF($B54:$D54,#REF!)</f>
        <v>#REF!</v>
      </c>
      <c r="N54" s="2" t="e">
        <f>(RANK(#REF!,$B54:$D54,1)*COUNTIF($B54:$D54,#REF!)+COUNTIF($B54:$D54,#REF!)*(COUNTIF($B54:$D54,#REF!)-1)/2)/COUNTIF($B54:$D54,#REF!)</f>
        <v>#REF!</v>
      </c>
      <c r="O54" s="2" t="e">
        <f>(RANK(#REF!,$B54:$D54,1)*COUNTIF($B54:$D54,#REF!)+COUNTIF($B54:$D54,#REF!)*(COUNTIF($B54:$D54,#REF!)-1)/2)/COUNTIF($B54:$D54,#REF!)</f>
        <v>#REF!</v>
      </c>
      <c r="P54" s="2" t="e">
        <f>(RANK(#REF!,$B54:$D54,1)*COUNTIF($B54:$D54,#REF!)+COUNTIF($B54:$D54,#REF!)*(COUNTIF($B54:$D54,#REF!)-1)/2)/COUNTIF($B54:$D54,#REF!)</f>
        <v>#REF!</v>
      </c>
      <c r="Q54" s="2" t="e">
        <f>(RANK(#REF!,$B54:$D54,1)*COUNTIF($B54:$D54,#REF!)+COUNTIF($B54:$D54,#REF!)*(COUNTIF($B54:$D54,#REF!)-1)/2)/COUNTIF($B54:$D54,#REF!)</f>
        <v>#REF!</v>
      </c>
      <c r="R54" s="2" t="e">
        <f>(RANK(#REF!,$B54:$D54,1)*COUNTIF($B54:$D54,#REF!)+COUNTIF($B54:$D54,#REF!)*(COUNTIF($B54:$D54,#REF!)-1)/2)/COUNTIF($B54:$D54,#REF!)</f>
        <v>#REF!</v>
      </c>
      <c r="S54" s="2" t="e">
        <f>(RANK(#REF!,$B54:$D54,1)*COUNTIF($B54:$D54,#REF!)+COUNTIF($B54:$D54,#REF!)*(COUNTIF($B54:$D54,#REF!)-1)/2)/COUNTIF($B54:$D54,#REF!)</f>
        <v>#REF!</v>
      </c>
      <c r="T54" s="2" t="e">
        <f>(RANK(#REF!,$B54:$D54,1)*COUNTIF($B54:$D54,#REF!)+COUNTIF($B54:$D54,#REF!)*(COUNTIF($B54:$D54,#REF!)-1)/2)/COUNTIF($B54:$D54,#REF!)</f>
        <v>#REF!</v>
      </c>
      <c r="U54" s="2" t="e">
        <f>(RANK(#REF!,$B54:$D54,1)*COUNTIF($B54:$D54,#REF!)+COUNTIF($B54:$D54,#REF!)*(COUNTIF($B54:$D54,#REF!)-1)/2)/COUNTIF($B54:$D54,#REF!)</f>
        <v>#REF!</v>
      </c>
      <c r="V54" s="2" t="e">
        <f>(RANK(#REF!,$B54:$D54,1)*COUNTIF($B54:$D54,#REF!)+COUNTIF($B54:$D54,#REF!)*(COUNTIF($B54:$D54,#REF!)-1)/2)/COUNTIF($B54:$D54,#REF!)</f>
        <v>#REF!</v>
      </c>
      <c r="W54" s="2" t="e">
        <f>(RANK(#REF!,$B54:$D54,1)*COUNTIF($B54:$D54,#REF!)+COUNTIF($B54:$D54,#REF!)*(COUNTIF($B54:$D54,#REF!)-1)/2)/COUNTIF($B54:$D54,#REF!)</f>
        <v>#REF!</v>
      </c>
      <c r="X54" s="2" t="e">
        <f>(RANK(#REF!,$B54:$D54,1)*COUNTIF($B54:$D54,#REF!)+COUNTIF($B54:$D54,#REF!)*(COUNTIF($B54:$D54,#REF!)-1)/2)/COUNTIF($B54:$D54,#REF!)</f>
        <v>#REF!</v>
      </c>
      <c r="Y54" s="2" t="e">
        <f>(RANK(#REF!,$B54:$D54,1)*COUNTIF($B54:$D54,#REF!)+COUNTIF($B54:$D54,#REF!)*(COUNTIF($B54:$D54,#REF!)-1)/2)/COUNTIF($B54:$D54,#REF!)</f>
        <v>#REF!</v>
      </c>
      <c r="Z54" s="2" t="e">
        <f>(RANK(#REF!,$B54:$D54,1)*COUNTIF($B54:$D54,#REF!)+COUNTIF($B54:$D54,#REF!)*(COUNTIF($B54:$D54,#REF!)-1)/2)/COUNTIF($B54:$D54,#REF!)</f>
        <v>#REF!</v>
      </c>
      <c r="AA54" s="2" t="e">
        <f>(RANK(#REF!,$B54:$D54,1)*COUNTIF($B54:$D54,#REF!)+COUNTIF($B54:$D54,#REF!)*(COUNTIF($B54:$D54,#REF!)-1)/2)/COUNTIF($B54:$D54,#REF!)</f>
        <v>#REF!</v>
      </c>
      <c r="AB54" s="2" t="e">
        <f>(RANK(#REF!,$B54:$D54,1)*COUNTIF($B54:$D54,#REF!)+COUNTIF($B54:$D54,#REF!)*(COUNTIF($B54:$D54,#REF!)-1)/2)/COUNTIF($B54:$D54,#REF!)</f>
        <v>#REF!</v>
      </c>
    </row>
    <row r="55" spans="1:28" s="2" customFormat="1" ht="14.25" customHeight="1">
      <c r="A55" s="3" t="s">
        <v>60</v>
      </c>
      <c r="B55" s="39">
        <v>14.5</v>
      </c>
      <c r="C55" s="39">
        <v>6.91</v>
      </c>
      <c r="D55" s="39">
        <v>9.7100000000000009</v>
      </c>
      <c r="E55" s="2">
        <f t="shared" si="0"/>
        <v>29.464066666666664</v>
      </c>
      <c r="G55" s="3" t="str">
        <f t="shared" si="1"/>
        <v>n=53</v>
      </c>
      <c r="H55" s="2">
        <f t="shared" si="3"/>
        <v>3</v>
      </c>
      <c r="I55" s="2">
        <f t="shared" si="3"/>
        <v>1</v>
      </c>
      <c r="J55" s="2">
        <f t="shared" si="3"/>
        <v>2</v>
      </c>
      <c r="K55" s="2" t="e">
        <f>(RANK(#REF!,$B55:$D55,1)*COUNTIF($B55:$D55,#REF!)+COUNTIF($B55:$D55,#REF!)*(COUNTIF($B55:$D55,#REF!)-1)/2)/COUNTIF($B55:$D55,#REF!)</f>
        <v>#REF!</v>
      </c>
      <c r="L55" s="2" t="e">
        <f>(RANK(#REF!,$B55:$D55,1)*COUNTIF($B55:$D55,#REF!)+COUNTIF($B55:$D55,#REF!)*(COUNTIF($B55:$D55,#REF!)-1)/2)/COUNTIF($B55:$D55,#REF!)</f>
        <v>#REF!</v>
      </c>
      <c r="M55" s="2" t="e">
        <f>(RANK(#REF!,$B55:$D55,1)*COUNTIF($B55:$D55,#REF!)+COUNTIF($B55:$D55,#REF!)*(COUNTIF($B55:$D55,#REF!)-1)/2)/COUNTIF($B55:$D55,#REF!)</f>
        <v>#REF!</v>
      </c>
      <c r="N55" s="2" t="e">
        <f>(RANK(#REF!,$B55:$D55,1)*COUNTIF($B55:$D55,#REF!)+COUNTIF($B55:$D55,#REF!)*(COUNTIF($B55:$D55,#REF!)-1)/2)/COUNTIF($B55:$D55,#REF!)</f>
        <v>#REF!</v>
      </c>
      <c r="O55" s="2" t="e">
        <f>(RANK(#REF!,$B55:$D55,1)*COUNTIF($B55:$D55,#REF!)+COUNTIF($B55:$D55,#REF!)*(COUNTIF($B55:$D55,#REF!)-1)/2)/COUNTIF($B55:$D55,#REF!)</f>
        <v>#REF!</v>
      </c>
      <c r="P55" s="2" t="e">
        <f>(RANK(#REF!,$B55:$D55,1)*COUNTIF($B55:$D55,#REF!)+COUNTIF($B55:$D55,#REF!)*(COUNTIF($B55:$D55,#REF!)-1)/2)/COUNTIF($B55:$D55,#REF!)</f>
        <v>#REF!</v>
      </c>
      <c r="Q55" s="2" t="e">
        <f>(RANK(#REF!,$B55:$D55,1)*COUNTIF($B55:$D55,#REF!)+COUNTIF($B55:$D55,#REF!)*(COUNTIF($B55:$D55,#REF!)-1)/2)/COUNTIF($B55:$D55,#REF!)</f>
        <v>#REF!</v>
      </c>
      <c r="R55" s="2" t="e">
        <f>(RANK(#REF!,$B55:$D55,1)*COUNTIF($B55:$D55,#REF!)+COUNTIF($B55:$D55,#REF!)*(COUNTIF($B55:$D55,#REF!)-1)/2)/COUNTIF($B55:$D55,#REF!)</f>
        <v>#REF!</v>
      </c>
      <c r="S55" s="2" t="e">
        <f>(RANK(#REF!,$B55:$D55,1)*COUNTIF($B55:$D55,#REF!)+COUNTIF($B55:$D55,#REF!)*(COUNTIF($B55:$D55,#REF!)-1)/2)/COUNTIF($B55:$D55,#REF!)</f>
        <v>#REF!</v>
      </c>
      <c r="T55" s="2" t="e">
        <f>(RANK(#REF!,$B55:$D55,1)*COUNTIF($B55:$D55,#REF!)+COUNTIF($B55:$D55,#REF!)*(COUNTIF($B55:$D55,#REF!)-1)/2)/COUNTIF($B55:$D55,#REF!)</f>
        <v>#REF!</v>
      </c>
      <c r="U55" s="2" t="e">
        <f>(RANK(#REF!,$B55:$D55,1)*COUNTIF($B55:$D55,#REF!)+COUNTIF($B55:$D55,#REF!)*(COUNTIF($B55:$D55,#REF!)-1)/2)/COUNTIF($B55:$D55,#REF!)</f>
        <v>#REF!</v>
      </c>
      <c r="V55" s="2" t="e">
        <f>(RANK(#REF!,$B55:$D55,1)*COUNTIF($B55:$D55,#REF!)+COUNTIF($B55:$D55,#REF!)*(COUNTIF($B55:$D55,#REF!)-1)/2)/COUNTIF($B55:$D55,#REF!)</f>
        <v>#REF!</v>
      </c>
      <c r="W55" s="2" t="e">
        <f>(RANK(#REF!,$B55:$D55,1)*COUNTIF($B55:$D55,#REF!)+COUNTIF($B55:$D55,#REF!)*(COUNTIF($B55:$D55,#REF!)-1)/2)/COUNTIF($B55:$D55,#REF!)</f>
        <v>#REF!</v>
      </c>
      <c r="X55" s="2" t="e">
        <f>(RANK(#REF!,$B55:$D55,1)*COUNTIF($B55:$D55,#REF!)+COUNTIF($B55:$D55,#REF!)*(COUNTIF($B55:$D55,#REF!)-1)/2)/COUNTIF($B55:$D55,#REF!)</f>
        <v>#REF!</v>
      </c>
      <c r="Y55" s="2" t="e">
        <f>(RANK(#REF!,$B55:$D55,1)*COUNTIF($B55:$D55,#REF!)+COUNTIF($B55:$D55,#REF!)*(COUNTIF($B55:$D55,#REF!)-1)/2)/COUNTIF($B55:$D55,#REF!)</f>
        <v>#REF!</v>
      </c>
      <c r="Z55" s="2" t="e">
        <f>(RANK(#REF!,$B55:$D55,1)*COUNTIF($B55:$D55,#REF!)+COUNTIF($B55:$D55,#REF!)*(COUNTIF($B55:$D55,#REF!)-1)/2)/COUNTIF($B55:$D55,#REF!)</f>
        <v>#REF!</v>
      </c>
      <c r="AA55" s="2" t="e">
        <f>(RANK(#REF!,$B55:$D55,1)*COUNTIF($B55:$D55,#REF!)+COUNTIF($B55:$D55,#REF!)*(COUNTIF($B55:$D55,#REF!)-1)/2)/COUNTIF($B55:$D55,#REF!)</f>
        <v>#REF!</v>
      </c>
      <c r="AB55" s="2" t="e">
        <f>(RANK(#REF!,$B55:$D55,1)*COUNTIF($B55:$D55,#REF!)+COUNTIF($B55:$D55,#REF!)*(COUNTIF($B55:$D55,#REF!)-1)/2)/COUNTIF($B55:$D55,#REF!)</f>
        <v>#REF!</v>
      </c>
    </row>
    <row r="56" spans="1:28" s="2" customFormat="1" ht="14.25" customHeight="1">
      <c r="A56" s="3" t="s">
        <v>59</v>
      </c>
      <c r="B56" s="39">
        <v>9.98</v>
      </c>
      <c r="C56" s="39">
        <v>12.34</v>
      </c>
      <c r="D56" s="39">
        <v>7.38</v>
      </c>
      <c r="E56" s="2">
        <f t="shared" si="0"/>
        <v>12.310400000000001</v>
      </c>
      <c r="G56" s="3" t="str">
        <f t="shared" si="1"/>
        <v>n=54</v>
      </c>
      <c r="H56" s="2">
        <f t="shared" si="3"/>
        <v>2</v>
      </c>
      <c r="I56" s="2">
        <f t="shared" si="3"/>
        <v>3</v>
      </c>
      <c r="J56" s="2">
        <f t="shared" si="3"/>
        <v>1</v>
      </c>
      <c r="K56" s="2" t="e">
        <f>(RANK(#REF!,$B56:$D56,1)*COUNTIF($B56:$D56,#REF!)+COUNTIF($B56:$D56,#REF!)*(COUNTIF($B56:$D56,#REF!)-1)/2)/COUNTIF($B56:$D56,#REF!)</f>
        <v>#REF!</v>
      </c>
      <c r="L56" s="2" t="e">
        <f>(RANK(#REF!,$B56:$D56,1)*COUNTIF($B56:$D56,#REF!)+COUNTIF($B56:$D56,#REF!)*(COUNTIF($B56:$D56,#REF!)-1)/2)/COUNTIF($B56:$D56,#REF!)</f>
        <v>#REF!</v>
      </c>
      <c r="M56" s="2" t="e">
        <f>(RANK(#REF!,$B56:$D56,1)*COUNTIF($B56:$D56,#REF!)+COUNTIF($B56:$D56,#REF!)*(COUNTIF($B56:$D56,#REF!)-1)/2)/COUNTIF($B56:$D56,#REF!)</f>
        <v>#REF!</v>
      </c>
      <c r="N56" s="2" t="e">
        <f>(RANK(#REF!,$B56:$D56,1)*COUNTIF($B56:$D56,#REF!)+COUNTIF($B56:$D56,#REF!)*(COUNTIF($B56:$D56,#REF!)-1)/2)/COUNTIF($B56:$D56,#REF!)</f>
        <v>#REF!</v>
      </c>
      <c r="O56" s="2" t="e">
        <f>(RANK(#REF!,$B56:$D56,1)*COUNTIF($B56:$D56,#REF!)+COUNTIF($B56:$D56,#REF!)*(COUNTIF($B56:$D56,#REF!)-1)/2)/COUNTIF($B56:$D56,#REF!)</f>
        <v>#REF!</v>
      </c>
      <c r="P56" s="2" t="e">
        <f>(RANK(#REF!,$B56:$D56,1)*COUNTIF($B56:$D56,#REF!)+COUNTIF($B56:$D56,#REF!)*(COUNTIF($B56:$D56,#REF!)-1)/2)/COUNTIF($B56:$D56,#REF!)</f>
        <v>#REF!</v>
      </c>
      <c r="Q56" s="2" t="e">
        <f>(RANK(#REF!,$B56:$D56,1)*COUNTIF($B56:$D56,#REF!)+COUNTIF($B56:$D56,#REF!)*(COUNTIF($B56:$D56,#REF!)-1)/2)/COUNTIF($B56:$D56,#REF!)</f>
        <v>#REF!</v>
      </c>
      <c r="R56" s="2" t="e">
        <f>(RANK(#REF!,$B56:$D56,1)*COUNTIF($B56:$D56,#REF!)+COUNTIF($B56:$D56,#REF!)*(COUNTIF($B56:$D56,#REF!)-1)/2)/COUNTIF($B56:$D56,#REF!)</f>
        <v>#REF!</v>
      </c>
      <c r="S56" s="2" t="e">
        <f>(RANK(#REF!,$B56:$D56,1)*COUNTIF($B56:$D56,#REF!)+COUNTIF($B56:$D56,#REF!)*(COUNTIF($B56:$D56,#REF!)-1)/2)/COUNTIF($B56:$D56,#REF!)</f>
        <v>#REF!</v>
      </c>
      <c r="T56" s="2" t="e">
        <f>(RANK(#REF!,$B56:$D56,1)*COUNTIF($B56:$D56,#REF!)+COUNTIF($B56:$D56,#REF!)*(COUNTIF($B56:$D56,#REF!)-1)/2)/COUNTIF($B56:$D56,#REF!)</f>
        <v>#REF!</v>
      </c>
      <c r="U56" s="2" t="e">
        <f>(RANK(#REF!,$B56:$D56,1)*COUNTIF($B56:$D56,#REF!)+COUNTIF($B56:$D56,#REF!)*(COUNTIF($B56:$D56,#REF!)-1)/2)/COUNTIF($B56:$D56,#REF!)</f>
        <v>#REF!</v>
      </c>
      <c r="V56" s="2" t="e">
        <f>(RANK(#REF!,$B56:$D56,1)*COUNTIF($B56:$D56,#REF!)+COUNTIF($B56:$D56,#REF!)*(COUNTIF($B56:$D56,#REF!)-1)/2)/COUNTIF($B56:$D56,#REF!)</f>
        <v>#REF!</v>
      </c>
      <c r="W56" s="2" t="e">
        <f>(RANK(#REF!,$B56:$D56,1)*COUNTIF($B56:$D56,#REF!)+COUNTIF($B56:$D56,#REF!)*(COUNTIF($B56:$D56,#REF!)-1)/2)/COUNTIF($B56:$D56,#REF!)</f>
        <v>#REF!</v>
      </c>
      <c r="X56" s="2" t="e">
        <f>(RANK(#REF!,$B56:$D56,1)*COUNTIF($B56:$D56,#REF!)+COUNTIF($B56:$D56,#REF!)*(COUNTIF($B56:$D56,#REF!)-1)/2)/COUNTIF($B56:$D56,#REF!)</f>
        <v>#REF!</v>
      </c>
      <c r="Y56" s="2" t="e">
        <f>(RANK(#REF!,$B56:$D56,1)*COUNTIF($B56:$D56,#REF!)+COUNTIF($B56:$D56,#REF!)*(COUNTIF($B56:$D56,#REF!)-1)/2)/COUNTIF($B56:$D56,#REF!)</f>
        <v>#REF!</v>
      </c>
      <c r="Z56" s="2" t="e">
        <f>(RANK(#REF!,$B56:$D56,1)*COUNTIF($B56:$D56,#REF!)+COUNTIF($B56:$D56,#REF!)*(COUNTIF($B56:$D56,#REF!)-1)/2)/COUNTIF($B56:$D56,#REF!)</f>
        <v>#REF!</v>
      </c>
      <c r="AA56" s="2" t="e">
        <f>(RANK(#REF!,$B56:$D56,1)*COUNTIF($B56:$D56,#REF!)+COUNTIF($B56:$D56,#REF!)*(COUNTIF($B56:$D56,#REF!)-1)/2)/COUNTIF($B56:$D56,#REF!)</f>
        <v>#REF!</v>
      </c>
      <c r="AB56" s="2" t="e">
        <f>(RANK(#REF!,$B56:$D56,1)*COUNTIF($B56:$D56,#REF!)+COUNTIF($B56:$D56,#REF!)*(COUNTIF($B56:$D56,#REF!)-1)/2)/COUNTIF($B56:$D56,#REF!)</f>
        <v>#REF!</v>
      </c>
    </row>
    <row r="57" spans="1:28" s="2" customFormat="1" ht="14.25" customHeight="1">
      <c r="A57" s="3" t="s">
        <v>58</v>
      </c>
      <c r="B57" s="39">
        <v>8</v>
      </c>
      <c r="C57" s="39">
        <v>7.6</v>
      </c>
      <c r="D57" s="39">
        <v>17.71</v>
      </c>
      <c r="E57" s="2">
        <f t="shared" si="0"/>
        <v>65.552066666666676</v>
      </c>
      <c r="G57" s="3" t="str">
        <f t="shared" si="1"/>
        <v>n=55</v>
      </c>
      <c r="H57" s="2">
        <f t="shared" si="3"/>
        <v>2</v>
      </c>
      <c r="I57" s="2">
        <f t="shared" si="3"/>
        <v>1</v>
      </c>
      <c r="J57" s="2">
        <f t="shared" si="3"/>
        <v>3</v>
      </c>
      <c r="K57" s="2" t="e">
        <f>(RANK(#REF!,$B57:$D57,1)*COUNTIF($B57:$D57,#REF!)+COUNTIF($B57:$D57,#REF!)*(COUNTIF($B57:$D57,#REF!)-1)/2)/COUNTIF($B57:$D57,#REF!)</f>
        <v>#REF!</v>
      </c>
      <c r="L57" s="2" t="e">
        <f>(RANK(#REF!,$B57:$D57,1)*COUNTIF($B57:$D57,#REF!)+COUNTIF($B57:$D57,#REF!)*(COUNTIF($B57:$D57,#REF!)-1)/2)/COUNTIF($B57:$D57,#REF!)</f>
        <v>#REF!</v>
      </c>
      <c r="M57" s="2" t="e">
        <f>(RANK(#REF!,$B57:$D57,1)*COUNTIF($B57:$D57,#REF!)+COUNTIF($B57:$D57,#REF!)*(COUNTIF($B57:$D57,#REF!)-1)/2)/COUNTIF($B57:$D57,#REF!)</f>
        <v>#REF!</v>
      </c>
      <c r="N57" s="2" t="e">
        <f>(RANK(#REF!,$B57:$D57,1)*COUNTIF($B57:$D57,#REF!)+COUNTIF($B57:$D57,#REF!)*(COUNTIF($B57:$D57,#REF!)-1)/2)/COUNTIF($B57:$D57,#REF!)</f>
        <v>#REF!</v>
      </c>
      <c r="O57" s="2" t="e">
        <f>(RANK(#REF!,$B57:$D57,1)*COUNTIF($B57:$D57,#REF!)+COUNTIF($B57:$D57,#REF!)*(COUNTIF($B57:$D57,#REF!)-1)/2)/COUNTIF($B57:$D57,#REF!)</f>
        <v>#REF!</v>
      </c>
      <c r="P57" s="2" t="e">
        <f>(RANK(#REF!,$B57:$D57,1)*COUNTIF($B57:$D57,#REF!)+COUNTIF($B57:$D57,#REF!)*(COUNTIF($B57:$D57,#REF!)-1)/2)/COUNTIF($B57:$D57,#REF!)</f>
        <v>#REF!</v>
      </c>
      <c r="Q57" s="2" t="e">
        <f>(RANK(#REF!,$B57:$D57,1)*COUNTIF($B57:$D57,#REF!)+COUNTIF($B57:$D57,#REF!)*(COUNTIF($B57:$D57,#REF!)-1)/2)/COUNTIF($B57:$D57,#REF!)</f>
        <v>#REF!</v>
      </c>
      <c r="R57" s="2" t="e">
        <f>(RANK(#REF!,$B57:$D57,1)*COUNTIF($B57:$D57,#REF!)+COUNTIF($B57:$D57,#REF!)*(COUNTIF($B57:$D57,#REF!)-1)/2)/COUNTIF($B57:$D57,#REF!)</f>
        <v>#REF!</v>
      </c>
      <c r="S57" s="2" t="e">
        <f>(RANK(#REF!,$B57:$D57,1)*COUNTIF($B57:$D57,#REF!)+COUNTIF($B57:$D57,#REF!)*(COUNTIF($B57:$D57,#REF!)-1)/2)/COUNTIF($B57:$D57,#REF!)</f>
        <v>#REF!</v>
      </c>
      <c r="T57" s="2" t="e">
        <f>(RANK(#REF!,$B57:$D57,1)*COUNTIF($B57:$D57,#REF!)+COUNTIF($B57:$D57,#REF!)*(COUNTIF($B57:$D57,#REF!)-1)/2)/COUNTIF($B57:$D57,#REF!)</f>
        <v>#REF!</v>
      </c>
      <c r="U57" s="2" t="e">
        <f>(RANK(#REF!,$B57:$D57,1)*COUNTIF($B57:$D57,#REF!)+COUNTIF($B57:$D57,#REF!)*(COUNTIF($B57:$D57,#REF!)-1)/2)/COUNTIF($B57:$D57,#REF!)</f>
        <v>#REF!</v>
      </c>
      <c r="V57" s="2" t="e">
        <f>(RANK(#REF!,$B57:$D57,1)*COUNTIF($B57:$D57,#REF!)+COUNTIF($B57:$D57,#REF!)*(COUNTIF($B57:$D57,#REF!)-1)/2)/COUNTIF($B57:$D57,#REF!)</f>
        <v>#REF!</v>
      </c>
      <c r="W57" s="2" t="e">
        <f>(RANK(#REF!,$B57:$D57,1)*COUNTIF($B57:$D57,#REF!)+COUNTIF($B57:$D57,#REF!)*(COUNTIF($B57:$D57,#REF!)-1)/2)/COUNTIF($B57:$D57,#REF!)</f>
        <v>#REF!</v>
      </c>
      <c r="X57" s="2" t="e">
        <f>(RANK(#REF!,$B57:$D57,1)*COUNTIF($B57:$D57,#REF!)+COUNTIF($B57:$D57,#REF!)*(COUNTIF($B57:$D57,#REF!)-1)/2)/COUNTIF($B57:$D57,#REF!)</f>
        <v>#REF!</v>
      </c>
      <c r="Y57" s="2" t="e">
        <f>(RANK(#REF!,$B57:$D57,1)*COUNTIF($B57:$D57,#REF!)+COUNTIF($B57:$D57,#REF!)*(COUNTIF($B57:$D57,#REF!)-1)/2)/COUNTIF($B57:$D57,#REF!)</f>
        <v>#REF!</v>
      </c>
      <c r="Z57" s="2" t="e">
        <f>(RANK(#REF!,$B57:$D57,1)*COUNTIF($B57:$D57,#REF!)+COUNTIF($B57:$D57,#REF!)*(COUNTIF($B57:$D57,#REF!)-1)/2)/COUNTIF($B57:$D57,#REF!)</f>
        <v>#REF!</v>
      </c>
      <c r="AA57" s="2" t="e">
        <f>(RANK(#REF!,$B57:$D57,1)*COUNTIF($B57:$D57,#REF!)+COUNTIF($B57:$D57,#REF!)*(COUNTIF($B57:$D57,#REF!)-1)/2)/COUNTIF($B57:$D57,#REF!)</f>
        <v>#REF!</v>
      </c>
      <c r="AB57" s="2" t="e">
        <f>(RANK(#REF!,$B57:$D57,1)*COUNTIF($B57:$D57,#REF!)+COUNTIF($B57:$D57,#REF!)*(COUNTIF($B57:$D57,#REF!)-1)/2)/COUNTIF($B57:$D57,#REF!)</f>
        <v>#REF!</v>
      </c>
    </row>
    <row r="58" spans="1:28" s="2" customFormat="1" ht="14.25" customHeight="1">
      <c r="A58" s="3"/>
    </row>
    <row r="59" spans="1:28" s="2" customFormat="1" ht="14.25" customHeight="1">
      <c r="A59" s="3" t="s">
        <v>143</v>
      </c>
      <c r="B59" s="2">
        <f>AVERAGE(B3:B57)</f>
        <v>18.672181818181819</v>
      </c>
      <c r="C59" s="2">
        <f>AVERAGE(C3:C57)</f>
        <v>14.902000000000001</v>
      </c>
      <c r="D59" s="2">
        <f>AVERAGE(D3:D57)</f>
        <v>24.160909090909097</v>
      </c>
      <c r="G59" s="3" t="s">
        <v>142</v>
      </c>
      <c r="H59" s="2">
        <f t="shared" ref="H59:AB59" si="4">COUNT(H3:H57)</f>
        <v>55</v>
      </c>
      <c r="I59" s="2">
        <f t="shared" si="4"/>
        <v>55</v>
      </c>
      <c r="J59" s="2">
        <f t="shared" si="4"/>
        <v>55</v>
      </c>
      <c r="K59" s="2">
        <f t="shared" si="4"/>
        <v>0</v>
      </c>
      <c r="L59" s="2">
        <f t="shared" si="4"/>
        <v>0</v>
      </c>
      <c r="M59" s="2">
        <f t="shared" si="4"/>
        <v>0</v>
      </c>
      <c r="N59" s="2">
        <f t="shared" si="4"/>
        <v>0</v>
      </c>
      <c r="O59" s="2">
        <f t="shared" si="4"/>
        <v>0</v>
      </c>
      <c r="P59" s="2">
        <f t="shared" si="4"/>
        <v>0</v>
      </c>
      <c r="Q59" s="2">
        <f t="shared" si="4"/>
        <v>0</v>
      </c>
      <c r="R59" s="2">
        <f t="shared" si="4"/>
        <v>0</v>
      </c>
      <c r="S59" s="2">
        <f t="shared" si="4"/>
        <v>0</v>
      </c>
      <c r="T59" s="2">
        <f t="shared" si="4"/>
        <v>0</v>
      </c>
      <c r="U59" s="2">
        <f t="shared" si="4"/>
        <v>0</v>
      </c>
      <c r="V59" s="2">
        <f t="shared" si="4"/>
        <v>0</v>
      </c>
      <c r="W59" s="2">
        <f t="shared" si="4"/>
        <v>0</v>
      </c>
      <c r="X59" s="2">
        <f t="shared" si="4"/>
        <v>0</v>
      </c>
      <c r="Y59" s="2">
        <f t="shared" si="4"/>
        <v>0</v>
      </c>
      <c r="Z59" s="2">
        <f t="shared" si="4"/>
        <v>0</v>
      </c>
      <c r="AA59" s="2">
        <f t="shared" si="4"/>
        <v>0</v>
      </c>
      <c r="AB59" s="2">
        <f t="shared" si="4"/>
        <v>0</v>
      </c>
    </row>
    <row r="60" spans="1:28" s="2" customFormat="1" ht="14.25" customHeight="1">
      <c r="A60" s="3" t="s">
        <v>141</v>
      </c>
      <c r="B60" s="2">
        <f>(B59-AVERAGE($B$3:$D$57))^2*(COUNT(B3:B57))</f>
        <v>18.048546262626072</v>
      </c>
      <c r="C60" s="2">
        <f>(C59-AVERAGE($B$3:$D$57))^2*(COUNT(C3:C57))</f>
        <v>1037.4051717171703</v>
      </c>
      <c r="D60" s="2">
        <f>(D59-AVERAGE($B$3:$D$57))^2*(COUNT(D3:D57))</f>
        <v>1329.1225341414186</v>
      </c>
      <c r="G60" s="3" t="s">
        <v>140</v>
      </c>
      <c r="H60" s="2">
        <f t="shared" ref="H60:AB60" si="5">(SUMIF(H3:H57,"&gt;0",H3:H57)^2)</f>
        <v>14884</v>
      </c>
      <c r="I60" s="2">
        <f t="shared" si="5"/>
        <v>6889</v>
      </c>
      <c r="J60" s="2">
        <f t="shared" si="5"/>
        <v>15625</v>
      </c>
      <c r="K60" s="2">
        <f t="shared" si="5"/>
        <v>0</v>
      </c>
      <c r="L60" s="2">
        <f t="shared" si="5"/>
        <v>0</v>
      </c>
      <c r="M60" s="2">
        <f t="shared" si="5"/>
        <v>0</v>
      </c>
      <c r="N60" s="2">
        <f t="shared" si="5"/>
        <v>0</v>
      </c>
      <c r="O60" s="2">
        <f t="shared" si="5"/>
        <v>0</v>
      </c>
      <c r="P60" s="2">
        <f t="shared" si="5"/>
        <v>0</v>
      </c>
      <c r="Q60" s="2">
        <f t="shared" si="5"/>
        <v>0</v>
      </c>
      <c r="R60" s="2">
        <f t="shared" si="5"/>
        <v>0</v>
      </c>
      <c r="S60" s="2">
        <f t="shared" si="5"/>
        <v>0</v>
      </c>
      <c r="T60" s="2">
        <f t="shared" si="5"/>
        <v>0</v>
      </c>
      <c r="U60" s="2">
        <f t="shared" si="5"/>
        <v>0</v>
      </c>
      <c r="V60" s="2">
        <f t="shared" si="5"/>
        <v>0</v>
      </c>
      <c r="W60" s="2">
        <f t="shared" si="5"/>
        <v>0</v>
      </c>
      <c r="X60" s="2">
        <f t="shared" si="5"/>
        <v>0</v>
      </c>
      <c r="Y60" s="2">
        <f t="shared" si="5"/>
        <v>0</v>
      </c>
      <c r="Z60" s="2">
        <f t="shared" si="5"/>
        <v>0</v>
      </c>
      <c r="AA60" s="2">
        <f t="shared" si="5"/>
        <v>0</v>
      </c>
      <c r="AB60" s="2">
        <f t="shared" si="5"/>
        <v>0</v>
      </c>
    </row>
    <row r="61" spans="1:28" s="2" customFormat="1" ht="14.25" customHeight="1">
      <c r="A61" s="3" t="s">
        <v>139</v>
      </c>
      <c r="B61" s="3" t="s">
        <v>138</v>
      </c>
      <c r="C61" s="3" t="s">
        <v>137</v>
      </c>
      <c r="D61" s="3" t="s">
        <v>136</v>
      </c>
      <c r="G61" s="3" t="s">
        <v>126</v>
      </c>
      <c r="H61" s="53" t="str">
        <f>CONCATENATE(COUNTIF($B$3:$D$3,"&gt;0"),"/",COUNTIF($B$3:$B$57,"&gt;0"))</f>
        <v>3/55</v>
      </c>
    </row>
    <row r="62" spans="1:28" s="2" customFormat="1" ht="14.25" customHeight="1">
      <c r="A62" s="2">
        <f>SUMIF($B$60:$D$60,"&gt;0",$B$60:$D$60)/(COUNT($B$3:$D$3)-1)</f>
        <v>1192.2881260606075</v>
      </c>
      <c r="B62" s="2">
        <f>(SUMIF($E$3:$E$57,"&gt;0",$E$3:$E$57)-SUMIF($B$60:$D$60,"&gt;0",$B$60:$D$60))/((COUNT($B$3:$B$57)-1)*(COUNT($B$3:$D$3)-1))</f>
        <v>142.65668964085296</v>
      </c>
      <c r="C62" s="2">
        <f>COUNT($B$3:$D$3)-1</f>
        <v>2</v>
      </c>
      <c r="D62" s="2">
        <f>(COUNT($B$3:$B$57)-1)*(COUNT($B$3:$D$3)-1)</f>
        <v>108</v>
      </c>
    </row>
    <row r="63" spans="1:28" s="2" customFormat="1" ht="14.25" customHeight="1">
      <c r="F63" s="38" t="s">
        <v>135</v>
      </c>
      <c r="H63" s="1"/>
      <c r="I63" s="1"/>
      <c r="J63" s="1"/>
    </row>
    <row r="64" spans="1:28" s="2" customFormat="1" ht="14.25" customHeight="1">
      <c r="F64" s="50" t="s">
        <v>134</v>
      </c>
      <c r="H64" s="52"/>
      <c r="I64" s="34" t="e">
        <f>CONCATENATE("one-tail   P=",1/2*$BQ$242)</f>
        <v>#N/A</v>
      </c>
      <c r="K64" s="1"/>
      <c r="M64" s="1"/>
    </row>
    <row r="65" spans="1:28" s="2" customFormat="1" ht="14.25" customHeight="1">
      <c r="G65" s="37" t="s">
        <v>129</v>
      </c>
      <c r="H65" s="36">
        <f>((12/(COUNT($B$3:$D$3)*COUNT($B$3:$B$57)*(COUNT($B$3:$D$3)+1)))*(SUM($H$60:$AB$60)))-3*COUNT($B$3:$B$57)*(COUNT($B$3:$D$3)+1)</f>
        <v>19.963636363636283</v>
      </c>
      <c r="I65" s="51" t="e">
        <f>HLOOKUP($H$61,$BC$233:$BN$241,5,FALSE)</f>
        <v>#N/A</v>
      </c>
      <c r="J65" s="34" t="e">
        <f>IF($H$65&gt;$I$65,"P&lt;0.05  significant difference*","P&lt;0.05  no significant difference")</f>
        <v>#N/A</v>
      </c>
      <c r="K65" s="35"/>
      <c r="L65" s="1"/>
      <c r="M65" s="35"/>
    </row>
    <row r="66" spans="1:28" s="2" customFormat="1" ht="14.25" customHeight="1">
      <c r="G66" s="37" t="s">
        <v>129</v>
      </c>
      <c r="H66" s="36">
        <f>((12/(COUNT($B$3:$D$3)*COUNT($B$3:$B$57)*(COUNT($B$3:$D$3)+1)))*(SUM($H$60:$AB$60)))-3*COUNT($B$3:$B$57)*(COUNT($B$3:$D$3)+1)</f>
        <v>19.963636363636283</v>
      </c>
      <c r="I66" s="51" t="e">
        <f>HLOOKUP($H$61,$BC$233:$BN$241,7,FALSE)</f>
        <v>#N/A</v>
      </c>
      <c r="J66" s="34" t="e">
        <f>IF($H$65&gt;$I$66,"P&lt;0.01  significant difference**","P&lt;0.01  no significant difference")</f>
        <v>#N/A</v>
      </c>
      <c r="K66" s="1"/>
      <c r="L66" s="35"/>
      <c r="M66" s="35"/>
    </row>
    <row r="67" spans="1:28" s="2" customFormat="1" ht="14.25" customHeight="1">
      <c r="G67" s="37"/>
      <c r="H67" s="36"/>
      <c r="I67" s="34" t="e">
        <f>CONCATENATE("two-tail   P=",$BQ$242)</f>
        <v>#N/A</v>
      </c>
      <c r="K67" s="1"/>
      <c r="L67" s="35"/>
      <c r="M67" s="35"/>
    </row>
    <row r="68" spans="1:28" s="2" customFormat="1" ht="14.25" customHeight="1">
      <c r="G68" s="37" t="s">
        <v>129</v>
      </c>
      <c r="H68" s="36">
        <f>((12/(COUNT($B$3:$D$3)*COUNT($B$3:$B$57)*(COUNT($B$3:$D$3)+1)))*(SUM($H$60:$AB$60)))-3*COUNT($B$3:$B$57)*(COUNT($B$3:$D$3)+1)</f>
        <v>19.963636363636283</v>
      </c>
      <c r="I68" s="51" t="e">
        <f>HLOOKUP($H$61,$BC$233:$BN$241,6,FALSE)</f>
        <v>#N/A</v>
      </c>
      <c r="J68" s="34" t="e">
        <f>IF($H$65&gt;$I$68,"P&lt;0.05  significant difference*","P&lt;0.05  no significant difference")</f>
        <v>#N/A</v>
      </c>
      <c r="K68" s="35"/>
      <c r="L68" s="35"/>
      <c r="M68" s="35"/>
    </row>
    <row r="69" spans="1:28" s="2" customFormat="1" ht="14.25" customHeight="1">
      <c r="G69" s="37" t="s">
        <v>129</v>
      </c>
      <c r="H69" s="36">
        <f>((12/(COUNT($B$3:$D$3)*COUNT($B$3:$B$57)*(COUNT($B$3:$D$3)+1)))*(SUM($H$60:$AB$60)))-3*COUNT($B$3:$B$57)*(COUNT($B$3:$D$3)+1)</f>
        <v>19.963636363636283</v>
      </c>
      <c r="I69" s="51" t="e">
        <f>HLOOKUP($H$61,$BC$233:$BN$241,8,FALSE)</f>
        <v>#N/A</v>
      </c>
      <c r="J69" s="34" t="e">
        <f>IF($H$65&gt;$I$69,"P&lt;0.01  significant difference**","P&lt;0.01  no significant difference")</f>
        <v>#N/A</v>
      </c>
      <c r="K69" s="1"/>
      <c r="L69" s="35"/>
      <c r="M69" s="35"/>
    </row>
    <row r="70" spans="1:28" s="2" customFormat="1" ht="14.25" customHeight="1">
      <c r="F70" s="50" t="s">
        <v>133</v>
      </c>
      <c r="H70" s="35"/>
      <c r="I70" s="34" t="str">
        <f>CONCATENATE("one-tail   P=",(1/2)*CHIDIST($H$71,COUNT($B$3:$D$3)-1))</f>
        <v>one-tail   P=2.31164664192577E-05</v>
      </c>
      <c r="J70" s="1"/>
      <c r="K70" s="35"/>
      <c r="L70" s="35"/>
      <c r="M70" s="35"/>
      <c r="P70" s="22" t="s">
        <v>132</v>
      </c>
    </row>
    <row r="71" spans="1:28" s="2" customFormat="1" ht="14.25" customHeight="1">
      <c r="G71" s="37" t="s">
        <v>129</v>
      </c>
      <c r="H71" s="36">
        <f>((12/(COUNT($B$3:$D$3)*COUNT($B$3:$B$57)*(COUNT($B$3:$D$3)+1)))*(SUM($H$60:$AB$60)))-3*COUNT($B$3:$B$57)*(COUNT($B$3:$D$3)+1)</f>
        <v>19.963636363636283</v>
      </c>
      <c r="I71" s="35">
        <f>CHIINV(0.05*2,COUNT($B$3:$D$3)-1)</f>
        <v>4.6051701859880909</v>
      </c>
      <c r="J71" s="34" t="str">
        <f>IF($H$65&gt;I71,"P&lt;0.05  significant difference*","P&lt;0.05  no significant difference")</f>
        <v>P&lt;0.05  significant difference*</v>
      </c>
      <c r="K71" s="1"/>
      <c r="L71" s="35"/>
      <c r="M71" s="1"/>
      <c r="P71" s="22" t="s">
        <v>131</v>
      </c>
      <c r="Q71" s="3"/>
      <c r="R71" s="3"/>
    </row>
    <row r="72" spans="1:28" s="2" customFormat="1" ht="14.25" customHeight="1">
      <c r="G72" s="37" t="s">
        <v>129</v>
      </c>
      <c r="H72" s="36">
        <f>((12/(COUNT($B$3:$D$3)*COUNT($B$3:$B$57)*(COUNT($B$3:$D$3)+1)))*(SUM($H$60:$AB$60)))-3*COUNT($B$3:$B$57)*(COUNT($B$3:$D$3)+1)</f>
        <v>19.963636363636283</v>
      </c>
      <c r="I72" s="35">
        <f>CHIINV(0.01*2,COUNT($B$3:$D$3)-1)</f>
        <v>7.8240460108562919</v>
      </c>
      <c r="J72" s="34" t="str">
        <f>IF($H$65&gt;I72,"P&lt;0.01  significant difference**","P&lt;0.01  no significant difference")</f>
        <v>P&lt;0.01  significant difference**</v>
      </c>
      <c r="K72" s="1"/>
      <c r="L72" s="35"/>
      <c r="M72" s="35"/>
      <c r="Q72" s="12"/>
      <c r="R72" s="4"/>
    </row>
    <row r="73" spans="1:28" s="2" customFormat="1" ht="14.25" customHeight="1">
      <c r="G73" s="37"/>
      <c r="H73" s="36"/>
      <c r="I73" s="34" t="str">
        <f>CONCATENATE("two-tail   P=",CHIDIST($H$71,COUNT($B$3:$D$3)-1))</f>
        <v>two-tail   P=4.62329328385154E-05</v>
      </c>
      <c r="J73" s="1"/>
      <c r="K73" s="35"/>
      <c r="L73" s="35"/>
      <c r="M73" s="35"/>
      <c r="P73" s="66" t="s">
        <v>130</v>
      </c>
      <c r="Q73" s="66"/>
      <c r="R73" s="66"/>
    </row>
    <row r="74" spans="1:28" s="2" customFormat="1" ht="14.25" customHeight="1">
      <c r="G74" s="37" t="s">
        <v>129</v>
      </c>
      <c r="H74" s="36">
        <f>((12/(COUNT($B$3:$D$3)*COUNT($B$3:$B$57)*(COUNT($B$3:$D$3)+1)))*(SUM($H$60:$AB$60)))-3*COUNT($B$3:$B$57)*(COUNT($B$3:$D$3)+1)</f>
        <v>19.963636363636283</v>
      </c>
      <c r="I74" s="35">
        <f>CHIINV(0.05,COUNT($B$3:$D$3)-1)</f>
        <v>5.9914645471079817</v>
      </c>
      <c r="J74" s="34" t="str">
        <f>IF($H$65&gt;I74,"P&lt;0.05  significant difference*","P&lt;0.05  no significant difference")</f>
        <v>P&lt;0.05  significant difference*</v>
      </c>
      <c r="K74" s="1"/>
      <c r="L74" s="35"/>
      <c r="M74" s="35"/>
    </row>
    <row r="75" spans="1:28" ht="14.25" customHeight="1">
      <c r="A75" s="2"/>
      <c r="B75" s="2"/>
      <c r="C75" s="2"/>
      <c r="D75" s="2"/>
      <c r="E75" s="2"/>
      <c r="G75" s="37" t="s">
        <v>129</v>
      </c>
      <c r="H75" s="36">
        <f>((12/(COUNT($B$3:$D$3)*COUNT($B$3:$B$57)*(COUNT($B$3:$D$3)+1)))*(SUM($H$60:$AB$60)))-3*COUNT($B$3:$B$57)*(COUNT($B$3:$D$3)+1)</f>
        <v>19.963636363636283</v>
      </c>
      <c r="I75" s="35">
        <f>CHIINV(0.01,COUNT($B$3:$D$3)-1)</f>
        <v>9.2103403719761818</v>
      </c>
      <c r="J75" s="34" t="str">
        <f>IF($H$65&gt;I75,"P&lt;0.01  significant difference**","P&lt;0.01  no significant difference")</f>
        <v>P&lt;0.01  significant difference**</v>
      </c>
      <c r="L75" s="35"/>
      <c r="M75" s="35"/>
    </row>
    <row r="78" spans="1:28" ht="14.25" customHeight="1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25" customHeight="1"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4.25" customHeight="1">
      <c r="H81" s="14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4.25" customHeight="1"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25" customHeight="1">
      <c r="B83" s="3" t="str">
        <f>B2</f>
        <v>McGrath</v>
      </c>
      <c r="C83" s="3" t="str">
        <f>C2</f>
        <v>AWS</v>
      </c>
      <c r="D83" s="3" t="str">
        <f>D2</f>
        <v>AceScope</v>
      </c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25" customHeight="1">
      <c r="B84" s="2">
        <f>PERCENTILE(B$3:B$57,0.1)</f>
        <v>10.566000000000001</v>
      </c>
      <c r="C84" s="2">
        <f>PERCENTILE(C$3:C$57,0.1)</f>
        <v>6.9260000000000002</v>
      </c>
      <c r="D84" s="2">
        <f>PERCENTILE(D$3:D$57,0.1)</f>
        <v>8.2360000000000007</v>
      </c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>
      <c r="B85" s="2">
        <f>PERCENTILE(B$3:B$57,0.25)-PERCENTILE(B$3:B$57,0.1)</f>
        <v>1.488999999999999</v>
      </c>
      <c r="C85" s="2">
        <f>PERCENTILE(C$3:C$57,0.25)-PERCENTILE(C$3:C$57,0.1)</f>
        <v>1.4139999999999997</v>
      </c>
      <c r="D85" s="2">
        <f>PERCENTILE(D$3:D$57,0.25)-PERCENTILE(D$3:D$57,0.1)</f>
        <v>2.6440000000000001</v>
      </c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25" customHeight="1">
      <c r="B86" s="2">
        <f>PERCENTILE(B$3:B$57,0.5)-PERCENTILE(B$3:B$57,0.25)</f>
        <v>3.5750000000000011</v>
      </c>
      <c r="C86" s="2">
        <f>PERCENTILE(C$3:C$57,0.5)-PERCENTILE(C$3:C$57,0.25)</f>
        <v>3.7100000000000009</v>
      </c>
      <c r="D86" s="2">
        <f>PERCENTILE(D$3:D$57,0.5)-PERCENTILE(D$3:D$57,0.25)</f>
        <v>6.83</v>
      </c>
      <c r="H86" s="4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4.25" customHeight="1">
      <c r="B87" s="2">
        <f>PERCENTILE(B$3:B$57,0.75)-PERCENTILE(B$3:B$57,0.5)</f>
        <v>5.2299999999999986</v>
      </c>
      <c r="C87" s="2">
        <f>PERCENTILE(C$3:C$57,0.75)-PERCENTILE(C$3:C$57,0.5)</f>
        <v>2.9800000000000004</v>
      </c>
      <c r="D87" s="2">
        <f>PERCENTILE(D$3:D$57,0.75)-PERCENTILE(D$3:D$57,0.5)</f>
        <v>11.945</v>
      </c>
      <c r="H87" s="4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4.25" customHeight="1">
      <c r="B88" s="2">
        <f>PERCENTILE(B$3:B$57,0.9)-PERCENTILE(B$3:B$57,0.75)</f>
        <v>7.5240000000000009</v>
      </c>
      <c r="C88" s="2">
        <f>PERCENTILE(C$3:C$57,0.9)-PERCENTILE(C$3:C$57,0.75)</f>
        <v>7.610000000000003</v>
      </c>
      <c r="D88" s="2">
        <f>PERCENTILE(D$3:D$57,0.9)-PERCENTILE(D$3:D$57,0.75)</f>
        <v>23.406999999999996</v>
      </c>
      <c r="H88" s="4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4.25" customHeight="1">
      <c r="H89" s="4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4.25" customHeight="1">
      <c r="A90" s="38" t="s">
        <v>128</v>
      </c>
      <c r="H90" s="4"/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>
      <c r="B91" s="34"/>
      <c r="C91" s="34" t="str">
        <f>CONCATENATE("one-tail   P=",(1/2)*FDIST($A$62/$B$62,C62,D62))</f>
        <v>one-tail   P=0.000210936447962889</v>
      </c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4.25" customHeight="1">
      <c r="A92" s="37" t="s">
        <v>57</v>
      </c>
      <c r="B92" s="36">
        <f>$A$62/$B$62</f>
        <v>8.3577442394202937</v>
      </c>
      <c r="C92" s="35">
        <f>FINV(0.05,$C$62,$D$62)</f>
        <v>3.0803868632925813</v>
      </c>
      <c r="D92" s="34" t="str">
        <f>IF($A$62/$B$62&gt;C92,"P&lt;0.05  significant difference*","P&lt;0.05  no significant difference")</f>
        <v>P&lt;0.05  significant difference*</v>
      </c>
      <c r="H92" s="4"/>
      <c r="I92" s="4"/>
      <c r="J92" s="14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4.25" customHeight="1">
      <c r="A93" s="37" t="s">
        <v>57</v>
      </c>
      <c r="B93" s="36">
        <f>$A$62/$B$62</f>
        <v>8.3577442394202937</v>
      </c>
      <c r="C93" s="35">
        <f>FINV(0.01,$C$62,$D$62)</f>
        <v>4.807239962241419</v>
      </c>
      <c r="D93" s="34" t="str">
        <f>IF($A$62/$B$62&gt;C93,"P&lt;0.01  significant difference**","P&lt;0.01  no significant difference")</f>
        <v>P&lt;0.01  significant difference**</v>
      </c>
      <c r="H93" s="4"/>
      <c r="I93" s="4"/>
      <c r="J93" s="14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4.25" customHeight="1">
      <c r="A94" s="37"/>
      <c r="B94" s="36"/>
      <c r="C94" s="34" t="str">
        <f>CONCATENATE("two-tail   P=",FDIST($A$62/$B$62,C62,D62))</f>
        <v>two-tail   P=0.000421872895925778</v>
      </c>
      <c r="H94" s="4"/>
      <c r="I94" s="4"/>
      <c r="J94" s="1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4.25" customHeight="1">
      <c r="A95" s="37" t="s">
        <v>57</v>
      </c>
      <c r="B95" s="36">
        <f>$A$62/$B$62</f>
        <v>8.3577442394202937</v>
      </c>
      <c r="C95" s="35">
        <f>FINV(0.05/2,$C$62,$D$62)</f>
        <v>3.8177966639999981</v>
      </c>
      <c r="D95" s="34" t="str">
        <f>IF($A$62/$B$62&gt;C95,"P&lt;0.05  significant difference*","P&lt;0.05  no significant difference")</f>
        <v>P&lt;0.05  significant difference*</v>
      </c>
      <c r="H95" s="4"/>
      <c r="I95" s="4"/>
      <c r="J95" s="1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4.25" customHeight="1">
      <c r="A96" s="37" t="s">
        <v>57</v>
      </c>
      <c r="B96" s="36">
        <f>$A$62/$B$62</f>
        <v>8.3577442394202937</v>
      </c>
      <c r="C96" s="35">
        <f>FINV(0.01/2,$C$62,$D$62)</f>
        <v>5.5669586236543021</v>
      </c>
      <c r="D96" s="34" t="str">
        <f>IF($A$62/$B$62&gt;C96,"P&lt;0.01  significant difference**","P&lt;0.01  no significant difference")</f>
        <v>P&lt;0.01  significant difference**</v>
      </c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s="2" customFormat="1" ht="14.25" customHeight="1">
      <c r="A97" s="1"/>
      <c r="B97" s="1"/>
      <c r="C97" s="1"/>
      <c r="D97" s="1"/>
      <c r="E97" s="1"/>
      <c r="H97" s="4"/>
      <c r="I97" s="4"/>
      <c r="J97" s="4"/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s="2" customFormat="1" ht="14.25" customHeight="1">
      <c r="A98" s="22" t="s">
        <v>56</v>
      </c>
      <c r="B98" s="1"/>
      <c r="C98" s="3" t="str">
        <f>C2</f>
        <v>AWS</v>
      </c>
      <c r="D98" s="3" t="str">
        <f>D2</f>
        <v>AceScope</v>
      </c>
      <c r="E98" s="3"/>
      <c r="H98" s="4"/>
      <c r="I98" s="4"/>
      <c r="J98" s="4"/>
      <c r="K98" s="14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s="2" customFormat="1" ht="14.25" customHeight="1">
      <c r="A99" s="1"/>
      <c r="B99" s="3" t="str">
        <f>B2</f>
        <v>McGrath</v>
      </c>
      <c r="C99" s="23">
        <f>ABS(C$59-$B$59)/SQRT((($B$62))*((1/(COUNT($B$3:$B$57))+(1/COUNT(C$3:C$57)))))</f>
        <v>1.6553223184966839</v>
      </c>
      <c r="D99" s="23">
        <f>ABS(D$59-$B$59)/SQRT((($B$62))*((1/(COUNT($B$3:$B$57))+(1/COUNT(D$3:D$57)))))</f>
        <v>2.4098606361293373</v>
      </c>
      <c r="E99" s="7"/>
      <c r="H99" s="4"/>
      <c r="I99" s="4"/>
      <c r="J99" s="4"/>
      <c r="K99" s="14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s="2" customFormat="1" ht="14.25" customHeight="1">
      <c r="A100" s="33" t="s">
        <v>25</v>
      </c>
      <c r="B100" s="32">
        <f>TINV(0.05/(COUNT($B$3:$D$3)-1),D62)</f>
        <v>2.2730811123900438</v>
      </c>
      <c r="C100" s="29" t="str">
        <f>IF(C99&gt;$B$100,"*"," ")</f>
        <v xml:space="preserve"> </v>
      </c>
      <c r="D100" s="21" t="str">
        <f>IF(D99&gt;$B$100,"*"," ")</f>
        <v>*</v>
      </c>
      <c r="E100" s="11"/>
      <c r="H100" s="4"/>
      <c r="I100" s="4"/>
      <c r="J100" s="4"/>
      <c r="K100" s="1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s="2" customFormat="1" ht="14.25" customHeight="1">
      <c r="A101" s="31" t="s">
        <v>24</v>
      </c>
      <c r="B101" s="30">
        <f>TINV(0.01/(COUNT($B$3:$D$3)-1),D62)</f>
        <v>2.8658482411056827</v>
      </c>
      <c r="C101" s="29" t="str">
        <f>IF(C99&gt;$B$101,"**"," ")</f>
        <v xml:space="preserve"> </v>
      </c>
      <c r="D101" s="21" t="str">
        <f>IF(D99&gt;$B$101,"**"," ")</f>
        <v xml:space="preserve"> </v>
      </c>
      <c r="E101" s="11"/>
      <c r="H101" s="4"/>
      <c r="I101" s="4"/>
      <c r="J101" s="4"/>
      <c r="K101" s="1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s="2" customFormat="1" ht="14.25" customHeight="1">
      <c r="A102" s="28"/>
      <c r="B102" s="27"/>
      <c r="C102" s="11"/>
      <c r="D102" s="11"/>
      <c r="E102" s="11"/>
      <c r="H102" s="4"/>
      <c r="I102" s="4"/>
      <c r="J102" s="4"/>
      <c r="K102" s="4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s="2" customFormat="1" ht="14.25" customHeight="1">
      <c r="A103" s="26" t="s">
        <v>54</v>
      </c>
      <c r="C103" s="3" t="str">
        <f>C2</f>
        <v>AWS</v>
      </c>
      <c r="D103" s="3" t="str">
        <f>D2</f>
        <v>AceScope</v>
      </c>
      <c r="E103" s="3"/>
      <c r="H103" s="4"/>
      <c r="I103" s="4"/>
      <c r="J103" s="4"/>
      <c r="K103" s="4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s="2" customFormat="1" ht="14.25" customHeight="1">
      <c r="B104" s="3" t="str">
        <f>B2</f>
        <v>McGrath</v>
      </c>
      <c r="C104" s="23">
        <f>C111/SQRT(2)</f>
        <v>1.6553223184966837</v>
      </c>
      <c r="D104" s="23">
        <f>D111/SQRT(2)</f>
        <v>2.4098606361293373</v>
      </c>
      <c r="E104" s="7"/>
      <c r="H104" s="4"/>
      <c r="I104" s="4"/>
      <c r="J104" s="4"/>
      <c r="K104" s="4"/>
      <c r="L104" s="14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s="2" customFormat="1" ht="14.25" customHeight="1">
      <c r="A105" s="3"/>
      <c r="B105" s="25" t="s">
        <v>25</v>
      </c>
      <c r="C105" s="21" t="str">
        <f>IF(C104&gt;C107,"*"," ")</f>
        <v xml:space="preserve"> </v>
      </c>
      <c r="D105" s="21" t="str">
        <f>IF(D104&gt;D107,"*"," ")</f>
        <v>*</v>
      </c>
      <c r="E105" s="11"/>
      <c r="H105" s="4"/>
      <c r="I105" s="4"/>
      <c r="J105" s="4"/>
      <c r="K105" s="4"/>
      <c r="L105" s="14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s="2" customFormat="1" ht="14.25" customHeight="1">
      <c r="A106" s="3"/>
      <c r="B106" s="25" t="s">
        <v>24</v>
      </c>
      <c r="C106" s="21" t="str">
        <f>IF(C104&gt;C108,"**"," ")</f>
        <v xml:space="preserve"> </v>
      </c>
      <c r="D106" s="21" t="str">
        <f>IF(D104&gt;D108,"**"," ")</f>
        <v xml:space="preserve"> </v>
      </c>
      <c r="E106" s="11"/>
      <c r="G106" s="4"/>
      <c r="H106" s="4"/>
      <c r="I106" s="4"/>
      <c r="J106" s="4"/>
      <c r="K106" s="4"/>
      <c r="L106" s="1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s="2" customFormat="1" ht="14.25" customHeight="1">
      <c r="A107" s="3"/>
      <c r="B107" s="24" t="s">
        <v>25</v>
      </c>
      <c r="C107" s="23">
        <f>SMALL($AG300:$AZ300,RANK(C$104,$C$104:$D$104,1))</f>
        <v>1.984</v>
      </c>
      <c r="D107" s="23">
        <f>SMALL($AG300:$AZ300,RANK(D$104,$C$104:$D$104,1))</f>
        <v>2.246</v>
      </c>
      <c r="E107" s="7"/>
      <c r="F107" s="3"/>
      <c r="G107" s="12"/>
      <c r="H107" s="4"/>
      <c r="I107" s="4"/>
      <c r="J107" s="4"/>
      <c r="K107" s="4"/>
      <c r="L107" s="1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s="2" customFormat="1" ht="14.25" customHeight="1">
      <c r="A108" s="3"/>
      <c r="B108" s="24" t="s">
        <v>24</v>
      </c>
      <c r="C108" s="23">
        <f>SMALL($AG301:$AZ301,RANK(C$104,$C$104:$D$104,1))</f>
        <v>2.6280000000000001</v>
      </c>
      <c r="D108" s="23">
        <f>SMALL($AG301:$AZ301,RANK(D$104,$C$104:$D$104,1))</f>
        <v>2.86</v>
      </c>
      <c r="E108" s="7"/>
      <c r="H108" s="4"/>
      <c r="I108" s="4"/>
      <c r="J108" s="4"/>
      <c r="K108" s="4"/>
      <c r="L108" s="4"/>
      <c r="M108" s="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s="2" customFormat="1" ht="14.25" customHeight="1">
      <c r="A109" s="3"/>
      <c r="B109" s="5"/>
      <c r="C109" s="7"/>
      <c r="D109" s="7"/>
      <c r="E109" s="7"/>
      <c r="H109" s="4"/>
      <c r="I109" s="4"/>
      <c r="J109" s="4"/>
      <c r="K109" s="4"/>
      <c r="L109" s="4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s="2" customFormat="1" ht="14.25" customHeight="1">
      <c r="A110" s="22" t="s">
        <v>55</v>
      </c>
      <c r="B110" s="3"/>
      <c r="C110" s="3" t="str">
        <f>C2</f>
        <v>AWS</v>
      </c>
      <c r="D110" s="3" t="str">
        <f>D2</f>
        <v>AceScope</v>
      </c>
      <c r="E110" s="3"/>
      <c r="H110" s="4"/>
      <c r="I110" s="4"/>
      <c r="J110" s="4"/>
      <c r="K110" s="4"/>
      <c r="L110" s="4"/>
      <c r="M110" s="14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s="2" customFormat="1" ht="14.25" customHeight="1">
      <c r="B111" s="12" t="str">
        <f>B2</f>
        <v>McGrath</v>
      </c>
      <c r="C111" s="20">
        <f>ABS(C$59-$B$59)/SQRT((($B$62)/2)*((1/(COUNT($B$3:$B$57))+(1/COUNT(C$3:C$57)))))</f>
        <v>2.3409792729168863</v>
      </c>
      <c r="D111" s="20">
        <f>ABS(D$59-$B$59)/SQRT((($B$62)/2)*((1/(COUNT($B$3:$B$57))+(1/COUNT(D$3:D$57)))))</f>
        <v>3.4080575950431631</v>
      </c>
      <c r="E111" s="4"/>
      <c r="H111" s="4"/>
      <c r="I111" s="4"/>
      <c r="J111" s="4"/>
      <c r="K111" s="4"/>
      <c r="L111" s="4"/>
      <c r="M111" s="14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s="2" customFormat="1" ht="14.25" customHeight="1">
      <c r="B112" s="19" t="s">
        <v>25</v>
      </c>
      <c r="C112" s="21" t="str">
        <f>IF(C111&gt;C114,"*"," ")</f>
        <v xml:space="preserve"> </v>
      </c>
      <c r="D112" s="21" t="str">
        <f>IF(D111&gt;D114,"*"," ")</f>
        <v>*</v>
      </c>
      <c r="E112" s="11"/>
      <c r="H112" s="4"/>
      <c r="I112" s="4"/>
      <c r="J112" s="4"/>
      <c r="K112" s="4"/>
      <c r="L112" s="4"/>
      <c r="M112" s="1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s="2" customFormat="1" ht="14.25" customHeight="1">
      <c r="B113" s="19" t="s">
        <v>24</v>
      </c>
      <c r="C113" s="21" t="str">
        <f>IF(C111&gt;C115,"**"," ")</f>
        <v xml:space="preserve"> </v>
      </c>
      <c r="D113" s="21" t="str">
        <f>IF(D111&gt;D115,"**"," ")</f>
        <v xml:space="preserve"> </v>
      </c>
      <c r="E113" s="11"/>
      <c r="H113" s="4"/>
      <c r="I113" s="4"/>
      <c r="J113" s="4"/>
      <c r="K113" s="4"/>
      <c r="L113" s="4"/>
      <c r="M113" s="1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s="2" customFormat="1" ht="14.25" customHeight="1">
      <c r="B114" s="18" t="s">
        <v>25</v>
      </c>
      <c r="C114" s="20">
        <f>SMALL($AG371:$AZ371,RANK(C$111,$C$111:$D$111,1))</f>
        <v>2.8058000000000001</v>
      </c>
      <c r="D114" s="20">
        <f>SMALL($AG371:$AZ371,RANK(D$111,$C$111:$D$111,1))</f>
        <v>3.3645999999999998</v>
      </c>
      <c r="E114" s="4"/>
      <c r="H114" s="4"/>
      <c r="I114" s="4"/>
      <c r="J114" s="4"/>
      <c r="K114" s="4"/>
      <c r="L114" s="4"/>
      <c r="M114" s="4"/>
      <c r="N114" s="4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s="2" customFormat="1" ht="14.25" customHeight="1">
      <c r="B115" s="18" t="s">
        <v>24</v>
      </c>
      <c r="C115" s="20">
        <f>SMALL($AG372:$AZ372,RANK(C$111,$C$111:$D$111,1))</f>
        <v>3.714</v>
      </c>
      <c r="D115" s="20">
        <f>SMALL($AG372:$AZ372,RANK(D$111,$C$111:$D$111,1))</f>
        <v>4.2164000000000001</v>
      </c>
      <c r="E115" s="4"/>
      <c r="H115" s="4"/>
      <c r="I115" s="4"/>
      <c r="J115" s="4"/>
      <c r="K115" s="4"/>
      <c r="L115" s="4"/>
      <c r="M115" s="4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s="2" customFormat="1" ht="14.25" customHeight="1">
      <c r="B116" s="4"/>
      <c r="C116" s="4"/>
      <c r="D116" s="3" t="str">
        <f>D2</f>
        <v>AceScope</v>
      </c>
      <c r="E116" s="12"/>
      <c r="H116" s="4"/>
      <c r="I116" s="4"/>
      <c r="J116" s="4"/>
      <c r="K116" s="4"/>
      <c r="L116" s="4"/>
      <c r="M116" s="4"/>
      <c r="N116" s="14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2:28" s="2" customFormat="1" ht="14.25" customHeight="1">
      <c r="B117" s="4"/>
      <c r="C117" s="3" t="str">
        <f>C2</f>
        <v>AWS</v>
      </c>
      <c r="D117" s="20">
        <f>ABS(D$59-$C$59)/SQRT((($B$62)/2)*((1/(COUNT($C$3:$C$57))+(1/COUNT(D$3:D$57)))))</f>
        <v>5.7490368679600499</v>
      </c>
      <c r="E117" s="4"/>
      <c r="H117" s="4"/>
      <c r="I117" s="4"/>
      <c r="J117" s="4"/>
      <c r="K117" s="4"/>
      <c r="L117" s="4"/>
      <c r="M117" s="4"/>
      <c r="N117" s="14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2:28" s="2" customFormat="1" ht="14.25" customHeight="1">
      <c r="B118" s="4"/>
      <c r="C118" s="19" t="s">
        <v>25</v>
      </c>
      <c r="D118" s="21" t="str">
        <f>IF(D117&gt;D120,"*"," ")</f>
        <v>*</v>
      </c>
      <c r="E118" s="11"/>
      <c r="H118" s="4"/>
      <c r="I118" s="4"/>
      <c r="J118" s="4"/>
      <c r="K118" s="4"/>
      <c r="L118" s="4"/>
      <c r="M118" s="4"/>
      <c r="N118" s="1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s="2" customFormat="1" ht="14.25" customHeight="1">
      <c r="B119" s="4"/>
      <c r="C119" s="19" t="s">
        <v>24</v>
      </c>
      <c r="D119" s="21" t="str">
        <f>IF(D117&gt;D121,"**"," ")</f>
        <v>**</v>
      </c>
      <c r="E119" s="11"/>
      <c r="H119" s="4"/>
      <c r="I119" s="4"/>
      <c r="J119" s="4"/>
      <c r="K119" s="4"/>
      <c r="L119" s="4"/>
      <c r="M119" s="4"/>
      <c r="N119" s="1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s="2" customFormat="1" ht="14.25" customHeight="1">
      <c r="B120" s="4"/>
      <c r="C120" s="18" t="s">
        <v>25</v>
      </c>
      <c r="D120" s="20">
        <f>SMALL($AG371:$AZ371,RANK(D$117,$D$117:$D$117,1))</f>
        <v>2.8058000000000001</v>
      </c>
      <c r="E120" s="4"/>
      <c r="H120" s="4"/>
      <c r="I120" s="4"/>
      <c r="J120" s="4"/>
      <c r="K120" s="4"/>
      <c r="L120" s="4"/>
      <c r="M120" s="4"/>
      <c r="N120" s="4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s="2" customFormat="1" ht="14.25" customHeight="1">
      <c r="B121" s="4"/>
      <c r="C121" s="18" t="s">
        <v>24</v>
      </c>
      <c r="D121" s="20">
        <f>SMALL($AG372:$AZ372,RANK(D$117,$D$117:$D$117,1))</f>
        <v>3.714</v>
      </c>
      <c r="E121" s="4"/>
      <c r="H121" s="4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s="2" customFormat="1" ht="14.25" customHeight="1">
      <c r="B122" s="4"/>
      <c r="C122" s="4"/>
      <c r="D122" s="4"/>
      <c r="E122" s="12"/>
      <c r="H122" s="4"/>
      <c r="I122" s="4"/>
      <c r="J122" s="4"/>
      <c r="K122" s="4"/>
      <c r="L122" s="4"/>
      <c r="M122" s="4"/>
      <c r="N122" s="4"/>
      <c r="O122" s="14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2:28" s="2" customFormat="1" ht="14.25" customHeight="1">
      <c r="B123" s="4"/>
      <c r="C123" s="4"/>
      <c r="D123" s="3" t="str">
        <f>D2</f>
        <v>AceScope</v>
      </c>
      <c r="E123" s="4"/>
      <c r="H123" s="4"/>
      <c r="I123" s="4"/>
      <c r="J123" s="4"/>
      <c r="K123" s="4"/>
      <c r="L123" s="4"/>
      <c r="M123" s="4"/>
      <c r="N123" s="4"/>
      <c r="O123" s="14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2:28" s="2" customFormat="1" ht="14.25" customHeight="1">
      <c r="B124" s="4"/>
      <c r="C124" s="4"/>
      <c r="D124" s="19" t="s">
        <v>25</v>
      </c>
      <c r="E124" s="11"/>
      <c r="H124" s="4"/>
      <c r="I124" s="4"/>
      <c r="J124" s="4"/>
      <c r="K124" s="4"/>
      <c r="L124" s="4"/>
      <c r="M124" s="4"/>
      <c r="N124" s="4"/>
      <c r="O124" s="1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s="2" customFormat="1" ht="14.25" customHeight="1">
      <c r="B125" s="4"/>
      <c r="C125" s="4"/>
      <c r="D125" s="19" t="s">
        <v>24</v>
      </c>
      <c r="E125" s="11"/>
      <c r="H125" s="4"/>
      <c r="I125" s="4"/>
      <c r="J125" s="4"/>
      <c r="K125" s="4"/>
      <c r="L125" s="4"/>
      <c r="M125" s="4"/>
      <c r="N125" s="4"/>
      <c r="O125" s="13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s="2" customFormat="1" ht="14.25" customHeight="1">
      <c r="B126" s="4"/>
      <c r="C126" s="4"/>
      <c r="D126" s="18" t="s">
        <v>25</v>
      </c>
      <c r="E126" s="4"/>
      <c r="H126" s="4"/>
      <c r="I126" s="4"/>
      <c r="J126" s="4"/>
      <c r="K126" s="4"/>
      <c r="L126" s="4"/>
      <c r="M126" s="4"/>
      <c r="N126" s="4"/>
      <c r="O126" s="4"/>
      <c r="P126" s="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s="2" customFormat="1" ht="14.25" customHeight="1">
      <c r="B127" s="4"/>
      <c r="C127" s="4"/>
      <c r="D127" s="18" t="s">
        <v>24</v>
      </c>
      <c r="E127" s="4"/>
      <c r="H127" s="4"/>
      <c r="I127" s="4"/>
      <c r="J127" s="4"/>
      <c r="K127" s="4"/>
      <c r="L127" s="4"/>
      <c r="M127" s="4"/>
      <c r="N127" s="4"/>
      <c r="O127" s="4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s="2" customFormat="1" ht="14.25" customHeight="1">
      <c r="B128" s="4"/>
      <c r="C128" s="4"/>
      <c r="D128" s="4"/>
      <c r="E128" s="12"/>
      <c r="H128" s="4"/>
      <c r="I128" s="4"/>
      <c r="J128" s="4"/>
      <c r="K128" s="4"/>
      <c r="L128" s="4"/>
      <c r="M128" s="4"/>
      <c r="N128" s="4"/>
      <c r="O128" s="4"/>
      <c r="P128" s="14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s="2" customFormat="1" ht="14.25" customHeight="1">
      <c r="B129" s="4"/>
      <c r="C129" s="4"/>
      <c r="D129" s="4"/>
      <c r="E129" s="4"/>
      <c r="H129" s="4"/>
      <c r="I129" s="4"/>
      <c r="J129" s="4"/>
      <c r="K129" s="4"/>
      <c r="L129" s="4"/>
      <c r="M129" s="4"/>
      <c r="N129" s="4"/>
      <c r="O129" s="4"/>
      <c r="P129" s="14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s="2" customFormat="1" ht="14.25" customHeight="1">
      <c r="A130" s="17"/>
      <c r="B130" s="4"/>
      <c r="C130" s="4"/>
      <c r="D130" s="4"/>
      <c r="E130" s="11"/>
      <c r="H130" s="4"/>
      <c r="I130" s="4"/>
      <c r="J130" s="4"/>
      <c r="K130" s="4"/>
      <c r="L130" s="4"/>
      <c r="M130" s="4"/>
      <c r="N130" s="4"/>
      <c r="O130" s="4"/>
      <c r="P130" s="13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s="2" customFormat="1" ht="14.25" customHeight="1">
      <c r="A131" s="17"/>
      <c r="B131" s="4"/>
      <c r="C131" s="4"/>
      <c r="D131" s="4"/>
      <c r="E131" s="11"/>
      <c r="H131" s="4"/>
      <c r="I131" s="4"/>
      <c r="J131" s="4"/>
      <c r="K131" s="4"/>
      <c r="L131" s="4"/>
      <c r="M131" s="4"/>
      <c r="N131" s="4"/>
      <c r="O131" s="4"/>
      <c r="P131" s="13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s="2" customFormat="1" ht="14.25" customHeight="1">
      <c r="B132" s="4"/>
      <c r="C132" s="4"/>
      <c r="D132" s="4"/>
      <c r="E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s="2" customFormat="1" ht="14.25" customHeight="1">
      <c r="B133" s="4"/>
      <c r="C133" s="4"/>
      <c r="D133" s="4"/>
      <c r="E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s="2" customFormat="1" ht="14.25" customHeight="1">
      <c r="B134" s="4"/>
      <c r="C134" s="4"/>
      <c r="D134" s="4"/>
      <c r="E134" s="12"/>
      <c r="H134" s="4"/>
      <c r="I134" s="4"/>
      <c r="J134" s="4"/>
      <c r="K134" s="4"/>
      <c r="L134" s="4"/>
      <c r="M134" s="4"/>
      <c r="N134" s="4"/>
      <c r="O134" s="4"/>
      <c r="P134" s="4"/>
      <c r="Q134" s="14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s="2" customFormat="1" ht="14.25" customHeight="1">
      <c r="B135" s="4"/>
      <c r="C135" s="4"/>
      <c r="D135" s="4"/>
      <c r="E135" s="4"/>
      <c r="H135" s="4"/>
      <c r="I135" s="4"/>
      <c r="J135" s="4"/>
      <c r="K135" s="4"/>
      <c r="L135" s="4"/>
      <c r="M135" s="4"/>
      <c r="N135" s="4"/>
      <c r="O135" s="4"/>
      <c r="P135" s="4"/>
      <c r="Q135" s="14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s="2" customFormat="1" ht="14.25" customHeight="1">
      <c r="B136" s="4"/>
      <c r="C136" s="4"/>
      <c r="D136" s="4"/>
      <c r="E136" s="11"/>
      <c r="H136" s="4"/>
      <c r="I136" s="4"/>
      <c r="J136" s="4"/>
      <c r="K136" s="4"/>
      <c r="L136" s="4"/>
      <c r="M136" s="4"/>
      <c r="N136" s="4"/>
      <c r="O136" s="4"/>
      <c r="P136" s="4"/>
      <c r="Q136" s="16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</row>
    <row r="137" spans="1:28" s="2" customFormat="1" ht="14.25" customHeight="1">
      <c r="B137" s="4"/>
      <c r="C137" s="4"/>
      <c r="D137" s="4"/>
      <c r="E137" s="11"/>
      <c r="H137" s="4"/>
      <c r="I137" s="4"/>
      <c r="J137" s="4"/>
      <c r="K137" s="4"/>
      <c r="L137" s="4"/>
      <c r="M137" s="4"/>
      <c r="N137" s="4"/>
      <c r="O137" s="4"/>
      <c r="P137" s="4"/>
      <c r="Q137" s="1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s="2" customFormat="1" ht="14.25" customHeight="1">
      <c r="B138" s="4"/>
      <c r="C138" s="4"/>
      <c r="D138" s="4"/>
      <c r="E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s="2" customFormat="1" ht="14.25" customHeight="1">
      <c r="B139" s="4"/>
      <c r="C139" s="4"/>
      <c r="D139" s="4"/>
      <c r="E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s="2" customFormat="1" ht="14.25" customHeight="1">
      <c r="B140" s="4"/>
      <c r="C140" s="4"/>
      <c r="D140" s="4"/>
      <c r="E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4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s="2" customFormat="1" ht="14.25" customHeight="1">
      <c r="B141" s="4"/>
      <c r="C141" s="4"/>
      <c r="D141" s="4"/>
      <c r="E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4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s="2" customFormat="1" ht="14.25" customHeight="1">
      <c r="B142" s="4"/>
      <c r="C142" s="4"/>
      <c r="D142" s="4"/>
      <c r="E142" s="1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3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s="2" customFormat="1" ht="14.25" customHeight="1">
      <c r="B143" s="4"/>
      <c r="C143" s="4"/>
      <c r="D143" s="4"/>
      <c r="E143" s="1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3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s="2" customFormat="1" ht="14.25" customHeight="1">
      <c r="B144" s="4"/>
      <c r="C144" s="4"/>
      <c r="D144" s="4"/>
      <c r="E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s="2" customFormat="1" ht="14.25" customHeight="1">
      <c r="B145" s="4"/>
      <c r="C145" s="4"/>
      <c r="D145" s="4"/>
      <c r="E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3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s="2" customFormat="1" ht="14.25" customHeight="1">
      <c r="B146" s="4"/>
      <c r="C146" s="4"/>
      <c r="D146" s="4"/>
      <c r="E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4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2:28" s="2" customFormat="1" ht="14.25" customHeight="1">
      <c r="B147" s="4"/>
      <c r="C147" s="4"/>
      <c r="D147" s="4"/>
      <c r="E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4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2:28" s="2" customFormat="1" ht="14.25" customHeight="1">
      <c r="B148" s="4"/>
      <c r="C148" s="4"/>
      <c r="D148" s="4"/>
      <c r="E148" s="1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3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s="2" customFormat="1" ht="14.25" customHeight="1">
      <c r="B149" s="4"/>
      <c r="C149" s="4"/>
      <c r="D149" s="4"/>
      <c r="E149" s="1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3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s="2" customFormat="1" ht="14.25" customHeight="1">
      <c r="B150" s="4"/>
      <c r="C150" s="4"/>
      <c r="D150" s="4"/>
      <c r="E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3"/>
      <c r="X150" s="3"/>
      <c r="Y150" s="3"/>
      <c r="Z150" s="3"/>
      <c r="AA150" s="3"/>
      <c r="AB150" s="3"/>
    </row>
    <row r="151" spans="2:28" s="2" customFormat="1" ht="14.25" customHeight="1">
      <c r="B151" s="4"/>
      <c r="C151" s="4"/>
      <c r="D151" s="4"/>
      <c r="E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/>
      <c r="U151" s="4"/>
      <c r="V151" s="4"/>
      <c r="W151" s="4"/>
      <c r="X151" s="4"/>
      <c r="Y151" s="4"/>
      <c r="Z151" s="4"/>
      <c r="AA151" s="4"/>
      <c r="AB151" s="4"/>
    </row>
    <row r="152" spans="2:28" s="2" customFormat="1" ht="14.25" customHeight="1">
      <c r="B152" s="4"/>
      <c r="C152" s="4"/>
      <c r="D152" s="4"/>
      <c r="E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4"/>
      <c r="U152" s="11"/>
      <c r="V152" s="11"/>
      <c r="W152" s="11"/>
      <c r="X152" s="11"/>
      <c r="Y152" s="11"/>
      <c r="Z152" s="11"/>
      <c r="AA152" s="11"/>
      <c r="AB152" s="11"/>
    </row>
    <row r="153" spans="2:28" s="2" customFormat="1" ht="14.25" customHeight="1">
      <c r="B153" s="4"/>
      <c r="C153" s="4"/>
      <c r="D153" s="4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4"/>
      <c r="U153" s="11"/>
      <c r="V153" s="11"/>
      <c r="W153" s="11"/>
      <c r="X153" s="11"/>
      <c r="Y153" s="11"/>
      <c r="Z153" s="11"/>
      <c r="AA153" s="11"/>
      <c r="AB153" s="11"/>
    </row>
    <row r="154" spans="2:28" s="2" customFormat="1" ht="14.25" customHeight="1">
      <c r="B154" s="4"/>
      <c r="C154" s="4"/>
      <c r="D154" s="4"/>
      <c r="E154" s="1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3"/>
      <c r="U154" s="4"/>
      <c r="V154" s="4"/>
      <c r="W154" s="4"/>
      <c r="X154" s="4"/>
      <c r="Y154" s="4"/>
      <c r="Z154" s="4"/>
      <c r="AA154" s="4"/>
      <c r="AB154" s="4"/>
    </row>
    <row r="155" spans="2:28" s="2" customFormat="1" ht="14.25" customHeight="1">
      <c r="B155" s="4"/>
      <c r="C155" s="4"/>
      <c r="D155" s="4"/>
      <c r="E155" s="1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3"/>
      <c r="U155" s="4"/>
      <c r="V155" s="4"/>
      <c r="W155" s="4"/>
      <c r="X155" s="4"/>
      <c r="Y155" s="4"/>
      <c r="Z155" s="4"/>
      <c r="AA155" s="4"/>
      <c r="AB155" s="4"/>
    </row>
    <row r="156" spans="2:28" s="2" customFormat="1" ht="14.25" customHeight="1">
      <c r="B156" s="4"/>
      <c r="C156" s="4"/>
      <c r="D156" s="4"/>
      <c r="E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3"/>
      <c r="W156" s="3"/>
      <c r="X156" s="3"/>
      <c r="Y156" s="3"/>
      <c r="Z156" s="3"/>
      <c r="AA156" s="3"/>
      <c r="AB156" s="3"/>
    </row>
    <row r="157" spans="2:28" s="2" customFormat="1" ht="14.25" customHeight="1">
      <c r="B157" s="4"/>
      <c r="C157" s="4"/>
      <c r="D157" s="4"/>
      <c r="E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  <c r="AB157" s="4"/>
    </row>
    <row r="158" spans="2:28" s="2" customFormat="1" ht="14.25" customHeight="1">
      <c r="B158" s="4"/>
      <c r="C158" s="4"/>
      <c r="D158" s="4"/>
      <c r="E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14"/>
      <c r="V158" s="11"/>
      <c r="W158" s="11"/>
      <c r="X158" s="11"/>
      <c r="Y158" s="11"/>
      <c r="Z158" s="11"/>
      <c r="AA158" s="11"/>
      <c r="AB158" s="11"/>
    </row>
    <row r="159" spans="2:28" s="2" customFormat="1" ht="14.25" customHeight="1">
      <c r="B159" s="4"/>
      <c r="C159" s="4"/>
      <c r="D159" s="4"/>
      <c r="E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14"/>
      <c r="V159" s="11"/>
      <c r="W159" s="11"/>
      <c r="X159" s="11"/>
      <c r="Y159" s="11"/>
      <c r="Z159" s="11"/>
      <c r="AA159" s="11"/>
      <c r="AB159" s="11"/>
    </row>
    <row r="160" spans="2:28" s="2" customFormat="1" ht="14.25" customHeight="1">
      <c r="B160" s="4"/>
      <c r="C160" s="4"/>
      <c r="D160" s="4"/>
      <c r="E160" s="1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3"/>
      <c r="V160" s="4"/>
      <c r="W160" s="4"/>
      <c r="X160" s="4"/>
      <c r="Y160" s="4"/>
      <c r="Z160" s="4"/>
      <c r="AA160" s="4"/>
      <c r="AB160" s="4"/>
    </row>
    <row r="161" spans="2:28" s="2" customFormat="1" ht="14.25" customHeight="1">
      <c r="B161" s="4"/>
      <c r="C161" s="4"/>
      <c r="D161" s="4"/>
      <c r="E161" s="1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13"/>
      <c r="V161" s="4"/>
      <c r="W161" s="4"/>
      <c r="X161" s="4"/>
      <c r="Y161" s="4"/>
      <c r="Z161" s="4"/>
      <c r="AA161" s="4"/>
      <c r="AB161" s="4"/>
    </row>
    <row r="162" spans="2:28" s="2" customFormat="1" ht="14.25" customHeight="1">
      <c r="B162" s="4"/>
      <c r="C162" s="4"/>
      <c r="D162" s="4"/>
      <c r="E162" s="4"/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3"/>
      <c r="X162" s="3"/>
      <c r="Y162" s="3"/>
      <c r="Z162" s="3"/>
      <c r="AA162" s="3"/>
      <c r="AB162" s="3"/>
    </row>
    <row r="163" spans="2:28" s="2" customFormat="1" ht="14.25" customHeight="1">
      <c r="B163" s="4"/>
      <c r="C163" s="4"/>
      <c r="D163" s="4"/>
      <c r="E163" s="4"/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3"/>
      <c r="W163" s="4"/>
      <c r="X163" s="4"/>
      <c r="Y163" s="4"/>
      <c r="Z163" s="4"/>
      <c r="AA163" s="4"/>
      <c r="AB163" s="4"/>
    </row>
    <row r="164" spans="2:28" s="2" customFormat="1" ht="14.25" customHeight="1">
      <c r="B164" s="4"/>
      <c r="C164" s="4"/>
      <c r="D164" s="4"/>
      <c r="E164" s="12"/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14"/>
      <c r="W164" s="11"/>
      <c r="X164" s="11"/>
      <c r="Y164" s="11"/>
      <c r="Z164" s="11"/>
      <c r="AA164" s="11"/>
      <c r="AB164" s="11"/>
    </row>
    <row r="165" spans="2:28" s="2" customFormat="1" ht="14.25" customHeight="1">
      <c r="B165" s="4"/>
      <c r="C165" s="4"/>
      <c r="D165" s="4"/>
      <c r="E165" s="4"/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14"/>
      <c r="W165" s="11"/>
      <c r="X165" s="11"/>
      <c r="Y165" s="11"/>
      <c r="Z165" s="11"/>
      <c r="AA165" s="11"/>
      <c r="AB165" s="11"/>
    </row>
    <row r="166" spans="2:28" s="2" customFormat="1" ht="14.25" customHeight="1">
      <c r="B166" s="4"/>
      <c r="C166" s="4"/>
      <c r="D166" s="4"/>
      <c r="E166" s="11"/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13"/>
      <c r="W166" s="4"/>
      <c r="X166" s="4"/>
      <c r="Y166" s="4"/>
      <c r="Z166" s="4"/>
      <c r="AA166" s="4"/>
      <c r="AB166" s="4"/>
    </row>
    <row r="167" spans="2:28" s="2" customFormat="1" ht="14.25" customHeight="1">
      <c r="B167" s="4"/>
      <c r="C167" s="4"/>
      <c r="D167" s="4"/>
      <c r="E167" s="11"/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13"/>
      <c r="W167" s="4"/>
      <c r="X167" s="4"/>
      <c r="Y167" s="4"/>
      <c r="Z167" s="4"/>
      <c r="AA167" s="4"/>
      <c r="AB167" s="4"/>
    </row>
    <row r="168" spans="2:28" s="2" customFormat="1" ht="14.25" customHeight="1">
      <c r="B168" s="4"/>
      <c r="C168" s="4"/>
      <c r="D168" s="4"/>
      <c r="E168" s="15"/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3"/>
      <c r="AA168" s="3"/>
      <c r="AB168" s="3"/>
    </row>
    <row r="169" spans="2:28" s="2" customFormat="1" ht="14.25" customHeight="1">
      <c r="B169" s="4"/>
      <c r="C169" s="4"/>
      <c r="D169" s="4"/>
      <c r="E169" s="4"/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3"/>
      <c r="X169" s="4"/>
      <c r="Y169" s="4"/>
      <c r="Z169" s="4"/>
      <c r="AA169" s="4"/>
      <c r="AB169" s="4"/>
    </row>
    <row r="170" spans="2:28" s="2" customFormat="1" ht="14.25" customHeight="1">
      <c r="B170" s="4"/>
      <c r="C170" s="4"/>
      <c r="D170" s="4"/>
      <c r="E170" s="12"/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14"/>
      <c r="X170" s="11"/>
      <c r="Y170" s="11"/>
      <c r="Z170" s="11"/>
      <c r="AA170" s="11"/>
      <c r="AB170" s="11"/>
    </row>
    <row r="171" spans="2:28" s="2" customFormat="1" ht="14.25" customHeight="1">
      <c r="B171" s="4"/>
      <c r="C171" s="4"/>
      <c r="D171" s="4"/>
      <c r="E171" s="4"/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14"/>
      <c r="X171" s="11"/>
      <c r="Y171" s="11"/>
      <c r="Z171" s="11"/>
      <c r="AA171" s="11"/>
      <c r="AB171" s="11"/>
    </row>
    <row r="172" spans="2:28" s="2" customFormat="1" ht="14.25" customHeight="1">
      <c r="B172" s="4"/>
      <c r="C172" s="4"/>
      <c r="D172" s="4"/>
      <c r="E172" s="11"/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13"/>
      <c r="X172" s="4"/>
      <c r="Y172" s="4"/>
      <c r="Z172" s="4"/>
      <c r="AA172" s="4"/>
      <c r="AB172" s="4"/>
    </row>
    <row r="173" spans="2:28" s="2" customFormat="1" ht="14.25" customHeight="1">
      <c r="B173" s="4"/>
      <c r="C173" s="4"/>
      <c r="D173" s="4"/>
      <c r="E173" s="11"/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13"/>
      <c r="X173" s="4"/>
      <c r="Y173" s="4"/>
      <c r="Z173" s="4"/>
      <c r="AA173" s="4"/>
      <c r="AB173" s="4"/>
    </row>
    <row r="174" spans="2:28" s="2" customFormat="1" ht="14.25" customHeight="1">
      <c r="B174" s="4"/>
      <c r="C174" s="4"/>
      <c r="D174" s="4"/>
      <c r="E174" s="4"/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3"/>
      <c r="AA174" s="3"/>
      <c r="AB174" s="3"/>
    </row>
    <row r="175" spans="2:28" s="2" customFormat="1" ht="14.25" customHeight="1">
      <c r="B175" s="4"/>
      <c r="C175" s="4"/>
      <c r="D175" s="4"/>
      <c r="E175" s="4"/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"/>
      <c r="Y175" s="4"/>
      <c r="Z175" s="4"/>
      <c r="AA175" s="4"/>
      <c r="AB175" s="4"/>
    </row>
    <row r="176" spans="2:28" s="2" customFormat="1" ht="14.25" customHeight="1">
      <c r="B176" s="4"/>
      <c r="C176" s="4"/>
      <c r="D176" s="4"/>
      <c r="E176" s="12"/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4"/>
      <c r="Y176" s="11"/>
      <c r="Z176" s="11"/>
      <c r="AA176" s="11"/>
      <c r="AB176" s="11"/>
    </row>
    <row r="177" spans="2:30" s="2" customFormat="1" ht="14.25" customHeight="1">
      <c r="B177" s="4"/>
      <c r="C177" s="4"/>
      <c r="D177" s="4"/>
      <c r="E177" s="4"/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14"/>
      <c r="Y177" s="11"/>
      <c r="Z177" s="11"/>
      <c r="AA177" s="11"/>
      <c r="AB177" s="11"/>
    </row>
    <row r="178" spans="2:30" s="2" customFormat="1" ht="14.25" customHeight="1">
      <c r="B178" s="4"/>
      <c r="C178" s="4"/>
      <c r="D178" s="4"/>
      <c r="E178" s="11"/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13"/>
      <c r="Y178" s="4"/>
      <c r="Z178" s="4"/>
      <c r="AA178" s="4"/>
      <c r="AB178" s="4"/>
    </row>
    <row r="179" spans="2:30" s="2" customFormat="1" ht="14.25" customHeight="1">
      <c r="B179" s="4"/>
      <c r="C179" s="4"/>
      <c r="D179" s="4"/>
      <c r="E179" s="11"/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13"/>
      <c r="Y179" s="4"/>
      <c r="Z179" s="4"/>
      <c r="AA179" s="4"/>
      <c r="AB179" s="4"/>
    </row>
    <row r="180" spans="2:30" s="2" customFormat="1" ht="14.25" customHeight="1">
      <c r="B180" s="4"/>
      <c r="C180" s="4"/>
      <c r="D180" s="4"/>
      <c r="E180" s="4"/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3"/>
      <c r="AA180" s="3"/>
      <c r="AB180" s="3"/>
    </row>
    <row r="181" spans="2:30" s="2" customFormat="1" ht="14.25" customHeight="1">
      <c r="B181" s="4"/>
      <c r="C181" s="4"/>
      <c r="D181" s="4"/>
      <c r="E181" s="4"/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4"/>
      <c r="AA181" s="4"/>
      <c r="AB181" s="4"/>
    </row>
    <row r="182" spans="2:30" s="2" customFormat="1" ht="14.25" customHeight="1">
      <c r="B182" s="4"/>
      <c r="C182" s="4"/>
      <c r="D182" s="4"/>
      <c r="E182" s="12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4"/>
      <c r="Z182" s="11"/>
      <c r="AA182" s="11"/>
      <c r="AB182" s="11"/>
    </row>
    <row r="183" spans="2:30" s="2" customFormat="1" ht="14.25" customHeight="1">
      <c r="B183" s="4"/>
      <c r="C183" s="4"/>
      <c r="D183" s="4"/>
      <c r="E183" s="4"/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4"/>
      <c r="Z183" s="11"/>
      <c r="AA183" s="11"/>
      <c r="AB183" s="11"/>
    </row>
    <row r="184" spans="2:30" s="2" customFormat="1" ht="14.25" customHeight="1">
      <c r="B184" s="4"/>
      <c r="C184" s="4"/>
      <c r="D184" s="4"/>
      <c r="E184" s="11"/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3"/>
      <c r="Z184" s="4"/>
      <c r="AA184" s="4"/>
      <c r="AB184" s="4"/>
    </row>
    <row r="185" spans="2:30" s="2" customFormat="1" ht="14.25" customHeight="1">
      <c r="B185" s="4"/>
      <c r="C185" s="4"/>
      <c r="D185" s="4"/>
      <c r="E185" s="11"/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3"/>
      <c r="Z185" s="4"/>
      <c r="AA185" s="4"/>
      <c r="AB185" s="4"/>
    </row>
    <row r="186" spans="2:30" s="2" customFormat="1" ht="14.25" customHeight="1">
      <c r="B186" s="4"/>
      <c r="C186" s="4"/>
      <c r="D186" s="4"/>
      <c r="E186" s="4"/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3"/>
      <c r="Z186" s="4"/>
      <c r="AA186" s="3"/>
      <c r="AB186" s="3"/>
    </row>
    <row r="187" spans="2:30" s="2" customFormat="1" ht="14.25" customHeight="1">
      <c r="B187" s="4"/>
      <c r="C187" s="4"/>
      <c r="D187" s="4"/>
      <c r="E187" s="4"/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3"/>
      <c r="Z187" s="3"/>
      <c r="AA187" s="4"/>
      <c r="AB187" s="4"/>
    </row>
    <row r="188" spans="2:30" s="2" customFormat="1" ht="14.25" customHeight="1">
      <c r="B188" s="4"/>
      <c r="C188" s="4"/>
      <c r="D188" s="4"/>
      <c r="E188" s="12"/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3"/>
      <c r="Z188" s="14"/>
      <c r="AA188" s="11"/>
      <c r="AB188" s="11"/>
    </row>
    <row r="189" spans="2:30" s="2" customFormat="1" ht="14.25" customHeight="1">
      <c r="B189" s="4"/>
      <c r="C189" s="4"/>
      <c r="D189" s="4"/>
      <c r="E189" s="4"/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3"/>
      <c r="Z189" s="14"/>
      <c r="AA189" s="11"/>
      <c r="AB189" s="11"/>
      <c r="AC189" s="3"/>
      <c r="AD189" s="3"/>
    </row>
    <row r="190" spans="2:30" s="2" customFormat="1" ht="14.25" customHeight="1">
      <c r="B190" s="4"/>
      <c r="C190" s="4"/>
      <c r="D190" s="4"/>
      <c r="E190" s="11"/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3"/>
      <c r="Z190" s="13"/>
      <c r="AA190" s="4"/>
      <c r="AB190" s="4"/>
      <c r="AC190" s="3"/>
      <c r="AD190" s="3"/>
    </row>
    <row r="191" spans="2:30" s="2" customFormat="1" ht="14.25" customHeight="1">
      <c r="B191" s="4"/>
      <c r="C191" s="4"/>
      <c r="D191" s="4"/>
      <c r="E191" s="11"/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3"/>
      <c r="Z191" s="13"/>
      <c r="AA191" s="4"/>
      <c r="AB191" s="4"/>
    </row>
    <row r="192" spans="2:30" s="2" customFormat="1" ht="14.25" customHeight="1">
      <c r="B192" s="4"/>
      <c r="C192" s="4"/>
      <c r="D192" s="4"/>
      <c r="E192" s="4"/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3"/>
      <c r="Z192" s="4"/>
      <c r="AA192" s="4"/>
      <c r="AB192" s="3"/>
      <c r="AC192" s="3"/>
      <c r="AD192" s="3"/>
    </row>
    <row r="193" spans="1:28" s="2" customFormat="1" ht="14.25" customHeight="1">
      <c r="B193" s="4"/>
      <c r="C193" s="4"/>
      <c r="D193" s="4"/>
      <c r="E193" s="4"/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4"/>
    </row>
    <row r="194" spans="1:28" s="2" customFormat="1" ht="14.25" customHeight="1">
      <c r="A194" s="3"/>
      <c r="B194" s="3"/>
      <c r="C194" s="3"/>
      <c r="D194" s="4"/>
      <c r="E194" s="12"/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14"/>
      <c r="AB194" s="11"/>
    </row>
    <row r="195" spans="1:28" s="2" customFormat="1" ht="14.25" customHeight="1">
      <c r="A195" s="3"/>
      <c r="B195" s="3"/>
      <c r="C195" s="3"/>
      <c r="D195" s="4"/>
      <c r="E195" s="4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14"/>
      <c r="AB195" s="11"/>
    </row>
    <row r="196" spans="1:28" s="2" customFormat="1" ht="14.25" customHeight="1">
      <c r="A196" s="3"/>
      <c r="B196" s="3"/>
      <c r="C196" s="3"/>
      <c r="D196" s="4"/>
      <c r="E196" s="11"/>
      <c r="AA196" s="13"/>
      <c r="AB196" s="4"/>
    </row>
    <row r="197" spans="1:28" s="2" customFormat="1" ht="14.25" customHeight="1">
      <c r="A197" s="3"/>
      <c r="B197" s="3"/>
      <c r="C197" s="3"/>
      <c r="D197" s="4"/>
      <c r="E197" s="11"/>
      <c r="AA197" s="13"/>
      <c r="AB197" s="4"/>
    </row>
    <row r="198" spans="1:28" s="2" customFormat="1" ht="14.25" customHeight="1">
      <c r="A198" s="3"/>
      <c r="B198" s="3"/>
      <c r="C198" s="3"/>
      <c r="D198" s="4"/>
      <c r="E198" s="4"/>
    </row>
    <row r="199" spans="1:28" s="2" customFormat="1" ht="14.25" customHeight="1">
      <c r="A199" s="3"/>
      <c r="B199" s="3"/>
      <c r="C199" s="3"/>
      <c r="D199" s="4"/>
      <c r="E199" s="4"/>
    </row>
    <row r="200" spans="1:28" s="2" customFormat="1" ht="14.25" customHeight="1">
      <c r="A200" s="3"/>
      <c r="B200" s="3"/>
      <c r="C200" s="3"/>
      <c r="D200" s="4"/>
      <c r="E200" s="12"/>
    </row>
    <row r="201" spans="1:28" s="2" customFormat="1" ht="14.25" customHeight="1">
      <c r="A201" s="3"/>
      <c r="B201" s="3"/>
      <c r="C201" s="3"/>
      <c r="D201" s="4"/>
      <c r="E201" s="4"/>
    </row>
    <row r="202" spans="1:28" s="2" customFormat="1" ht="14.25" customHeight="1">
      <c r="A202" s="3"/>
      <c r="B202" s="3"/>
      <c r="C202" s="3"/>
      <c r="D202" s="4"/>
      <c r="E202" s="11"/>
    </row>
    <row r="203" spans="1:28" s="2" customFormat="1" ht="14.25" customHeight="1">
      <c r="A203" s="3"/>
      <c r="B203" s="3"/>
      <c r="C203" s="3"/>
      <c r="D203" s="4"/>
      <c r="E203" s="11"/>
    </row>
    <row r="204" spans="1:28" s="2" customFormat="1" ht="14.25" customHeight="1">
      <c r="A204" s="3"/>
      <c r="B204" s="3"/>
      <c r="C204" s="3"/>
      <c r="D204" s="4"/>
      <c r="E204" s="4"/>
    </row>
    <row r="205" spans="1:28" s="2" customFormat="1" ht="14.25" customHeight="1">
      <c r="A205" s="3"/>
      <c r="B205" s="3"/>
      <c r="C205" s="3"/>
      <c r="D205" s="4"/>
      <c r="E205" s="4"/>
    </row>
    <row r="206" spans="1:28" s="2" customFormat="1" ht="14.25" customHeight="1">
      <c r="A206" s="3"/>
      <c r="B206" s="3"/>
      <c r="C206" s="3"/>
      <c r="D206" s="4"/>
      <c r="E206" s="12"/>
    </row>
    <row r="207" spans="1:28" s="2" customFormat="1" ht="14.25" customHeight="1">
      <c r="A207" s="3"/>
      <c r="B207" s="3"/>
      <c r="C207" s="3"/>
      <c r="D207" s="4"/>
      <c r="E207" s="4"/>
    </row>
    <row r="208" spans="1:28" s="2" customFormat="1" ht="14.25" customHeight="1">
      <c r="A208" s="3"/>
      <c r="B208" s="3"/>
      <c r="C208" s="3"/>
      <c r="D208" s="4"/>
      <c r="E208" s="11"/>
    </row>
    <row r="209" spans="1:5" s="2" customFormat="1" ht="14.25" customHeight="1">
      <c r="A209" s="3"/>
      <c r="B209" s="3"/>
      <c r="C209" s="3"/>
      <c r="D209" s="4"/>
      <c r="E209" s="11"/>
    </row>
    <row r="210" spans="1:5" s="2" customFormat="1" ht="14.25" customHeight="1">
      <c r="A210" s="3"/>
      <c r="B210" s="3"/>
      <c r="C210" s="3"/>
      <c r="D210" s="4"/>
      <c r="E210" s="4"/>
    </row>
    <row r="211" spans="1:5" s="2" customFormat="1" ht="14.25" customHeight="1">
      <c r="A211" s="3"/>
      <c r="B211" s="3"/>
      <c r="C211" s="3"/>
      <c r="D211" s="4"/>
      <c r="E211" s="4"/>
    </row>
    <row r="212" spans="1:5" s="2" customFormat="1" ht="14.25" customHeight="1">
      <c r="A212" s="3"/>
      <c r="B212" s="3"/>
      <c r="C212" s="3"/>
      <c r="D212" s="4"/>
      <c r="E212" s="12"/>
    </row>
    <row r="213" spans="1:5" s="2" customFormat="1" ht="14.25" customHeight="1">
      <c r="A213" s="3"/>
      <c r="B213" s="3"/>
      <c r="C213" s="3"/>
      <c r="D213" s="4"/>
      <c r="E213" s="4"/>
    </row>
    <row r="214" spans="1:5" s="2" customFormat="1" ht="14.25" customHeight="1">
      <c r="A214" s="3"/>
      <c r="B214" s="3"/>
      <c r="C214" s="3"/>
      <c r="D214" s="4"/>
      <c r="E214" s="11"/>
    </row>
    <row r="215" spans="1:5" s="2" customFormat="1" ht="14.25" customHeight="1">
      <c r="A215" s="3"/>
      <c r="B215" s="3"/>
      <c r="C215" s="3"/>
      <c r="D215" s="4"/>
      <c r="E215" s="11"/>
    </row>
    <row r="216" spans="1:5" s="2" customFormat="1" ht="14.25" customHeight="1">
      <c r="A216" s="3"/>
      <c r="B216" s="3"/>
      <c r="C216" s="3"/>
      <c r="D216" s="4"/>
      <c r="E216" s="4"/>
    </row>
    <row r="217" spans="1:5" s="2" customFormat="1" ht="14.25" customHeight="1">
      <c r="A217" s="3"/>
      <c r="B217" s="3"/>
      <c r="C217" s="3"/>
      <c r="D217" s="4"/>
      <c r="E217" s="4"/>
    </row>
    <row r="218" spans="1:5" s="2" customFormat="1" ht="14.25" customHeight="1">
      <c r="A218" s="3"/>
      <c r="B218" s="3"/>
      <c r="C218" s="3"/>
      <c r="D218" s="4"/>
      <c r="E218" s="12"/>
    </row>
    <row r="219" spans="1:5" s="2" customFormat="1" ht="14.25" customHeight="1">
      <c r="A219" s="3"/>
      <c r="B219" s="3"/>
      <c r="C219" s="3"/>
      <c r="D219" s="4"/>
      <c r="E219" s="4"/>
    </row>
    <row r="220" spans="1:5" s="2" customFormat="1" ht="14.25" customHeight="1">
      <c r="A220" s="3"/>
      <c r="B220" s="3"/>
      <c r="C220" s="3"/>
      <c r="D220" s="4"/>
      <c r="E220" s="11"/>
    </row>
    <row r="221" spans="1:5" s="2" customFormat="1" ht="14.25" customHeight="1">
      <c r="A221" s="3"/>
      <c r="B221" s="3"/>
      <c r="C221" s="3"/>
      <c r="D221" s="4"/>
      <c r="E221" s="11"/>
    </row>
    <row r="222" spans="1:5" s="2" customFormat="1" ht="14.25" customHeight="1">
      <c r="A222" s="3"/>
      <c r="B222" s="3"/>
      <c r="C222" s="3"/>
      <c r="D222" s="4"/>
      <c r="E222" s="4"/>
    </row>
    <row r="223" spans="1:5" s="2" customFormat="1" ht="14.25" customHeight="1">
      <c r="A223" s="3"/>
      <c r="B223" s="3"/>
      <c r="C223" s="3"/>
      <c r="D223" s="4"/>
      <c r="E223" s="4"/>
    </row>
    <row r="224" spans="1:5" s="2" customFormat="1" ht="14.25" customHeight="1">
      <c r="A224" s="3"/>
      <c r="B224" s="3"/>
      <c r="C224" s="3"/>
      <c r="D224" s="4"/>
      <c r="E224" s="12"/>
    </row>
    <row r="225" spans="1:69" s="2" customFormat="1" ht="14.25" customHeight="1">
      <c r="A225" s="3"/>
      <c r="B225" s="3"/>
      <c r="C225" s="3"/>
      <c r="D225" s="4"/>
      <c r="E225" s="4"/>
    </row>
    <row r="226" spans="1:69" s="2" customFormat="1" ht="14.25" customHeight="1">
      <c r="A226" s="3"/>
      <c r="B226" s="3"/>
      <c r="C226" s="3"/>
      <c r="D226" s="4"/>
      <c r="E226" s="11"/>
    </row>
    <row r="227" spans="1:69" s="2" customFormat="1" ht="14.25" customHeight="1">
      <c r="A227" s="3"/>
      <c r="B227" s="3"/>
      <c r="C227" s="3"/>
      <c r="D227" s="4"/>
      <c r="E227" s="11"/>
    </row>
    <row r="228" spans="1:69" s="2" customFormat="1" ht="14.25" customHeight="1">
      <c r="E228" s="4"/>
    </row>
    <row r="229" spans="1:69" s="2" customFormat="1" ht="14.25" customHeight="1">
      <c r="E229" s="4"/>
    </row>
    <row r="230" spans="1:69" s="2" customFormat="1" ht="14.25" customHeight="1"/>
    <row r="231" spans="1:69" s="2" customFormat="1" ht="14.25" customHeight="1"/>
    <row r="232" spans="1:69" s="2" customFormat="1" ht="14.25" customHeight="1">
      <c r="B232" s="3" t="str">
        <f>B2</f>
        <v>McGrath</v>
      </c>
      <c r="C232" s="3" t="str">
        <f>C2</f>
        <v>AWS</v>
      </c>
      <c r="D232" s="3" t="str">
        <f>D2</f>
        <v>AceScope</v>
      </c>
      <c r="AD232" s="49" t="s">
        <v>54</v>
      </c>
      <c r="AE232" s="3"/>
      <c r="AF232" s="3"/>
      <c r="BB232" s="47" t="s">
        <v>127</v>
      </c>
      <c r="BC232" s="7"/>
    </row>
    <row r="233" spans="1:69" s="2" customFormat="1" ht="14.25" customHeight="1">
      <c r="A233" s="3" t="str">
        <f>CONCATENATE("n=",ROUNDUP((MAX($H$59:$AB$59)/(100)*((COUNTA($A$232:$A232)+1))),0))</f>
        <v>n=1</v>
      </c>
      <c r="B233" s="2">
        <f>IF(ISBLANK(VLOOKUP($A233,$A$3:$D$57,COUNT($B$3:B$3)+1,FALSE)),NA(),VLOOKUP($A233,$A$3:$D$57,COUNT($B$3:B$3)+1,FALSE))</f>
        <v>28.82</v>
      </c>
      <c r="C233" s="2">
        <f>IF(ISBLANK(VLOOKUP($A233,$A$3:$D$57,COUNT($B$3:C$3)+1,FALSE)),NA(),VLOOKUP($A233,$A$3:$D$57,COUNT($B$3:C$3)+1,FALSE))</f>
        <v>38.549999999999997</v>
      </c>
      <c r="D233" s="2">
        <f>IF(ISBLANK(VLOOKUP($A233,$A$3:$D$57,COUNT($B$3:D$3)+1,FALSE)),NA(),VLOOKUP($A233,$A$3:$D$57,COUNT($B$3:D$3)+1,FALSE))</f>
        <v>74.67</v>
      </c>
      <c r="AD233" s="3"/>
      <c r="AE233" s="3"/>
      <c r="AF233" s="3"/>
      <c r="AG233" s="3" t="s">
        <v>47</v>
      </c>
      <c r="AH233" s="3" t="s">
        <v>46</v>
      </c>
      <c r="AI233" s="3" t="s">
        <v>45</v>
      </c>
      <c r="AJ233" s="3" t="s">
        <v>44</v>
      </c>
      <c r="AK233" s="3" t="s">
        <v>43</v>
      </c>
      <c r="AL233" s="3" t="s">
        <v>42</v>
      </c>
      <c r="AM233" s="3" t="s">
        <v>41</v>
      </c>
      <c r="AN233" s="3" t="s">
        <v>40</v>
      </c>
      <c r="AO233" s="3" t="s">
        <v>39</v>
      </c>
      <c r="AP233" s="3" t="s">
        <v>38</v>
      </c>
      <c r="AQ233" s="3" t="s">
        <v>37</v>
      </c>
      <c r="AR233" s="3" t="s">
        <v>36</v>
      </c>
      <c r="AS233" s="3" t="s">
        <v>35</v>
      </c>
      <c r="AT233" s="3" t="s">
        <v>34</v>
      </c>
      <c r="AU233" s="3" t="s">
        <v>33</v>
      </c>
      <c r="AV233" s="3" t="s">
        <v>32</v>
      </c>
      <c r="AW233" s="3" t="s">
        <v>31</v>
      </c>
      <c r="AX233" s="3" t="s">
        <v>30</v>
      </c>
      <c r="AY233" s="3" t="s">
        <v>29</v>
      </c>
      <c r="AZ233" s="3" t="s">
        <v>28</v>
      </c>
      <c r="BB233" s="47" t="s">
        <v>126</v>
      </c>
      <c r="BC233" s="46" t="s">
        <v>125</v>
      </c>
      <c r="BD233" s="46" t="s">
        <v>124</v>
      </c>
      <c r="BE233" s="46" t="s">
        <v>123</v>
      </c>
      <c r="BF233" s="46" t="s">
        <v>122</v>
      </c>
      <c r="BG233" s="46" t="s">
        <v>121</v>
      </c>
      <c r="BH233" s="46" t="s">
        <v>120</v>
      </c>
      <c r="BI233" s="46" t="s">
        <v>119</v>
      </c>
      <c r="BJ233" s="46" t="s">
        <v>118</v>
      </c>
      <c r="BK233" s="46" t="s">
        <v>117</v>
      </c>
      <c r="BL233" s="46" t="s">
        <v>116</v>
      </c>
      <c r="BM233" s="46" t="s">
        <v>115</v>
      </c>
      <c r="BN233" s="46" t="s">
        <v>114</v>
      </c>
      <c r="BP233" s="3" t="e">
        <f>HLOOKUP($H$61,$BC$233:$BN$241,1,FALSE)</f>
        <v>#N/A</v>
      </c>
    </row>
    <row r="234" spans="1:69" s="2" customFormat="1" ht="14.25" customHeight="1">
      <c r="A234" s="3" t="str">
        <f>CONCATENATE("n=",ROUNDUP((MAX($H$59:$AB$59)/(100)*((COUNTA($A$232:$A233)+1))),0))</f>
        <v>n=2</v>
      </c>
      <c r="B234" s="2">
        <f>IF(ISBLANK(VLOOKUP($A234,$A$3:$D$57,COUNT($B$3:B$3)+1,FALSE)),NA(),VLOOKUP($A234,$A$3:$D$57,COUNT($B$3:B$3)+1,FALSE))</f>
        <v>15.63</v>
      </c>
      <c r="C234" s="2">
        <f>IF(ISBLANK(VLOOKUP($A234,$A$3:$D$57,COUNT($B$3:C$3)+1,FALSE)),NA(),VLOOKUP($A234,$A$3:$D$57,COUNT($B$3:C$3)+1,FALSE))</f>
        <v>26.87</v>
      </c>
      <c r="D234" s="2">
        <f>IF(ISBLANK(VLOOKUP($A234,$A$3:$D$57,COUNT($B$3:D$3)+1,FALSE)),NA(),VLOOKUP($A234,$A$3:$D$57,COUNT($B$3:D$3)+1,FALSE))</f>
        <v>16.7</v>
      </c>
      <c r="AD234" s="3" t="s">
        <v>26</v>
      </c>
      <c r="AE234" s="3">
        <v>5</v>
      </c>
      <c r="AF234" s="3" t="s">
        <v>25</v>
      </c>
      <c r="AG234" s="8">
        <v>2.57</v>
      </c>
      <c r="AH234" s="8">
        <v>3.03</v>
      </c>
      <c r="AI234" s="8">
        <v>3.29</v>
      </c>
      <c r="AJ234" s="8">
        <v>3.48</v>
      </c>
      <c r="AK234" s="8">
        <v>3.62</v>
      </c>
      <c r="AL234" s="8">
        <v>3.73</v>
      </c>
      <c r="AM234" s="8">
        <v>3.82</v>
      </c>
      <c r="AN234" s="8">
        <v>3.9</v>
      </c>
      <c r="AO234" s="8">
        <v>3.97</v>
      </c>
      <c r="AP234" s="8">
        <v>4.03</v>
      </c>
      <c r="AQ234" s="8">
        <v>4.09</v>
      </c>
      <c r="AR234" s="8">
        <v>4.1399999999999997</v>
      </c>
      <c r="AS234" s="8">
        <v>4.18</v>
      </c>
      <c r="AT234" s="8">
        <v>4.22</v>
      </c>
      <c r="AU234" s="8">
        <v>4.26</v>
      </c>
      <c r="AV234" s="8">
        <v>4.29</v>
      </c>
      <c r="AW234" s="8">
        <v>4.32</v>
      </c>
      <c r="AX234" s="8">
        <v>4.3600000000000003</v>
      </c>
      <c r="AY234" s="8">
        <v>4.3899999999999997</v>
      </c>
      <c r="AZ234" s="8">
        <v>4.42</v>
      </c>
      <c r="BB234" s="43" t="s">
        <v>53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P234" s="2" t="e">
        <f>HLOOKUP($H$61,$BC$233:$BN$241,2,FALSE)</f>
        <v>#N/A</v>
      </c>
      <c r="BQ234" s="43">
        <v>1</v>
      </c>
    </row>
    <row r="235" spans="1:69" s="2" customFormat="1" ht="14.25" customHeight="1">
      <c r="A235" s="3" t="str">
        <f>CONCATENATE("n=",ROUNDUP((MAX($H$59:$AB$59)/(100)*((COUNTA($A$232:$A234)+1))),0))</f>
        <v>n=2</v>
      </c>
      <c r="B235" s="2">
        <f>IF(ISBLANK(VLOOKUP($A235,$A$3:$D$57,COUNT($B$3:B$3)+1,FALSE)),NA(),VLOOKUP($A235,$A$3:$D$57,COUNT($B$3:B$3)+1,FALSE))</f>
        <v>15.63</v>
      </c>
      <c r="C235" s="2">
        <f>IF(ISBLANK(VLOOKUP($A235,$A$3:$D$57,COUNT($B$3:C$3)+1,FALSE)),NA(),VLOOKUP($A235,$A$3:$D$57,COUNT($B$3:C$3)+1,FALSE))</f>
        <v>26.87</v>
      </c>
      <c r="D235" s="2">
        <f>IF(ISBLANK(VLOOKUP($A235,$A$3:$D$57,COUNT($B$3:D$3)+1,FALSE)),NA(),VLOOKUP($A235,$A$3:$D$57,COUNT($B$3:D$3)+1,FALSE))</f>
        <v>16.7</v>
      </c>
      <c r="AD235" s="3"/>
      <c r="AE235" s="3"/>
      <c r="AF235" s="3" t="s">
        <v>24</v>
      </c>
      <c r="AG235" s="8">
        <v>4.03</v>
      </c>
      <c r="AH235" s="8">
        <v>4.63</v>
      </c>
      <c r="AI235" s="8">
        <v>4.9800000000000004</v>
      </c>
      <c r="AJ235" s="8">
        <v>5.22</v>
      </c>
      <c r="AK235" s="8">
        <v>5.41</v>
      </c>
      <c r="AL235" s="8">
        <v>5.56</v>
      </c>
      <c r="AM235" s="8">
        <v>5.69</v>
      </c>
      <c r="AN235" s="8">
        <v>5.8</v>
      </c>
      <c r="AO235" s="8">
        <v>5.89</v>
      </c>
      <c r="AP235" s="8">
        <v>5.98</v>
      </c>
      <c r="AQ235" s="8">
        <v>6.05</v>
      </c>
      <c r="AR235" s="8">
        <v>6.12</v>
      </c>
      <c r="AS235" s="8">
        <v>6.18</v>
      </c>
      <c r="AT235" s="8">
        <v>6.24</v>
      </c>
      <c r="AU235" s="8">
        <v>6.3</v>
      </c>
      <c r="AV235" s="8">
        <v>6.34</v>
      </c>
      <c r="AW235" s="8">
        <v>6.39</v>
      </c>
      <c r="AX235" s="8">
        <v>6.43</v>
      </c>
      <c r="AY235" s="8">
        <v>6.48</v>
      </c>
      <c r="AZ235" s="8">
        <v>6.52</v>
      </c>
      <c r="BB235" s="45" t="s">
        <v>113</v>
      </c>
      <c r="BC235" s="8">
        <v>4</v>
      </c>
      <c r="BD235" s="8">
        <v>4.67</v>
      </c>
      <c r="BE235" s="8">
        <v>4.5</v>
      </c>
      <c r="BF235" s="8">
        <v>3.6</v>
      </c>
      <c r="BG235" s="8">
        <v>4</v>
      </c>
      <c r="BH235" s="8">
        <v>3.71</v>
      </c>
      <c r="BI235" s="8">
        <v>4</v>
      </c>
      <c r="BJ235" s="8">
        <v>3.56</v>
      </c>
      <c r="BK235" s="8">
        <v>5.4</v>
      </c>
      <c r="BL235" s="8">
        <v>5.4</v>
      </c>
      <c r="BM235" s="8">
        <v>4.8</v>
      </c>
      <c r="BN235" s="8">
        <v>5.16</v>
      </c>
      <c r="BP235" s="2" t="e">
        <f>HLOOKUP($H$61,$BC$233:$BN$241,3,FALSE)</f>
        <v>#N/A</v>
      </c>
      <c r="BQ235" s="43">
        <v>0.2</v>
      </c>
    </row>
    <row r="236" spans="1:69" s="2" customFormat="1" ht="14.25" customHeight="1">
      <c r="A236" s="3" t="str">
        <f>CONCATENATE("n=",ROUNDUP((MAX($H$59:$AB$59)/(100)*((COUNTA($A$232:$A235)+1))),0))</f>
        <v>n=3</v>
      </c>
      <c r="B236" s="2">
        <f>IF(ISBLANK(VLOOKUP($A236,$A$3:$D$57,COUNT($B$3:B$3)+1,FALSE)),NA(),VLOOKUP($A236,$A$3:$D$57,COUNT($B$3:B$3)+1,FALSE))</f>
        <v>18.88</v>
      </c>
      <c r="C236" s="2">
        <f>IF(ISBLANK(VLOOKUP($A236,$A$3:$D$57,COUNT($B$3:C$3)+1,FALSE)),NA(),VLOOKUP($A236,$A$3:$D$57,COUNT($B$3:C$3)+1,FALSE))</f>
        <v>28.39</v>
      </c>
      <c r="D236" s="2">
        <f>IF(ISBLANK(VLOOKUP($A236,$A$3:$D$57,COUNT($B$3:D$3)+1,FALSE)),NA(),VLOOKUP($A236,$A$3:$D$57,COUNT($B$3:D$3)+1,FALSE))</f>
        <v>11.36</v>
      </c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B236" s="45" t="s">
        <v>52</v>
      </c>
      <c r="BC236" s="48">
        <v>6</v>
      </c>
      <c r="BD236" s="8">
        <v>6</v>
      </c>
      <c r="BE236" s="8">
        <v>6</v>
      </c>
      <c r="BF236" s="8">
        <v>5.2</v>
      </c>
      <c r="BG236" s="8">
        <v>5.33</v>
      </c>
      <c r="BH236" s="8">
        <v>5.43</v>
      </c>
      <c r="BI236" s="8">
        <v>5.25</v>
      </c>
      <c r="BJ236" s="8">
        <v>5.56</v>
      </c>
      <c r="BK236" s="8">
        <v>6</v>
      </c>
      <c r="BL236" s="8">
        <v>6.6</v>
      </c>
      <c r="BM236" s="8">
        <v>6.3</v>
      </c>
      <c r="BN236" s="8">
        <v>6.36</v>
      </c>
      <c r="BP236" s="2" t="e">
        <f>HLOOKUP($H$61,$BC$233:$BN$241,4,FALSE)</f>
        <v>#N/A</v>
      </c>
      <c r="BQ236" s="43">
        <v>0.1</v>
      </c>
    </row>
    <row r="237" spans="1:69" s="2" customFormat="1" ht="14.25" customHeight="1">
      <c r="A237" s="3" t="str">
        <f>CONCATENATE("n=",ROUNDUP((MAX($H$59:$AB$59)/(100)*((COUNTA($A$232:$A236)+1))),0))</f>
        <v>n=3</v>
      </c>
      <c r="B237" s="2">
        <f>IF(ISBLANK(VLOOKUP($A237,$A$3:$D$57,COUNT($B$3:B$3)+1,FALSE)),NA(),VLOOKUP($A237,$A$3:$D$57,COUNT($B$3:B$3)+1,FALSE))</f>
        <v>18.88</v>
      </c>
      <c r="C237" s="2">
        <f>IF(ISBLANK(VLOOKUP($A237,$A$3:$D$57,COUNT($B$3:C$3)+1,FALSE)),NA(),VLOOKUP($A237,$A$3:$D$57,COUNT($B$3:C$3)+1,FALSE))</f>
        <v>28.39</v>
      </c>
      <c r="D237" s="2">
        <f>IF(ISBLANK(VLOOKUP($A237,$A$3:$D$57,COUNT($B$3:D$3)+1,FALSE)),NA(),VLOOKUP($A237,$A$3:$D$57,COUNT($B$3:D$3)+1,FALSE))</f>
        <v>11.36</v>
      </c>
      <c r="AD237" s="3" t="s">
        <v>26</v>
      </c>
      <c r="AE237" s="3">
        <v>6</v>
      </c>
      <c r="AF237" s="3" t="s">
        <v>25</v>
      </c>
      <c r="AG237" s="8">
        <v>2.4500000000000002</v>
      </c>
      <c r="AH237" s="8">
        <v>2.86</v>
      </c>
      <c r="AI237" s="8">
        <v>3.1</v>
      </c>
      <c r="AJ237" s="8">
        <v>3.26</v>
      </c>
      <c r="AK237" s="8">
        <v>3.39</v>
      </c>
      <c r="AL237" s="8">
        <v>3.49</v>
      </c>
      <c r="AM237" s="8">
        <v>3.57</v>
      </c>
      <c r="AN237" s="8">
        <v>3.64</v>
      </c>
      <c r="AO237" s="8">
        <v>3.71</v>
      </c>
      <c r="AP237" s="8">
        <v>3.76</v>
      </c>
      <c r="AQ237" s="8">
        <v>3.81</v>
      </c>
      <c r="AR237" s="8">
        <v>3.86</v>
      </c>
      <c r="AS237" s="8">
        <v>3.9</v>
      </c>
      <c r="AT237" s="8">
        <v>3.93</v>
      </c>
      <c r="AU237" s="8">
        <v>3.97</v>
      </c>
      <c r="AV237" s="8">
        <v>4</v>
      </c>
      <c r="AW237" s="8">
        <v>4.03</v>
      </c>
      <c r="AX237" s="8">
        <v>4.05</v>
      </c>
      <c r="AY237" s="8">
        <v>4.08</v>
      </c>
      <c r="AZ237" s="8">
        <v>4.1100000000000003</v>
      </c>
      <c r="BB237" s="45" t="s">
        <v>25</v>
      </c>
      <c r="BC237" s="48">
        <v>8</v>
      </c>
      <c r="BD237" s="8">
        <v>6</v>
      </c>
      <c r="BE237" s="8">
        <v>6.5</v>
      </c>
      <c r="BF237" s="8">
        <v>6.4</v>
      </c>
      <c r="BG237" s="8">
        <v>7</v>
      </c>
      <c r="BH237" s="8">
        <v>7.14</v>
      </c>
      <c r="BI237" s="8">
        <v>6.25</v>
      </c>
      <c r="BJ237" s="8">
        <v>6.22</v>
      </c>
      <c r="BK237" s="8">
        <v>6</v>
      </c>
      <c r="BL237" s="8">
        <v>7.4</v>
      </c>
      <c r="BM237" s="8">
        <v>7.8</v>
      </c>
      <c r="BN237" s="8">
        <v>7.8</v>
      </c>
      <c r="BP237" s="2" t="e">
        <f>HLOOKUP($H$61,$BC$233:$BN$241,5,FALSE)</f>
        <v>#N/A</v>
      </c>
      <c r="BQ237" s="43">
        <v>0.05</v>
      </c>
    </row>
    <row r="238" spans="1:69" s="2" customFormat="1" ht="14.25" customHeight="1">
      <c r="A238" s="3" t="str">
        <f>CONCATENATE("n=",ROUNDUP((MAX($H$59:$AB$59)/(100)*((COUNTA($A$232:$A237)+1))),0))</f>
        <v>n=4</v>
      </c>
      <c r="B238" s="2">
        <f>IF(ISBLANK(VLOOKUP($A238,$A$3:$D$57,COUNT($B$3:B$3)+1,FALSE)),NA(),VLOOKUP($A238,$A$3:$D$57,COUNT($B$3:B$3)+1,FALSE))</f>
        <v>15.36</v>
      </c>
      <c r="C238" s="2">
        <f>IF(ISBLANK(VLOOKUP($A238,$A$3:$D$57,COUNT($B$3:C$3)+1,FALSE)),NA(),VLOOKUP($A238,$A$3:$D$57,COUNT($B$3:C$3)+1,FALSE))</f>
        <v>18.36</v>
      </c>
      <c r="D238" s="2">
        <f>IF(ISBLANK(VLOOKUP($A238,$A$3:$D$57,COUNT($B$3:D$3)+1,FALSE)),NA(),VLOOKUP($A238,$A$3:$D$57,COUNT($B$3:D$3)+1,FALSE))</f>
        <v>44.3</v>
      </c>
      <c r="AD238" s="3"/>
      <c r="AE238" s="3"/>
      <c r="AF238" s="3" t="s">
        <v>24</v>
      </c>
      <c r="AG238" s="8">
        <v>3.71</v>
      </c>
      <c r="AH238" s="8">
        <v>4.21</v>
      </c>
      <c r="AI238" s="8">
        <v>4.51</v>
      </c>
      <c r="AJ238" s="8">
        <v>4.71</v>
      </c>
      <c r="AK238" s="8">
        <v>4.87</v>
      </c>
      <c r="AL238" s="8">
        <v>5</v>
      </c>
      <c r="AM238" s="8">
        <v>5.0999999999999996</v>
      </c>
      <c r="AN238" s="8">
        <v>5.2</v>
      </c>
      <c r="AO238" s="8">
        <v>5.28</v>
      </c>
      <c r="AP238" s="8">
        <v>5.35</v>
      </c>
      <c r="AQ238" s="8">
        <v>5.41</v>
      </c>
      <c r="AR238" s="8">
        <v>5.47</v>
      </c>
      <c r="AS238" s="8">
        <v>5.52</v>
      </c>
      <c r="AT238" s="8">
        <v>5.57</v>
      </c>
      <c r="AU238" s="8">
        <v>5.62</v>
      </c>
      <c r="AV238" s="8">
        <v>5.66</v>
      </c>
      <c r="AW238" s="8">
        <v>5.7</v>
      </c>
      <c r="AX238" s="8">
        <v>5.73</v>
      </c>
      <c r="AY238" s="8">
        <v>5.77</v>
      </c>
      <c r="AZ238" s="8">
        <v>5.81</v>
      </c>
      <c r="BB238" s="45" t="s">
        <v>51</v>
      </c>
      <c r="BC238" s="48">
        <v>8</v>
      </c>
      <c r="BD238" s="48">
        <v>7</v>
      </c>
      <c r="BE238" s="8">
        <v>8</v>
      </c>
      <c r="BF238" s="8">
        <v>7.6</v>
      </c>
      <c r="BG238" s="8">
        <v>8.33</v>
      </c>
      <c r="BH238" s="8">
        <v>7.71</v>
      </c>
      <c r="BI238" s="8">
        <v>7.75</v>
      </c>
      <c r="BJ238" s="8">
        <v>8</v>
      </c>
      <c r="BK238" s="48">
        <v>7</v>
      </c>
      <c r="BL238" s="8">
        <v>8.1999999999999993</v>
      </c>
      <c r="BM238" s="8">
        <v>8.4</v>
      </c>
      <c r="BN238" s="8">
        <v>8.76</v>
      </c>
      <c r="BP238" s="2" t="e">
        <f>HLOOKUP($H$61,$BC$233:$BN$241,6,FALSE)</f>
        <v>#N/A</v>
      </c>
      <c r="BQ238" s="43">
        <v>2.5000000000000001E-2</v>
      </c>
    </row>
    <row r="239" spans="1:69" s="2" customFormat="1" ht="14.25" customHeight="1">
      <c r="A239" s="3" t="str">
        <f>CONCATENATE("n=",ROUNDUP((MAX($H$59:$AB$59)/(100)*((COUNTA($A$232:$A238)+1))),0))</f>
        <v>n=4</v>
      </c>
      <c r="B239" s="2">
        <f>IF(ISBLANK(VLOOKUP($A239,$A$3:$D$57,COUNT($B$3:B$3)+1,FALSE)),NA(),VLOOKUP($A239,$A$3:$D$57,COUNT($B$3:B$3)+1,FALSE))</f>
        <v>15.36</v>
      </c>
      <c r="C239" s="2">
        <f>IF(ISBLANK(VLOOKUP($A239,$A$3:$D$57,COUNT($B$3:C$3)+1,FALSE)),NA(),VLOOKUP($A239,$A$3:$D$57,COUNT($B$3:C$3)+1,FALSE))</f>
        <v>18.36</v>
      </c>
      <c r="D239" s="2">
        <f>IF(ISBLANK(VLOOKUP($A239,$A$3:$D$57,COUNT($B$3:D$3)+1,FALSE)),NA(),VLOOKUP($A239,$A$3:$D$57,COUNT($B$3:D$3)+1,FALSE))</f>
        <v>44.3</v>
      </c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B239" s="45" t="s">
        <v>24</v>
      </c>
      <c r="BC239" s="48">
        <v>8</v>
      </c>
      <c r="BD239" s="48">
        <v>8</v>
      </c>
      <c r="BE239" s="8">
        <v>8</v>
      </c>
      <c r="BF239" s="8">
        <v>8.4</v>
      </c>
      <c r="BG239" s="8">
        <v>9</v>
      </c>
      <c r="BH239" s="8">
        <v>8.86</v>
      </c>
      <c r="BI239" s="8">
        <v>9</v>
      </c>
      <c r="BJ239" s="8">
        <v>9.56</v>
      </c>
      <c r="BK239" s="48">
        <v>8</v>
      </c>
      <c r="BL239" s="8">
        <v>9</v>
      </c>
      <c r="BM239" s="8">
        <v>9.6</v>
      </c>
      <c r="BN239" s="8">
        <v>9.9600000000000009</v>
      </c>
      <c r="BP239" s="2" t="e">
        <f>HLOOKUP($H$61,$BC$233:$BN$241,7,FALSE)</f>
        <v>#N/A</v>
      </c>
      <c r="BQ239" s="43">
        <v>0.01</v>
      </c>
    </row>
    <row r="240" spans="1:69" s="2" customFormat="1" ht="14.25" customHeight="1">
      <c r="A240" s="3" t="str">
        <f>CONCATENATE("n=",ROUNDUP((MAX($H$59:$AB$59)/(100)*((COUNTA($A$232:$A239)+1))),0))</f>
        <v>n=5</v>
      </c>
      <c r="B240" s="2">
        <f>IF(ISBLANK(VLOOKUP($A240,$A$3:$D$57,COUNT($B$3:B$3)+1,FALSE)),NA(),VLOOKUP($A240,$A$3:$D$57,COUNT($B$3:B$3)+1,FALSE))</f>
        <v>20.36</v>
      </c>
      <c r="C240" s="2">
        <f>IF(ISBLANK(VLOOKUP($A240,$A$3:$D$57,COUNT($B$3:C$3)+1,FALSE)),NA(),VLOOKUP($A240,$A$3:$D$57,COUNT($B$3:C$3)+1,FALSE))</f>
        <v>18.2</v>
      </c>
      <c r="D240" s="2">
        <f>IF(ISBLANK(VLOOKUP($A240,$A$3:$D$57,COUNT($B$3:D$3)+1,FALSE)),NA(),VLOOKUP($A240,$A$3:$D$57,COUNT($B$3:D$3)+1,FALSE))</f>
        <v>23.06</v>
      </c>
      <c r="AD240" s="3" t="s">
        <v>26</v>
      </c>
      <c r="AE240" s="3">
        <v>7</v>
      </c>
      <c r="AF240" s="3" t="s">
        <v>25</v>
      </c>
      <c r="AG240" s="8">
        <v>2.36</v>
      </c>
      <c r="AH240" s="8">
        <v>2.75</v>
      </c>
      <c r="AI240" s="8">
        <v>2.97</v>
      </c>
      <c r="AJ240" s="8">
        <v>3.12</v>
      </c>
      <c r="AK240" s="8">
        <v>3.24</v>
      </c>
      <c r="AL240" s="8">
        <v>3.33</v>
      </c>
      <c r="AM240" s="8">
        <v>3.41</v>
      </c>
      <c r="AN240" s="8">
        <v>3.47</v>
      </c>
      <c r="AO240" s="8">
        <v>3.53</v>
      </c>
      <c r="AP240" s="8">
        <v>3.58</v>
      </c>
      <c r="AQ240" s="8">
        <v>3.63</v>
      </c>
      <c r="AR240" s="8">
        <v>3.67</v>
      </c>
      <c r="AS240" s="8">
        <v>3.71</v>
      </c>
      <c r="AT240" s="8">
        <v>3.74</v>
      </c>
      <c r="AU240" s="8">
        <v>3.78</v>
      </c>
      <c r="AV240" s="8">
        <v>3.81</v>
      </c>
      <c r="AW240" s="8">
        <v>3.83</v>
      </c>
      <c r="AX240" s="8">
        <v>3.86</v>
      </c>
      <c r="AY240" s="8">
        <v>3.88</v>
      </c>
      <c r="AZ240" s="8">
        <v>3.91</v>
      </c>
      <c r="BB240" s="45" t="s">
        <v>50</v>
      </c>
      <c r="BC240" s="48">
        <v>8</v>
      </c>
      <c r="BD240" s="48">
        <v>8</v>
      </c>
      <c r="BE240" s="8">
        <v>8</v>
      </c>
      <c r="BF240" s="8">
        <v>10</v>
      </c>
      <c r="BG240" s="8">
        <v>10.33</v>
      </c>
      <c r="BH240" s="8">
        <v>10.29</v>
      </c>
      <c r="BI240" s="8">
        <v>9.75</v>
      </c>
      <c r="BJ240" s="8">
        <v>10.68</v>
      </c>
      <c r="BK240" s="48">
        <v>8</v>
      </c>
      <c r="BL240" s="8">
        <v>9</v>
      </c>
      <c r="BM240" s="8">
        <v>10.199999999999999</v>
      </c>
      <c r="BN240" s="8">
        <v>10.92</v>
      </c>
      <c r="BP240" s="2" t="e">
        <f>HLOOKUP($H$61,$BC$233:$BN$241,8,FALSE)</f>
        <v>#N/A</v>
      </c>
      <c r="BQ240" s="43">
        <v>5.0000000000000001E-3</v>
      </c>
    </row>
    <row r="241" spans="1:69" s="2" customFormat="1" ht="14.25" customHeight="1">
      <c r="A241" s="3" t="str">
        <f>CONCATENATE("n=",ROUNDUP((MAX($H$59:$AB$59)/(100)*((COUNTA($A$232:$A240)+1))),0))</f>
        <v>n=5</v>
      </c>
      <c r="B241" s="2">
        <f>IF(ISBLANK(VLOOKUP($A241,$A$3:$D$57,COUNT($B$3:B$3)+1,FALSE)),NA(),VLOOKUP($A241,$A$3:$D$57,COUNT($B$3:B$3)+1,FALSE))</f>
        <v>20.36</v>
      </c>
      <c r="C241" s="2">
        <f>IF(ISBLANK(VLOOKUP($A241,$A$3:$D$57,COUNT($B$3:C$3)+1,FALSE)),NA(),VLOOKUP($A241,$A$3:$D$57,COUNT($B$3:C$3)+1,FALSE))</f>
        <v>18.2</v>
      </c>
      <c r="D241" s="2">
        <f>IF(ISBLANK(VLOOKUP($A241,$A$3:$D$57,COUNT($B$3:D$3)+1,FALSE)),NA(),VLOOKUP($A241,$A$3:$D$57,COUNT($B$3:D$3)+1,FALSE))</f>
        <v>23.06</v>
      </c>
      <c r="AD241" s="3"/>
      <c r="AE241" s="3"/>
      <c r="AF241" s="3" t="s">
        <v>24</v>
      </c>
      <c r="AG241" s="8">
        <v>3.5</v>
      </c>
      <c r="AH241" s="8">
        <v>3.95</v>
      </c>
      <c r="AI241" s="8">
        <v>4.21</v>
      </c>
      <c r="AJ241" s="8">
        <v>4.3499999999999996</v>
      </c>
      <c r="AK241" s="8">
        <v>4.53</v>
      </c>
      <c r="AL241" s="8">
        <v>4.6399999999999997</v>
      </c>
      <c r="AM241" s="8">
        <v>4.74</v>
      </c>
      <c r="AN241" s="8">
        <v>4.82</v>
      </c>
      <c r="AO241" s="8">
        <v>4.8899999999999997</v>
      </c>
      <c r="AP241" s="8">
        <v>4.95</v>
      </c>
      <c r="AQ241" s="8">
        <v>5.01</v>
      </c>
      <c r="AR241" s="8">
        <v>5.0599999999999996</v>
      </c>
      <c r="AS241" s="8">
        <v>5.0999999999999996</v>
      </c>
      <c r="AT241" s="8">
        <v>5.15</v>
      </c>
      <c r="AU241" s="8">
        <v>5.19</v>
      </c>
      <c r="AV241" s="8">
        <v>5.22</v>
      </c>
      <c r="AW241" s="8">
        <v>5.26</v>
      </c>
      <c r="AX241" s="8">
        <v>5.29</v>
      </c>
      <c r="AY241" s="8">
        <v>5.33</v>
      </c>
      <c r="AZ241" s="8">
        <v>5.36</v>
      </c>
      <c r="BB241" s="43" t="s">
        <v>49</v>
      </c>
      <c r="BC241" s="48">
        <v>12</v>
      </c>
      <c r="BD241" s="48">
        <v>12</v>
      </c>
      <c r="BE241" s="48">
        <v>12</v>
      </c>
      <c r="BF241" s="48">
        <v>16</v>
      </c>
      <c r="BG241" s="48">
        <v>16</v>
      </c>
      <c r="BH241" s="48">
        <v>16</v>
      </c>
      <c r="BI241" s="48">
        <v>16</v>
      </c>
      <c r="BJ241" s="48">
        <v>16</v>
      </c>
      <c r="BK241" s="48">
        <v>12</v>
      </c>
      <c r="BL241" s="48">
        <v>12</v>
      </c>
      <c r="BM241" s="48">
        <v>16</v>
      </c>
      <c r="BN241" s="48">
        <v>16</v>
      </c>
      <c r="BP241" s="2" t="e">
        <f>HLOOKUP($H$61,$BC$233:$BN$241,9,FALSE)</f>
        <v>#N/A</v>
      </c>
      <c r="BQ241" s="43">
        <v>0</v>
      </c>
    </row>
    <row r="242" spans="1:69" s="2" customFormat="1" ht="14.25" customHeight="1">
      <c r="A242" s="3" t="str">
        <f>CONCATENATE("n=",ROUNDUP((MAX($H$59:$AB$59)/(100)*((COUNTA($A$232:$A241)+1))),0))</f>
        <v>n=6</v>
      </c>
      <c r="B242" s="2">
        <f>IF(ISBLANK(VLOOKUP($A242,$A$3:$D$57,COUNT($B$3:B$3)+1,FALSE)),NA(),VLOOKUP($A242,$A$3:$D$57,COUNT($B$3:B$3)+1,FALSE))</f>
        <v>10.75</v>
      </c>
      <c r="C242" s="2">
        <f>IF(ISBLANK(VLOOKUP($A242,$A$3:$D$57,COUNT($B$3:C$3)+1,FALSE)),NA(),VLOOKUP($A242,$A$3:$D$57,COUNT($B$3:C$3)+1,FALSE))</f>
        <v>15.01</v>
      </c>
      <c r="D242" s="2">
        <f>IF(ISBLANK(VLOOKUP($A242,$A$3:$D$57,COUNT($B$3:D$3)+1,FALSE)),NA(),VLOOKUP($A242,$A$3:$D$57,COUNT($B$3:D$3)+1,FALSE))</f>
        <v>36.450000000000003</v>
      </c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C242" s="8"/>
      <c r="BP242" s="2">
        <f>((12/(COUNT($B$3:$D$3)*COUNT($B$3:$B$57)*(COUNT($B$3:$D$3)+1)))*(SUM($H$60:$AB$60)))-3*COUNT($B$3:$B$57)*(COUNT($B$3:$D$3)+1)</f>
        <v>19.963636363636283</v>
      </c>
      <c r="BQ242" s="43" t="e">
        <f>VLOOKUP(LARGE(BP234:BP242,RANK(BP242,BP234:BP242)-1),BP234:BQ241,2,FALSE)-(VLOOKUP(LARGE(BP234:BP242,RANK(BP242,BP234:BP242)-1),BP234:BQ241,2,FALSE)-VLOOKUP(LARGE(BP234:BP242,RANK(BP242,BP234:BP242)+1),BP234:BQ241,2,FALSE))/(LARGE(BP234:BP242,RANK(BP242,BP234:BP242)+1)-LARGE(BP234:BP242,RANK(BP242,BP234:BP242)-1))*(BP242-LARGE(BP234:BP242,RANK(BP242,BP234:BP242)-1))</f>
        <v>#N/A</v>
      </c>
    </row>
    <row r="243" spans="1:69" s="2" customFormat="1" ht="14.25" customHeight="1">
      <c r="A243" s="3" t="str">
        <f>CONCATENATE("n=",ROUNDUP((MAX($H$59:$AB$59)/(100)*((COUNTA($A$232:$A242)+1))),0))</f>
        <v>n=7</v>
      </c>
      <c r="B243" s="2">
        <f>IF(ISBLANK(VLOOKUP($A243,$A$3:$D$57,COUNT($B$3:B$3)+1,FALSE)),NA(),VLOOKUP($A243,$A$3:$D$57,COUNT($B$3:B$3)+1,FALSE))</f>
        <v>13.45</v>
      </c>
      <c r="C243" s="2">
        <f>IF(ISBLANK(VLOOKUP($A243,$A$3:$D$57,COUNT($B$3:C$3)+1,FALSE)),NA(),VLOOKUP($A243,$A$3:$D$57,COUNT($B$3:C$3)+1,FALSE))</f>
        <v>9.93</v>
      </c>
      <c r="D243" s="2">
        <f>IF(ISBLANK(VLOOKUP($A243,$A$3:$D$57,COUNT($B$3:D$3)+1,FALSE)),NA(),VLOOKUP($A243,$A$3:$D$57,COUNT($B$3:D$3)+1,FALSE))</f>
        <v>17.260000000000002</v>
      </c>
      <c r="AD243" s="3" t="s">
        <v>26</v>
      </c>
      <c r="AE243" s="3">
        <v>8</v>
      </c>
      <c r="AF243" s="3" t="s">
        <v>25</v>
      </c>
      <c r="AG243" s="8">
        <v>2.31</v>
      </c>
      <c r="AH243" s="8">
        <v>2.67</v>
      </c>
      <c r="AI243" s="8">
        <v>2.88</v>
      </c>
      <c r="AJ243" s="8">
        <v>3.02</v>
      </c>
      <c r="AK243" s="8">
        <v>3.13</v>
      </c>
      <c r="AL243" s="8">
        <v>3.22</v>
      </c>
      <c r="AM243" s="8">
        <v>3.29</v>
      </c>
      <c r="AN243" s="8">
        <v>3.35</v>
      </c>
      <c r="AO243" s="8">
        <v>3.41</v>
      </c>
      <c r="AP243" s="8">
        <v>3.46</v>
      </c>
      <c r="AQ243" s="8">
        <v>3.5</v>
      </c>
      <c r="AR243" s="8">
        <v>3.54</v>
      </c>
      <c r="AS243" s="8">
        <v>3.57</v>
      </c>
      <c r="AT243" s="8">
        <v>3.61</v>
      </c>
      <c r="AU243" s="8">
        <v>3.64</v>
      </c>
      <c r="AV243" s="8">
        <v>3.66</v>
      </c>
      <c r="AW243" s="8">
        <v>3.69</v>
      </c>
      <c r="AX243" s="8">
        <v>3.71</v>
      </c>
      <c r="AY243" s="8">
        <v>3.74</v>
      </c>
      <c r="AZ243" s="8">
        <v>3.76</v>
      </c>
    </row>
    <row r="244" spans="1:69" s="2" customFormat="1" ht="14.25" customHeight="1">
      <c r="A244" s="3" t="str">
        <f>CONCATENATE("n=",ROUNDUP((MAX($H$59:$AB$59)/(100)*((COUNTA($A$232:$A243)+1))),0))</f>
        <v>n=7</v>
      </c>
      <c r="B244" s="2">
        <f>IF(ISBLANK(VLOOKUP($A244,$A$3:$D$57,COUNT($B$3:B$3)+1,FALSE)),NA(),VLOOKUP($A244,$A$3:$D$57,COUNT($B$3:B$3)+1,FALSE))</f>
        <v>13.45</v>
      </c>
      <c r="C244" s="2">
        <f>IF(ISBLANK(VLOOKUP($A244,$A$3:$D$57,COUNT($B$3:C$3)+1,FALSE)),NA(),VLOOKUP($A244,$A$3:$D$57,COUNT($B$3:C$3)+1,FALSE))</f>
        <v>9.93</v>
      </c>
      <c r="D244" s="2">
        <f>IF(ISBLANK(VLOOKUP($A244,$A$3:$D$57,COUNT($B$3:D$3)+1,FALSE)),NA(),VLOOKUP($A244,$A$3:$D$57,COUNT($B$3:D$3)+1,FALSE))</f>
        <v>17.260000000000002</v>
      </c>
      <c r="AD244" s="3"/>
      <c r="AE244" s="3"/>
      <c r="AF244" s="3" t="s">
        <v>24</v>
      </c>
      <c r="AG244" s="8">
        <v>3.36</v>
      </c>
      <c r="AH244" s="8">
        <v>3.77</v>
      </c>
      <c r="AI244" s="8">
        <v>4</v>
      </c>
      <c r="AJ244" s="8">
        <v>4.17</v>
      </c>
      <c r="AK244" s="8">
        <v>4.29</v>
      </c>
      <c r="AL244" s="8">
        <v>4.4000000000000004</v>
      </c>
      <c r="AM244" s="8">
        <v>4.4800000000000004</v>
      </c>
      <c r="AN244" s="8">
        <v>4.5599999999999996</v>
      </c>
      <c r="AO244" s="8">
        <v>4.62</v>
      </c>
      <c r="AP244" s="8">
        <v>4.68</v>
      </c>
      <c r="AQ244" s="8">
        <v>4.7300000000000004</v>
      </c>
      <c r="AR244" s="8">
        <v>4.78</v>
      </c>
      <c r="AS244" s="8">
        <v>4.82</v>
      </c>
      <c r="AT244" s="8">
        <v>4.8600000000000003</v>
      </c>
      <c r="AU244" s="8">
        <v>4.9000000000000004</v>
      </c>
      <c r="AV244" s="8">
        <v>4.93</v>
      </c>
      <c r="AW244" s="8">
        <v>4.96</v>
      </c>
      <c r="AX244" s="8">
        <v>4.99</v>
      </c>
      <c r="AY244" s="8">
        <v>5.0199999999999996</v>
      </c>
      <c r="AZ244" s="8">
        <v>5.05</v>
      </c>
      <c r="BB244" s="47"/>
      <c r="BD244" s="7"/>
    </row>
    <row r="245" spans="1:69" s="2" customFormat="1" ht="14.25" customHeight="1">
      <c r="A245" s="3" t="str">
        <f>CONCATENATE("n=",ROUNDUP((MAX($H$59:$AB$59)/(100)*((COUNTA($A$232:$A244)+1))),0))</f>
        <v>n=8</v>
      </c>
      <c r="B245" s="2">
        <f>IF(ISBLANK(VLOOKUP($A245,$A$3:$D$57,COUNT($B$3:B$3)+1,FALSE)),NA(),VLOOKUP($A245,$A$3:$D$57,COUNT($B$3:B$3)+1,FALSE))</f>
        <v>11.71</v>
      </c>
      <c r="C245" s="2">
        <f>IF(ISBLANK(VLOOKUP($A245,$A$3:$D$57,COUNT($B$3:C$3)+1,FALSE)),NA(),VLOOKUP($A245,$A$3:$D$57,COUNT($B$3:C$3)+1,FALSE))</f>
        <v>10.11</v>
      </c>
      <c r="D245" s="2">
        <f>IF(ISBLANK(VLOOKUP($A245,$A$3:$D$57,COUNT($B$3:D$3)+1,FALSE)),NA(),VLOOKUP($A245,$A$3:$D$57,COUNT($B$3:D$3)+1,FALSE))</f>
        <v>10.88</v>
      </c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B245" s="47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P245" s="3"/>
    </row>
    <row r="246" spans="1:69" s="2" customFormat="1" ht="14.25" customHeight="1">
      <c r="A246" s="3" t="str">
        <f>CONCATENATE("n=",ROUNDUP((MAX($H$59:$AB$59)/(100)*((COUNTA($A$232:$A245)+1))),0))</f>
        <v>n=8</v>
      </c>
      <c r="B246" s="2">
        <f>IF(ISBLANK(VLOOKUP($A246,$A$3:$D$57,COUNT($B$3:B$3)+1,FALSE)),NA(),VLOOKUP($A246,$A$3:$D$57,COUNT($B$3:B$3)+1,FALSE))</f>
        <v>11.71</v>
      </c>
      <c r="C246" s="2">
        <f>IF(ISBLANK(VLOOKUP($A246,$A$3:$D$57,COUNT($B$3:C$3)+1,FALSE)),NA(),VLOOKUP($A246,$A$3:$D$57,COUNT($B$3:C$3)+1,FALSE))</f>
        <v>10.11</v>
      </c>
      <c r="D246" s="2">
        <f>IF(ISBLANK(VLOOKUP($A246,$A$3:$D$57,COUNT($B$3:D$3)+1,FALSE)),NA(),VLOOKUP($A246,$A$3:$D$57,COUNT($B$3:D$3)+1,FALSE))</f>
        <v>10.88</v>
      </c>
      <c r="AD246" s="3" t="s">
        <v>26</v>
      </c>
      <c r="AE246" s="3">
        <v>9</v>
      </c>
      <c r="AF246" s="3" t="s">
        <v>25</v>
      </c>
      <c r="AG246" s="8">
        <v>2.2599999999999998</v>
      </c>
      <c r="AH246" s="8">
        <v>2.61</v>
      </c>
      <c r="AI246" s="8">
        <v>2.81</v>
      </c>
      <c r="AJ246" s="8">
        <v>2.95</v>
      </c>
      <c r="AK246" s="8">
        <v>3.05</v>
      </c>
      <c r="AL246" s="8">
        <v>3.14</v>
      </c>
      <c r="AM246" s="8">
        <v>3.2</v>
      </c>
      <c r="AN246" s="8">
        <v>3.26</v>
      </c>
      <c r="AO246" s="8">
        <v>3.32</v>
      </c>
      <c r="AP246" s="8">
        <v>3.36</v>
      </c>
      <c r="AQ246" s="8">
        <v>3.4</v>
      </c>
      <c r="AR246" s="8">
        <v>3.44</v>
      </c>
      <c r="AS246" s="8">
        <v>3.47</v>
      </c>
      <c r="AT246" s="8">
        <v>3.5</v>
      </c>
      <c r="AU246" s="8">
        <v>3.53</v>
      </c>
      <c r="AV246" s="8">
        <v>3.55</v>
      </c>
      <c r="AW246" s="8">
        <v>3.58</v>
      </c>
      <c r="AX246" s="8">
        <v>3.6</v>
      </c>
      <c r="AY246" s="8">
        <v>3.63</v>
      </c>
      <c r="AZ246" s="8">
        <v>3.65</v>
      </c>
      <c r="BB246" s="43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Q246" s="43"/>
    </row>
    <row r="247" spans="1:69" s="2" customFormat="1" ht="14.25" customHeight="1">
      <c r="A247" s="3" t="str">
        <f>CONCATENATE("n=",ROUNDUP((MAX($H$59:$AB$59)/(100)*((COUNTA($A$232:$A246)+1))),0))</f>
        <v>n=9</v>
      </c>
      <c r="B247" s="2">
        <f>IF(ISBLANK(VLOOKUP($A247,$A$3:$D$57,COUNT($B$3:B$3)+1,FALSE)),NA(),VLOOKUP($A247,$A$3:$D$57,COUNT($B$3:B$3)+1,FALSE))</f>
        <v>14.25</v>
      </c>
      <c r="C247" s="2">
        <f>IF(ISBLANK(VLOOKUP($A247,$A$3:$D$57,COUNT($B$3:C$3)+1,FALSE)),NA(),VLOOKUP($A247,$A$3:$D$57,COUNT($B$3:C$3)+1,FALSE))</f>
        <v>23.46</v>
      </c>
      <c r="D247" s="2">
        <f>IF(ISBLANK(VLOOKUP($A247,$A$3:$D$57,COUNT($B$3:D$3)+1,FALSE)),NA(),VLOOKUP($A247,$A$3:$D$57,COUNT($B$3:D$3)+1,FALSE))</f>
        <v>26.06</v>
      </c>
      <c r="AD247" s="3"/>
      <c r="AE247" s="3"/>
      <c r="AF247" s="3" t="s">
        <v>24</v>
      </c>
      <c r="AG247" s="8">
        <v>3.25</v>
      </c>
      <c r="AH247" s="8">
        <v>3.63</v>
      </c>
      <c r="AI247" s="8">
        <v>3.85</v>
      </c>
      <c r="AJ247" s="8">
        <v>4.01</v>
      </c>
      <c r="AK247" s="8">
        <v>4.12</v>
      </c>
      <c r="AL247" s="8">
        <v>4.22</v>
      </c>
      <c r="AM247" s="8">
        <v>4.3</v>
      </c>
      <c r="AN247" s="8">
        <v>4.37</v>
      </c>
      <c r="AO247" s="8">
        <v>4.43</v>
      </c>
      <c r="AP247" s="8">
        <v>4.4800000000000004</v>
      </c>
      <c r="AQ247" s="8">
        <v>4.53</v>
      </c>
      <c r="AR247" s="8">
        <v>4.57</v>
      </c>
      <c r="AS247" s="8">
        <v>4.6100000000000003</v>
      </c>
      <c r="AT247" s="8">
        <v>4.6399999999999997</v>
      </c>
      <c r="AU247" s="8">
        <v>4.68</v>
      </c>
      <c r="AV247" s="8">
        <v>4.71</v>
      </c>
      <c r="AW247" s="8">
        <v>4.74</v>
      </c>
      <c r="AX247" s="8">
        <v>4.76</v>
      </c>
      <c r="AY247" s="8">
        <v>4.79</v>
      </c>
      <c r="AZ247" s="8">
        <v>4.82</v>
      </c>
      <c r="BB247" s="45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Q247" s="43"/>
    </row>
    <row r="248" spans="1:69" s="2" customFormat="1" ht="14.25" customHeight="1">
      <c r="A248" s="3" t="str">
        <f>CONCATENATE("n=",ROUNDUP((MAX($H$59:$AB$59)/(100)*((COUNTA($A$232:$A247)+1))),0))</f>
        <v>n=9</v>
      </c>
      <c r="B248" s="2">
        <f>IF(ISBLANK(VLOOKUP($A248,$A$3:$D$57,COUNT($B$3:B$3)+1,FALSE)),NA(),VLOOKUP($A248,$A$3:$D$57,COUNT($B$3:B$3)+1,FALSE))</f>
        <v>14.25</v>
      </c>
      <c r="C248" s="2">
        <f>IF(ISBLANK(VLOOKUP($A248,$A$3:$D$57,COUNT($B$3:C$3)+1,FALSE)),NA(),VLOOKUP($A248,$A$3:$D$57,COUNT($B$3:C$3)+1,FALSE))</f>
        <v>23.46</v>
      </c>
      <c r="D248" s="2">
        <f>IF(ISBLANK(VLOOKUP($A248,$A$3:$D$57,COUNT($B$3:D$3)+1,FALSE)),NA(),VLOOKUP($A248,$A$3:$D$57,COUNT($B$3:D$3)+1,FALSE))</f>
        <v>26.06</v>
      </c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B248" s="45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Q248" s="43"/>
    </row>
    <row r="249" spans="1:69" s="2" customFormat="1" ht="14.25" customHeight="1">
      <c r="A249" s="3" t="str">
        <f>CONCATENATE("n=",ROUNDUP((MAX($H$59:$AB$59)/(100)*((COUNTA($A$232:$A248)+1))),0))</f>
        <v>n=10</v>
      </c>
      <c r="B249" s="2">
        <f>IF(ISBLANK(VLOOKUP($A249,$A$3:$D$57,COUNT($B$3:B$3)+1,FALSE)),NA(),VLOOKUP($A249,$A$3:$D$57,COUNT($B$3:B$3)+1,FALSE))</f>
        <v>17.96</v>
      </c>
      <c r="C249" s="2">
        <f>IF(ISBLANK(VLOOKUP($A249,$A$3:$D$57,COUNT($B$3:C$3)+1,FALSE)),NA(),VLOOKUP($A249,$A$3:$D$57,COUNT($B$3:C$3)+1,FALSE))</f>
        <v>14.67</v>
      </c>
      <c r="D249" s="2">
        <f>IF(ISBLANK(VLOOKUP($A249,$A$3:$D$57,COUNT($B$3:D$3)+1,FALSE)),NA(),VLOOKUP($A249,$A$3:$D$57,COUNT($B$3:D$3)+1,FALSE))</f>
        <v>19.600000000000001</v>
      </c>
      <c r="AD249" s="3" t="s">
        <v>26</v>
      </c>
      <c r="AE249" s="3">
        <v>10</v>
      </c>
      <c r="AF249" s="3" t="s">
        <v>25</v>
      </c>
      <c r="AG249" s="8">
        <v>2.23</v>
      </c>
      <c r="AH249" s="8">
        <v>2.57</v>
      </c>
      <c r="AI249" s="8">
        <v>2.76</v>
      </c>
      <c r="AJ249" s="8">
        <v>2.89</v>
      </c>
      <c r="AK249" s="8">
        <v>2.99</v>
      </c>
      <c r="AL249" s="8">
        <v>3.07</v>
      </c>
      <c r="AM249" s="8">
        <v>3.14</v>
      </c>
      <c r="AN249" s="8">
        <v>3.19</v>
      </c>
      <c r="AO249" s="8">
        <v>3.24</v>
      </c>
      <c r="AP249" s="8">
        <v>3.29</v>
      </c>
      <c r="AQ249" s="8">
        <v>3.33</v>
      </c>
      <c r="AR249" s="8">
        <v>3.36</v>
      </c>
      <c r="AS249" s="8">
        <v>3.39</v>
      </c>
      <c r="AT249" s="8">
        <v>3.42</v>
      </c>
      <c r="AU249" s="8">
        <v>3.45</v>
      </c>
      <c r="AV249" s="8">
        <v>3.4740000000000002</v>
      </c>
      <c r="AW249" s="8">
        <v>3.4980000000000002</v>
      </c>
      <c r="AX249" s="8">
        <v>3.5219999999999998</v>
      </c>
      <c r="AY249" s="8">
        <v>3.5459999999999998</v>
      </c>
      <c r="AZ249" s="8">
        <v>3.57</v>
      </c>
      <c r="BB249" s="45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Q249" s="43"/>
    </row>
    <row r="250" spans="1:69" s="2" customFormat="1" ht="14.25" customHeight="1">
      <c r="A250" s="3" t="str">
        <f>CONCATENATE("n=",ROUNDUP((MAX($H$59:$AB$59)/(100)*((COUNTA($A$232:$A249)+1))),0))</f>
        <v>n=10</v>
      </c>
      <c r="B250" s="2">
        <f>IF(ISBLANK(VLOOKUP($A250,$A$3:$D$57,COUNT($B$3:B$3)+1,FALSE)),NA(),VLOOKUP($A250,$A$3:$D$57,COUNT($B$3:B$3)+1,FALSE))</f>
        <v>17.96</v>
      </c>
      <c r="C250" s="2">
        <f>IF(ISBLANK(VLOOKUP($A250,$A$3:$D$57,COUNT($B$3:C$3)+1,FALSE)),NA(),VLOOKUP($A250,$A$3:$D$57,COUNT($B$3:C$3)+1,FALSE))</f>
        <v>14.67</v>
      </c>
      <c r="D250" s="2">
        <f>IF(ISBLANK(VLOOKUP($A250,$A$3:$D$57,COUNT($B$3:D$3)+1,FALSE)),NA(),VLOOKUP($A250,$A$3:$D$57,COUNT($B$3:D$3)+1,FALSE))</f>
        <v>19.600000000000001</v>
      </c>
      <c r="AD250" s="3"/>
      <c r="AE250" s="3"/>
      <c r="AF250" s="3" t="s">
        <v>24</v>
      </c>
      <c r="AG250" s="8">
        <v>3.17</v>
      </c>
      <c r="AH250" s="8">
        <v>3.53</v>
      </c>
      <c r="AI250" s="8">
        <v>3.74</v>
      </c>
      <c r="AJ250" s="8">
        <v>3.88</v>
      </c>
      <c r="AK250" s="8">
        <v>3.99</v>
      </c>
      <c r="AL250" s="8">
        <v>4.08</v>
      </c>
      <c r="AM250" s="8">
        <v>4.16</v>
      </c>
      <c r="AN250" s="8">
        <v>4.22</v>
      </c>
      <c r="AO250" s="8">
        <v>4.28</v>
      </c>
      <c r="AP250" s="8">
        <v>4.33</v>
      </c>
      <c r="AQ250" s="8">
        <v>4.37</v>
      </c>
      <c r="AR250" s="8">
        <v>4.42</v>
      </c>
      <c r="AS250" s="8">
        <v>4.4533333333333331</v>
      </c>
      <c r="AT250" s="8">
        <v>4.4866666666666664</v>
      </c>
      <c r="AU250" s="8">
        <v>4.5199999999999996</v>
      </c>
      <c r="AV250" s="8">
        <v>4.5459999999999994</v>
      </c>
      <c r="AW250" s="8">
        <v>4.5720000000000001</v>
      </c>
      <c r="AX250" s="8">
        <v>4.5979999999999999</v>
      </c>
      <c r="AY250" s="8">
        <v>4.6240000000000006</v>
      </c>
      <c r="AZ250" s="8">
        <v>4.6500000000000004</v>
      </c>
      <c r="BB250" s="45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Q250" s="43"/>
    </row>
    <row r="251" spans="1:69" s="2" customFormat="1" ht="14.25" customHeight="1">
      <c r="A251" s="3" t="str">
        <f>CONCATENATE("n=",ROUNDUP((MAX($H$59:$AB$59)/(100)*((COUNTA($A$232:$A250)+1))),0))</f>
        <v>n=11</v>
      </c>
      <c r="B251" s="2">
        <f>IF(ISBLANK(VLOOKUP($A251,$A$3:$D$57,COUNT($B$3:B$3)+1,FALSE)),NA(),VLOOKUP($A251,$A$3:$D$57,COUNT($B$3:B$3)+1,FALSE))</f>
        <v>44.55</v>
      </c>
      <c r="C251" s="2">
        <f>IF(ISBLANK(VLOOKUP($A251,$A$3:$D$57,COUNT($B$3:C$3)+1,FALSE)),NA(),VLOOKUP($A251,$A$3:$D$57,COUNT($B$3:C$3)+1,FALSE))</f>
        <v>18.93</v>
      </c>
      <c r="D251" s="2">
        <f>IF(ISBLANK(VLOOKUP($A251,$A$3:$D$57,COUNT($B$3:D$3)+1,FALSE)),NA(),VLOOKUP($A251,$A$3:$D$57,COUNT($B$3:D$3)+1,FALSE))</f>
        <v>80.83</v>
      </c>
      <c r="AD251" s="3"/>
      <c r="AE251" s="3"/>
      <c r="AF251" s="3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B251" s="45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Q251" s="43"/>
    </row>
    <row r="252" spans="1:69" s="2" customFormat="1" ht="14.25" customHeight="1">
      <c r="A252" s="3" t="str">
        <f>CONCATENATE("n=",ROUNDUP((MAX($H$59:$AB$59)/(100)*((COUNTA($A$232:$A251)+1))),0))</f>
        <v>n=11</v>
      </c>
      <c r="B252" s="2">
        <f>IF(ISBLANK(VLOOKUP($A252,$A$3:$D$57,COUNT($B$3:B$3)+1,FALSE)),NA(),VLOOKUP($A252,$A$3:$D$57,COUNT($B$3:B$3)+1,FALSE))</f>
        <v>44.55</v>
      </c>
      <c r="C252" s="2">
        <f>IF(ISBLANK(VLOOKUP($A252,$A$3:$D$57,COUNT($B$3:C$3)+1,FALSE)),NA(),VLOOKUP($A252,$A$3:$D$57,COUNT($B$3:C$3)+1,FALSE))</f>
        <v>18.93</v>
      </c>
      <c r="D252" s="2">
        <f>IF(ISBLANK(VLOOKUP($A252,$A$3:$D$57,COUNT($B$3:D$3)+1,FALSE)),NA(),VLOOKUP($A252,$A$3:$D$57,COUNT($B$3:D$3)+1,FALSE))</f>
        <v>80.83</v>
      </c>
      <c r="AD252" s="3" t="s">
        <v>26</v>
      </c>
      <c r="AE252" s="3">
        <v>11</v>
      </c>
      <c r="AF252" s="3" t="s">
        <v>25</v>
      </c>
      <c r="AG252" s="8">
        <v>2.2000000000000002</v>
      </c>
      <c r="AH252" s="8">
        <v>2.5299999999999998</v>
      </c>
      <c r="AI252" s="8">
        <v>2.72</v>
      </c>
      <c r="AJ252" s="8">
        <v>2.84</v>
      </c>
      <c r="AK252" s="8">
        <v>2.94</v>
      </c>
      <c r="AL252" s="8">
        <v>3.02</v>
      </c>
      <c r="AM252" s="8">
        <v>3.08</v>
      </c>
      <c r="AN252" s="8">
        <v>3.14</v>
      </c>
      <c r="AO252" s="8">
        <v>3.19</v>
      </c>
      <c r="AP252" s="8">
        <v>3.23</v>
      </c>
      <c r="AQ252" s="8">
        <v>3.27</v>
      </c>
      <c r="AR252" s="8">
        <v>3.3</v>
      </c>
      <c r="AS252" s="8">
        <v>3.33</v>
      </c>
      <c r="AT252" s="8">
        <v>3.36</v>
      </c>
      <c r="AU252" s="8">
        <v>3.39</v>
      </c>
      <c r="AV252" s="8">
        <v>3.4119999999999999</v>
      </c>
      <c r="AW252" s="8">
        <v>3.4340000000000002</v>
      </c>
      <c r="AX252" s="8">
        <v>3.456</v>
      </c>
      <c r="AY252" s="8">
        <v>3.4780000000000002</v>
      </c>
      <c r="AZ252" s="8">
        <v>3.5</v>
      </c>
      <c r="BB252" s="45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Q252" s="43"/>
    </row>
    <row r="253" spans="1:69" s="2" customFormat="1" ht="14.25" customHeight="1">
      <c r="A253" s="3" t="str">
        <f>CONCATENATE("n=",ROUNDUP((MAX($H$59:$AB$59)/(100)*((COUNTA($A$232:$A252)+1))),0))</f>
        <v>n=12</v>
      </c>
      <c r="B253" s="2">
        <f>IF(ISBLANK(VLOOKUP($A253,$A$3:$D$57,COUNT($B$3:B$3)+1,FALSE)),NA(),VLOOKUP($A253,$A$3:$D$57,COUNT($B$3:B$3)+1,FALSE))</f>
        <v>10.98</v>
      </c>
      <c r="C253" s="2">
        <f>IF(ISBLANK(VLOOKUP($A253,$A$3:$D$57,COUNT($B$3:C$3)+1,FALSE)),NA(),VLOOKUP($A253,$A$3:$D$57,COUNT($B$3:C$3)+1,FALSE))</f>
        <v>10.7</v>
      </c>
      <c r="D253" s="2">
        <f>IF(ISBLANK(VLOOKUP($A253,$A$3:$D$57,COUNT($B$3:D$3)+1,FALSE)),NA(),VLOOKUP($A253,$A$3:$D$57,COUNT($B$3:D$3)+1,FALSE))</f>
        <v>52.78</v>
      </c>
      <c r="AD253" s="3"/>
      <c r="AE253" s="3"/>
      <c r="AF253" s="3" t="s">
        <v>24</v>
      </c>
      <c r="AG253" s="8">
        <v>3.11</v>
      </c>
      <c r="AH253" s="8">
        <v>3.45</v>
      </c>
      <c r="AI253" s="8">
        <v>3.65</v>
      </c>
      <c r="AJ253" s="8">
        <v>3.79</v>
      </c>
      <c r="AK253" s="8">
        <v>3.89</v>
      </c>
      <c r="AL253" s="8">
        <v>3.98</v>
      </c>
      <c r="AM253" s="8">
        <v>4.05</v>
      </c>
      <c r="AN253" s="8">
        <v>4.1100000000000003</v>
      </c>
      <c r="AO253" s="8">
        <v>4.16</v>
      </c>
      <c r="AP253" s="8">
        <v>4.21</v>
      </c>
      <c r="AQ253" s="8">
        <v>4.25</v>
      </c>
      <c r="AR253" s="8">
        <v>4.29</v>
      </c>
      <c r="AS253" s="8">
        <v>4.3266666666666671</v>
      </c>
      <c r="AT253" s="8">
        <v>4.3633333333333333</v>
      </c>
      <c r="AU253" s="8">
        <v>4.4000000000000004</v>
      </c>
      <c r="AV253" s="8">
        <v>4.4240000000000004</v>
      </c>
      <c r="AW253" s="8">
        <v>4.4480000000000004</v>
      </c>
      <c r="AX253" s="8">
        <v>4.4719999999999995</v>
      </c>
      <c r="AY253" s="8">
        <v>4.4959999999999996</v>
      </c>
      <c r="AZ253" s="8">
        <v>4.5199999999999996</v>
      </c>
      <c r="BB253" s="43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Q253" s="43"/>
    </row>
    <row r="254" spans="1:69" s="2" customFormat="1" ht="14.25" customHeight="1">
      <c r="A254" s="3" t="str">
        <f>CONCATENATE("n=",ROUNDUP((MAX($H$59:$AB$59)/(100)*((COUNTA($A$232:$A253)+1))),0))</f>
        <v>n=13</v>
      </c>
      <c r="B254" s="2">
        <f>IF(ISBLANK(VLOOKUP($A254,$A$3:$D$57,COUNT($B$3:B$3)+1,FALSE)),NA(),VLOOKUP($A254,$A$3:$D$57,COUNT($B$3:B$3)+1,FALSE))</f>
        <v>13.56</v>
      </c>
      <c r="C254" s="2">
        <f>IF(ISBLANK(VLOOKUP($A254,$A$3:$D$57,COUNT($B$3:C$3)+1,FALSE)),NA(),VLOOKUP($A254,$A$3:$D$57,COUNT($B$3:C$3)+1,FALSE))</f>
        <v>15.05</v>
      </c>
      <c r="D254" s="2">
        <f>IF(ISBLANK(VLOOKUP($A254,$A$3:$D$57,COUNT($B$3:D$3)+1,FALSE)),NA(),VLOOKUP($A254,$A$3:$D$57,COUNT($B$3:D$3)+1,FALSE))</f>
        <v>40.22</v>
      </c>
      <c r="AD254" s="3"/>
      <c r="AE254" s="3"/>
      <c r="AF254" s="3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Q254" s="43"/>
    </row>
    <row r="255" spans="1:69" s="2" customFormat="1" ht="14.25" customHeight="1">
      <c r="A255" s="3" t="str">
        <f>CONCATENATE("n=",ROUNDUP((MAX($H$59:$AB$59)/(100)*((COUNTA($A$232:$A254)+1))),0))</f>
        <v>n=13</v>
      </c>
      <c r="B255" s="2">
        <f>IF(ISBLANK(VLOOKUP($A255,$A$3:$D$57,COUNT($B$3:B$3)+1,FALSE)),NA(),VLOOKUP($A255,$A$3:$D$57,COUNT($B$3:B$3)+1,FALSE))</f>
        <v>13.56</v>
      </c>
      <c r="C255" s="2">
        <f>IF(ISBLANK(VLOOKUP($A255,$A$3:$D$57,COUNT($B$3:C$3)+1,FALSE)),NA(),VLOOKUP($A255,$A$3:$D$57,COUNT($B$3:C$3)+1,FALSE))</f>
        <v>15.05</v>
      </c>
      <c r="D255" s="2">
        <f>IF(ISBLANK(VLOOKUP($A255,$A$3:$D$57,COUNT($B$3:D$3)+1,FALSE)),NA(),VLOOKUP($A255,$A$3:$D$57,COUNT($B$3:D$3)+1,FALSE))</f>
        <v>40.22</v>
      </c>
      <c r="AD255" s="3" t="s">
        <v>26</v>
      </c>
      <c r="AE255" s="3">
        <v>12</v>
      </c>
      <c r="AF255" s="3" t="s">
        <v>25</v>
      </c>
      <c r="AG255" s="8">
        <v>2.1800000000000002</v>
      </c>
      <c r="AH255" s="8">
        <v>2.5</v>
      </c>
      <c r="AI255" s="8">
        <v>2.68</v>
      </c>
      <c r="AJ255" s="8">
        <v>2.81</v>
      </c>
      <c r="AK255" s="8">
        <v>2.9</v>
      </c>
      <c r="AL255" s="8">
        <v>2.98</v>
      </c>
      <c r="AM255" s="8">
        <v>3.04</v>
      </c>
      <c r="AN255" s="8">
        <v>3.09</v>
      </c>
      <c r="AO255" s="8">
        <v>3.14</v>
      </c>
      <c r="AP255" s="8">
        <v>3.18</v>
      </c>
      <c r="AQ255" s="8">
        <v>3.22</v>
      </c>
      <c r="AR255" s="8">
        <v>3.25</v>
      </c>
      <c r="AS255" s="8">
        <v>3.28</v>
      </c>
      <c r="AT255" s="8">
        <v>3.31</v>
      </c>
      <c r="AU255" s="8">
        <v>3.34</v>
      </c>
      <c r="AV255" s="8">
        <v>3.3620000000000001</v>
      </c>
      <c r="AW255" s="8">
        <v>3.3839999999999999</v>
      </c>
      <c r="AX255" s="8">
        <v>3.4060000000000001</v>
      </c>
      <c r="AY255" s="8">
        <v>3.4279999999999999</v>
      </c>
      <c r="AZ255" s="8">
        <v>3.45</v>
      </c>
    </row>
    <row r="256" spans="1:69" s="2" customFormat="1" ht="14.25" customHeight="1">
      <c r="A256" s="3" t="str">
        <f>CONCATENATE("n=",ROUNDUP((MAX($H$59:$AB$59)/(100)*((COUNTA($A$232:$A255)+1))),0))</f>
        <v>n=14</v>
      </c>
      <c r="B256" s="2">
        <f>IF(ISBLANK(VLOOKUP($A256,$A$3:$D$57,COUNT($B$3:B$3)+1,FALSE)),NA(),VLOOKUP($A256,$A$3:$D$57,COUNT($B$3:B$3)+1,FALSE))</f>
        <v>17.28</v>
      </c>
      <c r="C256" s="2">
        <f>IF(ISBLANK(VLOOKUP($A256,$A$3:$D$57,COUNT($B$3:C$3)+1,FALSE)),NA(),VLOOKUP($A256,$A$3:$D$57,COUNT($B$3:C$3)+1,FALSE))</f>
        <v>50.2</v>
      </c>
      <c r="D256" s="2">
        <f>IF(ISBLANK(VLOOKUP($A256,$A$3:$D$57,COUNT($B$3:D$3)+1,FALSE)),NA(),VLOOKUP($A256,$A$3:$D$57,COUNT($B$3:D$3)+1,FALSE))</f>
        <v>13.03</v>
      </c>
      <c r="AD256" s="3"/>
      <c r="AE256" s="3"/>
      <c r="AF256" s="3" t="s">
        <v>24</v>
      </c>
      <c r="AG256" s="8">
        <v>3.05</v>
      </c>
      <c r="AH256" s="8">
        <v>3.39</v>
      </c>
      <c r="AI256" s="8">
        <v>3.58</v>
      </c>
      <c r="AJ256" s="8">
        <v>3.71</v>
      </c>
      <c r="AK256" s="8">
        <v>3.81</v>
      </c>
      <c r="AL256" s="8">
        <v>3.89</v>
      </c>
      <c r="AM256" s="8">
        <v>3.96</v>
      </c>
      <c r="AN256" s="8">
        <v>4.0199999999999996</v>
      </c>
      <c r="AO256" s="8">
        <v>4.07</v>
      </c>
      <c r="AP256" s="8">
        <v>4.12</v>
      </c>
      <c r="AQ256" s="8">
        <v>4.16</v>
      </c>
      <c r="AR256" s="8">
        <v>4.1900000000000004</v>
      </c>
      <c r="AS256" s="8">
        <v>4.2233333333333336</v>
      </c>
      <c r="AT256" s="8">
        <v>4.2566666666666668</v>
      </c>
      <c r="AU256" s="8">
        <v>4.29</v>
      </c>
      <c r="AV256" s="8">
        <v>4.3140000000000001</v>
      </c>
      <c r="AW256" s="8">
        <v>4.3380000000000001</v>
      </c>
      <c r="AX256" s="8">
        <v>4.3620000000000001</v>
      </c>
      <c r="AY256" s="8">
        <v>4.3860000000000001</v>
      </c>
      <c r="AZ256" s="8">
        <v>4.41</v>
      </c>
    </row>
    <row r="257" spans="1:52" s="2" customFormat="1" ht="14.25" customHeight="1">
      <c r="A257" s="3" t="str">
        <f>CONCATENATE("n=",ROUNDUP((MAX($H$59:$AB$59)/(100)*((COUNTA($A$232:$A256)+1))),0))</f>
        <v>n=14</v>
      </c>
      <c r="B257" s="2">
        <f>IF(ISBLANK(VLOOKUP($A257,$A$3:$D$57,COUNT($B$3:B$3)+1,FALSE)),NA(),VLOOKUP($A257,$A$3:$D$57,COUNT($B$3:B$3)+1,FALSE))</f>
        <v>17.28</v>
      </c>
      <c r="C257" s="2">
        <f>IF(ISBLANK(VLOOKUP($A257,$A$3:$D$57,COUNT($B$3:C$3)+1,FALSE)),NA(),VLOOKUP($A257,$A$3:$D$57,COUNT($B$3:C$3)+1,FALSE))</f>
        <v>50.2</v>
      </c>
      <c r="D257" s="2">
        <f>IF(ISBLANK(VLOOKUP($A257,$A$3:$D$57,COUNT($B$3:D$3)+1,FALSE)),NA(),VLOOKUP($A257,$A$3:$D$57,COUNT($B$3:D$3)+1,FALSE))</f>
        <v>13.03</v>
      </c>
      <c r="AD257" s="3"/>
      <c r="AE257" s="3"/>
      <c r="AF257" s="3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ht="14.25" customHeight="1">
      <c r="A258" s="3" t="str">
        <f>CONCATENATE("n=",ROUNDUP((MAX($H$59:$AB$59)/(100)*((COUNTA($A$232:$A257)+1))),0))</f>
        <v>n=15</v>
      </c>
      <c r="B258" s="2">
        <f>IF(ISBLANK(VLOOKUP($A258,$A$3:$D$57,COUNT($B$3:B$3)+1,FALSE)),NA(),VLOOKUP($A258,$A$3:$D$57,COUNT($B$3:B$3)+1,FALSE))</f>
        <v>12.25</v>
      </c>
      <c r="C258" s="2">
        <f>IF(ISBLANK(VLOOKUP($A258,$A$3:$D$57,COUNT($B$3:C$3)+1,FALSE)),NA(),VLOOKUP($A258,$A$3:$D$57,COUNT($B$3:C$3)+1,FALSE))</f>
        <v>12.33</v>
      </c>
      <c r="D258" s="2">
        <f>IF(ISBLANK(VLOOKUP($A258,$A$3:$D$57,COUNT($B$3:D$3)+1,FALSE)),NA(),VLOOKUP($A258,$A$3:$D$57,COUNT($B$3:D$3)+1,FALSE))</f>
        <v>14.8</v>
      </c>
      <c r="AD258" s="3" t="s">
        <v>26</v>
      </c>
      <c r="AE258" s="3">
        <v>13</v>
      </c>
      <c r="AF258" s="3" t="s">
        <v>25</v>
      </c>
      <c r="AG258" s="8">
        <v>2.16</v>
      </c>
      <c r="AH258" s="8">
        <v>2.48</v>
      </c>
      <c r="AI258" s="8">
        <v>2.65</v>
      </c>
      <c r="AJ258" s="8">
        <v>2.78</v>
      </c>
      <c r="AK258" s="8">
        <v>2.87</v>
      </c>
      <c r="AL258" s="8">
        <v>2.94</v>
      </c>
      <c r="AM258" s="8">
        <v>3</v>
      </c>
      <c r="AN258" s="8">
        <v>3.06</v>
      </c>
      <c r="AO258" s="8">
        <v>3.1</v>
      </c>
      <c r="AP258" s="8">
        <v>3.14</v>
      </c>
      <c r="AQ258" s="8">
        <v>3.18</v>
      </c>
      <c r="AR258" s="8">
        <v>3.21</v>
      </c>
      <c r="AS258" s="8">
        <v>3.2366666666666668</v>
      </c>
      <c r="AT258" s="8">
        <v>3.2633333333333332</v>
      </c>
      <c r="AU258" s="8">
        <v>3.29</v>
      </c>
      <c r="AV258" s="8">
        <v>3.3119999999999998</v>
      </c>
      <c r="AW258" s="8">
        <v>3.3340000000000001</v>
      </c>
      <c r="AX258" s="8">
        <v>3.3559999999999999</v>
      </c>
      <c r="AY258" s="8">
        <v>3.3780000000000001</v>
      </c>
      <c r="AZ258" s="8">
        <v>3.4</v>
      </c>
    </row>
    <row r="259" spans="1:52" s="2" customFormat="1" ht="14.25" customHeight="1">
      <c r="A259" s="3" t="str">
        <f>CONCATENATE("n=",ROUNDUP((MAX($H$59:$AB$59)/(100)*((COUNTA($A$232:$A258)+1))),0))</f>
        <v>n=15</v>
      </c>
      <c r="B259" s="2">
        <f>IF(ISBLANK(VLOOKUP($A259,$A$3:$D$57,COUNT($B$3:B$3)+1,FALSE)),NA(),VLOOKUP($A259,$A$3:$D$57,COUNT($B$3:B$3)+1,FALSE))</f>
        <v>12.25</v>
      </c>
      <c r="C259" s="2">
        <f>IF(ISBLANK(VLOOKUP($A259,$A$3:$D$57,COUNT($B$3:C$3)+1,FALSE)),NA(),VLOOKUP($A259,$A$3:$D$57,COUNT($B$3:C$3)+1,FALSE))</f>
        <v>12.33</v>
      </c>
      <c r="D259" s="2">
        <f>IF(ISBLANK(VLOOKUP($A259,$A$3:$D$57,COUNT($B$3:D$3)+1,FALSE)),NA(),VLOOKUP($A259,$A$3:$D$57,COUNT($B$3:D$3)+1,FALSE))</f>
        <v>14.8</v>
      </c>
      <c r="AD259" s="3"/>
      <c r="AE259" s="3"/>
      <c r="AF259" s="3" t="s">
        <v>24</v>
      </c>
      <c r="AG259" s="8">
        <v>3.01</v>
      </c>
      <c r="AH259" s="8">
        <v>3.33</v>
      </c>
      <c r="AI259" s="8">
        <v>3.52</v>
      </c>
      <c r="AJ259" s="8">
        <v>3.65</v>
      </c>
      <c r="AK259" s="8">
        <v>3.74</v>
      </c>
      <c r="AL259" s="8">
        <v>3.82</v>
      </c>
      <c r="AM259" s="8">
        <v>3.89</v>
      </c>
      <c r="AN259" s="8">
        <v>3.94</v>
      </c>
      <c r="AO259" s="8">
        <v>3.99</v>
      </c>
      <c r="AP259" s="8">
        <v>4.04</v>
      </c>
      <c r="AQ259" s="8">
        <v>4.08</v>
      </c>
      <c r="AR259" s="8">
        <v>4.1100000000000003</v>
      </c>
      <c r="AS259" s="8">
        <v>4.1399999999999997</v>
      </c>
      <c r="AT259" s="8">
        <v>4.17</v>
      </c>
      <c r="AU259" s="8">
        <v>4.2</v>
      </c>
      <c r="AV259" s="8">
        <v>4.2240000000000002</v>
      </c>
      <c r="AW259" s="8">
        <v>4.2480000000000002</v>
      </c>
      <c r="AX259" s="8">
        <v>4.2720000000000002</v>
      </c>
      <c r="AY259" s="8">
        <v>4.2960000000000003</v>
      </c>
      <c r="AZ259" s="8">
        <v>4.32</v>
      </c>
    </row>
    <row r="260" spans="1:52" s="2" customFormat="1" ht="14.25" customHeight="1">
      <c r="A260" s="3" t="str">
        <f>CONCATENATE("n=",ROUNDUP((MAX($H$59:$AB$59)/(100)*((COUNTA($A$232:$A259)+1))),0))</f>
        <v>n=16</v>
      </c>
      <c r="B260" s="2">
        <f>IF(ISBLANK(VLOOKUP($A260,$A$3:$D$57,COUNT($B$3:B$3)+1,FALSE)),NA(),VLOOKUP($A260,$A$3:$D$57,COUNT($B$3:B$3)+1,FALSE))</f>
        <v>27.73</v>
      </c>
      <c r="C260" s="2">
        <f>IF(ISBLANK(VLOOKUP($A260,$A$3:$D$57,COUNT($B$3:C$3)+1,FALSE)),NA(),VLOOKUP($A260,$A$3:$D$57,COUNT($B$3:C$3)+1,FALSE))</f>
        <v>12.78</v>
      </c>
      <c r="D260" s="2">
        <f>IF(ISBLANK(VLOOKUP($A260,$A$3:$D$57,COUNT($B$3:D$3)+1,FALSE)),NA(),VLOOKUP($A260,$A$3:$D$57,COUNT($B$3:D$3)+1,FALSE))</f>
        <v>19.41</v>
      </c>
      <c r="AD260" s="3"/>
      <c r="AE260" s="3"/>
      <c r="AF260" s="3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ht="14.25" customHeight="1">
      <c r="A261" s="3" t="str">
        <f>CONCATENATE("n=",ROUNDUP((MAX($H$59:$AB$59)/(100)*((COUNTA($A$232:$A260)+1))),0))</f>
        <v>n=16</v>
      </c>
      <c r="B261" s="2">
        <f>IF(ISBLANK(VLOOKUP($A261,$A$3:$D$57,COUNT($B$3:B$3)+1,FALSE)),NA(),VLOOKUP($A261,$A$3:$D$57,COUNT($B$3:B$3)+1,FALSE))</f>
        <v>27.73</v>
      </c>
      <c r="C261" s="2">
        <f>IF(ISBLANK(VLOOKUP($A261,$A$3:$D$57,COUNT($B$3:C$3)+1,FALSE)),NA(),VLOOKUP($A261,$A$3:$D$57,COUNT($B$3:C$3)+1,FALSE))</f>
        <v>12.78</v>
      </c>
      <c r="D261" s="2">
        <f>IF(ISBLANK(VLOOKUP($A261,$A$3:$D$57,COUNT($B$3:D$3)+1,FALSE)),NA(),VLOOKUP($A261,$A$3:$D$57,COUNT($B$3:D$3)+1,FALSE))</f>
        <v>19.41</v>
      </c>
      <c r="AD261" s="3" t="s">
        <v>26</v>
      </c>
      <c r="AE261" s="3">
        <v>14</v>
      </c>
      <c r="AF261" s="3" t="s">
        <v>25</v>
      </c>
      <c r="AG261" s="8">
        <v>2.14</v>
      </c>
      <c r="AH261" s="8">
        <v>2.46</v>
      </c>
      <c r="AI261" s="8">
        <v>2.63</v>
      </c>
      <c r="AJ261" s="8">
        <v>2.75</v>
      </c>
      <c r="AK261" s="8">
        <v>2.84</v>
      </c>
      <c r="AL261" s="8">
        <v>2.91</v>
      </c>
      <c r="AM261" s="8">
        <v>2.97</v>
      </c>
      <c r="AN261" s="8">
        <v>3.02</v>
      </c>
      <c r="AO261" s="8">
        <v>3.07</v>
      </c>
      <c r="AP261" s="8">
        <v>3.11</v>
      </c>
      <c r="AQ261" s="8">
        <v>3.14</v>
      </c>
      <c r="AR261" s="8">
        <v>3.18</v>
      </c>
      <c r="AS261" s="8">
        <v>3.2066666666666666</v>
      </c>
      <c r="AT261" s="8">
        <v>3.2333333333333334</v>
      </c>
      <c r="AU261" s="8">
        <v>3.26</v>
      </c>
      <c r="AV261" s="8">
        <v>3.28</v>
      </c>
      <c r="AW261" s="8">
        <v>3.3</v>
      </c>
      <c r="AX261" s="8">
        <v>3.32</v>
      </c>
      <c r="AY261" s="8">
        <v>3.34</v>
      </c>
      <c r="AZ261" s="8">
        <v>3.36</v>
      </c>
    </row>
    <row r="262" spans="1:52" s="2" customFormat="1" ht="14.25" customHeight="1">
      <c r="A262" s="3" t="str">
        <f>CONCATENATE("n=",ROUNDUP((MAX($H$59:$AB$59)/(100)*((COUNTA($A$232:$A261)+1))),0))</f>
        <v>n=17</v>
      </c>
      <c r="B262" s="2">
        <f>IF(ISBLANK(VLOOKUP($A262,$A$3:$D$57,COUNT($B$3:B$3)+1,FALSE)),NA(),VLOOKUP($A262,$A$3:$D$57,COUNT($B$3:B$3)+1,FALSE))</f>
        <v>17.809999999999999</v>
      </c>
      <c r="C262" s="2">
        <f>IF(ISBLANK(VLOOKUP($A262,$A$3:$D$57,COUNT($B$3:C$3)+1,FALSE)),NA(),VLOOKUP($A262,$A$3:$D$57,COUNT($B$3:C$3)+1,FALSE))</f>
        <v>12.05</v>
      </c>
      <c r="D262" s="2">
        <f>IF(ISBLANK(VLOOKUP($A262,$A$3:$D$57,COUNT($B$3:D$3)+1,FALSE)),NA(),VLOOKUP($A262,$A$3:$D$57,COUNT($B$3:D$3)+1,FALSE))</f>
        <v>11.31</v>
      </c>
      <c r="AD262" s="3"/>
      <c r="AE262" s="3"/>
      <c r="AF262" s="3" t="s">
        <v>24</v>
      </c>
      <c r="AG262" s="8">
        <v>2.98</v>
      </c>
      <c r="AH262" s="8">
        <v>3.29</v>
      </c>
      <c r="AI262" s="8">
        <v>3.47</v>
      </c>
      <c r="AJ262" s="8">
        <v>3.59</v>
      </c>
      <c r="AK262" s="8">
        <v>3.69</v>
      </c>
      <c r="AL262" s="8">
        <v>3.76</v>
      </c>
      <c r="AM262" s="8">
        <v>3.83</v>
      </c>
      <c r="AN262" s="8">
        <v>3.88</v>
      </c>
      <c r="AO262" s="8">
        <v>3.93</v>
      </c>
      <c r="AP262" s="8">
        <v>3.97</v>
      </c>
      <c r="AQ262" s="8">
        <v>4.01</v>
      </c>
      <c r="AR262" s="8">
        <v>4.05</v>
      </c>
      <c r="AS262" s="8">
        <v>4.0766666666666662</v>
      </c>
      <c r="AT262" s="8">
        <v>4.1033333333333335</v>
      </c>
      <c r="AU262" s="8">
        <v>4.13</v>
      </c>
      <c r="AV262" s="8">
        <v>4.1520000000000001</v>
      </c>
      <c r="AW262" s="8">
        <v>4.1740000000000004</v>
      </c>
      <c r="AX262" s="8">
        <v>4.1959999999999997</v>
      </c>
      <c r="AY262" s="8">
        <v>4.218</v>
      </c>
      <c r="AZ262" s="8">
        <v>4.24</v>
      </c>
    </row>
    <row r="263" spans="1:52" s="2" customFormat="1" ht="14.25" customHeight="1">
      <c r="A263" s="3" t="str">
        <f>CONCATENATE("n=",ROUNDUP((MAX($H$59:$AB$59)/(100)*((COUNTA($A$232:$A262)+1))),0))</f>
        <v>n=18</v>
      </c>
      <c r="B263" s="2">
        <f>IF(ISBLANK(VLOOKUP($A263,$A$3:$D$57,COUNT($B$3:B$3)+1,FALSE)),NA(),VLOOKUP($A263,$A$3:$D$57,COUNT($B$3:B$3)+1,FALSE))</f>
        <v>23.86</v>
      </c>
      <c r="C263" s="2">
        <f>IF(ISBLANK(VLOOKUP($A263,$A$3:$D$57,COUNT($B$3:C$3)+1,FALSE)),NA(),VLOOKUP($A263,$A$3:$D$57,COUNT($B$3:C$3)+1,FALSE))</f>
        <v>7.66</v>
      </c>
      <c r="D263" s="2">
        <f>IF(ISBLANK(VLOOKUP($A263,$A$3:$D$57,COUNT($B$3:D$3)+1,FALSE)),NA(),VLOOKUP($A263,$A$3:$D$57,COUNT($B$3:D$3)+1,FALSE))</f>
        <v>24.81</v>
      </c>
      <c r="AD263" s="3"/>
      <c r="AE263" s="3"/>
      <c r="AF263" s="3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ht="14.25" customHeight="1">
      <c r="A264" s="3" t="str">
        <f>CONCATENATE("n=",ROUNDUP((MAX($H$59:$AB$59)/(100)*((COUNTA($A$232:$A263)+1))),0))</f>
        <v>n=18</v>
      </c>
      <c r="B264" s="2">
        <f>IF(ISBLANK(VLOOKUP($A264,$A$3:$D$57,COUNT($B$3:B$3)+1,FALSE)),NA(),VLOOKUP($A264,$A$3:$D$57,COUNT($B$3:B$3)+1,FALSE))</f>
        <v>23.86</v>
      </c>
      <c r="C264" s="2">
        <f>IF(ISBLANK(VLOOKUP($A264,$A$3:$D$57,COUNT($B$3:C$3)+1,FALSE)),NA(),VLOOKUP($A264,$A$3:$D$57,COUNT($B$3:C$3)+1,FALSE))</f>
        <v>7.66</v>
      </c>
      <c r="D264" s="2">
        <f>IF(ISBLANK(VLOOKUP($A264,$A$3:$D$57,COUNT($B$3:D$3)+1,FALSE)),NA(),VLOOKUP($A264,$A$3:$D$57,COUNT($B$3:D$3)+1,FALSE))</f>
        <v>24.81</v>
      </c>
      <c r="AD264" s="3" t="s">
        <v>26</v>
      </c>
      <c r="AE264" s="3">
        <v>15</v>
      </c>
      <c r="AF264" s="3" t="s">
        <v>25</v>
      </c>
      <c r="AG264" s="8">
        <v>2.13</v>
      </c>
      <c r="AH264" s="8">
        <v>2.44</v>
      </c>
      <c r="AI264" s="8">
        <v>2.61</v>
      </c>
      <c r="AJ264" s="8">
        <v>2.73</v>
      </c>
      <c r="AK264" s="8">
        <v>2.82</v>
      </c>
      <c r="AL264" s="8">
        <v>2.89</v>
      </c>
      <c r="AM264" s="8">
        <v>2.95</v>
      </c>
      <c r="AN264" s="8">
        <v>3</v>
      </c>
      <c r="AO264" s="8">
        <v>3.04</v>
      </c>
      <c r="AP264" s="8">
        <v>3.08</v>
      </c>
      <c r="AQ264" s="8">
        <v>3.12</v>
      </c>
      <c r="AR264" s="8">
        <v>3.15</v>
      </c>
      <c r="AS264" s="8">
        <v>3.1766666666666667</v>
      </c>
      <c r="AT264" s="8">
        <v>3.2033333333333331</v>
      </c>
      <c r="AU264" s="8">
        <v>3.23</v>
      </c>
      <c r="AV264" s="8">
        <v>3.25</v>
      </c>
      <c r="AW264" s="8">
        <v>3.27</v>
      </c>
      <c r="AX264" s="8">
        <v>3.29</v>
      </c>
      <c r="AY264" s="8">
        <v>3.31</v>
      </c>
      <c r="AZ264" s="8">
        <v>3.33</v>
      </c>
    </row>
    <row r="265" spans="1:52" s="2" customFormat="1" ht="14.25" customHeight="1">
      <c r="A265" s="3" t="str">
        <f>CONCATENATE("n=",ROUNDUP((MAX($H$59:$AB$59)/(100)*((COUNTA($A$232:$A264)+1))),0))</f>
        <v>n=19</v>
      </c>
      <c r="B265" s="2">
        <f>IF(ISBLANK(VLOOKUP($A265,$A$3:$D$57,COUNT($B$3:B$3)+1,FALSE)),NA(),VLOOKUP($A265,$A$3:$D$57,COUNT($B$3:B$3)+1,FALSE))</f>
        <v>15.21</v>
      </c>
      <c r="C265" s="2">
        <f>IF(ISBLANK(VLOOKUP($A265,$A$3:$D$57,COUNT($B$3:C$3)+1,FALSE)),NA(),VLOOKUP($A265,$A$3:$D$57,COUNT($B$3:C$3)+1,FALSE))</f>
        <v>13.05</v>
      </c>
      <c r="D265" s="2">
        <f>IF(ISBLANK(VLOOKUP($A265,$A$3:$D$57,COUNT($B$3:D$3)+1,FALSE)),NA(),VLOOKUP($A265,$A$3:$D$57,COUNT($B$3:D$3)+1,FALSE))</f>
        <v>54.18</v>
      </c>
      <c r="AD265" s="3"/>
      <c r="AE265" s="3"/>
      <c r="AF265" s="3" t="s">
        <v>24</v>
      </c>
      <c r="AG265" s="8">
        <v>2.95</v>
      </c>
      <c r="AH265" s="8">
        <v>3.25</v>
      </c>
      <c r="AI265" s="8">
        <v>3.43</v>
      </c>
      <c r="AJ265" s="8">
        <v>3.55</v>
      </c>
      <c r="AK265" s="8">
        <v>3.64</v>
      </c>
      <c r="AL265" s="8">
        <v>3.71</v>
      </c>
      <c r="AM265" s="8">
        <v>3.78</v>
      </c>
      <c r="AN265" s="8">
        <v>3.83</v>
      </c>
      <c r="AO265" s="8">
        <v>3.88</v>
      </c>
      <c r="AP265" s="8">
        <v>3.92</v>
      </c>
      <c r="AQ265" s="8">
        <v>3.95</v>
      </c>
      <c r="AR265" s="8">
        <v>3.99</v>
      </c>
      <c r="AS265" s="8">
        <v>4.0166666666666666</v>
      </c>
      <c r="AT265" s="8">
        <v>4.0433333333333339</v>
      </c>
      <c r="AU265" s="8">
        <v>4.07</v>
      </c>
      <c r="AV265" s="8">
        <v>4.0920000000000005</v>
      </c>
      <c r="AW265" s="8">
        <v>4.1139999999999999</v>
      </c>
      <c r="AX265" s="8">
        <v>4.1360000000000001</v>
      </c>
      <c r="AY265" s="8">
        <v>4.1579999999999995</v>
      </c>
      <c r="AZ265" s="8">
        <v>4.18</v>
      </c>
    </row>
    <row r="266" spans="1:52" s="2" customFormat="1" ht="14.25" customHeight="1">
      <c r="A266" s="3" t="str">
        <f>CONCATENATE("n=",ROUNDUP((MAX($H$59:$AB$59)/(100)*((COUNTA($A$232:$A265)+1))),0))</f>
        <v>n=19</v>
      </c>
      <c r="B266" s="2">
        <f>IF(ISBLANK(VLOOKUP($A266,$A$3:$D$57,COUNT($B$3:B$3)+1,FALSE)),NA(),VLOOKUP($A266,$A$3:$D$57,COUNT($B$3:B$3)+1,FALSE))</f>
        <v>15.21</v>
      </c>
      <c r="C266" s="2">
        <f>IF(ISBLANK(VLOOKUP($A266,$A$3:$D$57,COUNT($B$3:C$3)+1,FALSE)),NA(),VLOOKUP($A266,$A$3:$D$57,COUNT($B$3:C$3)+1,FALSE))</f>
        <v>13.05</v>
      </c>
      <c r="D266" s="2">
        <f>IF(ISBLANK(VLOOKUP($A266,$A$3:$D$57,COUNT($B$3:D$3)+1,FALSE)),NA(),VLOOKUP($A266,$A$3:$D$57,COUNT($B$3:D$3)+1,FALSE))</f>
        <v>54.18</v>
      </c>
      <c r="AD266" s="3"/>
      <c r="AE266" s="3"/>
      <c r="AF266" s="3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ht="14.25" customHeight="1">
      <c r="A267" s="3" t="str">
        <f>CONCATENATE("n=",ROUNDUP((MAX($H$59:$AB$59)/(100)*((COUNTA($A$232:$A266)+1))),0))</f>
        <v>n=20</v>
      </c>
      <c r="B267" s="2">
        <f>IF(ISBLANK(VLOOKUP($A267,$A$3:$D$57,COUNT($B$3:B$3)+1,FALSE)),NA(),VLOOKUP($A267,$A$3:$D$57,COUNT($B$3:B$3)+1,FALSE))</f>
        <v>14.96</v>
      </c>
      <c r="C267" s="2">
        <f>IF(ISBLANK(VLOOKUP($A267,$A$3:$D$57,COUNT($B$3:C$3)+1,FALSE)),NA(),VLOOKUP($A267,$A$3:$D$57,COUNT($B$3:C$3)+1,FALSE))</f>
        <v>11.63</v>
      </c>
      <c r="D267" s="2">
        <f>IF(ISBLANK(VLOOKUP($A267,$A$3:$D$57,COUNT($B$3:D$3)+1,FALSE)),NA(),VLOOKUP($A267,$A$3:$D$57,COUNT($B$3:D$3)+1,FALSE))</f>
        <v>10.88</v>
      </c>
      <c r="AD267" s="3" t="s">
        <v>26</v>
      </c>
      <c r="AE267" s="3">
        <v>16</v>
      </c>
      <c r="AF267" s="3" t="s">
        <v>25</v>
      </c>
      <c r="AG267" s="8">
        <v>2.12</v>
      </c>
      <c r="AH267" s="8">
        <v>2.42</v>
      </c>
      <c r="AI267" s="8">
        <v>2.59</v>
      </c>
      <c r="AJ267" s="8">
        <v>2.71</v>
      </c>
      <c r="AK267" s="8">
        <v>2.8</v>
      </c>
      <c r="AL267" s="8">
        <v>2.87</v>
      </c>
      <c r="AM267" s="8">
        <v>2.92</v>
      </c>
      <c r="AN267" s="8">
        <v>2.97</v>
      </c>
      <c r="AO267" s="8">
        <v>3.02</v>
      </c>
      <c r="AP267" s="8">
        <v>3.06</v>
      </c>
      <c r="AQ267" s="8">
        <v>3.09</v>
      </c>
      <c r="AR267" s="8">
        <v>3.12</v>
      </c>
      <c r="AS267" s="8">
        <v>3.1466666666666669</v>
      </c>
      <c r="AT267" s="8">
        <v>3.1733333333333333</v>
      </c>
      <c r="AU267" s="8">
        <v>3.2</v>
      </c>
      <c r="AV267" s="8">
        <v>3.22</v>
      </c>
      <c r="AW267" s="8">
        <v>3.24</v>
      </c>
      <c r="AX267" s="8">
        <v>3.26</v>
      </c>
      <c r="AY267" s="8">
        <v>3.28</v>
      </c>
      <c r="AZ267" s="8">
        <v>3.3</v>
      </c>
    </row>
    <row r="268" spans="1:52" s="2" customFormat="1" ht="14.25" customHeight="1">
      <c r="A268" s="3" t="str">
        <f>CONCATENATE("n=",ROUNDUP((MAX($H$59:$AB$59)/(100)*((COUNTA($A$232:$A267)+1))),0))</f>
        <v>n=20</v>
      </c>
      <c r="B268" s="2">
        <f>IF(ISBLANK(VLOOKUP($A268,$A$3:$D$57,COUNT($B$3:B$3)+1,FALSE)),NA(),VLOOKUP($A268,$A$3:$D$57,COUNT($B$3:B$3)+1,FALSE))</f>
        <v>14.96</v>
      </c>
      <c r="C268" s="2">
        <f>IF(ISBLANK(VLOOKUP($A268,$A$3:$D$57,COUNT($B$3:C$3)+1,FALSE)),NA(),VLOOKUP($A268,$A$3:$D$57,COUNT($B$3:C$3)+1,FALSE))</f>
        <v>11.63</v>
      </c>
      <c r="D268" s="2">
        <f>IF(ISBLANK(VLOOKUP($A268,$A$3:$D$57,COUNT($B$3:D$3)+1,FALSE)),NA(),VLOOKUP($A268,$A$3:$D$57,COUNT($B$3:D$3)+1,FALSE))</f>
        <v>10.88</v>
      </c>
      <c r="AD268" s="3"/>
      <c r="AE268" s="3"/>
      <c r="AF268" s="3" t="s">
        <v>24</v>
      </c>
      <c r="AG268" s="8">
        <v>2.92</v>
      </c>
      <c r="AH268" s="8">
        <v>3.22</v>
      </c>
      <c r="AI268" s="8">
        <v>3.39</v>
      </c>
      <c r="AJ268" s="8">
        <v>3.51</v>
      </c>
      <c r="AK268" s="8">
        <v>3.6</v>
      </c>
      <c r="AL268" s="8">
        <v>3.67</v>
      </c>
      <c r="AM268" s="8">
        <v>3.73</v>
      </c>
      <c r="AN268" s="8">
        <v>3.78</v>
      </c>
      <c r="AO268" s="8">
        <v>3.83</v>
      </c>
      <c r="AP268" s="8">
        <v>3.87</v>
      </c>
      <c r="AQ268" s="8">
        <v>3.91</v>
      </c>
      <c r="AR268" s="8">
        <v>3.94</v>
      </c>
      <c r="AS268" s="8">
        <v>3.9666666666666663</v>
      </c>
      <c r="AT268" s="8">
        <v>3.9933333333333332</v>
      </c>
      <c r="AU268" s="8">
        <v>4.0199999999999996</v>
      </c>
      <c r="AV268" s="8">
        <v>4.0419999999999998</v>
      </c>
      <c r="AW268" s="8">
        <v>4.0640000000000001</v>
      </c>
      <c r="AX268" s="8">
        <v>4.0859999999999994</v>
      </c>
      <c r="AY268" s="8">
        <v>4.1079999999999997</v>
      </c>
      <c r="AZ268" s="8">
        <v>4.13</v>
      </c>
    </row>
    <row r="269" spans="1:52" s="2" customFormat="1" ht="14.25" customHeight="1">
      <c r="A269" s="3" t="str">
        <f>CONCATENATE("n=",ROUNDUP((MAX($H$59:$AB$59)/(100)*((COUNTA($A$232:$A268)+1))),0))</f>
        <v>n=21</v>
      </c>
      <c r="B269" s="2">
        <f>IF(ISBLANK(VLOOKUP($A269,$A$3:$D$57,COUNT($B$3:B$3)+1,FALSE)),NA(),VLOOKUP($A269,$A$3:$D$57,COUNT($B$3:B$3)+1,FALSE))</f>
        <v>18.100000000000001</v>
      </c>
      <c r="C269" s="2">
        <f>IF(ISBLANK(VLOOKUP($A269,$A$3:$D$57,COUNT($B$3:C$3)+1,FALSE)),NA(),VLOOKUP($A269,$A$3:$D$57,COUNT($B$3:C$3)+1,FALSE))</f>
        <v>17.55</v>
      </c>
      <c r="D269" s="2">
        <f>IF(ISBLANK(VLOOKUP($A269,$A$3:$D$57,COUNT($B$3:D$3)+1,FALSE)),NA(),VLOOKUP($A269,$A$3:$D$57,COUNT($B$3:D$3)+1,FALSE))</f>
        <v>9.31</v>
      </c>
      <c r="AD269" s="3"/>
      <c r="AE269" s="3"/>
      <c r="AF269" s="3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ht="14.25" customHeight="1">
      <c r="A270" s="3" t="str">
        <f>CONCATENATE("n=",ROUNDUP((MAX($H$59:$AB$59)/(100)*((COUNTA($A$232:$A269)+1))),0))</f>
        <v>n=21</v>
      </c>
      <c r="B270" s="2">
        <f>IF(ISBLANK(VLOOKUP($A270,$A$3:$D$57,COUNT($B$3:B$3)+1,FALSE)),NA(),VLOOKUP($A270,$A$3:$D$57,COUNT($B$3:B$3)+1,FALSE))</f>
        <v>18.100000000000001</v>
      </c>
      <c r="C270" s="2">
        <f>IF(ISBLANK(VLOOKUP($A270,$A$3:$D$57,COUNT($B$3:C$3)+1,FALSE)),NA(),VLOOKUP($A270,$A$3:$D$57,COUNT($B$3:C$3)+1,FALSE))</f>
        <v>17.55</v>
      </c>
      <c r="D270" s="2">
        <f>IF(ISBLANK(VLOOKUP($A270,$A$3:$D$57,COUNT($B$3:D$3)+1,FALSE)),NA(),VLOOKUP($A270,$A$3:$D$57,COUNT($B$3:D$3)+1,FALSE))</f>
        <v>9.31</v>
      </c>
      <c r="AD270" s="3" t="s">
        <v>26</v>
      </c>
      <c r="AE270" s="3">
        <v>17</v>
      </c>
      <c r="AF270" s="3" t="s">
        <v>25</v>
      </c>
      <c r="AG270" s="8">
        <v>2.11</v>
      </c>
      <c r="AH270" s="8">
        <v>2.41</v>
      </c>
      <c r="AI270" s="8">
        <v>2.58</v>
      </c>
      <c r="AJ270" s="8">
        <v>2.69</v>
      </c>
      <c r="AK270" s="8">
        <v>2.78</v>
      </c>
      <c r="AL270" s="8">
        <v>2.85</v>
      </c>
      <c r="AM270" s="8">
        <v>2.9</v>
      </c>
      <c r="AN270" s="8">
        <v>2.95</v>
      </c>
      <c r="AO270" s="8">
        <v>3</v>
      </c>
      <c r="AP270" s="8">
        <v>3.03</v>
      </c>
      <c r="AQ270" s="8">
        <v>3.07</v>
      </c>
      <c r="AR270" s="8">
        <v>3.1</v>
      </c>
      <c r="AS270" s="8">
        <v>3.1266666666666669</v>
      </c>
      <c r="AT270" s="8">
        <v>3.1533333333333333</v>
      </c>
      <c r="AU270" s="8">
        <v>3.18</v>
      </c>
      <c r="AV270" s="8">
        <v>3.198</v>
      </c>
      <c r="AW270" s="8">
        <v>3.2160000000000002</v>
      </c>
      <c r="AX270" s="8">
        <v>3.234</v>
      </c>
      <c r="AY270" s="8">
        <v>3.2520000000000002</v>
      </c>
      <c r="AZ270" s="8">
        <v>3.27</v>
      </c>
    </row>
    <row r="271" spans="1:52" s="2" customFormat="1" ht="14.25" customHeight="1">
      <c r="A271" s="3" t="str">
        <f>CONCATENATE("n=",ROUNDUP((MAX($H$59:$AB$59)/(100)*((COUNTA($A$232:$A270)+1))),0))</f>
        <v>n=22</v>
      </c>
      <c r="B271" s="2">
        <f>IF(ISBLANK(VLOOKUP($A271,$A$3:$D$57,COUNT($B$3:B$3)+1,FALSE)),NA(),VLOOKUP($A271,$A$3:$D$57,COUNT($B$3:B$3)+1,FALSE))</f>
        <v>38.65</v>
      </c>
      <c r="C271" s="2">
        <f>IF(ISBLANK(VLOOKUP($A271,$A$3:$D$57,COUNT($B$3:C$3)+1,FALSE)),NA(),VLOOKUP($A271,$A$3:$D$57,COUNT($B$3:C$3)+1,FALSE))</f>
        <v>17.23</v>
      </c>
      <c r="D271" s="2">
        <f>IF(ISBLANK(VLOOKUP($A271,$A$3:$D$57,COUNT($B$3:D$3)+1,FALSE)),NA(),VLOOKUP($A271,$A$3:$D$57,COUNT($B$3:D$3)+1,FALSE))</f>
        <v>22.96</v>
      </c>
      <c r="AD271" s="3"/>
      <c r="AE271" s="3"/>
      <c r="AF271" s="3" t="s">
        <v>24</v>
      </c>
      <c r="AG271" s="8">
        <v>2.9</v>
      </c>
      <c r="AH271" s="8">
        <v>3.19</v>
      </c>
      <c r="AI271" s="8">
        <v>3.36</v>
      </c>
      <c r="AJ271" s="8">
        <v>3.47</v>
      </c>
      <c r="AK271" s="8">
        <v>3.56</v>
      </c>
      <c r="AL271" s="8">
        <v>3.63</v>
      </c>
      <c r="AM271" s="8">
        <v>3.69</v>
      </c>
      <c r="AN271" s="8">
        <v>3.74</v>
      </c>
      <c r="AO271" s="8">
        <v>3.79</v>
      </c>
      <c r="AP271" s="8">
        <v>3.83</v>
      </c>
      <c r="AQ271" s="8">
        <v>3.86</v>
      </c>
      <c r="AR271" s="8">
        <v>3.9</v>
      </c>
      <c r="AS271" s="8">
        <v>3.9266666666666667</v>
      </c>
      <c r="AT271" s="8">
        <v>3.9533333333333331</v>
      </c>
      <c r="AU271" s="8">
        <v>3.98</v>
      </c>
      <c r="AV271" s="8">
        <v>4</v>
      </c>
      <c r="AW271" s="8">
        <v>4.0199999999999996</v>
      </c>
      <c r="AX271" s="8">
        <v>4.04</v>
      </c>
      <c r="AY271" s="8">
        <v>4.0599999999999996</v>
      </c>
      <c r="AZ271" s="8">
        <v>4.08</v>
      </c>
    </row>
    <row r="272" spans="1:52" s="2" customFormat="1" ht="14.25" customHeight="1">
      <c r="A272" s="3" t="str">
        <f>CONCATENATE("n=",ROUNDUP((MAX($H$59:$AB$59)/(100)*((COUNTA($A$232:$A271)+1))),0))</f>
        <v>n=22</v>
      </c>
      <c r="B272" s="2">
        <f>IF(ISBLANK(VLOOKUP($A272,$A$3:$D$57,COUNT($B$3:B$3)+1,FALSE)),NA(),VLOOKUP($A272,$A$3:$D$57,COUNT($B$3:B$3)+1,FALSE))</f>
        <v>38.65</v>
      </c>
      <c r="C272" s="2">
        <f>IF(ISBLANK(VLOOKUP($A272,$A$3:$D$57,COUNT($B$3:C$3)+1,FALSE)),NA(),VLOOKUP($A272,$A$3:$D$57,COUNT($B$3:C$3)+1,FALSE))</f>
        <v>17.23</v>
      </c>
      <c r="D272" s="2">
        <f>IF(ISBLANK(VLOOKUP($A272,$A$3:$D$57,COUNT($B$3:D$3)+1,FALSE)),NA(),VLOOKUP($A272,$A$3:$D$57,COUNT($B$3:D$3)+1,FALSE))</f>
        <v>22.96</v>
      </c>
      <c r="AD272" s="3"/>
      <c r="AE272" s="3"/>
      <c r="AF272" s="3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ht="14.25" customHeight="1">
      <c r="A273" s="3" t="str">
        <f>CONCATENATE("n=",ROUNDUP((MAX($H$59:$AB$59)/(100)*((COUNTA($A$232:$A272)+1))),0))</f>
        <v>n=23</v>
      </c>
      <c r="B273" s="2">
        <f>IF(ISBLANK(VLOOKUP($A273,$A$3:$D$57,COUNT($B$3:B$3)+1,FALSE)),NA(),VLOOKUP($A273,$A$3:$D$57,COUNT($B$3:B$3)+1,FALSE))</f>
        <v>12.93</v>
      </c>
      <c r="C273" s="2">
        <f>IF(ISBLANK(VLOOKUP($A273,$A$3:$D$57,COUNT($B$3:C$3)+1,FALSE)),NA(),VLOOKUP($A273,$A$3:$D$57,COUNT($B$3:C$3)+1,FALSE))</f>
        <v>12.35</v>
      </c>
      <c r="D273" s="2">
        <f>IF(ISBLANK(VLOOKUP($A273,$A$3:$D$57,COUNT($B$3:D$3)+1,FALSE)),NA(),VLOOKUP($A273,$A$3:$D$57,COUNT($B$3:D$3)+1,FALSE))</f>
        <v>22.36</v>
      </c>
      <c r="AD273" s="3" t="s">
        <v>26</v>
      </c>
      <c r="AE273" s="3">
        <v>18</v>
      </c>
      <c r="AF273" s="3" t="s">
        <v>25</v>
      </c>
      <c r="AG273" s="8">
        <v>2.1</v>
      </c>
      <c r="AH273" s="8">
        <v>2.4</v>
      </c>
      <c r="AI273" s="8">
        <v>2.56</v>
      </c>
      <c r="AJ273" s="8">
        <v>2.68</v>
      </c>
      <c r="AK273" s="8">
        <v>2.76</v>
      </c>
      <c r="AL273" s="8">
        <v>2.83</v>
      </c>
      <c r="AM273" s="8">
        <v>2.89</v>
      </c>
      <c r="AN273" s="8">
        <v>2.94</v>
      </c>
      <c r="AO273" s="8">
        <v>2.98</v>
      </c>
      <c r="AP273" s="8">
        <v>3.01</v>
      </c>
      <c r="AQ273" s="8">
        <v>3.05</v>
      </c>
      <c r="AR273" s="8">
        <v>3.08</v>
      </c>
      <c r="AS273" s="8">
        <v>3.1066666666666669</v>
      </c>
      <c r="AT273" s="8">
        <v>3.1333333333333333</v>
      </c>
      <c r="AU273" s="8">
        <v>3.16</v>
      </c>
      <c r="AV273" s="8">
        <v>3.1779999999999999</v>
      </c>
      <c r="AW273" s="8">
        <v>3.1960000000000002</v>
      </c>
      <c r="AX273" s="8">
        <v>3.214</v>
      </c>
      <c r="AY273" s="8">
        <v>3.2320000000000002</v>
      </c>
      <c r="AZ273" s="8">
        <v>3.25</v>
      </c>
    </row>
    <row r="274" spans="1:52" s="2" customFormat="1" ht="14.25" customHeight="1">
      <c r="A274" s="3" t="str">
        <f>CONCATENATE("n=",ROUNDUP((MAX($H$59:$AB$59)/(100)*((COUNTA($A$232:$A273)+1))),0))</f>
        <v>n=24</v>
      </c>
      <c r="B274" s="2">
        <f>IF(ISBLANK(VLOOKUP($A274,$A$3:$D$57,COUNT($B$3:B$3)+1,FALSE)),NA(),VLOOKUP($A274,$A$3:$D$57,COUNT($B$3:B$3)+1,FALSE))</f>
        <v>11.86</v>
      </c>
      <c r="C274" s="2">
        <f>IF(ISBLANK(VLOOKUP($A274,$A$3:$D$57,COUNT($B$3:C$3)+1,FALSE)),NA(),VLOOKUP($A274,$A$3:$D$57,COUNT($B$3:C$3)+1,FALSE))</f>
        <v>10.71</v>
      </c>
      <c r="D274" s="2">
        <f>IF(ISBLANK(VLOOKUP($A274,$A$3:$D$57,COUNT($B$3:D$3)+1,FALSE)),NA(),VLOOKUP($A274,$A$3:$D$57,COUNT($B$3:D$3)+1,FALSE))</f>
        <v>10.88</v>
      </c>
      <c r="AD274" s="3"/>
      <c r="AE274" s="3"/>
      <c r="AF274" s="3" t="s">
        <v>24</v>
      </c>
      <c r="AG274" s="8">
        <v>2.88</v>
      </c>
      <c r="AH274" s="8">
        <v>3.17</v>
      </c>
      <c r="AI274" s="8">
        <v>3.33</v>
      </c>
      <c r="AJ274" s="8">
        <v>3.44</v>
      </c>
      <c r="AK274" s="44">
        <v>3.53</v>
      </c>
      <c r="AL274" s="8">
        <v>3.6</v>
      </c>
      <c r="AM274" s="8">
        <v>3.66</v>
      </c>
      <c r="AN274" s="8">
        <v>3.71</v>
      </c>
      <c r="AO274" s="8">
        <v>3.75</v>
      </c>
      <c r="AP274" s="8">
        <v>3.79</v>
      </c>
      <c r="AQ274" s="8">
        <v>3.83</v>
      </c>
      <c r="AR274" s="8">
        <v>3.86</v>
      </c>
      <c r="AS274" s="8">
        <v>3.8866666666666667</v>
      </c>
      <c r="AT274" s="8">
        <v>3.9133333333333331</v>
      </c>
      <c r="AU274" s="8">
        <v>3.94</v>
      </c>
      <c r="AV274" s="8">
        <v>3.96</v>
      </c>
      <c r="AW274" s="8">
        <v>3.98</v>
      </c>
      <c r="AX274" s="8">
        <v>4</v>
      </c>
      <c r="AY274" s="8">
        <v>4.0199999999999996</v>
      </c>
      <c r="AZ274" s="8">
        <v>4.04</v>
      </c>
    </row>
    <row r="275" spans="1:52" s="2" customFormat="1" ht="14.25" customHeight="1">
      <c r="A275" s="3" t="str">
        <f>CONCATENATE("n=",ROUNDUP((MAX($H$59:$AB$59)/(100)*((COUNTA($A$232:$A274)+1))),0))</f>
        <v>n=24</v>
      </c>
      <c r="B275" s="2">
        <f>IF(ISBLANK(VLOOKUP($A275,$A$3:$D$57,COUNT($B$3:B$3)+1,FALSE)),NA(),VLOOKUP($A275,$A$3:$D$57,COUNT($B$3:B$3)+1,FALSE))</f>
        <v>11.86</v>
      </c>
      <c r="C275" s="2">
        <f>IF(ISBLANK(VLOOKUP($A275,$A$3:$D$57,COUNT($B$3:C$3)+1,FALSE)),NA(),VLOOKUP($A275,$A$3:$D$57,COUNT($B$3:C$3)+1,FALSE))</f>
        <v>10.71</v>
      </c>
      <c r="D275" s="2">
        <f>IF(ISBLANK(VLOOKUP($A275,$A$3:$D$57,COUNT($B$3:D$3)+1,FALSE)),NA(),VLOOKUP($A275,$A$3:$D$57,COUNT($B$3:D$3)+1,FALSE))</f>
        <v>10.88</v>
      </c>
      <c r="AD275" s="3"/>
      <c r="AE275" s="3"/>
      <c r="AF275" s="3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ht="14.25" customHeight="1">
      <c r="A276" s="3" t="str">
        <f>CONCATENATE("n=",ROUNDUP((MAX($H$59:$AB$59)/(100)*((COUNTA($A$232:$A275)+1))),0))</f>
        <v>n=25</v>
      </c>
      <c r="B276" s="2">
        <f>IF(ISBLANK(VLOOKUP($A276,$A$3:$D$57,COUNT($B$3:B$3)+1,FALSE)),NA(),VLOOKUP($A276,$A$3:$D$57,COUNT($B$3:B$3)+1,FALSE))</f>
        <v>17.28</v>
      </c>
      <c r="C276" s="2">
        <f>IF(ISBLANK(VLOOKUP($A276,$A$3:$D$57,COUNT($B$3:C$3)+1,FALSE)),NA(),VLOOKUP($A276,$A$3:$D$57,COUNT($B$3:C$3)+1,FALSE))</f>
        <v>14.31</v>
      </c>
      <c r="D276" s="2">
        <f>IF(ISBLANK(VLOOKUP($A276,$A$3:$D$57,COUNT($B$3:D$3)+1,FALSE)),NA(),VLOOKUP($A276,$A$3:$D$57,COUNT($B$3:D$3)+1,FALSE))</f>
        <v>20.79</v>
      </c>
      <c r="AD276" s="3" t="s">
        <v>26</v>
      </c>
      <c r="AE276" s="3">
        <v>19</v>
      </c>
      <c r="AF276" s="3" t="s">
        <v>25</v>
      </c>
      <c r="AG276" s="8">
        <v>2.09</v>
      </c>
      <c r="AH276" s="8">
        <v>2.39</v>
      </c>
      <c r="AI276" s="8">
        <v>2.5499999999999998</v>
      </c>
      <c r="AJ276" s="8">
        <v>2.66</v>
      </c>
      <c r="AK276" s="8">
        <v>2.75</v>
      </c>
      <c r="AL276" s="8">
        <v>2.81</v>
      </c>
      <c r="AM276" s="8">
        <v>2.87</v>
      </c>
      <c r="AN276" s="8">
        <v>2.92</v>
      </c>
      <c r="AO276" s="8">
        <v>2.96</v>
      </c>
      <c r="AP276" s="8">
        <v>3</v>
      </c>
      <c r="AQ276" s="8">
        <v>3.03</v>
      </c>
      <c r="AR276" s="8">
        <v>3.06</v>
      </c>
      <c r="AS276" s="8">
        <v>3.0866666666666669</v>
      </c>
      <c r="AT276" s="8">
        <v>3.1133333333333333</v>
      </c>
      <c r="AU276" s="8">
        <v>3.14</v>
      </c>
      <c r="AV276" s="8">
        <v>3.1579999999999999</v>
      </c>
      <c r="AW276" s="8">
        <v>3.1760000000000002</v>
      </c>
      <c r="AX276" s="8">
        <v>3.194</v>
      </c>
      <c r="AY276" s="8">
        <v>3.2120000000000002</v>
      </c>
      <c r="AZ276" s="8">
        <v>3.23</v>
      </c>
    </row>
    <row r="277" spans="1:52" s="2" customFormat="1" ht="14.25" customHeight="1">
      <c r="A277" s="3" t="str">
        <f>CONCATENATE("n=",ROUNDUP((MAX($H$59:$AB$59)/(100)*((COUNTA($A$232:$A276)+1))),0))</f>
        <v>n=25</v>
      </c>
      <c r="B277" s="2">
        <f>IF(ISBLANK(VLOOKUP($A277,$A$3:$D$57,COUNT($B$3:B$3)+1,FALSE)),NA(),VLOOKUP($A277,$A$3:$D$57,COUNT($B$3:B$3)+1,FALSE))</f>
        <v>17.28</v>
      </c>
      <c r="C277" s="2">
        <f>IF(ISBLANK(VLOOKUP($A277,$A$3:$D$57,COUNT($B$3:C$3)+1,FALSE)),NA(),VLOOKUP($A277,$A$3:$D$57,COUNT($B$3:C$3)+1,FALSE))</f>
        <v>14.31</v>
      </c>
      <c r="D277" s="2">
        <f>IF(ISBLANK(VLOOKUP($A277,$A$3:$D$57,COUNT($B$3:D$3)+1,FALSE)),NA(),VLOOKUP($A277,$A$3:$D$57,COUNT($B$3:D$3)+1,FALSE))</f>
        <v>20.79</v>
      </c>
      <c r="AD277" s="3"/>
      <c r="AE277" s="3"/>
      <c r="AF277" s="3" t="s">
        <v>24</v>
      </c>
      <c r="AG277" s="8">
        <v>2.86</v>
      </c>
      <c r="AH277" s="8">
        <v>3.15</v>
      </c>
      <c r="AI277" s="8">
        <v>3.31</v>
      </c>
      <c r="AJ277" s="8">
        <v>3.42</v>
      </c>
      <c r="AK277" s="8">
        <v>3.5</v>
      </c>
      <c r="AL277" s="8">
        <v>3.57</v>
      </c>
      <c r="AM277" s="8">
        <v>3.63</v>
      </c>
      <c r="AN277" s="8">
        <v>3.68</v>
      </c>
      <c r="AO277" s="8">
        <v>3.72</v>
      </c>
      <c r="AP277" s="8">
        <v>3.76</v>
      </c>
      <c r="AQ277" s="8">
        <v>3.79</v>
      </c>
      <c r="AR277" s="8">
        <v>3.83</v>
      </c>
      <c r="AS277" s="8">
        <v>3.8533333333333335</v>
      </c>
      <c r="AT277" s="8">
        <v>3.8766666666666665</v>
      </c>
      <c r="AU277" s="8">
        <v>3.9</v>
      </c>
      <c r="AV277" s="8">
        <v>3.92</v>
      </c>
      <c r="AW277" s="8">
        <v>3.94</v>
      </c>
      <c r="AX277" s="8">
        <v>3.96</v>
      </c>
      <c r="AY277" s="8">
        <v>3.98</v>
      </c>
      <c r="AZ277" s="8">
        <v>4</v>
      </c>
    </row>
    <row r="278" spans="1:52" s="2" customFormat="1" ht="14.25" customHeight="1">
      <c r="A278" s="3" t="str">
        <f>CONCATENATE("n=",ROUNDUP((MAX($H$59:$AB$59)/(100)*((COUNTA($A$232:$A277)+1))),0))</f>
        <v>n=26</v>
      </c>
      <c r="B278" s="2">
        <f>IF(ISBLANK(VLOOKUP($A278,$A$3:$D$57,COUNT($B$3:B$3)+1,FALSE)),NA(),VLOOKUP($A278,$A$3:$D$57,COUNT($B$3:B$3)+1,FALSE))</f>
        <v>20.18</v>
      </c>
      <c r="C278" s="2">
        <f>IF(ISBLANK(VLOOKUP($A278,$A$3:$D$57,COUNT($B$3:C$3)+1,FALSE)),NA(),VLOOKUP($A278,$A$3:$D$57,COUNT($B$3:C$3)+1,FALSE))</f>
        <v>12.84</v>
      </c>
      <c r="D278" s="2">
        <f>IF(ISBLANK(VLOOKUP($A278,$A$3:$D$57,COUNT($B$3:D$3)+1,FALSE)),NA(),VLOOKUP($A278,$A$3:$D$57,COUNT($B$3:D$3)+1,FALSE))</f>
        <v>31.89</v>
      </c>
      <c r="AD278" s="3"/>
      <c r="AE278" s="3"/>
      <c r="AF278" s="3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ht="14.25" customHeight="1">
      <c r="A279" s="3" t="str">
        <f>CONCATENATE("n=",ROUNDUP((MAX($H$59:$AB$59)/(100)*((COUNTA($A$232:$A278)+1))),0))</f>
        <v>n=26</v>
      </c>
      <c r="B279" s="2">
        <f>IF(ISBLANK(VLOOKUP($A279,$A$3:$D$57,COUNT($B$3:B$3)+1,FALSE)),NA(),VLOOKUP($A279,$A$3:$D$57,COUNT($B$3:B$3)+1,FALSE))</f>
        <v>20.18</v>
      </c>
      <c r="C279" s="2">
        <f>IF(ISBLANK(VLOOKUP($A279,$A$3:$D$57,COUNT($B$3:C$3)+1,FALSE)),NA(),VLOOKUP($A279,$A$3:$D$57,COUNT($B$3:C$3)+1,FALSE))</f>
        <v>12.84</v>
      </c>
      <c r="D279" s="2">
        <f>IF(ISBLANK(VLOOKUP($A279,$A$3:$D$57,COUNT($B$3:D$3)+1,FALSE)),NA(),VLOOKUP($A279,$A$3:$D$57,COUNT($B$3:D$3)+1,FALSE))</f>
        <v>31.89</v>
      </c>
      <c r="AD279" s="3" t="s">
        <v>26</v>
      </c>
      <c r="AE279" s="3">
        <v>20</v>
      </c>
      <c r="AF279" s="3" t="s">
        <v>25</v>
      </c>
      <c r="AG279" s="8">
        <v>2.09</v>
      </c>
      <c r="AH279" s="8">
        <v>2.38</v>
      </c>
      <c r="AI279" s="8">
        <v>2.54</v>
      </c>
      <c r="AJ279" s="8">
        <v>2.65</v>
      </c>
      <c r="AK279" s="8">
        <v>2.73</v>
      </c>
      <c r="AL279" s="8">
        <v>2.8</v>
      </c>
      <c r="AM279" s="8">
        <v>2.86</v>
      </c>
      <c r="AN279" s="8">
        <v>2.9</v>
      </c>
      <c r="AO279" s="8">
        <v>2.95</v>
      </c>
      <c r="AP279" s="8">
        <v>2.98</v>
      </c>
      <c r="AQ279" s="8">
        <v>3.02</v>
      </c>
      <c r="AR279" s="8">
        <v>3.05</v>
      </c>
      <c r="AS279" s="8">
        <v>3.0733333333333333</v>
      </c>
      <c r="AT279" s="8">
        <v>3.0966666666666667</v>
      </c>
      <c r="AU279" s="8">
        <v>3.12</v>
      </c>
      <c r="AV279" s="8">
        <v>3.14</v>
      </c>
      <c r="AW279" s="8">
        <v>3.16</v>
      </c>
      <c r="AX279" s="8">
        <v>3.18</v>
      </c>
      <c r="AY279" s="8">
        <v>3.2</v>
      </c>
      <c r="AZ279" s="8">
        <v>3.22</v>
      </c>
    </row>
    <row r="280" spans="1:52" s="2" customFormat="1" ht="14.25" customHeight="1">
      <c r="A280" s="3" t="str">
        <f>CONCATENATE("n=",ROUNDUP((MAX($H$59:$AB$59)/(100)*((COUNTA($A$232:$A279)+1))),0))</f>
        <v>n=27</v>
      </c>
      <c r="B280" s="2">
        <f>IF(ISBLANK(VLOOKUP($A280,$A$3:$D$57,COUNT($B$3:B$3)+1,FALSE)),NA(),VLOOKUP($A280,$A$3:$D$57,COUNT($B$3:B$3)+1,FALSE))</f>
        <v>8.68</v>
      </c>
      <c r="C280" s="2">
        <f>IF(ISBLANK(VLOOKUP($A280,$A$3:$D$57,COUNT($B$3:C$3)+1,FALSE)),NA(),VLOOKUP($A280,$A$3:$D$57,COUNT($B$3:C$3)+1,FALSE))</f>
        <v>12.28</v>
      </c>
      <c r="D280" s="2">
        <f>IF(ISBLANK(VLOOKUP($A280,$A$3:$D$57,COUNT($B$3:D$3)+1,FALSE)),NA(),VLOOKUP($A280,$A$3:$D$57,COUNT($B$3:D$3)+1,FALSE))</f>
        <v>8.7899999999999991</v>
      </c>
      <c r="AD280" s="3"/>
      <c r="AE280" s="3"/>
      <c r="AF280" s="3" t="s">
        <v>24</v>
      </c>
      <c r="AG280" s="8">
        <v>2.85</v>
      </c>
      <c r="AH280" s="8">
        <v>3.13</v>
      </c>
      <c r="AI280" s="8">
        <v>3.29</v>
      </c>
      <c r="AJ280" s="8">
        <v>3.4</v>
      </c>
      <c r="AK280" s="8">
        <v>3.48</v>
      </c>
      <c r="AL280" s="8">
        <v>3.55</v>
      </c>
      <c r="AM280" s="8">
        <v>3.6</v>
      </c>
      <c r="AN280" s="8">
        <v>3.65</v>
      </c>
      <c r="AO280" s="8">
        <v>3.69</v>
      </c>
      <c r="AP280" s="8">
        <v>3.73</v>
      </c>
      <c r="AQ280" s="8">
        <v>3.77</v>
      </c>
      <c r="AR280" s="8">
        <v>3.8</v>
      </c>
      <c r="AS280" s="8">
        <v>3.8233333333333333</v>
      </c>
      <c r="AT280" s="8">
        <v>3.8466666666666667</v>
      </c>
      <c r="AU280" s="8">
        <v>3.87</v>
      </c>
      <c r="AV280" s="8">
        <v>3.89</v>
      </c>
      <c r="AW280" s="8">
        <v>3.91</v>
      </c>
      <c r="AX280" s="8">
        <v>3.93</v>
      </c>
      <c r="AY280" s="8">
        <v>3.95</v>
      </c>
      <c r="AZ280" s="8">
        <v>3.97</v>
      </c>
    </row>
    <row r="281" spans="1:52" s="2" customFormat="1" ht="14.25" customHeight="1">
      <c r="A281" s="3" t="str">
        <f>CONCATENATE("n=",ROUNDUP((MAX($H$59:$AB$59)/(100)*((COUNTA($A$232:$A280)+1))),0))</f>
        <v>n=27</v>
      </c>
      <c r="B281" s="2">
        <f>IF(ISBLANK(VLOOKUP($A281,$A$3:$D$57,COUNT($B$3:B$3)+1,FALSE)),NA(),VLOOKUP($A281,$A$3:$D$57,COUNT($B$3:B$3)+1,FALSE))</f>
        <v>8.68</v>
      </c>
      <c r="C281" s="2">
        <f>IF(ISBLANK(VLOOKUP($A281,$A$3:$D$57,COUNT($B$3:C$3)+1,FALSE)),NA(),VLOOKUP($A281,$A$3:$D$57,COUNT($B$3:C$3)+1,FALSE))</f>
        <v>12.28</v>
      </c>
      <c r="D281" s="2">
        <f>IF(ISBLANK(VLOOKUP($A281,$A$3:$D$57,COUNT($B$3:D$3)+1,FALSE)),NA(),VLOOKUP($A281,$A$3:$D$57,COUNT($B$3:D$3)+1,FALSE))</f>
        <v>8.7899999999999991</v>
      </c>
      <c r="AD281" s="3"/>
      <c r="AE281" s="5"/>
      <c r="AF281" s="3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ht="14.25" customHeight="1">
      <c r="A282" s="3" t="str">
        <f>CONCATENATE("n=",ROUNDUP((MAX($H$59:$AB$59)/(100)*((COUNTA($A$232:$A281)+1))),0))</f>
        <v>n=28</v>
      </c>
      <c r="B282" s="2">
        <f>IF(ISBLANK(VLOOKUP($A282,$A$3:$D$57,COUNT($B$3:B$3)+1,FALSE)),NA(),VLOOKUP($A282,$A$3:$D$57,COUNT($B$3:B$3)+1,FALSE))</f>
        <v>16.39</v>
      </c>
      <c r="C282" s="2">
        <f>IF(ISBLANK(VLOOKUP($A282,$A$3:$D$57,COUNT($B$3:C$3)+1,FALSE)),NA(),VLOOKUP($A282,$A$3:$D$57,COUNT($B$3:C$3)+1,FALSE))</f>
        <v>5.36</v>
      </c>
      <c r="D282" s="2">
        <f>IF(ISBLANK(VLOOKUP($A282,$A$3:$D$57,COUNT($B$3:D$3)+1,FALSE)),NA(),VLOOKUP($A282,$A$3:$D$57,COUNT($B$3:D$3)+1,FALSE))</f>
        <v>6.83</v>
      </c>
      <c r="AD282" s="3" t="s">
        <v>26</v>
      </c>
      <c r="AE282" s="3">
        <v>24</v>
      </c>
      <c r="AF282" s="3" t="s">
        <v>25</v>
      </c>
      <c r="AG282" s="8">
        <v>2.06</v>
      </c>
      <c r="AH282" s="8">
        <v>2.35</v>
      </c>
      <c r="AI282" s="8">
        <v>2.5099999999999998</v>
      </c>
      <c r="AJ282" s="8">
        <v>2.61</v>
      </c>
      <c r="AK282" s="8">
        <v>2.7</v>
      </c>
      <c r="AL282" s="8">
        <v>2.76</v>
      </c>
      <c r="AM282" s="8">
        <v>2.81</v>
      </c>
      <c r="AN282" s="8">
        <v>2.86</v>
      </c>
      <c r="AO282" s="8">
        <v>2.9</v>
      </c>
      <c r="AP282" s="8">
        <v>2.94</v>
      </c>
      <c r="AQ282" s="8">
        <v>2.97</v>
      </c>
      <c r="AR282" s="8">
        <v>3</v>
      </c>
      <c r="AS282" s="8">
        <v>3.0233333333333334</v>
      </c>
      <c r="AT282" s="8">
        <v>3.0466666666666664</v>
      </c>
      <c r="AU282" s="8">
        <v>3.07</v>
      </c>
      <c r="AV282" s="8">
        <v>3.0880000000000001</v>
      </c>
      <c r="AW282" s="8">
        <v>3.1059999999999999</v>
      </c>
      <c r="AX282" s="8">
        <v>3.1240000000000001</v>
      </c>
      <c r="AY282" s="8">
        <v>3.1419999999999999</v>
      </c>
      <c r="AZ282" s="8">
        <v>3.16</v>
      </c>
    </row>
    <row r="283" spans="1:52" s="2" customFormat="1" ht="14.25" customHeight="1">
      <c r="A283" s="3" t="str">
        <f>CONCATENATE("n=",ROUNDUP((MAX($H$59:$AB$59)/(100)*((COUNTA($A$232:$A282)+1))),0))</f>
        <v>n=29</v>
      </c>
      <c r="B283" s="2">
        <f>IF(ISBLANK(VLOOKUP($A283,$A$3:$D$57,COUNT($B$3:B$3)+1,FALSE)),NA(),VLOOKUP($A283,$A$3:$D$57,COUNT($B$3:B$3)+1,FALSE))</f>
        <v>20.059999999999999</v>
      </c>
      <c r="C283" s="2">
        <f>IF(ISBLANK(VLOOKUP($A283,$A$3:$D$57,COUNT($B$3:C$3)+1,FALSE)),NA(),VLOOKUP($A283,$A$3:$D$57,COUNT($B$3:C$3)+1,FALSE))</f>
        <v>11.1</v>
      </c>
      <c r="D283" s="2">
        <f>IF(ISBLANK(VLOOKUP($A283,$A$3:$D$57,COUNT($B$3:D$3)+1,FALSE)),NA(),VLOOKUP($A283,$A$3:$D$57,COUNT($B$3:D$3)+1,FALSE))</f>
        <v>8.85</v>
      </c>
      <c r="AD283" s="3"/>
      <c r="AE283" s="3"/>
      <c r="AF283" s="3" t="s">
        <v>24</v>
      </c>
      <c r="AG283" s="8">
        <v>2.8</v>
      </c>
      <c r="AH283" s="8">
        <v>3.07</v>
      </c>
      <c r="AI283" s="8">
        <v>3.22</v>
      </c>
      <c r="AJ283" s="8">
        <v>3.32</v>
      </c>
      <c r="AK283" s="8">
        <v>3.4</v>
      </c>
      <c r="AL283" s="8">
        <v>3.47</v>
      </c>
      <c r="AM283" s="8">
        <v>3.52</v>
      </c>
      <c r="AN283" s="8">
        <v>3.57</v>
      </c>
      <c r="AO283" s="8">
        <v>3.61</v>
      </c>
      <c r="AP283" s="8">
        <v>3.64</v>
      </c>
      <c r="AQ283" s="8">
        <v>3.68</v>
      </c>
      <c r="AR283" s="8">
        <v>3.7</v>
      </c>
      <c r="AS283" s="8">
        <v>3.7266666666666666</v>
      </c>
      <c r="AT283" s="8">
        <v>3.7533333333333334</v>
      </c>
      <c r="AU283" s="8">
        <v>3.78</v>
      </c>
      <c r="AV283" s="8">
        <v>3.798</v>
      </c>
      <c r="AW283" s="8">
        <v>3.8159999999999998</v>
      </c>
      <c r="AX283" s="8">
        <v>3.8340000000000001</v>
      </c>
      <c r="AY283" s="8">
        <v>3.8519999999999999</v>
      </c>
      <c r="AZ283" s="8">
        <v>3.87</v>
      </c>
    </row>
    <row r="284" spans="1:52" s="2" customFormat="1" ht="14.25" customHeight="1">
      <c r="A284" s="3" t="str">
        <f>CONCATENATE("n=",ROUNDUP((MAX($H$59:$AB$59)/(100)*((COUNTA($A$232:$A283)+1))),0))</f>
        <v>n=29</v>
      </c>
      <c r="B284" s="2">
        <f>IF(ISBLANK(VLOOKUP($A284,$A$3:$D$57,COUNT($B$3:B$3)+1,FALSE)),NA(),VLOOKUP($A284,$A$3:$D$57,COUNT($B$3:B$3)+1,FALSE))</f>
        <v>20.059999999999999</v>
      </c>
      <c r="C284" s="2">
        <f>IF(ISBLANK(VLOOKUP($A284,$A$3:$D$57,COUNT($B$3:C$3)+1,FALSE)),NA(),VLOOKUP($A284,$A$3:$D$57,COUNT($B$3:C$3)+1,FALSE))</f>
        <v>11.1</v>
      </c>
      <c r="D284" s="2">
        <f>IF(ISBLANK(VLOOKUP($A284,$A$3:$D$57,COUNT($B$3:D$3)+1,FALSE)),NA(),VLOOKUP($A284,$A$3:$D$57,COUNT($B$3:D$3)+1,FALSE))</f>
        <v>8.85</v>
      </c>
      <c r="AD284" s="3"/>
      <c r="AE284" s="3"/>
      <c r="AF284" s="3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ht="14.25" customHeight="1">
      <c r="A285" s="3" t="str">
        <f>CONCATENATE("n=",ROUNDUP((MAX($H$59:$AB$59)/(100)*((COUNTA($A$232:$A284)+1))),0))</f>
        <v>n=30</v>
      </c>
      <c r="B285" s="2">
        <f>IF(ISBLANK(VLOOKUP($A285,$A$3:$D$57,COUNT($B$3:B$3)+1,FALSE)),NA(),VLOOKUP($A285,$A$3:$D$57,COUNT($B$3:B$3)+1,FALSE))</f>
        <v>24.58</v>
      </c>
      <c r="C285" s="2">
        <f>IF(ISBLANK(VLOOKUP($A285,$A$3:$D$57,COUNT($B$3:C$3)+1,FALSE)),NA(),VLOOKUP($A285,$A$3:$D$57,COUNT($B$3:C$3)+1,FALSE))</f>
        <v>14.23</v>
      </c>
      <c r="D285" s="2">
        <f>IF(ISBLANK(VLOOKUP($A285,$A$3:$D$57,COUNT($B$3:D$3)+1,FALSE)),NA(),VLOOKUP($A285,$A$3:$D$57,COUNT($B$3:D$3)+1,FALSE))</f>
        <v>28.08</v>
      </c>
      <c r="AD285" s="3" t="s">
        <v>26</v>
      </c>
      <c r="AE285" s="3">
        <v>30</v>
      </c>
      <c r="AF285" s="3" t="s">
        <v>25</v>
      </c>
      <c r="AG285" s="8">
        <v>2.04</v>
      </c>
      <c r="AH285" s="8">
        <v>2.3199999999999998</v>
      </c>
      <c r="AI285" s="8">
        <v>2.4700000000000002</v>
      </c>
      <c r="AJ285" s="8">
        <v>2.58</v>
      </c>
      <c r="AK285" s="8">
        <v>2.66</v>
      </c>
      <c r="AL285" s="8">
        <v>2.72</v>
      </c>
      <c r="AM285" s="8">
        <v>2.77</v>
      </c>
      <c r="AN285" s="8">
        <v>2.82</v>
      </c>
      <c r="AO285" s="8">
        <v>2.86</v>
      </c>
      <c r="AP285" s="8">
        <v>2.89</v>
      </c>
      <c r="AQ285" s="8">
        <v>2.92</v>
      </c>
      <c r="AR285" s="8">
        <v>2.95</v>
      </c>
      <c r="AS285" s="8">
        <v>2.9733333333333336</v>
      </c>
      <c r="AT285" s="8">
        <v>2.9966666666666666</v>
      </c>
      <c r="AU285" s="8">
        <v>3.02</v>
      </c>
      <c r="AV285" s="8">
        <v>3.0379999999999998</v>
      </c>
      <c r="AW285" s="8">
        <v>3.056</v>
      </c>
      <c r="AX285" s="8">
        <v>3.0739999999999998</v>
      </c>
      <c r="AY285" s="8">
        <v>3.0920000000000001</v>
      </c>
      <c r="AZ285" s="8">
        <v>3.11</v>
      </c>
    </row>
    <row r="286" spans="1:52" s="2" customFormat="1" ht="14.25" customHeight="1">
      <c r="A286" s="3" t="str">
        <f>CONCATENATE("n=",ROUNDUP((MAX($H$59:$AB$59)/(100)*((COUNTA($A$232:$A285)+1))),0))</f>
        <v>n=30</v>
      </c>
      <c r="B286" s="2">
        <f>IF(ISBLANK(VLOOKUP($A286,$A$3:$D$57,COUNT($B$3:B$3)+1,FALSE)),NA(),VLOOKUP($A286,$A$3:$D$57,COUNT($B$3:B$3)+1,FALSE))</f>
        <v>24.58</v>
      </c>
      <c r="C286" s="2">
        <f>IF(ISBLANK(VLOOKUP($A286,$A$3:$D$57,COUNT($B$3:C$3)+1,FALSE)),NA(),VLOOKUP($A286,$A$3:$D$57,COUNT($B$3:C$3)+1,FALSE))</f>
        <v>14.23</v>
      </c>
      <c r="D286" s="2">
        <f>IF(ISBLANK(VLOOKUP($A286,$A$3:$D$57,COUNT($B$3:D$3)+1,FALSE)),NA(),VLOOKUP($A286,$A$3:$D$57,COUNT($B$3:D$3)+1,FALSE))</f>
        <v>28.08</v>
      </c>
      <c r="AD286" s="3"/>
      <c r="AE286" s="3"/>
      <c r="AF286" s="3" t="s">
        <v>24</v>
      </c>
      <c r="AG286" s="8">
        <v>2.75</v>
      </c>
      <c r="AH286" s="8">
        <v>3.01</v>
      </c>
      <c r="AI286" s="8">
        <v>3.15</v>
      </c>
      <c r="AJ286" s="8">
        <v>3.25</v>
      </c>
      <c r="AK286" s="8">
        <v>3.33</v>
      </c>
      <c r="AL286" s="8">
        <v>3.39</v>
      </c>
      <c r="AM286" s="8">
        <v>3.44</v>
      </c>
      <c r="AN286" s="8">
        <v>3.49</v>
      </c>
      <c r="AO286" s="8">
        <v>3.52</v>
      </c>
      <c r="AP286" s="8">
        <v>3.56</v>
      </c>
      <c r="AQ286" s="8">
        <v>3.59</v>
      </c>
      <c r="AR286" s="8">
        <v>3.62</v>
      </c>
      <c r="AS286" s="8">
        <v>3.6433333333333335</v>
      </c>
      <c r="AT286" s="8">
        <v>3.6666666666666665</v>
      </c>
      <c r="AU286" s="8">
        <v>3.69</v>
      </c>
      <c r="AV286" s="8">
        <v>3.7079999999999997</v>
      </c>
      <c r="AW286" s="8">
        <v>3.726</v>
      </c>
      <c r="AX286" s="8">
        <v>3.7439999999999998</v>
      </c>
      <c r="AY286" s="8">
        <v>3.762</v>
      </c>
      <c r="AZ286" s="8">
        <v>3.78</v>
      </c>
    </row>
    <row r="287" spans="1:52" s="2" customFormat="1" ht="14.25" customHeight="1">
      <c r="A287" s="3" t="str">
        <f>CONCATENATE("n=",ROUNDUP((MAX($H$59:$AB$59)/(100)*((COUNTA($A$232:$A286)+1))),0))</f>
        <v>n=31</v>
      </c>
      <c r="B287" s="2">
        <f>IF(ISBLANK(VLOOKUP($A287,$A$3:$D$57,COUNT($B$3:B$3)+1,FALSE)),NA(),VLOOKUP($A287,$A$3:$D$57,COUNT($B$3:B$3)+1,FALSE))</f>
        <v>52.92</v>
      </c>
      <c r="C287" s="2">
        <f>IF(ISBLANK(VLOOKUP($A287,$A$3:$D$57,COUNT($B$3:C$3)+1,FALSE)),NA(),VLOOKUP($A287,$A$3:$D$57,COUNT($B$3:C$3)+1,FALSE))</f>
        <v>17.43</v>
      </c>
      <c r="D287" s="2">
        <f>IF(ISBLANK(VLOOKUP($A287,$A$3:$D$57,COUNT($B$3:D$3)+1,FALSE)),NA(),VLOOKUP($A287,$A$3:$D$57,COUNT($B$3:D$3)+1,FALSE))</f>
        <v>68.13</v>
      </c>
      <c r="AD287" s="3"/>
      <c r="AE287" s="3"/>
      <c r="AF287" s="3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ht="14.25" customHeight="1">
      <c r="A288" s="3" t="str">
        <f>CONCATENATE("n=",ROUNDUP((MAX($H$59:$AB$59)/(100)*((COUNTA($A$232:$A287)+1))),0))</f>
        <v>n=31</v>
      </c>
      <c r="B288" s="2">
        <f>IF(ISBLANK(VLOOKUP($A288,$A$3:$D$57,COUNT($B$3:B$3)+1,FALSE)),NA(),VLOOKUP($A288,$A$3:$D$57,COUNT($B$3:B$3)+1,FALSE))</f>
        <v>52.92</v>
      </c>
      <c r="C288" s="2">
        <f>IF(ISBLANK(VLOOKUP($A288,$A$3:$D$57,COUNT($B$3:C$3)+1,FALSE)),NA(),VLOOKUP($A288,$A$3:$D$57,COUNT($B$3:C$3)+1,FALSE))</f>
        <v>17.43</v>
      </c>
      <c r="D288" s="2">
        <f>IF(ISBLANK(VLOOKUP($A288,$A$3:$D$57,COUNT($B$3:D$3)+1,FALSE)),NA(),VLOOKUP($A288,$A$3:$D$57,COUNT($B$3:D$3)+1,FALSE))</f>
        <v>68.13</v>
      </c>
      <c r="AD288" s="3" t="s">
        <v>26</v>
      </c>
      <c r="AE288" s="3">
        <v>40</v>
      </c>
      <c r="AF288" s="3" t="s">
        <v>25</v>
      </c>
      <c r="AG288" s="8">
        <v>2.02</v>
      </c>
      <c r="AH288" s="8">
        <v>2.29</v>
      </c>
      <c r="AI288" s="8">
        <v>2.44</v>
      </c>
      <c r="AJ288" s="8">
        <v>2.54</v>
      </c>
      <c r="AK288" s="8">
        <v>2.62</v>
      </c>
      <c r="AL288" s="8">
        <v>2.68</v>
      </c>
      <c r="AM288" s="8">
        <v>2.73</v>
      </c>
      <c r="AN288" s="8">
        <v>2.77</v>
      </c>
      <c r="AO288" s="8">
        <v>2.81</v>
      </c>
      <c r="AP288" s="8">
        <v>2.85</v>
      </c>
      <c r="AQ288" s="8">
        <v>2.87</v>
      </c>
      <c r="AR288" s="8">
        <v>2.9</v>
      </c>
      <c r="AS288" s="8">
        <v>2.9233333333333333</v>
      </c>
      <c r="AT288" s="8">
        <v>2.9466666666666668</v>
      </c>
      <c r="AU288" s="8">
        <v>2.97</v>
      </c>
      <c r="AV288" s="8">
        <v>2.988</v>
      </c>
      <c r="AW288" s="8">
        <v>3.0060000000000002</v>
      </c>
      <c r="AX288" s="8">
        <v>3.024</v>
      </c>
      <c r="AY288" s="8">
        <v>3.0420000000000003</v>
      </c>
      <c r="AZ288" s="8">
        <v>3.06</v>
      </c>
    </row>
    <row r="289" spans="1:52" s="2" customFormat="1" ht="14.25" customHeight="1">
      <c r="A289" s="3" t="str">
        <f>CONCATENATE("n=",ROUNDUP((MAX($H$59:$AB$59)/(100)*((COUNTA($A$232:$A288)+1))),0))</f>
        <v>n=32</v>
      </c>
      <c r="B289" s="2">
        <f>IF(ISBLANK(VLOOKUP($A289,$A$3:$D$57,COUNT($B$3:B$3)+1,FALSE)),NA(),VLOOKUP($A289,$A$3:$D$57,COUNT($B$3:B$3)+1,FALSE))</f>
        <v>23.8</v>
      </c>
      <c r="C289" s="2">
        <f>IF(ISBLANK(VLOOKUP($A289,$A$3:$D$57,COUNT($B$3:C$3)+1,FALSE)),NA(),VLOOKUP($A289,$A$3:$D$57,COUNT($B$3:C$3)+1,FALSE))</f>
        <v>10.31</v>
      </c>
      <c r="D289" s="2">
        <f>IF(ISBLANK(VLOOKUP($A289,$A$3:$D$57,COUNT($B$3:D$3)+1,FALSE)),NA(),VLOOKUP($A289,$A$3:$D$57,COUNT($B$3:D$3)+1,FALSE))</f>
        <v>23.88</v>
      </c>
      <c r="AD289" s="3"/>
      <c r="AE289" s="3"/>
      <c r="AF289" s="3" t="s">
        <v>24</v>
      </c>
      <c r="AG289" s="8">
        <v>2.7</v>
      </c>
      <c r="AH289" s="8">
        <v>2.95</v>
      </c>
      <c r="AI289" s="8">
        <v>3.09</v>
      </c>
      <c r="AJ289" s="8">
        <v>3.19</v>
      </c>
      <c r="AK289" s="8">
        <v>3.26</v>
      </c>
      <c r="AL289" s="8">
        <v>3.32</v>
      </c>
      <c r="AM289" s="8">
        <v>3.37</v>
      </c>
      <c r="AN289" s="8">
        <v>3.41</v>
      </c>
      <c r="AO289" s="8">
        <v>3.44</v>
      </c>
      <c r="AP289" s="8">
        <v>3.48</v>
      </c>
      <c r="AQ289" s="8">
        <v>3.51</v>
      </c>
      <c r="AR289" s="8">
        <v>3.53</v>
      </c>
      <c r="AS289" s="8">
        <v>3.5533333333333332</v>
      </c>
      <c r="AT289" s="8">
        <v>3.5766666666666667</v>
      </c>
      <c r="AU289" s="8">
        <v>3.6</v>
      </c>
      <c r="AV289" s="8">
        <v>3.6160000000000001</v>
      </c>
      <c r="AW289" s="8">
        <v>3.6320000000000001</v>
      </c>
      <c r="AX289" s="8">
        <v>3.6480000000000001</v>
      </c>
      <c r="AY289" s="8">
        <v>3.6640000000000001</v>
      </c>
      <c r="AZ289" s="8">
        <v>3.68</v>
      </c>
    </row>
    <row r="290" spans="1:52" s="2" customFormat="1" ht="14.25" customHeight="1">
      <c r="A290" s="3" t="str">
        <f>CONCATENATE("n=",ROUNDUP((MAX($H$59:$AB$59)/(100)*((COUNTA($A$232:$A289)+1))),0))</f>
        <v>n=32</v>
      </c>
      <c r="B290" s="2">
        <f>IF(ISBLANK(VLOOKUP($A290,$A$3:$D$57,COUNT($B$3:B$3)+1,FALSE)),NA(),VLOOKUP($A290,$A$3:$D$57,COUNT($B$3:B$3)+1,FALSE))</f>
        <v>23.8</v>
      </c>
      <c r="C290" s="2">
        <f>IF(ISBLANK(VLOOKUP($A290,$A$3:$D$57,COUNT($B$3:C$3)+1,FALSE)),NA(),VLOOKUP($A290,$A$3:$D$57,COUNT($B$3:C$3)+1,FALSE))</f>
        <v>10.31</v>
      </c>
      <c r="D290" s="2">
        <f>IF(ISBLANK(VLOOKUP($A290,$A$3:$D$57,COUNT($B$3:D$3)+1,FALSE)),NA(),VLOOKUP($A290,$A$3:$D$57,COUNT($B$3:D$3)+1,FALSE))</f>
        <v>23.88</v>
      </c>
      <c r="AD290" s="3"/>
      <c r="AE290" s="3"/>
      <c r="AF290" s="3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ht="14.25" customHeight="1">
      <c r="A291" s="3" t="str">
        <f>CONCATENATE("n=",ROUNDUP((MAX($H$59:$AB$59)/(100)*((COUNTA($A$232:$A290)+1))),0))</f>
        <v>n=33</v>
      </c>
      <c r="B291" s="2">
        <f>IF(ISBLANK(VLOOKUP($A291,$A$3:$D$57,COUNT($B$3:B$3)+1,FALSE)),NA(),VLOOKUP($A291,$A$3:$D$57,COUNT($B$3:B$3)+1,FALSE))</f>
        <v>22.08</v>
      </c>
      <c r="C291" s="2">
        <f>IF(ISBLANK(VLOOKUP($A291,$A$3:$D$57,COUNT($B$3:C$3)+1,FALSE)),NA(),VLOOKUP($A291,$A$3:$D$57,COUNT($B$3:C$3)+1,FALSE))</f>
        <v>90.22</v>
      </c>
      <c r="D291" s="2">
        <f>IF(ISBLANK(VLOOKUP($A291,$A$3:$D$57,COUNT($B$3:D$3)+1,FALSE)),NA(),VLOOKUP($A291,$A$3:$D$57,COUNT($B$3:D$3)+1,FALSE))</f>
        <v>42.1</v>
      </c>
      <c r="AD291" s="3" t="s">
        <v>26</v>
      </c>
      <c r="AE291" s="3">
        <v>60</v>
      </c>
      <c r="AF291" s="3" t="s">
        <v>25</v>
      </c>
      <c r="AG291" s="8">
        <v>2</v>
      </c>
      <c r="AH291" s="8">
        <v>2.27</v>
      </c>
      <c r="AI291" s="8">
        <v>2.41</v>
      </c>
      <c r="AJ291" s="8">
        <v>2.5099999999999998</v>
      </c>
      <c r="AK291" s="8">
        <v>2.58</v>
      </c>
      <c r="AL291" s="8">
        <v>2.64</v>
      </c>
      <c r="AM291" s="8">
        <v>2.69</v>
      </c>
      <c r="AN291" s="8">
        <v>2.73</v>
      </c>
      <c r="AO291" s="8">
        <v>2.77</v>
      </c>
      <c r="AP291" s="8">
        <v>2.8</v>
      </c>
      <c r="AQ291" s="8">
        <v>2.83</v>
      </c>
      <c r="AR291" s="8">
        <v>2.86</v>
      </c>
      <c r="AS291" s="8">
        <v>2.88</v>
      </c>
      <c r="AT291" s="8">
        <v>2.9</v>
      </c>
      <c r="AU291" s="8">
        <v>2.92</v>
      </c>
      <c r="AV291" s="8">
        <v>2.9359999999999999</v>
      </c>
      <c r="AW291" s="8">
        <v>2.952</v>
      </c>
      <c r="AX291" s="8">
        <v>2.968</v>
      </c>
      <c r="AY291" s="8">
        <v>2.984</v>
      </c>
      <c r="AZ291" s="8">
        <v>3</v>
      </c>
    </row>
    <row r="292" spans="1:52" s="2" customFormat="1" ht="14.25" customHeight="1">
      <c r="A292" s="3" t="str">
        <f>CONCATENATE("n=",ROUNDUP((MAX($H$59:$AB$59)/(100)*((COUNTA($A$232:$A291)+1))),0))</f>
        <v>n=33</v>
      </c>
      <c r="B292" s="2">
        <f>IF(ISBLANK(VLOOKUP($A292,$A$3:$D$57,COUNT($B$3:B$3)+1,FALSE)),NA(),VLOOKUP($A292,$A$3:$D$57,COUNT($B$3:B$3)+1,FALSE))</f>
        <v>22.08</v>
      </c>
      <c r="C292" s="2">
        <f>IF(ISBLANK(VLOOKUP($A292,$A$3:$D$57,COUNT($B$3:C$3)+1,FALSE)),NA(),VLOOKUP($A292,$A$3:$D$57,COUNT($B$3:C$3)+1,FALSE))</f>
        <v>90.22</v>
      </c>
      <c r="D292" s="2">
        <f>IF(ISBLANK(VLOOKUP($A292,$A$3:$D$57,COUNT($B$3:D$3)+1,FALSE)),NA(),VLOOKUP($A292,$A$3:$D$57,COUNT($B$3:D$3)+1,FALSE))</f>
        <v>42.1</v>
      </c>
      <c r="AD292" s="3"/>
      <c r="AE292" s="3"/>
      <c r="AF292" s="3" t="s">
        <v>24</v>
      </c>
      <c r="AG292" s="8">
        <v>2.66</v>
      </c>
      <c r="AH292" s="8">
        <v>2.9</v>
      </c>
      <c r="AI292" s="8">
        <v>3.03</v>
      </c>
      <c r="AJ292" s="8">
        <v>3.12</v>
      </c>
      <c r="AK292" s="8">
        <v>3.19</v>
      </c>
      <c r="AL292" s="8">
        <v>3.25</v>
      </c>
      <c r="AM292" s="8">
        <v>3.29</v>
      </c>
      <c r="AN292" s="8">
        <v>3.33</v>
      </c>
      <c r="AO292" s="8">
        <v>3.37</v>
      </c>
      <c r="AP292" s="8">
        <v>3.4</v>
      </c>
      <c r="AQ292" s="8">
        <v>3.42</v>
      </c>
      <c r="AR292" s="8">
        <v>3.45</v>
      </c>
      <c r="AS292" s="8">
        <v>3.47</v>
      </c>
      <c r="AT292" s="8">
        <v>3.49</v>
      </c>
      <c r="AU292" s="8">
        <v>3.51</v>
      </c>
      <c r="AV292" s="8">
        <v>3.5259999999999998</v>
      </c>
      <c r="AW292" s="8">
        <v>3.5419999999999998</v>
      </c>
      <c r="AX292" s="8">
        <v>3.5579999999999998</v>
      </c>
      <c r="AY292" s="8">
        <v>3.5739999999999998</v>
      </c>
      <c r="AZ292" s="8">
        <v>3.59</v>
      </c>
    </row>
    <row r="293" spans="1:52" s="2" customFormat="1" ht="14.25" customHeight="1">
      <c r="A293" s="3" t="str">
        <f>CONCATENATE("n=",ROUNDUP((MAX($H$59:$AB$59)/(100)*((COUNTA($A$232:$A292)+1))),0))</f>
        <v>n=34</v>
      </c>
      <c r="B293" s="2">
        <f>IF(ISBLANK(VLOOKUP($A293,$A$3:$D$57,COUNT($B$3:B$3)+1,FALSE)),NA(),VLOOKUP($A293,$A$3:$D$57,COUNT($B$3:B$3)+1,FALSE))</f>
        <v>11.58</v>
      </c>
      <c r="C293" s="2">
        <f>IF(ISBLANK(VLOOKUP($A293,$A$3:$D$57,COUNT($B$3:C$3)+1,FALSE)),NA(),VLOOKUP($A293,$A$3:$D$57,COUNT($B$3:C$3)+1,FALSE))</f>
        <v>10.45</v>
      </c>
      <c r="D293" s="2">
        <f>IF(ISBLANK(VLOOKUP($A293,$A$3:$D$57,COUNT($B$3:D$3)+1,FALSE)),NA(),VLOOKUP($A293,$A$3:$D$57,COUNT($B$3:D$3)+1,FALSE))</f>
        <v>11.43</v>
      </c>
      <c r="AA293" s="9"/>
      <c r="AD293" s="3"/>
      <c r="AE293" s="3"/>
      <c r="AF293" s="3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ht="14.25" customHeight="1">
      <c r="A294" s="3" t="str">
        <f>CONCATENATE("n=",ROUNDUP((MAX($H$59:$AB$59)/(100)*((COUNTA($A$232:$A293)+1))),0))</f>
        <v>n=35</v>
      </c>
      <c r="B294" s="2">
        <f>IF(ISBLANK(VLOOKUP($A294,$A$3:$D$57,COUNT($B$3:B$3)+1,FALSE)),NA(),VLOOKUP($A294,$A$3:$D$57,COUNT($B$3:B$3)+1,FALSE))</f>
        <v>14.63</v>
      </c>
      <c r="C294" s="2">
        <f>IF(ISBLANK(VLOOKUP($A294,$A$3:$D$57,COUNT($B$3:C$3)+1,FALSE)),NA(),VLOOKUP($A294,$A$3:$D$57,COUNT($B$3:C$3)+1,FALSE))</f>
        <v>13.05</v>
      </c>
      <c r="D294" s="2">
        <f>IF(ISBLANK(VLOOKUP($A294,$A$3:$D$57,COUNT($B$3:D$3)+1,FALSE)),NA(),VLOOKUP($A294,$A$3:$D$57,COUNT($B$3:D$3)+1,FALSE))</f>
        <v>11.98</v>
      </c>
      <c r="AD294" s="3" t="s">
        <v>26</v>
      </c>
      <c r="AE294" s="3">
        <v>120</v>
      </c>
      <c r="AF294" s="3" t="s">
        <v>25</v>
      </c>
      <c r="AG294" s="8">
        <v>1.98</v>
      </c>
      <c r="AH294" s="8">
        <v>2.2400000000000002</v>
      </c>
      <c r="AI294" s="8">
        <v>2.38</v>
      </c>
      <c r="AJ294" s="8">
        <v>2.4700000000000002</v>
      </c>
      <c r="AK294" s="8">
        <v>2.5499999999999998</v>
      </c>
      <c r="AL294" s="8">
        <v>2.6</v>
      </c>
      <c r="AM294" s="8">
        <v>2.65</v>
      </c>
      <c r="AN294" s="8">
        <v>2.69</v>
      </c>
      <c r="AO294" s="8">
        <v>2.73</v>
      </c>
      <c r="AP294" s="8">
        <v>2.76</v>
      </c>
      <c r="AQ294" s="8">
        <v>2.79</v>
      </c>
      <c r="AR294" s="8">
        <v>2.81</v>
      </c>
      <c r="AS294" s="8">
        <v>2.83</v>
      </c>
      <c r="AT294" s="8">
        <v>2.85</v>
      </c>
      <c r="AU294" s="8">
        <v>2.87</v>
      </c>
      <c r="AV294" s="8">
        <v>2.8860000000000001</v>
      </c>
      <c r="AW294" s="8">
        <v>2.9020000000000001</v>
      </c>
      <c r="AX294" s="8">
        <v>2.9180000000000001</v>
      </c>
      <c r="AY294" s="8">
        <v>2.9340000000000002</v>
      </c>
      <c r="AZ294" s="8">
        <v>2.95</v>
      </c>
    </row>
    <row r="295" spans="1:52" s="2" customFormat="1" ht="14.25" customHeight="1">
      <c r="A295" s="3" t="str">
        <f>CONCATENATE("n=",ROUNDUP((MAX($H$59:$AB$59)/(100)*((COUNTA($A$232:$A294)+1))),0))</f>
        <v>n=35</v>
      </c>
      <c r="B295" s="2">
        <f>IF(ISBLANK(VLOOKUP($A295,$A$3:$D$57,COUNT($B$3:B$3)+1,FALSE)),NA(),VLOOKUP($A295,$A$3:$D$57,COUNT($B$3:B$3)+1,FALSE))</f>
        <v>14.63</v>
      </c>
      <c r="C295" s="2">
        <f>IF(ISBLANK(VLOOKUP($A295,$A$3:$D$57,COUNT($B$3:C$3)+1,FALSE)),NA(),VLOOKUP($A295,$A$3:$D$57,COUNT($B$3:C$3)+1,FALSE))</f>
        <v>13.05</v>
      </c>
      <c r="D295" s="2">
        <f>IF(ISBLANK(VLOOKUP($A295,$A$3:$D$57,COUNT($B$3:D$3)+1,FALSE)),NA(),VLOOKUP($A295,$A$3:$D$57,COUNT($B$3:D$3)+1,FALSE))</f>
        <v>11.98</v>
      </c>
      <c r="AD295" s="3"/>
      <c r="AE295" s="3"/>
      <c r="AF295" s="3" t="s">
        <v>24</v>
      </c>
      <c r="AG295" s="8">
        <v>2.62</v>
      </c>
      <c r="AH295" s="8">
        <v>2.85</v>
      </c>
      <c r="AI295" s="8">
        <v>2.97</v>
      </c>
      <c r="AJ295" s="8">
        <v>3.06</v>
      </c>
      <c r="AK295" s="8">
        <v>3.12</v>
      </c>
      <c r="AL295" s="8">
        <v>3.18</v>
      </c>
      <c r="AM295" s="8">
        <v>3.22</v>
      </c>
      <c r="AN295" s="8">
        <v>3.26</v>
      </c>
      <c r="AO295" s="8">
        <v>3.29</v>
      </c>
      <c r="AP295" s="8">
        <v>3.32</v>
      </c>
      <c r="AQ295" s="8">
        <v>3.35</v>
      </c>
      <c r="AR295" s="8">
        <v>3.37</v>
      </c>
      <c r="AS295" s="8">
        <v>3.39</v>
      </c>
      <c r="AT295" s="8">
        <v>3.41</v>
      </c>
      <c r="AU295" s="8">
        <v>3.43</v>
      </c>
      <c r="AV295" s="8">
        <v>3.4460000000000002</v>
      </c>
      <c r="AW295" s="8">
        <v>3.4620000000000002</v>
      </c>
      <c r="AX295" s="8">
        <v>3.4779999999999998</v>
      </c>
      <c r="AY295" s="8">
        <v>3.4939999999999998</v>
      </c>
      <c r="AZ295" s="8">
        <v>3.51</v>
      </c>
    </row>
    <row r="296" spans="1:52" s="2" customFormat="1" ht="14.25" customHeight="1">
      <c r="A296" s="3" t="str">
        <f>CONCATENATE("n=",ROUNDUP((MAX($H$59:$AB$59)/(100)*((COUNTA($A$232:$A295)+1))),0))</f>
        <v>n=36</v>
      </c>
      <c r="B296" s="2">
        <f>IF(ISBLANK(VLOOKUP($A296,$A$3:$D$57,COUNT($B$3:B$3)+1,FALSE)),NA(),VLOOKUP($A296,$A$3:$D$57,COUNT($B$3:B$3)+1,FALSE))</f>
        <v>22.41</v>
      </c>
      <c r="C296" s="2">
        <f>IF(ISBLANK(VLOOKUP($A296,$A$3:$D$57,COUNT($B$3:C$3)+1,FALSE)),NA(),VLOOKUP($A296,$A$3:$D$57,COUNT($B$3:C$3)+1,FALSE))</f>
        <v>13.48</v>
      </c>
      <c r="D296" s="2">
        <f>IF(ISBLANK(VLOOKUP($A296,$A$3:$D$57,COUNT($B$3:D$3)+1,FALSE)),NA(),VLOOKUP($A296,$A$3:$D$57,COUNT($B$3:D$3)+1,FALSE))</f>
        <v>21.6</v>
      </c>
      <c r="AD296" s="3"/>
      <c r="AE296" s="3"/>
      <c r="AF296" s="3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ht="14.25" customHeight="1">
      <c r="A297" s="3" t="str">
        <f>CONCATENATE("n=",ROUNDUP((MAX($H$59:$AB$59)/(100)*((COUNTA($A$232:$A296)+1))),0))</f>
        <v>n=36</v>
      </c>
      <c r="B297" s="2">
        <f>IF(ISBLANK(VLOOKUP($A297,$A$3:$D$57,COUNT($B$3:B$3)+1,FALSE)),NA(),VLOOKUP($A297,$A$3:$D$57,COUNT($B$3:B$3)+1,FALSE))</f>
        <v>22.41</v>
      </c>
      <c r="C297" s="2">
        <f>IF(ISBLANK(VLOOKUP($A297,$A$3:$D$57,COUNT($B$3:C$3)+1,FALSE)),NA(),VLOOKUP($A297,$A$3:$D$57,COUNT($B$3:C$3)+1,FALSE))</f>
        <v>13.48</v>
      </c>
      <c r="D297" s="2">
        <f>IF(ISBLANK(VLOOKUP($A297,$A$3:$D$57,COUNT($B$3:D$3)+1,FALSE)),NA(),VLOOKUP($A297,$A$3:$D$57,COUNT($B$3:D$3)+1,FALSE))</f>
        <v>21.6</v>
      </c>
      <c r="AD297" s="3" t="s">
        <v>26</v>
      </c>
      <c r="AE297" s="3">
        <v>1000</v>
      </c>
      <c r="AF297" s="3" t="s">
        <v>25</v>
      </c>
      <c r="AG297" s="8">
        <v>1.96</v>
      </c>
      <c r="AH297" s="8">
        <v>2.21</v>
      </c>
      <c r="AI297" s="8">
        <v>2.35</v>
      </c>
      <c r="AJ297" s="8">
        <v>2.44</v>
      </c>
      <c r="AK297" s="8">
        <v>2.5099999999999998</v>
      </c>
      <c r="AL297" s="8">
        <v>2.57</v>
      </c>
      <c r="AM297" s="8">
        <v>2.61</v>
      </c>
      <c r="AN297" s="8">
        <v>2.65</v>
      </c>
      <c r="AO297" s="8">
        <v>2.69</v>
      </c>
      <c r="AP297" s="8">
        <v>2.72</v>
      </c>
      <c r="AQ297" s="8">
        <v>2.74</v>
      </c>
      <c r="AR297" s="8">
        <v>2.77</v>
      </c>
      <c r="AS297" s="8">
        <v>2.79</v>
      </c>
      <c r="AT297" s="8">
        <v>2.81</v>
      </c>
      <c r="AU297" s="8">
        <v>2.83</v>
      </c>
      <c r="AV297" s="8">
        <v>2.8460000000000001</v>
      </c>
      <c r="AW297" s="8">
        <v>2.8620000000000001</v>
      </c>
      <c r="AX297" s="8">
        <v>2.8780000000000001</v>
      </c>
      <c r="AY297" s="8">
        <v>2.8940000000000001</v>
      </c>
      <c r="AZ297" s="8">
        <v>2.91</v>
      </c>
    </row>
    <row r="298" spans="1:52" s="2" customFormat="1" ht="14.25" customHeight="1">
      <c r="A298" s="3" t="str">
        <f>CONCATENATE("n=",ROUNDUP((MAX($H$59:$AB$59)/(100)*((COUNTA($A$232:$A297)+1))),0))</f>
        <v>n=37</v>
      </c>
      <c r="B298" s="2">
        <f>IF(ISBLANK(VLOOKUP($A298,$A$3:$D$57,COUNT($B$3:B$3)+1,FALSE)),NA(),VLOOKUP($A298,$A$3:$D$57,COUNT($B$3:B$3)+1,FALSE))</f>
        <v>9.15</v>
      </c>
      <c r="C298" s="2">
        <f>IF(ISBLANK(VLOOKUP($A298,$A$3:$D$57,COUNT($B$3:C$3)+1,FALSE)),NA(),VLOOKUP($A298,$A$3:$D$57,COUNT($B$3:C$3)+1,FALSE))</f>
        <v>7.21</v>
      </c>
      <c r="D298" s="2">
        <f>IF(ISBLANK(VLOOKUP($A298,$A$3:$D$57,COUNT($B$3:D$3)+1,FALSE)),NA(),VLOOKUP($A298,$A$3:$D$57,COUNT($B$3:D$3)+1,FALSE))</f>
        <v>6.11</v>
      </c>
      <c r="AD298" s="3"/>
      <c r="AE298" s="3" t="s">
        <v>27</v>
      </c>
      <c r="AF298" s="3" t="s">
        <v>24</v>
      </c>
      <c r="AG298" s="8">
        <v>2.58</v>
      </c>
      <c r="AH298" s="8">
        <v>2.79</v>
      </c>
      <c r="AI298" s="8">
        <v>2.92</v>
      </c>
      <c r="AJ298" s="8">
        <v>3</v>
      </c>
      <c r="AK298" s="8">
        <v>3.06</v>
      </c>
      <c r="AL298" s="8">
        <v>3.11</v>
      </c>
      <c r="AM298" s="8">
        <v>3.15</v>
      </c>
      <c r="AN298" s="8">
        <v>3.19</v>
      </c>
      <c r="AO298" s="8">
        <v>3.22</v>
      </c>
      <c r="AP298" s="8">
        <v>3.25</v>
      </c>
      <c r="AQ298" s="8">
        <v>3.27</v>
      </c>
      <c r="AR298" s="8">
        <v>3.29</v>
      </c>
      <c r="AS298" s="8">
        <v>3.31</v>
      </c>
      <c r="AT298" s="8">
        <v>3.33</v>
      </c>
      <c r="AU298" s="8">
        <v>3.35</v>
      </c>
      <c r="AV298" s="8">
        <v>3.3639999999999999</v>
      </c>
      <c r="AW298" s="8">
        <v>3.3780000000000001</v>
      </c>
      <c r="AX298" s="8">
        <v>3.3919999999999999</v>
      </c>
      <c r="AY298" s="8">
        <v>3.4060000000000001</v>
      </c>
      <c r="AZ298" s="8">
        <v>3.42</v>
      </c>
    </row>
    <row r="299" spans="1:52" s="2" customFormat="1" ht="14.25" customHeight="1">
      <c r="A299" s="3" t="str">
        <f>CONCATENATE("n=",ROUNDUP((MAX($H$59:$AB$59)/(100)*((COUNTA($A$232:$A298)+1))),0))</f>
        <v>n=37</v>
      </c>
      <c r="B299" s="2">
        <f>IF(ISBLANK(VLOOKUP($A299,$A$3:$D$57,COUNT($B$3:B$3)+1,FALSE)),NA(),VLOOKUP($A299,$A$3:$D$57,COUNT($B$3:B$3)+1,FALSE))</f>
        <v>9.15</v>
      </c>
      <c r="C299" s="2">
        <f>IF(ISBLANK(VLOOKUP($A299,$A$3:$D$57,COUNT($B$3:C$3)+1,FALSE)),NA(),VLOOKUP($A299,$A$3:$D$57,COUNT($B$3:C$3)+1,FALSE))</f>
        <v>7.21</v>
      </c>
      <c r="D299" s="2">
        <f>IF(ISBLANK(VLOOKUP($A299,$A$3:$D$57,COUNT($B$3:D$3)+1,FALSE)),NA(),VLOOKUP($A299,$A$3:$D$57,COUNT($B$3:D$3)+1,FALSE))</f>
        <v>6.11</v>
      </c>
      <c r="AD299" s="3"/>
      <c r="AE299" s="3"/>
      <c r="AF299" s="3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ht="14.25" customHeight="1">
      <c r="A300" s="3" t="str">
        <f>CONCATENATE("n=",ROUNDUP((MAX($H$59:$AB$59)/(100)*((COUNTA($A$232:$A299)+1))),0))</f>
        <v>n=38</v>
      </c>
      <c r="B300" s="2">
        <f>IF(ISBLANK(VLOOKUP($A300,$A$3:$D$57,COUNT($B$3:B$3)+1,FALSE)),NA(),VLOOKUP($A300,$A$3:$D$57,COUNT($B$3:B$3)+1,FALSE))</f>
        <v>19.25</v>
      </c>
      <c r="C300" s="2">
        <f>IF(ISBLANK(VLOOKUP($A300,$A$3:$D$57,COUNT($B$3:C$3)+1,FALSE)),NA(),VLOOKUP($A300,$A$3:$D$57,COUNT($B$3:C$3)+1,FALSE))</f>
        <v>8.1300000000000008</v>
      </c>
      <c r="D300" s="2">
        <f>IF(ISBLANK(VLOOKUP($A300,$A$3:$D$57,COUNT($B$3:D$3)+1,FALSE)),NA(),VLOOKUP($A300,$A$3:$D$57,COUNT($B$3:D$3)+1,FALSE))</f>
        <v>13.68</v>
      </c>
      <c r="AD300" s="3" t="s">
        <v>26</v>
      </c>
      <c r="AE300" s="3">
        <f>$D$62</f>
        <v>108</v>
      </c>
      <c r="AF300" s="3" t="s">
        <v>25</v>
      </c>
      <c r="AG300" s="8">
        <f t="shared" ref="AG300:AZ300" si="6">LOOKUP(SMALL($AE234:$AE300,RANK($AE300,$AE234:$AE300,1)-1),$AE234:$AE297,AG234:AG297)-(LOOKUP(SMALL($AE234:$AE300,RANK($AE300,$AE234:$AE300,1)-1),$AE234:$AE297,AG234:AG297)-LOOKUP(SMALL($AE234:$AE300,RANK($AE300,$AE234:$AE300,1)+1),$AE234:$AE297,AG234:AG297))/(SMALL($AE234:$AE300,RANK($AE300,$AE234:$AE300,1)+1)-SMALL($AE234:$AE300,RANK($AE300,$AE234:$AE300,1)-1))*($AE300-SMALL($AE234:$AE300,RANK($AE300,$AE234:$AE300,1)-1))</f>
        <v>1.984</v>
      </c>
      <c r="AH300" s="8">
        <f t="shared" si="6"/>
        <v>2.246</v>
      </c>
      <c r="AI300" s="8">
        <f t="shared" si="6"/>
        <v>2.3860000000000001</v>
      </c>
      <c r="AJ300" s="8">
        <f t="shared" si="6"/>
        <v>2.4780000000000002</v>
      </c>
      <c r="AK300" s="8">
        <f t="shared" si="6"/>
        <v>2.556</v>
      </c>
      <c r="AL300" s="8">
        <f t="shared" si="6"/>
        <v>2.6080000000000001</v>
      </c>
      <c r="AM300" s="8">
        <f t="shared" si="6"/>
        <v>2.6579999999999999</v>
      </c>
      <c r="AN300" s="8">
        <f t="shared" si="6"/>
        <v>2.698</v>
      </c>
      <c r="AO300" s="8">
        <f t="shared" si="6"/>
        <v>2.738</v>
      </c>
      <c r="AP300" s="8">
        <f t="shared" si="6"/>
        <v>2.7679999999999998</v>
      </c>
      <c r="AQ300" s="8">
        <f t="shared" si="6"/>
        <v>2.798</v>
      </c>
      <c r="AR300" s="8">
        <f t="shared" si="6"/>
        <v>2.82</v>
      </c>
      <c r="AS300" s="8">
        <f t="shared" si="6"/>
        <v>2.84</v>
      </c>
      <c r="AT300" s="8">
        <f t="shared" si="6"/>
        <v>2.86</v>
      </c>
      <c r="AU300" s="8">
        <f t="shared" si="6"/>
        <v>2.88</v>
      </c>
      <c r="AV300" s="8">
        <f t="shared" si="6"/>
        <v>2.8959999999999999</v>
      </c>
      <c r="AW300" s="8">
        <f t="shared" si="6"/>
        <v>2.9119999999999999</v>
      </c>
      <c r="AX300" s="8">
        <f t="shared" si="6"/>
        <v>2.9279999999999999</v>
      </c>
      <c r="AY300" s="8">
        <f t="shared" si="6"/>
        <v>2.944</v>
      </c>
      <c r="AZ300" s="8">
        <f t="shared" si="6"/>
        <v>2.96</v>
      </c>
    </row>
    <row r="301" spans="1:52" s="2" customFormat="1" ht="14.25" customHeight="1">
      <c r="A301" s="3" t="str">
        <f>CONCATENATE("n=",ROUNDUP((MAX($H$59:$AB$59)/(100)*((COUNTA($A$232:$A300)+1))),0))</f>
        <v>n=38</v>
      </c>
      <c r="B301" s="2">
        <f>IF(ISBLANK(VLOOKUP($A301,$A$3:$D$57,COUNT($B$3:B$3)+1,FALSE)),NA(),VLOOKUP($A301,$A$3:$D$57,COUNT($B$3:B$3)+1,FALSE))</f>
        <v>19.25</v>
      </c>
      <c r="C301" s="2">
        <f>IF(ISBLANK(VLOOKUP($A301,$A$3:$D$57,COUNT($B$3:C$3)+1,FALSE)),NA(),VLOOKUP($A301,$A$3:$D$57,COUNT($B$3:C$3)+1,FALSE))</f>
        <v>8.1300000000000008</v>
      </c>
      <c r="D301" s="2">
        <f>IF(ISBLANK(VLOOKUP($A301,$A$3:$D$57,COUNT($B$3:D$3)+1,FALSE)),NA(),VLOOKUP($A301,$A$3:$D$57,COUNT($B$3:D$3)+1,FALSE))</f>
        <v>13.68</v>
      </c>
      <c r="AD301" s="3"/>
      <c r="AE301" s="3"/>
      <c r="AF301" s="3" t="s">
        <v>24</v>
      </c>
      <c r="AG301" s="8">
        <f t="shared" ref="AG301:AZ301" si="7">LOOKUP(SMALL($AE234:$AE300,RANK($AE300,$AE234:$AE300,1)-1),$AE234:$AE297,AG235:AG298)-(LOOKUP(SMALL($AE234:$AE300,RANK($AE300,$AE234:$AE300,1)-1),$AE234:$AE297,AG235:AG298)-LOOKUP(SMALL($AE234:$AE300,RANK($AE300,$AE234:$AE300,1)+1),$AE234:$AE297,AG235:AG298))/(SMALL($AE234:$AE300,RANK($AE300,$AE234:$AE300,1)+1)-SMALL($AE234:$AE300,RANK($AE300,$AE234:$AE300,1)-1))*($AE300-SMALL($AE234:$AE300,RANK($AE300,$AE234:$AE300,1)-1))</f>
        <v>2.6280000000000001</v>
      </c>
      <c r="AH301" s="8">
        <f t="shared" si="7"/>
        <v>2.86</v>
      </c>
      <c r="AI301" s="8">
        <f t="shared" si="7"/>
        <v>2.9820000000000002</v>
      </c>
      <c r="AJ301" s="8">
        <f t="shared" si="7"/>
        <v>3.0720000000000001</v>
      </c>
      <c r="AK301" s="8">
        <f t="shared" si="7"/>
        <v>3.1339999999999999</v>
      </c>
      <c r="AL301" s="8">
        <f t="shared" si="7"/>
        <v>3.194</v>
      </c>
      <c r="AM301" s="8">
        <f t="shared" si="7"/>
        <v>3.234</v>
      </c>
      <c r="AN301" s="8">
        <f t="shared" si="7"/>
        <v>3.274</v>
      </c>
      <c r="AO301" s="8">
        <f t="shared" si="7"/>
        <v>3.306</v>
      </c>
      <c r="AP301" s="8">
        <f t="shared" si="7"/>
        <v>3.3359999999999999</v>
      </c>
      <c r="AQ301" s="8">
        <f t="shared" si="7"/>
        <v>3.3639999999999999</v>
      </c>
      <c r="AR301" s="8">
        <f t="shared" si="7"/>
        <v>3.3860000000000001</v>
      </c>
      <c r="AS301" s="8">
        <f t="shared" si="7"/>
        <v>3.4060000000000001</v>
      </c>
      <c r="AT301" s="8">
        <f t="shared" si="7"/>
        <v>3.4260000000000002</v>
      </c>
      <c r="AU301" s="8">
        <f t="shared" si="7"/>
        <v>3.4460000000000002</v>
      </c>
      <c r="AV301" s="8">
        <f t="shared" si="7"/>
        <v>3.4620000000000002</v>
      </c>
      <c r="AW301" s="8">
        <f t="shared" si="7"/>
        <v>3.4780000000000002</v>
      </c>
      <c r="AX301" s="8">
        <f t="shared" si="7"/>
        <v>3.4939999999999998</v>
      </c>
      <c r="AY301" s="8">
        <f t="shared" si="7"/>
        <v>3.51</v>
      </c>
      <c r="AZ301" s="8">
        <f t="shared" si="7"/>
        <v>3.5259999999999998</v>
      </c>
    </row>
    <row r="302" spans="1:52" s="2" customFormat="1" ht="14.25" customHeight="1">
      <c r="A302" s="3" t="str">
        <f>CONCATENATE("n=",ROUNDUP((MAX($H$59:$AB$59)/(100)*((COUNTA($A$232:$A301)+1))),0))</f>
        <v>n=39</v>
      </c>
      <c r="B302" s="2">
        <f>IF(ISBLANK(VLOOKUP($A302,$A$3:$D$57,COUNT($B$3:B$3)+1,FALSE)),NA(),VLOOKUP($A302,$A$3:$D$57,COUNT($B$3:B$3)+1,FALSE))</f>
        <v>10.73</v>
      </c>
      <c r="C302" s="2">
        <f>IF(ISBLANK(VLOOKUP($A302,$A$3:$D$57,COUNT($B$3:C$3)+1,FALSE)),NA(),VLOOKUP($A302,$A$3:$D$57,COUNT($B$3:C$3)+1,FALSE))</f>
        <v>10.26</v>
      </c>
      <c r="D302" s="2">
        <f>IF(ISBLANK(VLOOKUP($A302,$A$3:$D$57,COUNT($B$3:D$3)+1,FALSE)),NA(),VLOOKUP($A302,$A$3:$D$57,COUNT($B$3:D$3)+1,FALSE))</f>
        <v>15.65</v>
      </c>
      <c r="AD302" s="3"/>
      <c r="AE302" s="3"/>
      <c r="AF302" s="3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spans="1:52" s="2" customFormat="1" ht="14.25" customHeight="1">
      <c r="A303" s="3" t="str">
        <f>CONCATENATE("n=",ROUNDUP((MAX($H$59:$AB$59)/(100)*((COUNTA($A$232:$A302)+1))),0))</f>
        <v>n=40</v>
      </c>
      <c r="B303" s="2">
        <f>IF(ISBLANK(VLOOKUP($A303,$A$3:$D$57,COUNT($B$3:B$3)+1,FALSE)),NA(),VLOOKUP($A303,$A$3:$D$57,COUNT($B$3:B$3)+1,FALSE))</f>
        <v>21.36</v>
      </c>
      <c r="C303" s="2">
        <f>IF(ISBLANK(VLOOKUP($A303,$A$3:$D$57,COUNT($B$3:C$3)+1,FALSE)),NA(),VLOOKUP($A303,$A$3:$D$57,COUNT($B$3:C$3)+1,FALSE))</f>
        <v>6.5</v>
      </c>
      <c r="D303" s="2">
        <f>IF(ISBLANK(VLOOKUP($A303,$A$3:$D$57,COUNT($B$3:D$3)+1,FALSE)),NA(),VLOOKUP($A303,$A$3:$D$57,COUNT($B$3:D$3)+1,FALSE))</f>
        <v>8.35</v>
      </c>
      <c r="AD303" s="43" t="s">
        <v>48</v>
      </c>
      <c r="AE303" s="3"/>
      <c r="AF303" s="3"/>
    </row>
    <row r="304" spans="1:52" s="2" customFormat="1" ht="14.25" customHeight="1">
      <c r="A304" s="3" t="str">
        <f>CONCATENATE("n=",ROUNDUP((MAX($H$59:$AB$59)/(100)*((COUNTA($A$232:$A303)+1))),0))</f>
        <v>n=40</v>
      </c>
      <c r="B304" s="2">
        <f>IF(ISBLANK(VLOOKUP($A304,$A$3:$D$57,COUNT($B$3:B$3)+1,FALSE)),NA(),VLOOKUP($A304,$A$3:$D$57,COUNT($B$3:B$3)+1,FALSE))</f>
        <v>21.36</v>
      </c>
      <c r="C304" s="2">
        <f>IF(ISBLANK(VLOOKUP($A304,$A$3:$D$57,COUNT($B$3:C$3)+1,FALSE)),NA(),VLOOKUP($A304,$A$3:$D$57,COUNT($B$3:C$3)+1,FALSE))</f>
        <v>6.5</v>
      </c>
      <c r="D304" s="2">
        <f>IF(ISBLANK(VLOOKUP($A304,$A$3:$D$57,COUNT($B$3:D$3)+1,FALSE)),NA(),VLOOKUP($A304,$A$3:$D$57,COUNT($B$3:D$3)+1,FALSE))</f>
        <v>8.35</v>
      </c>
      <c r="AD304" s="3"/>
      <c r="AE304" s="3"/>
      <c r="AF304" s="3"/>
      <c r="AG304" s="3" t="s">
        <v>47</v>
      </c>
      <c r="AH304" s="3" t="s">
        <v>46</v>
      </c>
      <c r="AI304" s="3" t="s">
        <v>45</v>
      </c>
      <c r="AJ304" s="3" t="s">
        <v>44</v>
      </c>
      <c r="AK304" s="3" t="s">
        <v>43</v>
      </c>
      <c r="AL304" s="3" t="s">
        <v>42</v>
      </c>
      <c r="AM304" s="3" t="s">
        <v>41</v>
      </c>
      <c r="AN304" s="3" t="s">
        <v>40</v>
      </c>
      <c r="AO304" s="3" t="s">
        <v>39</v>
      </c>
      <c r="AP304" s="3" t="s">
        <v>38</v>
      </c>
      <c r="AQ304" s="3" t="s">
        <v>37</v>
      </c>
      <c r="AR304" s="3" t="s">
        <v>36</v>
      </c>
      <c r="AS304" s="3" t="s">
        <v>35</v>
      </c>
      <c r="AT304" s="3" t="s">
        <v>34</v>
      </c>
      <c r="AU304" s="3" t="s">
        <v>33</v>
      </c>
      <c r="AV304" s="3" t="s">
        <v>32</v>
      </c>
      <c r="AW304" s="3" t="s">
        <v>31</v>
      </c>
      <c r="AX304" s="3" t="s">
        <v>30</v>
      </c>
      <c r="AY304" s="3" t="s">
        <v>29</v>
      </c>
      <c r="AZ304" s="3" t="s">
        <v>28</v>
      </c>
    </row>
    <row r="305" spans="1:52" s="2" customFormat="1" ht="14.25" customHeight="1">
      <c r="A305" s="3" t="str">
        <f>CONCATENATE("n=",ROUNDUP((MAX($H$59:$AB$59)/(100)*((COUNTA($A$232:$A304)+1))),0))</f>
        <v>n=41</v>
      </c>
      <c r="B305" s="2">
        <f>IF(ISBLANK(VLOOKUP($A305,$A$3:$D$57,COUNT($B$3:B$3)+1,FALSE)),NA(),VLOOKUP($A305,$A$3:$D$57,COUNT($B$3:B$3)+1,FALSE))</f>
        <v>6.3</v>
      </c>
      <c r="C305" s="2">
        <f>IF(ISBLANK(VLOOKUP($A305,$A$3:$D$57,COUNT($B$3:C$3)+1,FALSE)),NA(),VLOOKUP($A305,$A$3:$D$57,COUNT($B$3:C$3)+1,FALSE))</f>
        <v>5.83</v>
      </c>
      <c r="D305" s="2">
        <f>IF(ISBLANK(VLOOKUP($A305,$A$3:$D$57,COUNT($B$3:D$3)+1,FALSE)),NA(),VLOOKUP($A305,$A$3:$D$57,COUNT($B$3:D$3)+1,FALSE))</f>
        <v>15.83</v>
      </c>
      <c r="AD305" s="3" t="s">
        <v>26</v>
      </c>
      <c r="AE305" s="3">
        <v>5</v>
      </c>
      <c r="AF305" s="3" t="s">
        <v>25</v>
      </c>
      <c r="AG305" s="6">
        <v>3.6349999999999998</v>
      </c>
      <c r="AH305" s="6">
        <v>4.6020000000000003</v>
      </c>
      <c r="AI305" s="6">
        <v>5.218</v>
      </c>
      <c r="AJ305" s="6">
        <v>5.673</v>
      </c>
      <c r="AK305" s="6">
        <v>6.0330000000000004</v>
      </c>
      <c r="AL305" s="6">
        <v>6.33</v>
      </c>
      <c r="AM305" s="6">
        <v>6.5819999999999999</v>
      </c>
      <c r="AN305" s="6">
        <v>6.8019999999999996</v>
      </c>
      <c r="AO305" s="6">
        <v>6.9950000000000001</v>
      </c>
      <c r="AP305" s="6">
        <v>7.1680000000000001</v>
      </c>
      <c r="AQ305" s="6">
        <v>7.3239999999999998</v>
      </c>
      <c r="AR305" s="6">
        <v>7.4660000000000002</v>
      </c>
      <c r="AS305" s="6">
        <v>7.5960000000000001</v>
      </c>
      <c r="AT305" s="6">
        <v>7.7169999999999996</v>
      </c>
      <c r="AU305" s="6">
        <v>7.8280000000000003</v>
      </c>
      <c r="AV305" s="6">
        <v>7.9320000000000004</v>
      </c>
      <c r="AW305" s="6">
        <v>8.0299999999999994</v>
      </c>
      <c r="AX305" s="6">
        <v>8.1219999999999999</v>
      </c>
      <c r="AY305" s="6">
        <v>8.2080000000000002</v>
      </c>
      <c r="AZ305" s="6">
        <v>8.2940000000000005</v>
      </c>
    </row>
    <row r="306" spans="1:52" s="2" customFormat="1" ht="14.25" customHeight="1">
      <c r="A306" s="3" t="str">
        <f>CONCATENATE("n=",ROUNDUP((MAX($H$59:$AB$59)/(100)*((COUNTA($A$232:$A305)+1))),0))</f>
        <v>n=41</v>
      </c>
      <c r="B306" s="2">
        <f>IF(ISBLANK(VLOOKUP($A306,$A$3:$D$57,COUNT($B$3:B$3)+1,FALSE)),NA(),VLOOKUP($A306,$A$3:$D$57,COUNT($B$3:B$3)+1,FALSE))</f>
        <v>6.3</v>
      </c>
      <c r="C306" s="2">
        <f>IF(ISBLANK(VLOOKUP($A306,$A$3:$D$57,COUNT($B$3:C$3)+1,FALSE)),NA(),VLOOKUP($A306,$A$3:$D$57,COUNT($B$3:C$3)+1,FALSE))</f>
        <v>5.83</v>
      </c>
      <c r="D306" s="2">
        <f>IF(ISBLANK(VLOOKUP($A306,$A$3:$D$57,COUNT($B$3:D$3)+1,FALSE)),NA(),VLOOKUP($A306,$A$3:$D$57,COUNT($B$3:D$3)+1,FALSE))</f>
        <v>15.83</v>
      </c>
      <c r="AD306" s="3"/>
      <c r="AE306" s="3"/>
      <c r="AF306" s="3" t="s">
        <v>24</v>
      </c>
      <c r="AG306" s="6">
        <v>5.702</v>
      </c>
      <c r="AH306" s="6">
        <v>6.976</v>
      </c>
      <c r="AI306" s="6">
        <v>7.8040000000000003</v>
      </c>
      <c r="AJ306" s="6">
        <v>8.4209999999999994</v>
      </c>
      <c r="AK306" s="6">
        <v>8.9130000000000003</v>
      </c>
      <c r="AL306" s="6">
        <v>9.3209999999999997</v>
      </c>
      <c r="AM306" s="6">
        <v>9.6690000000000005</v>
      </c>
      <c r="AN306" s="6">
        <v>9.9719999999999995</v>
      </c>
      <c r="AO306" s="6">
        <v>10.24</v>
      </c>
      <c r="AP306" s="6">
        <v>10.48</v>
      </c>
      <c r="AQ306" s="6">
        <v>10.7</v>
      </c>
      <c r="AR306" s="6">
        <v>10.89</v>
      </c>
      <c r="AS306" s="6">
        <v>11.08</v>
      </c>
      <c r="AT306" s="6">
        <v>11.24</v>
      </c>
      <c r="AU306" s="6">
        <v>11.4</v>
      </c>
      <c r="AV306" s="6">
        <v>11.55</v>
      </c>
      <c r="AW306" s="6">
        <v>11.68</v>
      </c>
      <c r="AX306" s="6">
        <v>11.81</v>
      </c>
      <c r="AY306" s="6">
        <v>11.93</v>
      </c>
      <c r="AZ306" s="6">
        <v>12.05</v>
      </c>
    </row>
    <row r="307" spans="1:52" s="2" customFormat="1" ht="14.25" customHeight="1">
      <c r="A307" s="3" t="str">
        <f>CONCATENATE("n=",ROUNDUP((MAX($H$59:$AB$59)/(100)*((COUNTA($A$232:$A306)+1))),0))</f>
        <v>n=42</v>
      </c>
      <c r="B307" s="2">
        <f>IF(ISBLANK(VLOOKUP($A307,$A$3:$D$57,COUNT($B$3:B$3)+1,FALSE)),NA(),VLOOKUP($A307,$A$3:$D$57,COUNT($B$3:B$3)+1,FALSE))</f>
        <v>18.2</v>
      </c>
      <c r="C307" s="2">
        <f>IF(ISBLANK(VLOOKUP($A307,$A$3:$D$57,COUNT($B$3:C$3)+1,FALSE)),NA(),VLOOKUP($A307,$A$3:$D$57,COUNT($B$3:C$3)+1,FALSE))</f>
        <v>10.16</v>
      </c>
      <c r="D307" s="2">
        <f>IF(ISBLANK(VLOOKUP($A307,$A$3:$D$57,COUNT($B$3:D$3)+1,FALSE)),NA(),VLOOKUP($A307,$A$3:$D$57,COUNT($B$3:D$3)+1,FALSE))</f>
        <v>10.58</v>
      </c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1:52" s="2" customFormat="1" ht="14.25" customHeight="1">
      <c r="A308" s="3" t="str">
        <f>CONCATENATE("n=",ROUNDUP((MAX($H$59:$AB$59)/(100)*((COUNTA($A$232:$A307)+1))),0))</f>
        <v>n=42</v>
      </c>
      <c r="B308" s="2">
        <f>IF(ISBLANK(VLOOKUP($A308,$A$3:$D$57,COUNT($B$3:B$3)+1,FALSE)),NA(),VLOOKUP($A308,$A$3:$D$57,COUNT($B$3:B$3)+1,FALSE))</f>
        <v>18.2</v>
      </c>
      <c r="C308" s="2">
        <f>IF(ISBLANK(VLOOKUP($A308,$A$3:$D$57,COUNT($B$3:C$3)+1,FALSE)),NA(),VLOOKUP($A308,$A$3:$D$57,COUNT($B$3:C$3)+1,FALSE))</f>
        <v>10.16</v>
      </c>
      <c r="D308" s="2">
        <f>IF(ISBLANK(VLOOKUP($A308,$A$3:$D$57,COUNT($B$3:D$3)+1,FALSE)),NA(),VLOOKUP($A308,$A$3:$D$57,COUNT($B$3:D$3)+1,FALSE))</f>
        <v>10.58</v>
      </c>
      <c r="AD308" s="3" t="s">
        <v>26</v>
      </c>
      <c r="AE308" s="3">
        <v>6</v>
      </c>
      <c r="AF308" s="3" t="s">
        <v>25</v>
      </c>
      <c r="AG308" s="6">
        <v>3.4609999999999999</v>
      </c>
      <c r="AH308" s="6">
        <v>4.3390000000000004</v>
      </c>
      <c r="AI308" s="6">
        <v>4.8959999999999999</v>
      </c>
      <c r="AJ308" s="6">
        <v>5.3049999999999997</v>
      </c>
      <c r="AK308" s="6">
        <v>5.6280000000000001</v>
      </c>
      <c r="AL308" s="6">
        <v>5.8949999999999996</v>
      </c>
      <c r="AM308" s="6">
        <v>6.1219999999999999</v>
      </c>
      <c r="AN308" s="6">
        <v>6.319</v>
      </c>
      <c r="AO308" s="6">
        <v>6.4930000000000003</v>
      </c>
      <c r="AP308" s="6">
        <v>6.649</v>
      </c>
      <c r="AQ308" s="6">
        <v>6.7889999999999997</v>
      </c>
      <c r="AR308" s="6">
        <v>6.9169999999999998</v>
      </c>
      <c r="AS308" s="6">
        <v>7.0339999999999998</v>
      </c>
      <c r="AT308" s="6">
        <v>7.1429999999999998</v>
      </c>
      <c r="AU308" s="6">
        <v>7.2439999999999998</v>
      </c>
      <c r="AV308" s="6">
        <v>7.3380000000000001</v>
      </c>
      <c r="AW308" s="6">
        <v>7.4260000000000002</v>
      </c>
      <c r="AX308" s="6">
        <v>7.508</v>
      </c>
      <c r="AY308" s="6">
        <v>7.5869999999999997</v>
      </c>
      <c r="AZ308" s="6">
        <v>7.6659999999999995</v>
      </c>
    </row>
    <row r="309" spans="1:52" s="2" customFormat="1" ht="14.25" customHeight="1">
      <c r="A309" s="3" t="str">
        <f>CONCATENATE("n=",ROUNDUP((MAX($H$59:$AB$59)/(100)*((COUNTA($A$232:$A308)+1))),0))</f>
        <v>n=43</v>
      </c>
      <c r="B309" s="2">
        <f>IF(ISBLANK(VLOOKUP($A309,$A$3:$D$57,COUNT($B$3:B$3)+1,FALSE)),NA(),VLOOKUP($A309,$A$3:$D$57,COUNT($B$3:B$3)+1,FALSE))</f>
        <v>17.11</v>
      </c>
      <c r="C309" s="2">
        <f>IF(ISBLANK(VLOOKUP($A309,$A$3:$D$57,COUNT($B$3:C$3)+1,FALSE)),NA(),VLOOKUP($A309,$A$3:$D$57,COUNT($B$3:C$3)+1,FALSE))</f>
        <v>11.88</v>
      </c>
      <c r="D309" s="2">
        <f>IF(ISBLANK(VLOOKUP($A309,$A$3:$D$57,COUNT($B$3:D$3)+1,FALSE)),NA(),VLOOKUP($A309,$A$3:$D$57,COUNT($B$3:D$3)+1,FALSE))</f>
        <v>11.75</v>
      </c>
      <c r="AD309" s="3"/>
      <c r="AE309" s="3"/>
      <c r="AF309" s="3" t="s">
        <v>24</v>
      </c>
      <c r="AG309" s="6">
        <v>5.2430000000000003</v>
      </c>
      <c r="AH309" s="6">
        <v>6.3310000000000004</v>
      </c>
      <c r="AI309" s="6">
        <v>7.0330000000000004</v>
      </c>
      <c r="AJ309" s="6">
        <v>7.556</v>
      </c>
      <c r="AK309" s="6">
        <v>7.9729999999999999</v>
      </c>
      <c r="AL309" s="6">
        <v>8.3179999999999996</v>
      </c>
      <c r="AM309" s="6">
        <v>8.6129999999999995</v>
      </c>
      <c r="AN309" s="6">
        <v>8.8689999999999998</v>
      </c>
      <c r="AO309" s="6">
        <v>9.0969999999999995</v>
      </c>
      <c r="AP309" s="6">
        <v>9.3010000000000002</v>
      </c>
      <c r="AQ309" s="6">
        <v>9.4849999999999994</v>
      </c>
      <c r="AR309" s="6">
        <v>9.6530000000000005</v>
      </c>
      <c r="AS309" s="6">
        <v>9.8079999999999998</v>
      </c>
      <c r="AT309" s="6">
        <v>9.9510000000000005</v>
      </c>
      <c r="AU309" s="6">
        <v>10.08</v>
      </c>
      <c r="AV309" s="6">
        <v>10.210000000000001</v>
      </c>
      <c r="AW309" s="6">
        <v>10.32</v>
      </c>
      <c r="AX309" s="6">
        <v>10.43</v>
      </c>
      <c r="AY309" s="6">
        <v>10.54</v>
      </c>
      <c r="AZ309" s="6">
        <v>10.65</v>
      </c>
    </row>
    <row r="310" spans="1:52" s="2" customFormat="1" ht="14.25" customHeight="1">
      <c r="A310" s="3" t="str">
        <f>CONCATENATE("n=",ROUNDUP((MAX($H$59:$AB$59)/(100)*((COUNTA($A$232:$A309)+1))),0))</f>
        <v>n=43</v>
      </c>
      <c r="B310" s="2">
        <f>IF(ISBLANK(VLOOKUP($A310,$A$3:$D$57,COUNT($B$3:B$3)+1,FALSE)),NA(),VLOOKUP($A310,$A$3:$D$57,COUNT($B$3:B$3)+1,FALSE))</f>
        <v>17.11</v>
      </c>
      <c r="C310" s="2">
        <f>IF(ISBLANK(VLOOKUP($A310,$A$3:$D$57,COUNT($B$3:C$3)+1,FALSE)),NA(),VLOOKUP($A310,$A$3:$D$57,COUNT($B$3:C$3)+1,FALSE))</f>
        <v>11.88</v>
      </c>
      <c r="D310" s="2">
        <f>IF(ISBLANK(VLOOKUP($A310,$A$3:$D$57,COUNT($B$3:D$3)+1,FALSE)),NA(),VLOOKUP($A310,$A$3:$D$57,COUNT($B$3:D$3)+1,FALSE))</f>
        <v>11.75</v>
      </c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1:52" s="2" customFormat="1" ht="14.25" customHeight="1">
      <c r="A311" s="3" t="str">
        <f>CONCATENATE("n=",ROUNDUP((MAX($H$59:$AB$59)/(100)*((COUNTA($A$232:$A310)+1))),0))</f>
        <v>n=44</v>
      </c>
      <c r="B311" s="2">
        <f>IF(ISBLANK(VLOOKUP($A311,$A$3:$D$57,COUNT($B$3:B$3)+1,FALSE)),NA(),VLOOKUP($A311,$A$3:$D$57,COUNT($B$3:B$3)+1,FALSE))</f>
        <v>11.71</v>
      </c>
      <c r="C311" s="2">
        <f>IF(ISBLANK(VLOOKUP($A311,$A$3:$D$57,COUNT($B$3:C$3)+1,FALSE)),NA(),VLOOKUP($A311,$A$3:$D$57,COUNT($B$3:C$3)+1,FALSE))</f>
        <v>7.06</v>
      </c>
      <c r="D311" s="2">
        <f>IF(ISBLANK(VLOOKUP($A311,$A$3:$D$57,COUNT($B$3:D$3)+1,FALSE)),NA(),VLOOKUP($A311,$A$3:$D$57,COUNT($B$3:D$3)+1,FALSE))</f>
        <v>26.45</v>
      </c>
      <c r="AD311" s="3" t="s">
        <v>26</v>
      </c>
      <c r="AE311" s="3">
        <v>7</v>
      </c>
      <c r="AF311" s="3" t="s">
        <v>25</v>
      </c>
      <c r="AG311" s="6">
        <v>3.3439999999999999</v>
      </c>
      <c r="AH311" s="6">
        <v>4.165</v>
      </c>
      <c r="AI311" s="6">
        <v>4.681</v>
      </c>
      <c r="AJ311" s="6">
        <v>5.0599999999999996</v>
      </c>
      <c r="AK311" s="6">
        <v>5.359</v>
      </c>
      <c r="AL311" s="6">
        <v>5.6059999999999999</v>
      </c>
      <c r="AM311" s="6">
        <v>5.8150000000000004</v>
      </c>
      <c r="AN311" s="6">
        <v>5.9980000000000002</v>
      </c>
      <c r="AO311" s="6">
        <v>6.1580000000000004</v>
      </c>
      <c r="AP311" s="6">
        <v>6.3019999999999996</v>
      </c>
      <c r="AQ311" s="6">
        <v>6.431</v>
      </c>
      <c r="AR311" s="6">
        <v>6.55</v>
      </c>
      <c r="AS311" s="6">
        <v>6.6580000000000004</v>
      </c>
      <c r="AT311" s="6">
        <v>6.7590000000000003</v>
      </c>
      <c r="AU311" s="6">
        <v>6.8520000000000003</v>
      </c>
      <c r="AV311" s="6">
        <v>6.9390000000000001</v>
      </c>
      <c r="AW311" s="6">
        <v>7.02</v>
      </c>
      <c r="AX311" s="6">
        <v>7.0970000000000004</v>
      </c>
      <c r="AY311" s="6">
        <v>7.17</v>
      </c>
      <c r="AZ311" s="6">
        <v>7.2429999999999994</v>
      </c>
    </row>
    <row r="312" spans="1:52" s="2" customFormat="1" ht="14.25" customHeight="1">
      <c r="A312" s="3" t="str">
        <f>CONCATENATE("n=",ROUNDUP((MAX($H$59:$AB$59)/(100)*((COUNTA($A$232:$A311)+1))),0))</f>
        <v>n=44</v>
      </c>
      <c r="B312" s="2">
        <f>IF(ISBLANK(VLOOKUP($A312,$A$3:$D$57,COUNT($B$3:B$3)+1,FALSE)),NA(),VLOOKUP($A312,$A$3:$D$57,COUNT($B$3:B$3)+1,FALSE))</f>
        <v>11.71</v>
      </c>
      <c r="C312" s="2">
        <f>IF(ISBLANK(VLOOKUP($A312,$A$3:$D$57,COUNT($B$3:C$3)+1,FALSE)),NA(),VLOOKUP($A312,$A$3:$D$57,COUNT($B$3:C$3)+1,FALSE))</f>
        <v>7.06</v>
      </c>
      <c r="D312" s="2">
        <f>IF(ISBLANK(VLOOKUP($A312,$A$3:$D$57,COUNT($B$3:D$3)+1,FALSE)),NA(),VLOOKUP($A312,$A$3:$D$57,COUNT($B$3:D$3)+1,FALSE))</f>
        <v>26.45</v>
      </c>
      <c r="AD312" s="3"/>
      <c r="AE312" s="3"/>
      <c r="AF312" s="3" t="s">
        <v>24</v>
      </c>
      <c r="AG312" s="6">
        <v>4.9489999999999998</v>
      </c>
      <c r="AH312" s="6">
        <v>5.9189999999999996</v>
      </c>
      <c r="AI312" s="6">
        <v>6.5430000000000001</v>
      </c>
      <c r="AJ312" s="6">
        <v>7.0049999999999999</v>
      </c>
      <c r="AK312" s="6">
        <v>7.3730000000000002</v>
      </c>
      <c r="AL312" s="6">
        <v>7.6790000000000003</v>
      </c>
      <c r="AM312" s="6">
        <v>7.9390000000000001</v>
      </c>
      <c r="AN312" s="6">
        <v>8.1660000000000004</v>
      </c>
      <c r="AO312" s="6">
        <v>8.3680000000000003</v>
      </c>
      <c r="AP312" s="6">
        <v>8.548</v>
      </c>
      <c r="AQ312" s="6">
        <v>8.7110000000000003</v>
      </c>
      <c r="AR312" s="6">
        <v>8.86</v>
      </c>
      <c r="AS312" s="6">
        <v>8.9969999999999999</v>
      </c>
      <c r="AT312" s="6">
        <v>9.1240000000000006</v>
      </c>
      <c r="AU312" s="6">
        <v>9.2420000000000009</v>
      </c>
      <c r="AV312" s="6">
        <v>9.3529999999999998</v>
      </c>
      <c r="AW312" s="6">
        <v>9.4559999999999995</v>
      </c>
      <c r="AX312" s="6">
        <v>9.5540000000000003</v>
      </c>
      <c r="AY312" s="6">
        <v>9.6460000000000008</v>
      </c>
      <c r="AZ312" s="6">
        <v>9.7380000000000013</v>
      </c>
    </row>
    <row r="313" spans="1:52" s="2" customFormat="1" ht="14.25" customHeight="1">
      <c r="A313" s="3" t="str">
        <f>CONCATENATE("n=",ROUNDUP((MAX($H$59:$AB$59)/(100)*((COUNTA($A$232:$A312)+1))),0))</f>
        <v>n=45</v>
      </c>
      <c r="B313" s="2">
        <f>IF(ISBLANK(VLOOKUP($A313,$A$3:$D$57,COUNT($B$3:B$3)+1,FALSE)),NA(),VLOOKUP($A313,$A$3:$D$57,COUNT($B$3:B$3)+1,FALSE))</f>
        <v>21.36</v>
      </c>
      <c r="C313" s="2">
        <f>IF(ISBLANK(VLOOKUP($A313,$A$3:$D$57,COUNT($B$3:C$3)+1,FALSE)),NA(),VLOOKUP($A313,$A$3:$D$57,COUNT($B$3:C$3)+1,FALSE))</f>
        <v>21.41</v>
      </c>
      <c r="D313" s="2">
        <f>IF(ISBLANK(VLOOKUP($A313,$A$3:$D$57,COUNT($B$3:D$3)+1,FALSE)),NA(),VLOOKUP($A313,$A$3:$D$57,COUNT($B$3:D$3)+1,FALSE))</f>
        <v>31.23</v>
      </c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1:52" s="2" customFormat="1" ht="14.25" customHeight="1">
      <c r="A314" s="3" t="str">
        <f>CONCATENATE("n=",ROUNDUP((MAX($H$59:$AB$59)/(100)*((COUNTA($A$232:$A313)+1))),0))</f>
        <v>n=46</v>
      </c>
      <c r="B314" s="2">
        <f>IF(ISBLANK(VLOOKUP($A314,$A$3:$D$57,COUNT($B$3:B$3)+1,FALSE)),NA(),VLOOKUP($A314,$A$3:$D$57,COUNT($B$3:B$3)+1,FALSE))</f>
        <v>12.38</v>
      </c>
      <c r="C314" s="2">
        <f>IF(ISBLANK(VLOOKUP($A314,$A$3:$D$57,COUNT($B$3:C$3)+1,FALSE)),NA(),VLOOKUP($A314,$A$3:$D$57,COUNT($B$3:C$3)+1,FALSE))</f>
        <v>8.4</v>
      </c>
      <c r="D314" s="2">
        <f>IF(ISBLANK(VLOOKUP($A314,$A$3:$D$57,COUNT($B$3:D$3)+1,FALSE)),NA(),VLOOKUP($A314,$A$3:$D$57,COUNT($B$3:D$3)+1,FALSE))</f>
        <v>8.16</v>
      </c>
      <c r="AD314" s="3" t="s">
        <v>26</v>
      </c>
      <c r="AE314" s="3">
        <v>8</v>
      </c>
      <c r="AF314" s="3" t="s">
        <v>25</v>
      </c>
      <c r="AG314" s="6">
        <v>3.2610000000000001</v>
      </c>
      <c r="AH314" s="6">
        <v>4.0410000000000004</v>
      </c>
      <c r="AI314" s="6">
        <v>4.5289999999999999</v>
      </c>
      <c r="AJ314" s="6">
        <v>4.8860000000000001</v>
      </c>
      <c r="AK314" s="6">
        <v>5.1669999999999998</v>
      </c>
      <c r="AL314" s="6">
        <v>5.399</v>
      </c>
      <c r="AM314" s="6">
        <v>5.5970000000000004</v>
      </c>
      <c r="AN314" s="6">
        <v>5.7670000000000003</v>
      </c>
      <c r="AO314" s="6">
        <v>5.9180000000000001</v>
      </c>
      <c r="AP314" s="6">
        <v>6.0540000000000003</v>
      </c>
      <c r="AQ314" s="6">
        <v>6.1749999999999998</v>
      </c>
      <c r="AR314" s="6">
        <v>6.2869999999999999</v>
      </c>
      <c r="AS314" s="6">
        <v>6.3890000000000002</v>
      </c>
      <c r="AT314" s="6">
        <v>6.4829999999999997</v>
      </c>
      <c r="AU314" s="6">
        <v>6.5709999999999997</v>
      </c>
      <c r="AV314" s="6">
        <v>6.6529999999999996</v>
      </c>
      <c r="AW314" s="6">
        <v>6.7290000000000001</v>
      </c>
      <c r="AX314" s="6">
        <v>6.8019999999999996</v>
      </c>
      <c r="AY314" s="6">
        <v>6.87</v>
      </c>
      <c r="AZ314" s="6">
        <v>6.9380000000000006</v>
      </c>
    </row>
    <row r="315" spans="1:52" s="2" customFormat="1" ht="14.25" customHeight="1">
      <c r="A315" s="3" t="str">
        <f>CONCATENATE("n=",ROUNDUP((MAX($H$59:$AB$59)/(100)*((COUNTA($A$232:$A314)+1))),0))</f>
        <v>n=46</v>
      </c>
      <c r="B315" s="2">
        <f>IF(ISBLANK(VLOOKUP($A315,$A$3:$D$57,COUNT($B$3:B$3)+1,FALSE)),NA(),VLOOKUP($A315,$A$3:$D$57,COUNT($B$3:B$3)+1,FALSE))</f>
        <v>12.38</v>
      </c>
      <c r="C315" s="2">
        <f>IF(ISBLANK(VLOOKUP($A315,$A$3:$D$57,COUNT($B$3:C$3)+1,FALSE)),NA(),VLOOKUP($A315,$A$3:$D$57,COUNT($B$3:C$3)+1,FALSE))</f>
        <v>8.4</v>
      </c>
      <c r="D315" s="2">
        <f>IF(ISBLANK(VLOOKUP($A315,$A$3:$D$57,COUNT($B$3:D$3)+1,FALSE)),NA(),VLOOKUP($A315,$A$3:$D$57,COUNT($B$3:D$3)+1,FALSE))</f>
        <v>8.16</v>
      </c>
      <c r="AD315" s="3"/>
      <c r="AE315" s="3"/>
      <c r="AF315" s="3" t="s">
        <v>24</v>
      </c>
      <c r="AG315" s="6">
        <v>4.7460000000000004</v>
      </c>
      <c r="AH315" s="6">
        <v>5.6349999999999998</v>
      </c>
      <c r="AI315" s="6">
        <v>6.2039999999999997</v>
      </c>
      <c r="AJ315" s="6">
        <v>6.625</v>
      </c>
      <c r="AK315" s="6">
        <v>6.96</v>
      </c>
      <c r="AL315" s="6">
        <v>7.2370000000000001</v>
      </c>
      <c r="AM315" s="6">
        <v>7.4740000000000002</v>
      </c>
      <c r="AN315" s="6">
        <v>7.681</v>
      </c>
      <c r="AO315" s="6">
        <v>7.8630000000000004</v>
      </c>
      <c r="AP315" s="6">
        <v>8.0269999999999992</v>
      </c>
      <c r="AQ315" s="6">
        <v>8.1760000000000002</v>
      </c>
      <c r="AR315" s="6">
        <v>8.3119999999999994</v>
      </c>
      <c r="AS315" s="6">
        <v>8.4359999999999999</v>
      </c>
      <c r="AT315" s="6">
        <v>8.5519999999999996</v>
      </c>
      <c r="AU315" s="6">
        <v>8.6590000000000007</v>
      </c>
      <c r="AV315" s="6">
        <v>8.76</v>
      </c>
      <c r="AW315" s="6">
        <v>8.8539999999999992</v>
      </c>
      <c r="AX315" s="6">
        <v>8.9429999999999996</v>
      </c>
      <c r="AY315" s="6">
        <v>9.0269999999999992</v>
      </c>
      <c r="AZ315" s="6">
        <v>9.1109999999999989</v>
      </c>
    </row>
    <row r="316" spans="1:52" s="2" customFormat="1" ht="14.25" customHeight="1">
      <c r="A316" s="3" t="str">
        <f>CONCATENATE("n=",ROUNDUP((MAX($H$59:$AB$59)/(100)*((COUNTA($A$232:$A315)+1))),0))</f>
        <v>n=47</v>
      </c>
      <c r="B316" s="2">
        <f>IF(ISBLANK(VLOOKUP($A316,$A$3:$D$57,COUNT($B$3:B$3)+1,FALSE)),NA(),VLOOKUP($A316,$A$3:$D$57,COUNT($B$3:B$3)+1,FALSE))</f>
        <v>63</v>
      </c>
      <c r="C316" s="2">
        <f>IF(ISBLANK(VLOOKUP($A316,$A$3:$D$57,COUNT($B$3:C$3)+1,FALSE)),NA(),VLOOKUP($A316,$A$3:$D$57,COUNT($B$3:C$3)+1,FALSE))</f>
        <v>8.08</v>
      </c>
      <c r="D316" s="2">
        <f>IF(ISBLANK(VLOOKUP($A316,$A$3:$D$57,COUNT($B$3:D$3)+1,FALSE)),NA(),VLOOKUP($A316,$A$3:$D$57,COUNT($B$3:D$3)+1,FALSE))</f>
        <v>53.25</v>
      </c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1:52" s="2" customFormat="1" ht="14.25" customHeight="1">
      <c r="A317" s="3" t="str">
        <f>CONCATENATE("n=",ROUNDUP((MAX($H$59:$AB$59)/(100)*((COUNTA($A$232:$A316)+1))),0))</f>
        <v>n=47</v>
      </c>
      <c r="B317" s="2">
        <f>IF(ISBLANK(VLOOKUP($A317,$A$3:$D$57,COUNT($B$3:B$3)+1,FALSE)),NA(),VLOOKUP($A317,$A$3:$D$57,COUNT($B$3:B$3)+1,FALSE))</f>
        <v>63</v>
      </c>
      <c r="C317" s="2">
        <f>IF(ISBLANK(VLOOKUP($A317,$A$3:$D$57,COUNT($B$3:C$3)+1,FALSE)),NA(),VLOOKUP($A317,$A$3:$D$57,COUNT($B$3:C$3)+1,FALSE))</f>
        <v>8.08</v>
      </c>
      <c r="D317" s="2">
        <f>IF(ISBLANK(VLOOKUP($A317,$A$3:$D$57,COUNT($B$3:D$3)+1,FALSE)),NA(),VLOOKUP($A317,$A$3:$D$57,COUNT($B$3:D$3)+1,FALSE))</f>
        <v>53.25</v>
      </c>
      <c r="AD317" s="3" t="s">
        <v>26</v>
      </c>
      <c r="AE317" s="3">
        <v>9</v>
      </c>
      <c r="AF317" s="3" t="s">
        <v>25</v>
      </c>
      <c r="AG317" s="6">
        <v>3.1989999999999998</v>
      </c>
      <c r="AH317" s="6">
        <v>3.9489999999999998</v>
      </c>
      <c r="AI317" s="6">
        <v>4.415</v>
      </c>
      <c r="AJ317" s="6">
        <v>4.7560000000000002</v>
      </c>
      <c r="AK317" s="6">
        <v>5.024</v>
      </c>
      <c r="AL317" s="6">
        <v>5.2439999999999998</v>
      </c>
      <c r="AM317" s="6">
        <v>5.4320000000000004</v>
      </c>
      <c r="AN317" s="6">
        <v>5.5949999999999998</v>
      </c>
      <c r="AO317" s="6">
        <v>5.7389999999999999</v>
      </c>
      <c r="AP317" s="6">
        <v>5.867</v>
      </c>
      <c r="AQ317" s="6">
        <v>5.9829999999999997</v>
      </c>
      <c r="AR317" s="6">
        <v>6.0890000000000004</v>
      </c>
      <c r="AS317" s="6">
        <v>6.1859999999999999</v>
      </c>
      <c r="AT317" s="6">
        <v>6.2759999999999998</v>
      </c>
      <c r="AU317" s="6">
        <v>6.359</v>
      </c>
      <c r="AV317" s="6">
        <v>6.4370000000000003</v>
      </c>
      <c r="AW317" s="6">
        <v>6.51</v>
      </c>
      <c r="AX317" s="6">
        <v>6.5789999999999997</v>
      </c>
      <c r="AY317" s="6">
        <v>6.6440000000000001</v>
      </c>
      <c r="AZ317" s="6">
        <v>6.7090000000000005</v>
      </c>
    </row>
    <row r="318" spans="1:52" s="2" customFormat="1" ht="14.25" customHeight="1">
      <c r="A318" s="3" t="str">
        <f>CONCATENATE("n=",ROUNDUP((MAX($H$59:$AB$59)/(100)*((COUNTA($A$232:$A317)+1))),0))</f>
        <v>n=48</v>
      </c>
      <c r="B318" s="2">
        <f>IF(ISBLANK(VLOOKUP($A318,$A$3:$D$57,COUNT($B$3:B$3)+1,FALSE)),NA(),VLOOKUP($A318,$A$3:$D$57,COUNT($B$3:B$3)+1,FALSE))</f>
        <v>13.36</v>
      </c>
      <c r="C318" s="2">
        <f>IF(ISBLANK(VLOOKUP($A318,$A$3:$D$57,COUNT($B$3:C$3)+1,FALSE)),NA(),VLOOKUP($A318,$A$3:$D$57,COUNT($B$3:C$3)+1,FALSE))</f>
        <v>6.95</v>
      </c>
      <c r="D318" s="2">
        <f>IF(ISBLANK(VLOOKUP($A318,$A$3:$D$57,COUNT($B$3:D$3)+1,FALSE)),NA(),VLOOKUP($A318,$A$3:$D$57,COUNT($B$3:D$3)+1,FALSE))</f>
        <v>6.73</v>
      </c>
      <c r="AD318" s="3"/>
      <c r="AE318" s="3"/>
      <c r="AF318" s="3" t="s">
        <v>24</v>
      </c>
      <c r="AG318" s="6">
        <v>4.5960000000000001</v>
      </c>
      <c r="AH318" s="6">
        <v>5.4279999999999999</v>
      </c>
      <c r="AI318" s="6">
        <v>5.9569999999999999</v>
      </c>
      <c r="AJ318" s="6">
        <v>6.3479999999999999</v>
      </c>
      <c r="AK318" s="6">
        <v>6.6580000000000004</v>
      </c>
      <c r="AL318" s="6">
        <v>6.915</v>
      </c>
      <c r="AM318" s="6">
        <v>7.1340000000000003</v>
      </c>
      <c r="AN318" s="6">
        <v>7.3250000000000002</v>
      </c>
      <c r="AO318" s="6">
        <v>7.4950000000000001</v>
      </c>
      <c r="AP318" s="6">
        <v>7.6470000000000002</v>
      </c>
      <c r="AQ318" s="6">
        <v>7.7839999999999998</v>
      </c>
      <c r="AR318" s="6">
        <v>7.91</v>
      </c>
      <c r="AS318" s="6">
        <v>8.0250000000000004</v>
      </c>
      <c r="AT318" s="6">
        <v>8.1319999999999997</v>
      </c>
      <c r="AU318" s="6">
        <v>8.2319999999999993</v>
      </c>
      <c r="AV318" s="6">
        <v>8.3249999999999993</v>
      </c>
      <c r="AW318" s="6">
        <v>8.4120000000000008</v>
      </c>
      <c r="AX318" s="6">
        <v>8.4949999999999992</v>
      </c>
      <c r="AY318" s="6">
        <v>8.5730000000000004</v>
      </c>
      <c r="AZ318" s="6">
        <v>8.6510000000000016</v>
      </c>
    </row>
    <row r="319" spans="1:52" s="2" customFormat="1" ht="14.25" customHeight="1">
      <c r="A319" s="3" t="str">
        <f>CONCATENATE("n=",ROUNDUP((MAX($H$59:$AB$59)/(100)*((COUNTA($A$232:$A318)+1))),0))</f>
        <v>n=48</v>
      </c>
      <c r="B319" s="2">
        <f>IF(ISBLANK(VLOOKUP($A319,$A$3:$D$57,COUNT($B$3:B$3)+1,FALSE)),NA(),VLOOKUP($A319,$A$3:$D$57,COUNT($B$3:B$3)+1,FALSE))</f>
        <v>13.36</v>
      </c>
      <c r="C319" s="2">
        <f>IF(ISBLANK(VLOOKUP($A319,$A$3:$D$57,COUNT($B$3:C$3)+1,FALSE)),NA(),VLOOKUP($A319,$A$3:$D$57,COUNT($B$3:C$3)+1,FALSE))</f>
        <v>6.95</v>
      </c>
      <c r="D319" s="2">
        <f>IF(ISBLANK(VLOOKUP($A319,$A$3:$D$57,COUNT($B$3:D$3)+1,FALSE)),NA(),VLOOKUP($A319,$A$3:$D$57,COUNT($B$3:D$3)+1,FALSE))</f>
        <v>6.73</v>
      </c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1:52" s="2" customFormat="1" ht="14.25" customHeight="1">
      <c r="A320" s="3" t="str">
        <f>CONCATENATE("n=",ROUNDUP((MAX($H$59:$AB$59)/(100)*((COUNTA($A$232:$A319)+1))),0))</f>
        <v>n=49</v>
      </c>
      <c r="B320" s="2">
        <f>IF(ISBLANK(VLOOKUP($A320,$A$3:$D$57,COUNT($B$3:B$3)+1,FALSE)),NA(),VLOOKUP($A320,$A$3:$D$57,COUNT($B$3:B$3)+1,FALSE))</f>
        <v>10.65</v>
      </c>
      <c r="C320" s="2">
        <f>IF(ISBLANK(VLOOKUP($A320,$A$3:$D$57,COUNT($B$3:C$3)+1,FALSE)),NA(),VLOOKUP($A320,$A$3:$D$57,COUNT($B$3:C$3)+1,FALSE))</f>
        <v>8.2799999999999994</v>
      </c>
      <c r="D320" s="2">
        <f>IF(ISBLANK(VLOOKUP($A320,$A$3:$D$57,COUNT($B$3:D$3)+1,FALSE)),NA(),VLOOKUP($A320,$A$3:$D$57,COUNT($B$3:D$3)+1,FALSE))</f>
        <v>21.26</v>
      </c>
      <c r="AD320" s="3" t="s">
        <v>26</v>
      </c>
      <c r="AE320" s="3">
        <v>10</v>
      </c>
      <c r="AF320" s="3" t="s">
        <v>25</v>
      </c>
      <c r="AG320" s="6">
        <v>3.1509999999999998</v>
      </c>
      <c r="AH320" s="6">
        <v>3.8769999999999998</v>
      </c>
      <c r="AI320" s="6">
        <v>4.327</v>
      </c>
      <c r="AJ320" s="6">
        <v>4.6539999999999999</v>
      </c>
      <c r="AK320" s="6">
        <v>4.9119999999999999</v>
      </c>
      <c r="AL320" s="6">
        <v>5.1239999999999997</v>
      </c>
      <c r="AM320" s="6">
        <v>5.3049999999999997</v>
      </c>
      <c r="AN320" s="6">
        <v>5.4610000000000003</v>
      </c>
      <c r="AO320" s="6">
        <v>5.5590000000000002</v>
      </c>
      <c r="AP320" s="6">
        <v>5.7220000000000004</v>
      </c>
      <c r="AQ320" s="6">
        <v>5.8330000000000002</v>
      </c>
      <c r="AR320" s="6">
        <v>5.9349999999999996</v>
      </c>
      <c r="AS320" s="6">
        <v>6.0279999999999996</v>
      </c>
      <c r="AT320" s="6">
        <v>6.1139999999999999</v>
      </c>
      <c r="AU320" s="6">
        <v>6.194</v>
      </c>
      <c r="AV320" s="6">
        <v>6.2690000000000001</v>
      </c>
      <c r="AW320" s="6">
        <v>6.3390000000000004</v>
      </c>
      <c r="AX320" s="6">
        <v>6.4050000000000002</v>
      </c>
      <c r="AY320" s="6">
        <v>6.4669999999999996</v>
      </c>
      <c r="AZ320" s="6">
        <v>6.5244999999999997</v>
      </c>
    </row>
    <row r="321" spans="1:52" s="2" customFormat="1" ht="14.25" customHeight="1">
      <c r="A321" s="3" t="str">
        <f>CONCATENATE("n=",ROUNDUP((MAX($H$59:$AB$59)/(100)*((COUNTA($A$232:$A320)+1))),0))</f>
        <v>n=49</v>
      </c>
      <c r="B321" s="2">
        <f>IF(ISBLANK(VLOOKUP($A321,$A$3:$D$57,COUNT($B$3:B$3)+1,FALSE)),NA(),VLOOKUP($A321,$A$3:$D$57,COUNT($B$3:B$3)+1,FALSE))</f>
        <v>10.65</v>
      </c>
      <c r="C321" s="2">
        <f>IF(ISBLANK(VLOOKUP($A321,$A$3:$D$57,COUNT($B$3:C$3)+1,FALSE)),NA(),VLOOKUP($A321,$A$3:$D$57,COUNT($B$3:C$3)+1,FALSE))</f>
        <v>8.2799999999999994</v>
      </c>
      <c r="D321" s="2">
        <f>IF(ISBLANK(VLOOKUP($A321,$A$3:$D$57,COUNT($B$3:D$3)+1,FALSE)),NA(),VLOOKUP($A321,$A$3:$D$57,COUNT($B$3:D$3)+1,FALSE))</f>
        <v>21.26</v>
      </c>
      <c r="AD321" s="3"/>
      <c r="AE321" s="3"/>
      <c r="AF321" s="3" t="s">
        <v>24</v>
      </c>
      <c r="AG321" s="6">
        <v>4.4820000000000002</v>
      </c>
      <c r="AH321" s="6">
        <v>5.27</v>
      </c>
      <c r="AI321" s="6">
        <v>5.7690000000000001</v>
      </c>
      <c r="AJ321" s="6">
        <v>6.1360000000000001</v>
      </c>
      <c r="AK321" s="6">
        <v>6.4279999999999999</v>
      </c>
      <c r="AL321" s="6">
        <v>6.6689999999999996</v>
      </c>
      <c r="AM321" s="6">
        <v>6.875</v>
      </c>
      <c r="AN321" s="6">
        <v>7.0549999999999997</v>
      </c>
      <c r="AO321" s="6">
        <v>7.2130000000000001</v>
      </c>
      <c r="AP321" s="6">
        <v>7.3559999999999999</v>
      </c>
      <c r="AQ321" s="6">
        <v>7.4850000000000003</v>
      </c>
      <c r="AR321" s="6">
        <v>7.6029999999999998</v>
      </c>
      <c r="AS321" s="6">
        <v>7.7119999999999997</v>
      </c>
      <c r="AT321" s="6">
        <v>7.8120000000000003</v>
      </c>
      <c r="AU321" s="6">
        <v>7.9059999999999997</v>
      </c>
      <c r="AV321" s="6">
        <v>7.9930000000000003</v>
      </c>
      <c r="AW321" s="6">
        <v>8.0760000000000005</v>
      </c>
      <c r="AX321" s="6">
        <v>8.1530000000000005</v>
      </c>
      <c r="AY321" s="6">
        <v>8.2260000000000009</v>
      </c>
      <c r="AZ321" s="6">
        <v>8.2935000000000016</v>
      </c>
    </row>
    <row r="322" spans="1:52" s="2" customFormat="1" ht="14.25" customHeight="1">
      <c r="A322" s="3" t="str">
        <f>CONCATENATE("n=",ROUNDUP((MAX($H$59:$AB$59)/(100)*((COUNTA($A$232:$A321)+1))),0))</f>
        <v>n=50</v>
      </c>
      <c r="B322" s="2">
        <f>IF(ISBLANK(VLOOKUP($A322,$A$3:$D$57,COUNT($B$3:B$3)+1,FALSE)),NA(),VLOOKUP($A322,$A$3:$D$57,COUNT($B$3:B$3)+1,FALSE))</f>
        <v>10.51</v>
      </c>
      <c r="C322" s="2">
        <f>IF(ISBLANK(VLOOKUP($A322,$A$3:$D$57,COUNT($B$3:C$3)+1,FALSE)),NA(),VLOOKUP($A322,$A$3:$D$57,COUNT($B$3:C$3)+1,FALSE))</f>
        <v>5.16</v>
      </c>
      <c r="D322" s="2">
        <f>IF(ISBLANK(VLOOKUP($A322,$A$3:$D$57,COUNT($B$3:D$3)+1,FALSE)),NA(),VLOOKUP($A322,$A$3:$D$57,COUNT($B$3:D$3)+1,FALSE))</f>
        <v>5.18</v>
      </c>
      <c r="AD322" s="3"/>
      <c r="AE322" s="3"/>
      <c r="AF322" s="3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1:52" s="2" customFormat="1" ht="14.25" customHeight="1">
      <c r="A323" s="3" t="str">
        <f>CONCATENATE("n=",ROUNDUP((MAX($H$59:$AB$59)/(100)*((COUNTA($A$232:$A322)+1))),0))</f>
        <v>n=51</v>
      </c>
      <c r="B323" s="2">
        <f>IF(ISBLANK(VLOOKUP($A323,$A$3:$D$57,COUNT($B$3:B$3)+1,FALSE)),NA(),VLOOKUP($A323,$A$3:$D$57,COUNT($B$3:B$3)+1,FALSE))</f>
        <v>34.75</v>
      </c>
      <c r="C323" s="2">
        <f>IF(ISBLANK(VLOOKUP($A323,$A$3:$D$57,COUNT($B$3:C$3)+1,FALSE)),NA(),VLOOKUP($A323,$A$3:$D$57,COUNT($B$3:C$3)+1,FALSE))</f>
        <v>10.61</v>
      </c>
      <c r="D323" s="2">
        <f>IF(ISBLANK(VLOOKUP($A323,$A$3:$D$57,COUNT($B$3:D$3)+1,FALSE)),NA(),VLOOKUP($A323,$A$3:$D$57,COUNT($B$3:D$3)+1,FALSE))</f>
        <v>57.77</v>
      </c>
      <c r="AD323" s="3" t="s">
        <v>26</v>
      </c>
      <c r="AE323" s="3">
        <v>11</v>
      </c>
      <c r="AF323" s="3" t="s">
        <v>25</v>
      </c>
      <c r="AG323" s="6">
        <v>3.113</v>
      </c>
      <c r="AH323" s="6">
        <v>3.82</v>
      </c>
      <c r="AI323" s="6">
        <v>4.2560000000000002</v>
      </c>
      <c r="AJ323" s="6">
        <v>4.5739999999999998</v>
      </c>
      <c r="AK323" s="6">
        <v>4.8230000000000004</v>
      </c>
      <c r="AL323" s="6">
        <v>5.0279999999999996</v>
      </c>
      <c r="AM323" s="6">
        <v>5.202</v>
      </c>
      <c r="AN323" s="6">
        <v>5.3529999999999998</v>
      </c>
      <c r="AO323" s="6">
        <v>5.4870000000000001</v>
      </c>
      <c r="AP323" s="6">
        <v>5.6050000000000004</v>
      </c>
      <c r="AQ323" s="6">
        <v>5.7130000000000001</v>
      </c>
      <c r="AR323" s="6">
        <v>5.8109999999999999</v>
      </c>
      <c r="AS323" s="6">
        <v>5.9009999999999998</v>
      </c>
      <c r="AT323" s="6">
        <v>5.984</v>
      </c>
      <c r="AU323" s="6">
        <v>6.0620000000000003</v>
      </c>
      <c r="AV323" s="6">
        <v>6.1340000000000003</v>
      </c>
      <c r="AW323" s="6">
        <v>6.202</v>
      </c>
      <c r="AX323" s="6">
        <v>6.2649999999999997</v>
      </c>
      <c r="AY323" s="6">
        <v>6.3259999999999996</v>
      </c>
      <c r="AZ323" s="6">
        <v>6.3810000000000002</v>
      </c>
    </row>
    <row r="324" spans="1:52" s="2" customFormat="1" ht="14.25" customHeight="1">
      <c r="A324" s="3" t="str">
        <f>CONCATENATE("n=",ROUNDUP((MAX($H$59:$AB$59)/(100)*((COUNTA($A$232:$A323)+1))),0))</f>
        <v>n=51</v>
      </c>
      <c r="B324" s="2">
        <f>IF(ISBLANK(VLOOKUP($A324,$A$3:$D$57,COUNT($B$3:B$3)+1,FALSE)),NA(),VLOOKUP($A324,$A$3:$D$57,COUNT($B$3:B$3)+1,FALSE))</f>
        <v>34.75</v>
      </c>
      <c r="C324" s="2">
        <f>IF(ISBLANK(VLOOKUP($A324,$A$3:$D$57,COUNT($B$3:C$3)+1,FALSE)),NA(),VLOOKUP($A324,$A$3:$D$57,COUNT($B$3:C$3)+1,FALSE))</f>
        <v>10.61</v>
      </c>
      <c r="D324" s="2">
        <f>IF(ISBLANK(VLOOKUP($A324,$A$3:$D$57,COUNT($B$3:D$3)+1,FALSE)),NA(),VLOOKUP($A324,$A$3:$D$57,COUNT($B$3:D$3)+1,FALSE))</f>
        <v>57.77</v>
      </c>
      <c r="AD324" s="3"/>
      <c r="AE324" s="3"/>
      <c r="AF324" s="3" t="s">
        <v>24</v>
      </c>
      <c r="AG324" s="6">
        <v>4.3920000000000003</v>
      </c>
      <c r="AH324" s="6">
        <v>5.1459999999999999</v>
      </c>
      <c r="AI324" s="6">
        <v>5.6210000000000004</v>
      </c>
      <c r="AJ324" s="6">
        <v>5.97</v>
      </c>
      <c r="AK324" s="6">
        <v>6.2469999999999999</v>
      </c>
      <c r="AL324" s="6">
        <v>6.476</v>
      </c>
      <c r="AM324" s="6">
        <v>6.6719999999999997</v>
      </c>
      <c r="AN324" s="6">
        <v>6.8419999999999996</v>
      </c>
      <c r="AO324" s="6">
        <v>6.992</v>
      </c>
      <c r="AP324" s="6">
        <v>7.1280000000000001</v>
      </c>
      <c r="AQ324" s="6">
        <v>7.25</v>
      </c>
      <c r="AR324" s="6">
        <v>7.3620000000000001</v>
      </c>
      <c r="AS324" s="6">
        <v>7.4649999999999999</v>
      </c>
      <c r="AT324" s="6">
        <v>7.56</v>
      </c>
      <c r="AU324" s="6">
        <v>7.649</v>
      </c>
      <c r="AV324" s="6">
        <v>7.7320000000000002</v>
      </c>
      <c r="AW324" s="6">
        <v>7.8090000000000002</v>
      </c>
      <c r="AX324" s="6">
        <v>7.883</v>
      </c>
      <c r="AY324" s="6">
        <v>7.952</v>
      </c>
      <c r="AZ324" s="6">
        <v>8.016</v>
      </c>
    </row>
    <row r="325" spans="1:52" s="2" customFormat="1" ht="14.25" customHeight="1">
      <c r="A325" s="3" t="str">
        <f>CONCATENATE("n=",ROUNDUP((MAX($H$59:$AB$59)/(100)*((COUNTA($A$232:$A324)+1))),0))</f>
        <v>n=52</v>
      </c>
      <c r="B325" s="2">
        <f>IF(ISBLANK(VLOOKUP($A325,$A$3:$D$57,COUNT($B$3:B$3)+1,FALSE)),NA(),VLOOKUP($A325,$A$3:$D$57,COUNT($B$3:B$3)+1,FALSE))</f>
        <v>13.18</v>
      </c>
      <c r="C325" s="2">
        <f>IF(ISBLANK(VLOOKUP($A325,$A$3:$D$57,COUNT($B$3:C$3)+1,FALSE)),NA(),VLOOKUP($A325,$A$3:$D$57,COUNT($B$3:C$3)+1,FALSE))</f>
        <v>6.01</v>
      </c>
      <c r="D325" s="2">
        <f>IF(ISBLANK(VLOOKUP($A325,$A$3:$D$57,COUNT($B$3:D$3)+1,FALSE)),NA(),VLOOKUP($A325,$A$3:$D$57,COUNT($B$3:D$3)+1,FALSE))</f>
        <v>49.62</v>
      </c>
      <c r="AD325" s="3"/>
      <c r="AE325" s="3"/>
      <c r="AF325" s="3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1:52" s="2" customFormat="1" ht="14.25" customHeight="1">
      <c r="A326" s="3" t="str">
        <f>CONCATENATE("n=",ROUNDUP((MAX($H$59:$AB$59)/(100)*((COUNTA($A$232:$A325)+1))),0))</f>
        <v>n=52</v>
      </c>
      <c r="B326" s="2">
        <f>IF(ISBLANK(VLOOKUP($A326,$A$3:$D$57,COUNT($B$3:B$3)+1,FALSE)),NA(),VLOOKUP($A326,$A$3:$D$57,COUNT($B$3:B$3)+1,FALSE))</f>
        <v>13.18</v>
      </c>
      <c r="C326" s="2">
        <f>IF(ISBLANK(VLOOKUP($A326,$A$3:$D$57,COUNT($B$3:C$3)+1,FALSE)),NA(),VLOOKUP($A326,$A$3:$D$57,COUNT($B$3:C$3)+1,FALSE))</f>
        <v>6.01</v>
      </c>
      <c r="D326" s="2">
        <f>IF(ISBLANK(VLOOKUP($A326,$A$3:$D$57,COUNT($B$3:D$3)+1,FALSE)),NA(),VLOOKUP($A326,$A$3:$D$57,COUNT($B$3:D$3)+1,FALSE))</f>
        <v>49.62</v>
      </c>
      <c r="AD326" s="3" t="s">
        <v>26</v>
      </c>
      <c r="AE326" s="3">
        <v>12</v>
      </c>
      <c r="AF326" s="3" t="s">
        <v>25</v>
      </c>
      <c r="AG326" s="6">
        <v>3.0819999999999999</v>
      </c>
      <c r="AH326" s="6">
        <v>3.7730000000000001</v>
      </c>
      <c r="AI326" s="6">
        <v>4.1989999999999998</v>
      </c>
      <c r="AJ326" s="6">
        <v>4.508</v>
      </c>
      <c r="AK326" s="6">
        <v>4.7510000000000003</v>
      </c>
      <c r="AL326" s="6">
        <v>4.95</v>
      </c>
      <c r="AM326" s="6">
        <v>5.1189999999999998</v>
      </c>
      <c r="AN326" s="6">
        <v>5.2649999999999997</v>
      </c>
      <c r="AO326" s="6">
        <v>5.3949999999999996</v>
      </c>
      <c r="AP326" s="6">
        <v>5.5110000000000001</v>
      </c>
      <c r="AQ326" s="6">
        <v>5.6150000000000002</v>
      </c>
      <c r="AR326" s="6">
        <v>5.71</v>
      </c>
      <c r="AS326" s="6">
        <v>5.798</v>
      </c>
      <c r="AT326" s="6">
        <v>5.8780000000000001</v>
      </c>
      <c r="AU326" s="6">
        <v>5.9530000000000003</v>
      </c>
      <c r="AV326" s="6">
        <v>6.0229999999999997</v>
      </c>
      <c r="AW326" s="6">
        <v>6.0890000000000004</v>
      </c>
      <c r="AX326" s="6">
        <v>6.1509999999999998</v>
      </c>
      <c r="AY326" s="6">
        <v>6.2089999999999996</v>
      </c>
      <c r="AZ326" s="6">
        <v>6.2629999999999999</v>
      </c>
    </row>
    <row r="327" spans="1:52" s="2" customFormat="1" ht="14.25" customHeight="1">
      <c r="A327" s="3" t="str">
        <f>CONCATENATE("n=",ROUNDUP((MAX($H$59:$AB$59)/(100)*((COUNTA($A$232:$A326)+1))),0))</f>
        <v>n=53</v>
      </c>
      <c r="B327" s="2">
        <f>IF(ISBLANK(VLOOKUP($A327,$A$3:$D$57,COUNT($B$3:B$3)+1,FALSE)),NA(),VLOOKUP($A327,$A$3:$D$57,COUNT($B$3:B$3)+1,FALSE))</f>
        <v>14.5</v>
      </c>
      <c r="C327" s="2">
        <f>IF(ISBLANK(VLOOKUP($A327,$A$3:$D$57,COUNT($B$3:C$3)+1,FALSE)),NA(),VLOOKUP($A327,$A$3:$D$57,COUNT($B$3:C$3)+1,FALSE))</f>
        <v>6.91</v>
      </c>
      <c r="D327" s="2">
        <f>IF(ISBLANK(VLOOKUP($A327,$A$3:$D$57,COUNT($B$3:D$3)+1,FALSE)),NA(),VLOOKUP($A327,$A$3:$D$57,COUNT($B$3:D$3)+1,FALSE))</f>
        <v>9.7100000000000009</v>
      </c>
      <c r="AD327" s="3"/>
      <c r="AE327" s="3"/>
      <c r="AF327" s="3" t="s">
        <v>24</v>
      </c>
      <c r="AG327" s="6">
        <v>4.32</v>
      </c>
      <c r="AH327" s="6">
        <v>5.0460000000000003</v>
      </c>
      <c r="AI327" s="6">
        <v>5.5019999999999998</v>
      </c>
      <c r="AJ327" s="6">
        <v>5.8360000000000003</v>
      </c>
      <c r="AK327" s="6">
        <v>6.101</v>
      </c>
      <c r="AL327" s="6">
        <v>6.3209999999999997</v>
      </c>
      <c r="AM327" s="6">
        <v>6.5069999999999997</v>
      </c>
      <c r="AN327" s="6">
        <v>6.67</v>
      </c>
      <c r="AO327" s="6">
        <v>6.8140000000000001</v>
      </c>
      <c r="AP327" s="6">
        <v>6.9429999999999996</v>
      </c>
      <c r="AQ327" s="6">
        <v>7.06</v>
      </c>
      <c r="AR327" s="6">
        <v>7.1669999999999998</v>
      </c>
      <c r="AS327" s="6">
        <v>7.2649999999999997</v>
      </c>
      <c r="AT327" s="6">
        <v>7.3559999999999999</v>
      </c>
      <c r="AU327" s="6">
        <v>7.4409999999999998</v>
      </c>
      <c r="AV327" s="6">
        <v>7.52</v>
      </c>
      <c r="AW327" s="6">
        <v>7.5940000000000003</v>
      </c>
      <c r="AX327" s="6">
        <v>7.665</v>
      </c>
      <c r="AY327" s="6">
        <v>7.7309999999999999</v>
      </c>
      <c r="AZ327" s="6">
        <v>7.7919999999999998</v>
      </c>
    </row>
    <row r="328" spans="1:52" s="2" customFormat="1" ht="14.25" customHeight="1">
      <c r="A328" s="3" t="str">
        <f>CONCATENATE("n=",ROUNDUP((MAX($H$59:$AB$59)/(100)*((COUNTA($A$232:$A327)+1))),0))</f>
        <v>n=53</v>
      </c>
      <c r="B328" s="2">
        <f>IF(ISBLANK(VLOOKUP($A328,$A$3:$D$57,COUNT($B$3:B$3)+1,FALSE)),NA(),VLOOKUP($A328,$A$3:$D$57,COUNT($B$3:B$3)+1,FALSE))</f>
        <v>14.5</v>
      </c>
      <c r="C328" s="2">
        <f>IF(ISBLANK(VLOOKUP($A328,$A$3:$D$57,COUNT($B$3:C$3)+1,FALSE)),NA(),VLOOKUP($A328,$A$3:$D$57,COUNT($B$3:C$3)+1,FALSE))</f>
        <v>6.91</v>
      </c>
      <c r="D328" s="2">
        <f>IF(ISBLANK(VLOOKUP($A328,$A$3:$D$57,COUNT($B$3:D$3)+1,FALSE)),NA(),VLOOKUP($A328,$A$3:$D$57,COUNT($B$3:D$3)+1,FALSE))</f>
        <v>9.7100000000000009</v>
      </c>
      <c r="AD328" s="3"/>
      <c r="AE328" s="3"/>
      <c r="AF328" s="3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1:52" s="2" customFormat="1" ht="14.25" customHeight="1">
      <c r="A329" s="3" t="str">
        <f>CONCATENATE("n=",ROUNDUP((MAX($H$59:$AB$59)/(100)*((COUNTA($A$232:$A328)+1))),0))</f>
        <v>n=54</v>
      </c>
      <c r="B329" s="2">
        <f>IF(ISBLANK(VLOOKUP($A329,$A$3:$D$57,COUNT($B$3:B$3)+1,FALSE)),NA(),VLOOKUP($A329,$A$3:$D$57,COUNT($B$3:B$3)+1,FALSE))</f>
        <v>9.98</v>
      </c>
      <c r="C329" s="2">
        <f>IF(ISBLANK(VLOOKUP($A329,$A$3:$D$57,COUNT($B$3:C$3)+1,FALSE)),NA(),VLOOKUP($A329,$A$3:$D$57,COUNT($B$3:C$3)+1,FALSE))</f>
        <v>12.34</v>
      </c>
      <c r="D329" s="2">
        <f>IF(ISBLANK(VLOOKUP($A329,$A$3:$D$57,COUNT($B$3:D$3)+1,FALSE)),NA(),VLOOKUP($A329,$A$3:$D$57,COUNT($B$3:D$3)+1,FALSE))</f>
        <v>7.38</v>
      </c>
      <c r="AD329" s="3" t="s">
        <v>26</v>
      </c>
      <c r="AE329" s="3">
        <v>13</v>
      </c>
      <c r="AF329" s="3" t="s">
        <v>25</v>
      </c>
      <c r="AG329" s="6">
        <v>3.0550000000000002</v>
      </c>
      <c r="AH329" s="6">
        <v>3.7349999999999999</v>
      </c>
      <c r="AI329" s="6">
        <v>4.1509999999999998</v>
      </c>
      <c r="AJ329" s="6">
        <v>4.4530000000000003</v>
      </c>
      <c r="AK329" s="6">
        <v>4.6900000000000004</v>
      </c>
      <c r="AL329" s="6">
        <v>4.8849999999999998</v>
      </c>
      <c r="AM329" s="6">
        <v>5.0490000000000004</v>
      </c>
      <c r="AN329" s="6">
        <v>5.1920000000000002</v>
      </c>
      <c r="AO329" s="6">
        <v>5.3179999999999996</v>
      </c>
      <c r="AP329" s="6">
        <v>5.431</v>
      </c>
      <c r="AQ329" s="6">
        <v>5.5330000000000004</v>
      </c>
      <c r="AR329" s="6">
        <v>5.625</v>
      </c>
      <c r="AS329" s="6">
        <v>5.7110000000000003</v>
      </c>
      <c r="AT329" s="6">
        <v>5.7889999999999997</v>
      </c>
      <c r="AU329" s="6">
        <v>5.8620000000000001</v>
      </c>
      <c r="AV329" s="6">
        <v>5.931</v>
      </c>
      <c r="AW329" s="6">
        <v>5.9950000000000001</v>
      </c>
      <c r="AX329" s="6">
        <v>6.0549999999999997</v>
      </c>
      <c r="AY329" s="6">
        <v>6.1120000000000001</v>
      </c>
      <c r="AZ329" s="6">
        <v>6.1645000000000003</v>
      </c>
    </row>
    <row r="330" spans="1:52" s="2" customFormat="1" ht="14.25" customHeight="1">
      <c r="A330" s="3" t="str">
        <f>CONCATENATE("n=",ROUNDUP((MAX($H$59:$AB$59)/(100)*((COUNTA($A$232:$A329)+1))),0))</f>
        <v>n=54</v>
      </c>
      <c r="B330" s="2">
        <f>IF(ISBLANK(VLOOKUP($A330,$A$3:$D$57,COUNT($B$3:B$3)+1,FALSE)),NA(),VLOOKUP($A330,$A$3:$D$57,COUNT($B$3:B$3)+1,FALSE))</f>
        <v>9.98</v>
      </c>
      <c r="C330" s="2">
        <f>IF(ISBLANK(VLOOKUP($A330,$A$3:$D$57,COUNT($B$3:C$3)+1,FALSE)),NA(),VLOOKUP($A330,$A$3:$D$57,COUNT($B$3:C$3)+1,FALSE))</f>
        <v>12.34</v>
      </c>
      <c r="D330" s="2">
        <f>IF(ISBLANK(VLOOKUP($A330,$A$3:$D$57,COUNT($B$3:D$3)+1,FALSE)),NA(),VLOOKUP($A330,$A$3:$D$57,COUNT($B$3:D$3)+1,FALSE))</f>
        <v>7.38</v>
      </c>
      <c r="AD330" s="3"/>
      <c r="AE330" s="3"/>
      <c r="AF330" s="3" t="s">
        <v>24</v>
      </c>
      <c r="AG330" s="6">
        <v>4.26</v>
      </c>
      <c r="AH330" s="6">
        <v>4.9640000000000004</v>
      </c>
      <c r="AI330" s="6">
        <v>5.4039999999999999</v>
      </c>
      <c r="AJ330" s="6">
        <v>5.7270000000000003</v>
      </c>
      <c r="AK330" s="6">
        <v>5.9809999999999999</v>
      </c>
      <c r="AL330" s="6">
        <v>6.1920000000000002</v>
      </c>
      <c r="AM330" s="6">
        <v>6.3719999999999999</v>
      </c>
      <c r="AN330" s="6">
        <v>6.5279999999999996</v>
      </c>
      <c r="AO330" s="6">
        <v>6.6669999999999998</v>
      </c>
      <c r="AP330" s="6">
        <v>6.7910000000000004</v>
      </c>
      <c r="AQ330" s="6">
        <v>6.9029999999999996</v>
      </c>
      <c r="AR330" s="6">
        <v>7.0060000000000002</v>
      </c>
      <c r="AS330" s="6">
        <v>7.101</v>
      </c>
      <c r="AT330" s="6">
        <v>7.1879999999999997</v>
      </c>
      <c r="AU330" s="6">
        <v>7.2690000000000001</v>
      </c>
      <c r="AV330" s="6">
        <v>7.3449999999999998</v>
      </c>
      <c r="AW330" s="6">
        <v>7.4169999999999998</v>
      </c>
      <c r="AX330" s="6">
        <v>7.4850000000000003</v>
      </c>
      <c r="AY330" s="6">
        <v>7.548</v>
      </c>
      <c r="AZ330" s="6">
        <v>7.6065000000000005</v>
      </c>
    </row>
    <row r="331" spans="1:52" s="2" customFormat="1" ht="14.25" customHeight="1">
      <c r="A331" s="3" t="str">
        <f>CONCATENATE("n=",ROUNDUP((MAX($H$59:$AB$59)/(100)*((COUNTA($A$232:$A330)+1))),0))</f>
        <v>n=55</v>
      </c>
      <c r="B331" s="2">
        <f>IF(ISBLANK(VLOOKUP($A331,$A$3:$D$57,COUNT($B$3:B$3)+1,FALSE)),NA(),VLOOKUP($A331,$A$3:$D$57,COUNT($B$3:B$3)+1,FALSE))</f>
        <v>8</v>
      </c>
      <c r="C331" s="2">
        <f>IF(ISBLANK(VLOOKUP($A331,$A$3:$D$57,COUNT($B$3:C$3)+1,FALSE)),NA(),VLOOKUP($A331,$A$3:$D$57,COUNT($B$3:C$3)+1,FALSE))</f>
        <v>7.6</v>
      </c>
      <c r="D331" s="2">
        <f>IF(ISBLANK(VLOOKUP($A331,$A$3:$D$57,COUNT($B$3:D$3)+1,FALSE)),NA(),VLOOKUP($A331,$A$3:$D$57,COUNT($B$3:D$3)+1,FALSE))</f>
        <v>17.71</v>
      </c>
      <c r="AD331" s="3"/>
      <c r="AE331" s="3"/>
      <c r="AF331" s="3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1:52" s="2" customFormat="1" ht="14.25" customHeight="1">
      <c r="A332" s="3" t="str">
        <f>CONCATENATE("n=",ROUNDUP((MAX($H$59:$AB$59)/(100)*((COUNTA($A$232:$A331)+1))),0))</f>
        <v>n=55</v>
      </c>
      <c r="B332" s="2">
        <f>IF(ISBLANK(VLOOKUP($A332,$A$3:$D$57,COUNT($B$3:B$3)+1,FALSE)),NA(),VLOOKUP($A332,$A$3:$D$57,COUNT($B$3:B$3)+1,FALSE))</f>
        <v>8</v>
      </c>
      <c r="C332" s="2">
        <f>IF(ISBLANK(VLOOKUP($A332,$A$3:$D$57,COUNT($B$3:C$3)+1,FALSE)),NA(),VLOOKUP($A332,$A$3:$D$57,COUNT($B$3:C$3)+1,FALSE))</f>
        <v>7.6</v>
      </c>
      <c r="D332" s="2">
        <f>IF(ISBLANK(VLOOKUP($A332,$A$3:$D$57,COUNT($B$3:D$3)+1,FALSE)),NA(),VLOOKUP($A332,$A$3:$D$57,COUNT($B$3:D$3)+1,FALSE))</f>
        <v>17.71</v>
      </c>
      <c r="AD332" s="3" t="s">
        <v>26</v>
      </c>
      <c r="AE332" s="3">
        <v>14</v>
      </c>
      <c r="AF332" s="3" t="s">
        <v>25</v>
      </c>
      <c r="AG332" s="6">
        <v>3.0329999999999999</v>
      </c>
      <c r="AH332" s="6">
        <v>3.702</v>
      </c>
      <c r="AI332" s="6">
        <v>4.1109999999999998</v>
      </c>
      <c r="AJ332" s="6">
        <v>4.407</v>
      </c>
      <c r="AK332" s="6">
        <v>4.6390000000000002</v>
      </c>
      <c r="AL332" s="6">
        <v>4.8289999999999997</v>
      </c>
      <c r="AM332" s="6">
        <v>4.99</v>
      </c>
      <c r="AN332" s="6">
        <v>5.1310000000000002</v>
      </c>
      <c r="AO332" s="6">
        <v>5.2539999999999996</v>
      </c>
      <c r="AP332" s="6">
        <v>5.3639999999999999</v>
      </c>
      <c r="AQ332" s="6">
        <v>5.4630000000000001</v>
      </c>
      <c r="AR332" s="6">
        <v>5.5540000000000003</v>
      </c>
      <c r="AS332" s="6">
        <v>5.6369999999999996</v>
      </c>
      <c r="AT332" s="6">
        <v>5.7140000000000004</v>
      </c>
      <c r="AU332" s="6">
        <v>5.7859999999999996</v>
      </c>
      <c r="AV332" s="6">
        <v>5.8520000000000003</v>
      </c>
      <c r="AW332" s="6">
        <v>5.915</v>
      </c>
      <c r="AX332" s="6">
        <v>5.9740000000000002</v>
      </c>
      <c r="AY332" s="6">
        <v>6.0289999999999999</v>
      </c>
      <c r="AZ332" s="6">
        <v>6.0804999999999998</v>
      </c>
    </row>
    <row r="333" spans="1:52" s="2" customFormat="1" ht="14.25" customHeight="1">
      <c r="A333" s="3"/>
      <c r="AD333" s="3"/>
      <c r="AE333" s="3"/>
      <c r="AF333" s="3" t="s">
        <v>24</v>
      </c>
      <c r="AG333" s="6">
        <v>4.21</v>
      </c>
      <c r="AH333" s="6">
        <v>4.8949999999999996</v>
      </c>
      <c r="AI333" s="6">
        <v>5.3220000000000001</v>
      </c>
      <c r="AJ333" s="6">
        <v>5.6340000000000003</v>
      </c>
      <c r="AK333" s="6">
        <v>5.8810000000000002</v>
      </c>
      <c r="AL333" s="6">
        <v>6.085</v>
      </c>
      <c r="AM333" s="6">
        <v>6.258</v>
      </c>
      <c r="AN333" s="6">
        <v>6.4089999999999998</v>
      </c>
      <c r="AO333" s="6">
        <v>6.5430000000000001</v>
      </c>
      <c r="AP333" s="6">
        <v>6.6639999999999997</v>
      </c>
      <c r="AQ333" s="6">
        <v>6.7720000000000002</v>
      </c>
      <c r="AR333" s="6">
        <v>6.8710000000000004</v>
      </c>
      <c r="AS333" s="6">
        <v>6.9619999999999997</v>
      </c>
      <c r="AT333" s="6">
        <v>7.0469999999999997</v>
      </c>
      <c r="AU333" s="6">
        <v>7.1260000000000003</v>
      </c>
      <c r="AV333" s="6">
        <v>7.1989999999999998</v>
      </c>
      <c r="AW333" s="6">
        <v>7.2679999999999998</v>
      </c>
      <c r="AX333" s="6">
        <v>7.3330000000000002</v>
      </c>
      <c r="AY333" s="6">
        <v>7.3949999999999996</v>
      </c>
      <c r="AZ333" s="6">
        <v>7.4514999999999993</v>
      </c>
    </row>
    <row r="334" spans="1:52" s="2" customFormat="1" ht="14.25" customHeight="1">
      <c r="A334" s="3"/>
      <c r="AD334" s="3"/>
      <c r="AE334" s="3"/>
      <c r="AF334" s="3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1:52" s="2" customFormat="1" ht="14.25" customHeight="1">
      <c r="A335" s="3"/>
      <c r="AD335" s="3" t="s">
        <v>26</v>
      </c>
      <c r="AE335" s="3">
        <v>15</v>
      </c>
      <c r="AF335" s="3" t="s">
        <v>25</v>
      </c>
      <c r="AG335" s="6">
        <v>3.0139999999999998</v>
      </c>
      <c r="AH335" s="6">
        <v>3.6739999999999999</v>
      </c>
      <c r="AI335" s="6">
        <v>4.0759999999999996</v>
      </c>
      <c r="AJ335" s="6">
        <v>4.367</v>
      </c>
      <c r="AK335" s="6">
        <v>4.5949999999999998</v>
      </c>
      <c r="AL335" s="6">
        <v>4.782</v>
      </c>
      <c r="AM335" s="6">
        <v>4.9400000000000004</v>
      </c>
      <c r="AN335" s="6">
        <v>5.077</v>
      </c>
      <c r="AO335" s="6">
        <v>5.1980000000000004</v>
      </c>
      <c r="AP335" s="6">
        <v>5.306</v>
      </c>
      <c r="AQ335" s="6">
        <v>5.4039999999999999</v>
      </c>
      <c r="AR335" s="6">
        <v>5.4930000000000003</v>
      </c>
      <c r="AS335" s="6">
        <v>5.5739999999999998</v>
      </c>
      <c r="AT335" s="6">
        <v>5.649</v>
      </c>
      <c r="AU335" s="6">
        <v>5.72</v>
      </c>
      <c r="AV335" s="6">
        <v>5.7850000000000001</v>
      </c>
      <c r="AW335" s="6">
        <v>5.8460000000000001</v>
      </c>
      <c r="AX335" s="6">
        <v>5.9039999999999999</v>
      </c>
      <c r="AY335" s="6">
        <v>5.9580000000000002</v>
      </c>
      <c r="AZ335" s="6">
        <v>6.0084999999999997</v>
      </c>
    </row>
    <row r="336" spans="1:52" s="2" customFormat="1" ht="14.25" customHeight="1">
      <c r="A336" s="3"/>
      <c r="AD336" s="3"/>
      <c r="AE336" s="3"/>
      <c r="AF336" s="3" t="s">
        <v>24</v>
      </c>
      <c r="AG336" s="6">
        <v>4.1680000000000001</v>
      </c>
      <c r="AH336" s="6">
        <v>4.8360000000000003</v>
      </c>
      <c r="AI336" s="6">
        <v>5.2519999999999998</v>
      </c>
      <c r="AJ336" s="6">
        <v>5.556</v>
      </c>
      <c r="AK336" s="6">
        <v>5.7960000000000003</v>
      </c>
      <c r="AL336" s="6">
        <v>5.9939999999999998</v>
      </c>
      <c r="AM336" s="6">
        <v>6.1619999999999999</v>
      </c>
      <c r="AN336" s="6">
        <v>6.3090000000000002</v>
      </c>
      <c r="AO336" s="6">
        <v>6.4390000000000001</v>
      </c>
      <c r="AP336" s="6">
        <v>6.5549999999999997</v>
      </c>
      <c r="AQ336" s="6">
        <v>6.66</v>
      </c>
      <c r="AR336" s="6">
        <v>6.7569999999999997</v>
      </c>
      <c r="AS336" s="6">
        <v>6.8449999999999998</v>
      </c>
      <c r="AT336" s="6">
        <v>6.9269999999999996</v>
      </c>
      <c r="AU336" s="6">
        <v>7.0030000000000001</v>
      </c>
      <c r="AV336" s="6">
        <v>7.0739999999999998</v>
      </c>
      <c r="AW336" s="6">
        <v>7.1420000000000003</v>
      </c>
      <c r="AX336" s="6">
        <v>7.2039999999999997</v>
      </c>
      <c r="AY336" s="6">
        <v>7.2640000000000002</v>
      </c>
      <c r="AZ336" s="6">
        <v>7.319</v>
      </c>
    </row>
    <row r="337" spans="1:70" s="2" customFormat="1" ht="14.25" customHeight="1">
      <c r="A337" s="3"/>
      <c r="AD337" s="3"/>
      <c r="AE337" s="3"/>
      <c r="AF337" s="3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1:70" ht="14.25" customHeight="1">
      <c r="A338" s="3"/>
      <c r="B338" s="2"/>
      <c r="C338" s="2"/>
      <c r="D338" s="2"/>
      <c r="AD338" s="3" t="s">
        <v>26</v>
      </c>
      <c r="AE338" s="3">
        <v>16</v>
      </c>
      <c r="AF338" s="3" t="s">
        <v>25</v>
      </c>
      <c r="AG338" s="6">
        <v>2.9980000000000002</v>
      </c>
      <c r="AH338" s="6">
        <v>3.649</v>
      </c>
      <c r="AI338" s="6">
        <v>4.0460000000000003</v>
      </c>
      <c r="AJ338" s="6">
        <v>4.3330000000000002</v>
      </c>
      <c r="AK338" s="6">
        <v>4.5570000000000004</v>
      </c>
      <c r="AL338" s="6">
        <v>4.7409999999999997</v>
      </c>
      <c r="AM338" s="6">
        <v>4.8970000000000002</v>
      </c>
      <c r="AN338" s="6">
        <v>5.0309999999999997</v>
      </c>
      <c r="AO338" s="6">
        <v>5.15</v>
      </c>
      <c r="AP338" s="6">
        <v>5.2560000000000002</v>
      </c>
      <c r="AQ338" s="6">
        <v>5.3520000000000003</v>
      </c>
      <c r="AR338" s="6">
        <v>5.4390000000000001</v>
      </c>
      <c r="AS338" s="6">
        <v>5.52</v>
      </c>
      <c r="AT338" s="6">
        <v>5.593</v>
      </c>
      <c r="AU338" s="6">
        <v>5.6619999999999999</v>
      </c>
      <c r="AV338" s="6">
        <v>5.7270000000000003</v>
      </c>
      <c r="AW338" s="6">
        <v>5.7859999999999996</v>
      </c>
      <c r="AX338" s="6">
        <v>5.843</v>
      </c>
      <c r="AY338" s="6">
        <v>5.8970000000000002</v>
      </c>
      <c r="AZ338" s="6">
        <v>5.9459999999999997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t="14.25" customHeight="1">
      <c r="A339" s="3"/>
      <c r="B339" s="2"/>
      <c r="C339" s="2"/>
      <c r="D339" s="2"/>
      <c r="AD339" s="3"/>
      <c r="AE339" s="3"/>
      <c r="AF339" s="3" t="s">
        <v>24</v>
      </c>
      <c r="AG339" s="6">
        <v>4.1310000000000002</v>
      </c>
      <c r="AH339" s="6">
        <v>4.7859999999999996</v>
      </c>
      <c r="AI339" s="6">
        <v>5.1920000000000002</v>
      </c>
      <c r="AJ339" s="6">
        <v>5.4889999999999999</v>
      </c>
      <c r="AK339" s="6">
        <v>5.7220000000000004</v>
      </c>
      <c r="AL339" s="6">
        <v>5.915</v>
      </c>
      <c r="AM339" s="6">
        <v>6.0789999999999997</v>
      </c>
      <c r="AN339" s="6">
        <v>6.2220000000000004</v>
      </c>
      <c r="AO339" s="6">
        <v>6.3490000000000002</v>
      </c>
      <c r="AP339" s="6">
        <v>6.4619999999999997</v>
      </c>
      <c r="AQ339" s="6">
        <v>6.5640000000000001</v>
      </c>
      <c r="AR339" s="6">
        <v>6.6580000000000004</v>
      </c>
      <c r="AS339" s="6">
        <v>6.7439999999999998</v>
      </c>
      <c r="AT339" s="6">
        <v>6.8230000000000004</v>
      </c>
      <c r="AU339" s="6">
        <v>6.8979999999999997</v>
      </c>
      <c r="AV339" s="6">
        <v>6.9669999999999996</v>
      </c>
      <c r="AW339" s="6">
        <v>7.032</v>
      </c>
      <c r="AX339" s="6">
        <v>7.093</v>
      </c>
      <c r="AY339" s="6">
        <v>7.1520000000000001</v>
      </c>
      <c r="AZ339" s="6">
        <v>7.2050000000000001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</row>
    <row r="340" spans="1:70" ht="14.25" customHeight="1">
      <c r="A340" s="3"/>
      <c r="B340" s="2"/>
      <c r="C340" s="2"/>
      <c r="D340" s="2"/>
      <c r="AD340" s="3"/>
      <c r="AE340" s="3"/>
      <c r="AF340" s="3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</row>
    <row r="341" spans="1:70" ht="14.25" customHeight="1">
      <c r="A341" s="3"/>
      <c r="B341" s="2"/>
      <c r="C341" s="2"/>
      <c r="D341" s="2"/>
      <c r="AD341" s="3" t="s">
        <v>26</v>
      </c>
      <c r="AE341" s="3">
        <v>17</v>
      </c>
      <c r="AF341" s="3" t="s">
        <v>25</v>
      </c>
      <c r="AG341" s="6">
        <v>2.984</v>
      </c>
      <c r="AH341" s="6">
        <v>3.6280000000000001</v>
      </c>
      <c r="AI341" s="6">
        <v>4.0199999999999996</v>
      </c>
      <c r="AJ341" s="6">
        <v>4.3029999999999999</v>
      </c>
      <c r="AK341" s="6">
        <v>4.524</v>
      </c>
      <c r="AL341" s="6">
        <v>4.7050000000000001</v>
      </c>
      <c r="AM341" s="6">
        <v>4.8579999999999997</v>
      </c>
      <c r="AN341" s="6">
        <v>4.9909999999999997</v>
      </c>
      <c r="AO341" s="6">
        <v>5.1079999999999997</v>
      </c>
      <c r="AP341" s="6">
        <v>5.2119999999999997</v>
      </c>
      <c r="AQ341" s="6">
        <v>5.3070000000000004</v>
      </c>
      <c r="AR341" s="6">
        <v>5.3920000000000003</v>
      </c>
      <c r="AS341" s="6">
        <v>5.4710000000000001</v>
      </c>
      <c r="AT341" s="6">
        <v>5.5439999999999996</v>
      </c>
      <c r="AU341" s="6">
        <v>5.6120000000000001</v>
      </c>
      <c r="AV341" s="6">
        <v>5.6749999999999998</v>
      </c>
      <c r="AW341" s="6">
        <v>5.734</v>
      </c>
      <c r="AX341" s="6">
        <v>5.79</v>
      </c>
      <c r="AY341" s="6">
        <v>5.8419999999999996</v>
      </c>
      <c r="AZ341" s="6">
        <v>5.891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</row>
    <row r="342" spans="1:70" ht="14.25" customHeight="1">
      <c r="A342" s="3"/>
      <c r="B342" s="2"/>
      <c r="C342" s="2"/>
      <c r="D342" s="2"/>
      <c r="AD342" s="3"/>
      <c r="AE342" s="3"/>
      <c r="AF342" s="3" t="s">
        <v>24</v>
      </c>
      <c r="AG342" s="6">
        <v>4.0990000000000002</v>
      </c>
      <c r="AH342" s="6">
        <v>4.742</v>
      </c>
      <c r="AI342" s="6">
        <v>5.14</v>
      </c>
      <c r="AJ342" s="6">
        <v>5.43</v>
      </c>
      <c r="AK342" s="6">
        <v>5.6589999999999998</v>
      </c>
      <c r="AL342" s="6">
        <v>5.8470000000000004</v>
      </c>
      <c r="AM342" s="6">
        <v>6.0069999999999997</v>
      </c>
      <c r="AN342" s="6">
        <v>6.1470000000000002</v>
      </c>
      <c r="AO342" s="6">
        <v>6.27</v>
      </c>
      <c r="AP342" s="6">
        <v>6.3810000000000002</v>
      </c>
      <c r="AQ342" s="6">
        <v>6.48</v>
      </c>
      <c r="AR342" s="6">
        <v>6.5720000000000001</v>
      </c>
      <c r="AS342" s="6">
        <v>6.6559999999999997</v>
      </c>
      <c r="AT342" s="6">
        <v>6.734</v>
      </c>
      <c r="AU342" s="6">
        <v>6.806</v>
      </c>
      <c r="AV342" s="6">
        <v>6.8730000000000002</v>
      </c>
      <c r="AW342" s="6">
        <v>6.9370000000000003</v>
      </c>
      <c r="AX342" s="6">
        <v>6.9969999999999999</v>
      </c>
      <c r="AY342" s="6">
        <v>7.0529999999999999</v>
      </c>
      <c r="AZ342" s="6">
        <v>7.1055000000000001</v>
      </c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</row>
    <row r="343" spans="1:70" ht="14.25" customHeight="1">
      <c r="A343" s="3"/>
      <c r="B343" s="2"/>
      <c r="C343" s="2"/>
      <c r="D343" s="2"/>
      <c r="AD343" s="3"/>
      <c r="AE343" s="3"/>
      <c r="AF343" s="3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</row>
    <row r="344" spans="1:70" ht="14.25" customHeight="1">
      <c r="A344" s="3"/>
      <c r="B344" s="2"/>
      <c r="C344" s="2"/>
      <c r="D344" s="2"/>
      <c r="AD344" s="3" t="s">
        <v>26</v>
      </c>
      <c r="AE344" s="3">
        <v>18</v>
      </c>
      <c r="AF344" s="3" t="s">
        <v>25</v>
      </c>
      <c r="AG344" s="6">
        <v>2.9710000000000001</v>
      </c>
      <c r="AH344" s="6">
        <v>3.609</v>
      </c>
      <c r="AI344" s="6">
        <v>3.9969999999999999</v>
      </c>
      <c r="AJ344" s="6">
        <v>4.2770000000000001</v>
      </c>
      <c r="AK344" s="6">
        <v>4.4950000000000001</v>
      </c>
      <c r="AL344" s="6">
        <v>4.673</v>
      </c>
      <c r="AM344" s="6">
        <v>4.8239999999999998</v>
      </c>
      <c r="AN344" s="6">
        <v>4.9560000000000004</v>
      </c>
      <c r="AO344" s="6">
        <v>5.0709999999999997</v>
      </c>
      <c r="AP344" s="6">
        <v>5.1740000000000004</v>
      </c>
      <c r="AQ344" s="6">
        <v>5.2670000000000003</v>
      </c>
      <c r="AR344" s="6">
        <v>5.3520000000000003</v>
      </c>
      <c r="AS344" s="6">
        <v>5.4290000000000003</v>
      </c>
      <c r="AT344" s="6">
        <v>5.5010000000000003</v>
      </c>
      <c r="AU344" s="6">
        <v>5.5679999999999996</v>
      </c>
      <c r="AV344" s="6">
        <v>5.63</v>
      </c>
      <c r="AW344" s="6">
        <v>5.6879999999999997</v>
      </c>
      <c r="AX344" s="6">
        <v>5.7430000000000003</v>
      </c>
      <c r="AY344" s="6">
        <v>5.7939999999999996</v>
      </c>
      <c r="AZ344" s="6">
        <v>5.8419999999999996</v>
      </c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</row>
    <row r="345" spans="1:70" ht="14.25" customHeight="1">
      <c r="A345" s="3"/>
      <c r="B345" s="2"/>
      <c r="C345" s="2"/>
      <c r="D345" s="2"/>
      <c r="AD345" s="3"/>
      <c r="AE345" s="3"/>
      <c r="AF345" s="3" t="s">
        <v>24</v>
      </c>
      <c r="AG345" s="6">
        <v>4.0709999999999997</v>
      </c>
      <c r="AH345" s="6">
        <v>4.7030000000000003</v>
      </c>
      <c r="AI345" s="6">
        <v>5.0940000000000003</v>
      </c>
      <c r="AJ345" s="6">
        <v>5.3789999999999996</v>
      </c>
      <c r="AK345" s="42">
        <v>5.6029999999999998</v>
      </c>
      <c r="AL345" s="6">
        <v>5.7880000000000003</v>
      </c>
      <c r="AM345" s="6">
        <v>5.944</v>
      </c>
      <c r="AN345" s="6">
        <v>6.0810000000000004</v>
      </c>
      <c r="AO345" s="6">
        <v>6.2009999999999996</v>
      </c>
      <c r="AP345" s="6">
        <v>6.31</v>
      </c>
      <c r="AQ345" s="6">
        <v>6.407</v>
      </c>
      <c r="AR345" s="6">
        <v>6.4969999999999999</v>
      </c>
      <c r="AS345" s="6">
        <v>6.5789999999999997</v>
      </c>
      <c r="AT345" s="6">
        <v>6.6550000000000002</v>
      </c>
      <c r="AU345" s="6">
        <v>6.7249999999999996</v>
      </c>
      <c r="AV345" s="6">
        <v>6.7919999999999998</v>
      </c>
      <c r="AW345" s="6">
        <v>6.8540000000000001</v>
      </c>
      <c r="AX345" s="6">
        <v>6.9119999999999999</v>
      </c>
      <c r="AY345" s="6">
        <v>6.968</v>
      </c>
      <c r="AZ345" s="6">
        <v>7.0190000000000001</v>
      </c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</row>
    <row r="346" spans="1:70" ht="14.25" customHeight="1">
      <c r="A346" s="3"/>
      <c r="B346" s="2"/>
      <c r="C346" s="2"/>
      <c r="D346" s="2"/>
      <c r="AD346" s="3"/>
      <c r="AE346" s="3"/>
      <c r="AF346" s="3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</row>
    <row r="347" spans="1:70" ht="14.25" customHeight="1">
      <c r="A347" s="3"/>
      <c r="B347" s="2"/>
      <c r="C347" s="2"/>
      <c r="D347" s="2"/>
      <c r="AD347" s="3" t="s">
        <v>26</v>
      </c>
      <c r="AE347" s="3">
        <v>19</v>
      </c>
      <c r="AF347" s="3" t="s">
        <v>25</v>
      </c>
      <c r="AG347" s="6">
        <v>2.96</v>
      </c>
      <c r="AH347" s="6">
        <v>3.593</v>
      </c>
      <c r="AI347" s="6">
        <v>3.9769999999999999</v>
      </c>
      <c r="AJ347" s="6">
        <v>4.2530000000000001</v>
      </c>
      <c r="AK347" s="6">
        <v>4.4690000000000003</v>
      </c>
      <c r="AL347" s="6">
        <v>4.6449999999999996</v>
      </c>
      <c r="AM347" s="6">
        <v>4.7939999999999996</v>
      </c>
      <c r="AN347" s="6">
        <v>4.9240000000000004</v>
      </c>
      <c r="AO347" s="6">
        <v>5.0380000000000003</v>
      </c>
      <c r="AP347" s="6">
        <v>5.14</v>
      </c>
      <c r="AQ347" s="6">
        <v>5.2309999999999999</v>
      </c>
      <c r="AR347" s="6">
        <v>5.3150000000000004</v>
      </c>
      <c r="AS347" s="6">
        <v>5.391</v>
      </c>
      <c r="AT347" s="6">
        <v>5.4619999999999997</v>
      </c>
      <c r="AU347" s="6">
        <v>5.5279999999999996</v>
      </c>
      <c r="AV347" s="6">
        <v>5.5890000000000004</v>
      </c>
      <c r="AW347" s="6">
        <v>5.6470000000000002</v>
      </c>
      <c r="AX347" s="6">
        <v>5.7009999999999996</v>
      </c>
      <c r="AY347" s="6">
        <v>5.7519999999999998</v>
      </c>
      <c r="AZ347" s="6">
        <v>5.7989999999999995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</row>
    <row r="348" spans="1:70" ht="14.25" customHeight="1">
      <c r="A348" s="3"/>
      <c r="B348" s="2"/>
      <c r="C348" s="2"/>
      <c r="D348" s="2"/>
      <c r="AD348" s="3"/>
      <c r="AE348" s="3"/>
      <c r="AF348" s="3" t="s">
        <v>24</v>
      </c>
      <c r="AG348" s="6">
        <v>4.0460000000000003</v>
      </c>
      <c r="AH348" s="6">
        <v>4.67</v>
      </c>
      <c r="AI348" s="6">
        <v>5.0540000000000003</v>
      </c>
      <c r="AJ348" s="6">
        <v>5.3339999999999996</v>
      </c>
      <c r="AK348" s="6">
        <v>5.5540000000000003</v>
      </c>
      <c r="AL348" s="6">
        <v>5.7350000000000003</v>
      </c>
      <c r="AM348" s="6">
        <v>5.8890000000000002</v>
      </c>
      <c r="AN348" s="6">
        <v>6.0220000000000002</v>
      </c>
      <c r="AO348" s="6">
        <v>6.141</v>
      </c>
      <c r="AP348" s="6">
        <v>6.2469999999999999</v>
      </c>
      <c r="AQ348" s="6">
        <v>6.3419999999999996</v>
      </c>
      <c r="AR348" s="6">
        <v>6.43</v>
      </c>
      <c r="AS348" s="6">
        <v>6.51</v>
      </c>
      <c r="AT348" s="6">
        <v>6.585</v>
      </c>
      <c r="AU348" s="6">
        <v>6.6539999999999999</v>
      </c>
      <c r="AV348" s="6">
        <v>6.7190000000000003</v>
      </c>
      <c r="AW348" s="6">
        <v>6.78</v>
      </c>
      <c r="AX348" s="6">
        <v>6.8369999999999997</v>
      </c>
      <c r="AY348" s="6">
        <v>6.891</v>
      </c>
      <c r="AZ348" s="6">
        <v>6.9414999999999996</v>
      </c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</row>
    <row r="349" spans="1:70" ht="14.25" customHeight="1">
      <c r="A349" s="3"/>
      <c r="B349" s="2"/>
      <c r="C349" s="2"/>
      <c r="D349" s="2"/>
      <c r="AD349" s="3"/>
      <c r="AE349" s="3"/>
      <c r="AF349" s="3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</row>
    <row r="350" spans="1:70" ht="14.25" customHeight="1">
      <c r="A350" s="3"/>
      <c r="B350" s="2"/>
      <c r="C350" s="2"/>
      <c r="D350" s="2"/>
      <c r="AD350" s="3" t="s">
        <v>26</v>
      </c>
      <c r="AE350" s="3">
        <v>20</v>
      </c>
      <c r="AF350" s="3" t="s">
        <v>25</v>
      </c>
      <c r="AG350" s="6">
        <v>2.95</v>
      </c>
      <c r="AH350" s="6">
        <v>3.5779999999999998</v>
      </c>
      <c r="AI350" s="6">
        <v>3.9580000000000002</v>
      </c>
      <c r="AJ350" s="6">
        <v>4.2320000000000002</v>
      </c>
      <c r="AK350" s="6">
        <v>4.4450000000000003</v>
      </c>
      <c r="AL350" s="6">
        <v>4.62</v>
      </c>
      <c r="AM350" s="6">
        <v>4.7679999999999998</v>
      </c>
      <c r="AN350" s="6">
        <v>4.8959999999999999</v>
      </c>
      <c r="AO350" s="6">
        <v>5.008</v>
      </c>
      <c r="AP350" s="6">
        <v>5.1079999999999997</v>
      </c>
      <c r="AQ350" s="6">
        <v>5.1989999999999998</v>
      </c>
      <c r="AR350" s="6">
        <v>5.282</v>
      </c>
      <c r="AS350" s="6">
        <v>5.3570000000000002</v>
      </c>
      <c r="AT350" s="6">
        <v>5.4269999999999996</v>
      </c>
      <c r="AU350" s="6">
        <v>5.4930000000000003</v>
      </c>
      <c r="AV350" s="6">
        <v>5.5529999999999999</v>
      </c>
      <c r="AW350" s="6">
        <v>5.61</v>
      </c>
      <c r="AX350" s="6">
        <v>5.6630000000000003</v>
      </c>
      <c r="AY350" s="6">
        <v>5.7140000000000004</v>
      </c>
      <c r="AZ350" s="6">
        <v>5.7605000000000004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</row>
    <row r="351" spans="1:70" ht="14.25" customHeight="1">
      <c r="A351" s="3"/>
      <c r="B351" s="2"/>
      <c r="C351" s="2"/>
      <c r="D351" s="2"/>
      <c r="AD351" s="3"/>
      <c r="AE351" s="3"/>
      <c r="AF351" s="3" t="s">
        <v>24</v>
      </c>
      <c r="AG351" s="6">
        <v>4.024</v>
      </c>
      <c r="AH351" s="6">
        <v>4.6390000000000002</v>
      </c>
      <c r="AI351" s="6">
        <v>5.0179999999999998</v>
      </c>
      <c r="AJ351" s="6">
        <v>5.2939999999999996</v>
      </c>
      <c r="AK351" s="6">
        <v>5.51</v>
      </c>
      <c r="AL351" s="6">
        <v>5.6879999999999997</v>
      </c>
      <c r="AM351" s="6">
        <v>5.8390000000000004</v>
      </c>
      <c r="AN351" s="6">
        <v>5.97</v>
      </c>
      <c r="AO351" s="6">
        <v>6.0869999999999997</v>
      </c>
      <c r="AP351" s="6">
        <v>6.1909999999999998</v>
      </c>
      <c r="AQ351" s="6">
        <v>6.2850000000000001</v>
      </c>
      <c r="AR351" s="6">
        <v>6.3710000000000004</v>
      </c>
      <c r="AS351" s="6">
        <v>6.45</v>
      </c>
      <c r="AT351" s="6">
        <v>6.5229999999999997</v>
      </c>
      <c r="AU351" s="6">
        <v>6.5910000000000002</v>
      </c>
      <c r="AV351" s="6">
        <v>6.6539999999999999</v>
      </c>
      <c r="AW351" s="6">
        <v>6.7140000000000004</v>
      </c>
      <c r="AX351" s="6">
        <v>6.7709999999999999</v>
      </c>
      <c r="AY351" s="6">
        <v>6.8230000000000004</v>
      </c>
      <c r="AZ351" s="6">
        <v>6.8724999999999996</v>
      </c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</row>
    <row r="352" spans="1:70" ht="14.25" customHeight="1">
      <c r="A352" s="3"/>
      <c r="B352" s="2"/>
      <c r="C352" s="2"/>
      <c r="D352" s="2"/>
      <c r="AD352" s="3"/>
      <c r="AE352" s="5"/>
      <c r="AF352" s="3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1:65" ht="14.25" customHeight="1">
      <c r="A353" s="3"/>
      <c r="B353" s="2"/>
      <c r="C353" s="2"/>
      <c r="D353" s="2"/>
      <c r="AD353" s="3" t="s">
        <v>26</v>
      </c>
      <c r="AE353" s="3">
        <v>24</v>
      </c>
      <c r="AF353" s="3" t="s">
        <v>25</v>
      </c>
      <c r="AG353" s="6">
        <v>2.919</v>
      </c>
      <c r="AH353" s="6">
        <v>3.532</v>
      </c>
      <c r="AI353" s="6">
        <v>3.9009999999999998</v>
      </c>
      <c r="AJ353" s="6">
        <v>4.1660000000000004</v>
      </c>
      <c r="AK353" s="6">
        <v>4.3730000000000002</v>
      </c>
      <c r="AL353" s="6">
        <v>4.5410000000000004</v>
      </c>
      <c r="AM353" s="6">
        <v>4.6840000000000002</v>
      </c>
      <c r="AN353" s="6">
        <v>4.8070000000000004</v>
      </c>
      <c r="AO353" s="6">
        <v>4.915</v>
      </c>
      <c r="AP353" s="6">
        <v>5.0119999999999996</v>
      </c>
      <c r="AQ353" s="6">
        <v>5.0990000000000002</v>
      </c>
      <c r="AR353" s="6">
        <v>5.1790000000000003</v>
      </c>
      <c r="AS353" s="6">
        <v>5.2510000000000003</v>
      </c>
      <c r="AT353" s="6">
        <v>5.319</v>
      </c>
      <c r="AU353" s="6">
        <v>5.3810000000000002</v>
      </c>
      <c r="AV353" s="6">
        <v>5.4390000000000001</v>
      </c>
      <c r="AW353" s="6">
        <v>5.4939999999999998</v>
      </c>
      <c r="AX353" s="6">
        <v>5.5449999999999999</v>
      </c>
      <c r="AY353" s="6">
        <v>5.5940000000000003</v>
      </c>
      <c r="AZ353" s="6">
        <v>5.6385000000000005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</row>
    <row r="354" spans="1:65" ht="14.25" customHeight="1">
      <c r="A354" s="3"/>
      <c r="B354" s="2"/>
      <c r="C354" s="2"/>
      <c r="D354" s="2"/>
      <c r="AD354" s="3"/>
      <c r="AE354" s="3"/>
      <c r="AF354" s="3" t="s">
        <v>24</v>
      </c>
      <c r="AG354" s="6">
        <v>3.956</v>
      </c>
      <c r="AH354" s="6">
        <v>4.5460000000000003</v>
      </c>
      <c r="AI354" s="6">
        <v>4.907</v>
      </c>
      <c r="AJ354" s="6">
        <v>5.1680000000000001</v>
      </c>
      <c r="AK354" s="6">
        <v>5.3739999999999997</v>
      </c>
      <c r="AL354" s="6">
        <v>5.5419999999999998</v>
      </c>
      <c r="AM354" s="6">
        <v>5.6849999999999996</v>
      </c>
      <c r="AN354" s="6">
        <v>5.8090000000000002</v>
      </c>
      <c r="AO354" s="6">
        <v>5.9189999999999996</v>
      </c>
      <c r="AP354" s="6">
        <v>6.0170000000000003</v>
      </c>
      <c r="AQ354" s="6">
        <v>6.1059999999999999</v>
      </c>
      <c r="AR354" s="6">
        <v>6.1859999999999999</v>
      </c>
      <c r="AS354" s="6">
        <v>6.2610000000000001</v>
      </c>
      <c r="AT354" s="6">
        <v>6.33</v>
      </c>
      <c r="AU354" s="6">
        <v>6.3940000000000001</v>
      </c>
      <c r="AV354" s="6">
        <v>6.4530000000000003</v>
      </c>
      <c r="AW354" s="6">
        <v>6.51</v>
      </c>
      <c r="AX354" s="6">
        <v>6.5629999999999997</v>
      </c>
      <c r="AY354" s="6">
        <v>6.6120000000000001</v>
      </c>
      <c r="AZ354" s="6">
        <v>6.6585000000000001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</row>
    <row r="355" spans="1:65" ht="14.25" customHeight="1">
      <c r="A355" s="3"/>
      <c r="B355" s="2"/>
      <c r="C355" s="2"/>
      <c r="D355" s="2"/>
      <c r="AD355" s="3"/>
      <c r="AE355" s="3"/>
      <c r="AF355" s="3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</row>
    <row r="356" spans="1:65" ht="14.25" customHeight="1">
      <c r="A356" s="3"/>
      <c r="B356" s="2"/>
      <c r="C356" s="2"/>
      <c r="D356" s="2"/>
      <c r="AD356" s="3" t="s">
        <v>26</v>
      </c>
      <c r="AE356" s="3">
        <v>30</v>
      </c>
      <c r="AF356" s="3" t="s">
        <v>25</v>
      </c>
      <c r="AG356" s="6">
        <v>2.8879999999999999</v>
      </c>
      <c r="AH356" s="6">
        <v>3.4860000000000002</v>
      </c>
      <c r="AI356" s="6">
        <v>3.8450000000000002</v>
      </c>
      <c r="AJ356" s="6">
        <v>4.1020000000000003</v>
      </c>
      <c r="AK356" s="6">
        <v>4.3019999999999996</v>
      </c>
      <c r="AL356" s="6">
        <v>4.4640000000000004</v>
      </c>
      <c r="AM356" s="6">
        <v>4.6020000000000003</v>
      </c>
      <c r="AN356" s="6">
        <v>4.72</v>
      </c>
      <c r="AO356" s="6">
        <v>4.8239999999999998</v>
      </c>
      <c r="AP356" s="6">
        <v>4.9169999999999998</v>
      </c>
      <c r="AQ356" s="6">
        <v>5.0010000000000003</v>
      </c>
      <c r="AR356" s="6">
        <v>5.077</v>
      </c>
      <c r="AS356" s="6">
        <v>5.1470000000000002</v>
      </c>
      <c r="AT356" s="6">
        <v>5.2110000000000003</v>
      </c>
      <c r="AU356" s="6">
        <v>5.2709999999999999</v>
      </c>
      <c r="AV356" s="6">
        <v>5.327</v>
      </c>
      <c r="AW356" s="6">
        <v>5.3789999999999996</v>
      </c>
      <c r="AX356" s="6">
        <v>5.4290000000000003</v>
      </c>
      <c r="AY356" s="6">
        <v>5.4749999999999996</v>
      </c>
      <c r="AZ356" s="6">
        <v>5.5179999999999998</v>
      </c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</row>
    <row r="357" spans="1:65" ht="14.25" customHeight="1">
      <c r="A357" s="3"/>
      <c r="B357" s="2"/>
      <c r="C357" s="2"/>
      <c r="D357" s="2"/>
      <c r="AD357" s="3"/>
      <c r="AE357" s="3"/>
      <c r="AF357" s="3" t="s">
        <v>24</v>
      </c>
      <c r="AG357" s="6">
        <v>3.8889999999999998</v>
      </c>
      <c r="AH357" s="6">
        <v>4.4550000000000001</v>
      </c>
      <c r="AI357" s="6">
        <v>4.7990000000000004</v>
      </c>
      <c r="AJ357" s="6">
        <v>5.048</v>
      </c>
      <c r="AK357" s="6">
        <v>5.242</v>
      </c>
      <c r="AL357" s="6">
        <v>5.4009999999999998</v>
      </c>
      <c r="AM357" s="6">
        <v>5.5359999999999996</v>
      </c>
      <c r="AN357" s="6">
        <v>5.6529999999999996</v>
      </c>
      <c r="AO357" s="6">
        <v>5.7560000000000002</v>
      </c>
      <c r="AP357" s="6">
        <v>5.8490000000000002</v>
      </c>
      <c r="AQ357" s="6">
        <v>5.9320000000000004</v>
      </c>
      <c r="AR357" s="6">
        <v>6.008</v>
      </c>
      <c r="AS357" s="6">
        <v>6.0780000000000003</v>
      </c>
      <c r="AT357" s="6">
        <v>6.1429999999999998</v>
      </c>
      <c r="AU357" s="6">
        <v>6.2030000000000003</v>
      </c>
      <c r="AV357" s="6">
        <v>6.2590000000000003</v>
      </c>
      <c r="AW357" s="6">
        <v>6.3109999999999999</v>
      </c>
      <c r="AX357" s="6">
        <v>6.3609999999999998</v>
      </c>
      <c r="AY357" s="6">
        <v>6.407</v>
      </c>
      <c r="AZ357" s="6">
        <v>6.4504999999999999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</row>
    <row r="358" spans="1:65" ht="14.25" customHeight="1">
      <c r="A358" s="3"/>
      <c r="B358" s="2"/>
      <c r="C358" s="2"/>
      <c r="D358" s="2"/>
      <c r="AD358" s="3"/>
      <c r="AE358" s="3"/>
      <c r="AF358" s="3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1:65" ht="14.25" customHeight="1">
      <c r="A359" s="3"/>
      <c r="B359" s="2"/>
      <c r="C359" s="2"/>
      <c r="D359" s="2"/>
      <c r="AD359" s="3" t="s">
        <v>26</v>
      </c>
      <c r="AE359" s="3">
        <v>40</v>
      </c>
      <c r="AF359" s="3" t="s">
        <v>25</v>
      </c>
      <c r="AG359" s="6">
        <v>2.8580000000000001</v>
      </c>
      <c r="AH359" s="6">
        <v>3.4420000000000002</v>
      </c>
      <c r="AI359" s="6">
        <v>3.7909999999999999</v>
      </c>
      <c r="AJ359" s="6">
        <v>4.0389999999999997</v>
      </c>
      <c r="AK359" s="6">
        <v>4.2320000000000002</v>
      </c>
      <c r="AL359" s="6">
        <v>4.3890000000000002</v>
      </c>
      <c r="AM359" s="6">
        <v>4.5209999999999999</v>
      </c>
      <c r="AN359" s="6">
        <v>4.6349999999999998</v>
      </c>
      <c r="AO359" s="6">
        <v>4.7350000000000003</v>
      </c>
      <c r="AP359" s="6">
        <v>4.8239999999999998</v>
      </c>
      <c r="AQ359" s="6">
        <v>4.9039999999999999</v>
      </c>
      <c r="AR359" s="6">
        <v>4.9770000000000003</v>
      </c>
      <c r="AS359" s="6">
        <v>5.0439999999999996</v>
      </c>
      <c r="AT359" s="6">
        <v>5.1059999999999999</v>
      </c>
      <c r="AU359" s="6">
        <v>5.1630000000000003</v>
      </c>
      <c r="AV359" s="6">
        <v>5.2160000000000002</v>
      </c>
      <c r="AW359" s="6">
        <v>5.266</v>
      </c>
      <c r="AX359" s="6">
        <v>5.3129999999999997</v>
      </c>
      <c r="AY359" s="6">
        <v>5.3579999999999997</v>
      </c>
      <c r="AZ359" s="6">
        <v>5.3985000000000003</v>
      </c>
    </row>
    <row r="360" spans="1:65" ht="14.25" customHeight="1">
      <c r="A360" s="3"/>
      <c r="B360" s="2"/>
      <c r="C360" s="2"/>
      <c r="D360" s="2"/>
      <c r="AD360" s="3"/>
      <c r="AE360" s="3"/>
      <c r="AF360" s="3" t="s">
        <v>24</v>
      </c>
      <c r="AG360" s="6">
        <v>3.8250000000000002</v>
      </c>
      <c r="AH360" s="6">
        <v>4.367</v>
      </c>
      <c r="AI360" s="6">
        <v>4.6959999999999997</v>
      </c>
      <c r="AJ360" s="6">
        <v>4.931</v>
      </c>
      <c r="AK360" s="6">
        <v>5.1139999999999999</v>
      </c>
      <c r="AL360" s="6">
        <v>5.2649999999999997</v>
      </c>
      <c r="AM360" s="6">
        <v>5.3920000000000003</v>
      </c>
      <c r="AN360" s="6">
        <v>5.5019999999999998</v>
      </c>
      <c r="AO360" s="6">
        <v>5.5590000000000002</v>
      </c>
      <c r="AP360" s="6">
        <v>5.6859999999999999</v>
      </c>
      <c r="AQ360" s="6">
        <v>5.7640000000000002</v>
      </c>
      <c r="AR360" s="6">
        <v>5.835</v>
      </c>
      <c r="AS360" s="6">
        <v>5.9</v>
      </c>
      <c r="AT360" s="6">
        <v>5.9610000000000003</v>
      </c>
      <c r="AU360" s="6">
        <v>6.0170000000000003</v>
      </c>
      <c r="AV360" s="6">
        <v>6.069</v>
      </c>
      <c r="AW360" s="6">
        <v>6.1189999999999998</v>
      </c>
      <c r="AX360" s="6">
        <v>6.165</v>
      </c>
      <c r="AY360" s="6">
        <v>6.2089999999999996</v>
      </c>
      <c r="AZ360" s="6">
        <v>6.2489999999999997</v>
      </c>
    </row>
    <row r="361" spans="1:65" ht="14.25" customHeight="1">
      <c r="A361" s="3"/>
      <c r="B361" s="2"/>
      <c r="C361" s="2"/>
      <c r="D361" s="2"/>
      <c r="AD361" s="3"/>
      <c r="AE361" s="3"/>
      <c r="AF361" s="3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1:65" ht="14.25" customHeight="1">
      <c r="A362" s="3"/>
      <c r="B362" s="2"/>
      <c r="C362" s="2"/>
      <c r="D362" s="2"/>
      <c r="AD362" s="3" t="s">
        <v>26</v>
      </c>
      <c r="AE362" s="3">
        <v>60</v>
      </c>
      <c r="AF362" s="3" t="s">
        <v>25</v>
      </c>
      <c r="AG362" s="6">
        <v>2.8290000000000002</v>
      </c>
      <c r="AH362" s="6">
        <v>3.399</v>
      </c>
      <c r="AI362" s="6">
        <v>3.7370000000000001</v>
      </c>
      <c r="AJ362" s="6">
        <v>3.9769999999999999</v>
      </c>
      <c r="AK362" s="6">
        <v>4.1630000000000003</v>
      </c>
      <c r="AL362" s="6">
        <v>4.3140000000000001</v>
      </c>
      <c r="AM362" s="6">
        <v>4.4409999999999998</v>
      </c>
      <c r="AN362" s="6">
        <v>4.55</v>
      </c>
      <c r="AO362" s="6">
        <v>4.6459999999999999</v>
      </c>
      <c r="AP362" s="6">
        <v>4.7320000000000002</v>
      </c>
      <c r="AQ362" s="6">
        <v>4.8079999999999998</v>
      </c>
      <c r="AR362" s="6">
        <v>4.8780000000000001</v>
      </c>
      <c r="AS362" s="6">
        <v>4.9240000000000004</v>
      </c>
      <c r="AT362" s="6">
        <v>5.0010000000000003</v>
      </c>
      <c r="AU362" s="6">
        <v>5.056</v>
      </c>
      <c r="AV362" s="6">
        <v>5.1070000000000002</v>
      </c>
      <c r="AW362" s="6">
        <v>5.1539999999999999</v>
      </c>
      <c r="AX362" s="6">
        <v>5.1989999999999998</v>
      </c>
      <c r="AY362" s="6">
        <v>5.2409999999999997</v>
      </c>
      <c r="AZ362" s="6">
        <v>5.28</v>
      </c>
    </row>
    <row r="363" spans="1:65" ht="14.25" customHeight="1">
      <c r="A363" s="3"/>
      <c r="B363" s="2"/>
      <c r="C363" s="2"/>
      <c r="D363" s="2"/>
      <c r="AD363" s="3"/>
      <c r="AE363" s="3"/>
      <c r="AF363" s="3" t="s">
        <v>24</v>
      </c>
      <c r="AG363" s="6">
        <v>3.762</v>
      </c>
      <c r="AH363" s="6">
        <v>4.282</v>
      </c>
      <c r="AI363" s="6">
        <v>4.5949999999999998</v>
      </c>
      <c r="AJ363" s="6">
        <v>4.8179999999999996</v>
      </c>
      <c r="AK363" s="6">
        <v>4.9909999999999997</v>
      </c>
      <c r="AL363" s="6">
        <v>5.133</v>
      </c>
      <c r="AM363" s="6">
        <v>5.2530000000000001</v>
      </c>
      <c r="AN363" s="6">
        <v>5.3559999999999999</v>
      </c>
      <c r="AO363" s="6">
        <v>5.4470000000000001</v>
      </c>
      <c r="AP363" s="6">
        <v>5.5279999999999996</v>
      </c>
      <c r="AQ363" s="6">
        <v>5.601</v>
      </c>
      <c r="AR363" s="6">
        <v>5.6669999999999998</v>
      </c>
      <c r="AS363" s="6">
        <v>5.7279999999999998</v>
      </c>
      <c r="AT363" s="6">
        <v>5.7850000000000001</v>
      </c>
      <c r="AU363" s="6">
        <v>5.8369999999999997</v>
      </c>
      <c r="AV363" s="6">
        <v>5.8860000000000001</v>
      </c>
      <c r="AW363" s="6">
        <v>5.931</v>
      </c>
      <c r="AX363" s="6">
        <v>5.9740000000000002</v>
      </c>
      <c r="AY363" s="6">
        <v>6.0149999999999997</v>
      </c>
      <c r="AZ363" s="6">
        <v>6.0525000000000002</v>
      </c>
    </row>
    <row r="364" spans="1:65" ht="14.25" customHeight="1">
      <c r="A364" s="3"/>
      <c r="B364" s="2"/>
      <c r="C364" s="2"/>
      <c r="D364" s="2"/>
      <c r="AD364" s="3"/>
      <c r="AE364" s="3"/>
      <c r="AF364" s="3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1:65" ht="14.25" customHeight="1">
      <c r="A365" s="3"/>
      <c r="B365" s="2"/>
      <c r="C365" s="2"/>
      <c r="D365" s="2"/>
      <c r="AD365" s="3" t="s">
        <v>26</v>
      </c>
      <c r="AE365" s="3">
        <v>120</v>
      </c>
      <c r="AF365" s="3" t="s">
        <v>25</v>
      </c>
      <c r="AG365" s="6">
        <v>2.8</v>
      </c>
      <c r="AH365" s="6">
        <v>3.3559999999999999</v>
      </c>
      <c r="AI365" s="6">
        <v>3.6850000000000001</v>
      </c>
      <c r="AJ365" s="6">
        <v>3.9169999999999998</v>
      </c>
      <c r="AK365" s="6">
        <v>4.0960000000000001</v>
      </c>
      <c r="AL365" s="6">
        <v>4.2409999999999997</v>
      </c>
      <c r="AM365" s="6">
        <v>4.3630000000000004</v>
      </c>
      <c r="AN365" s="6">
        <v>4.468</v>
      </c>
      <c r="AO365" s="6">
        <v>4.5599999999999996</v>
      </c>
      <c r="AP365" s="6">
        <v>4.641</v>
      </c>
      <c r="AQ365" s="6">
        <v>4.7140000000000004</v>
      </c>
      <c r="AR365" s="6">
        <v>4.7809999999999997</v>
      </c>
      <c r="AS365" s="6">
        <v>4.8419999999999996</v>
      </c>
      <c r="AT365" s="6">
        <v>4.8979999999999997</v>
      </c>
      <c r="AU365" s="6">
        <v>4.95</v>
      </c>
      <c r="AV365" s="6">
        <v>4.9980000000000002</v>
      </c>
      <c r="AW365" s="6">
        <v>5.0439999999999996</v>
      </c>
      <c r="AX365" s="6">
        <v>5.0860000000000003</v>
      </c>
      <c r="AY365" s="6">
        <v>5.1260000000000003</v>
      </c>
      <c r="AZ365" s="6">
        <v>5.1630000000000003</v>
      </c>
    </row>
    <row r="366" spans="1:65" ht="14.25" customHeight="1">
      <c r="A366" s="3"/>
      <c r="B366" s="2"/>
      <c r="C366" s="2"/>
      <c r="D366" s="2"/>
      <c r="AD366" s="3"/>
      <c r="AE366" s="3"/>
      <c r="AF366" s="3" t="s">
        <v>24</v>
      </c>
      <c r="AG366" s="6">
        <v>3.702</v>
      </c>
      <c r="AH366" s="6">
        <v>4.2</v>
      </c>
      <c r="AI366" s="6">
        <v>4.4969999999999999</v>
      </c>
      <c r="AJ366" s="6">
        <v>4.7089999999999996</v>
      </c>
      <c r="AK366" s="6">
        <v>4.8719999999999999</v>
      </c>
      <c r="AL366" s="6">
        <v>5.0049999999999999</v>
      </c>
      <c r="AM366" s="6">
        <v>5.1180000000000003</v>
      </c>
      <c r="AN366" s="6">
        <v>5.2140000000000004</v>
      </c>
      <c r="AO366" s="6">
        <v>5.2990000000000004</v>
      </c>
      <c r="AP366" s="6">
        <v>5.375</v>
      </c>
      <c r="AQ366" s="6">
        <v>5.4429999999999996</v>
      </c>
      <c r="AR366" s="6">
        <v>5.5049999999999999</v>
      </c>
      <c r="AS366" s="6">
        <v>5.5620000000000003</v>
      </c>
      <c r="AT366" s="6">
        <v>5.6139999999999999</v>
      </c>
      <c r="AU366" s="6">
        <v>5.6619999999999999</v>
      </c>
      <c r="AV366" s="6">
        <v>5.7080000000000002</v>
      </c>
      <c r="AW366" s="6">
        <v>5.75</v>
      </c>
      <c r="AX366" s="6">
        <v>5.79</v>
      </c>
      <c r="AY366" s="6">
        <v>5.827</v>
      </c>
      <c r="AZ366" s="6">
        <v>5.8620000000000001</v>
      </c>
    </row>
    <row r="367" spans="1:65" ht="14.25" customHeight="1">
      <c r="A367" s="3"/>
      <c r="B367" s="2"/>
      <c r="C367" s="2"/>
      <c r="D367" s="2"/>
      <c r="AD367" s="3"/>
      <c r="AE367" s="3"/>
      <c r="AF367" s="3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1:65" ht="14.25" customHeight="1">
      <c r="A368" s="3"/>
      <c r="B368" s="2"/>
      <c r="C368" s="2"/>
      <c r="D368" s="2"/>
      <c r="AD368" s="3" t="s">
        <v>26</v>
      </c>
      <c r="AE368" s="3">
        <v>1000</v>
      </c>
      <c r="AF368" s="3" t="s">
        <v>25</v>
      </c>
      <c r="AG368" s="6">
        <v>2.7719999999999998</v>
      </c>
      <c r="AH368" s="6">
        <v>3.3140000000000001</v>
      </c>
      <c r="AI368" s="6">
        <v>3.633</v>
      </c>
      <c r="AJ368" s="6">
        <v>3.8580000000000001</v>
      </c>
      <c r="AK368" s="6">
        <v>4.03</v>
      </c>
      <c r="AL368" s="6">
        <v>4.17</v>
      </c>
      <c r="AM368" s="6">
        <v>4.2859999999999996</v>
      </c>
      <c r="AN368" s="6">
        <v>4.3869999999999996</v>
      </c>
      <c r="AO368" s="6">
        <v>4.4740000000000002</v>
      </c>
      <c r="AP368" s="6">
        <v>4.5519999999999996</v>
      </c>
      <c r="AQ368" s="6">
        <v>4.6219999999999999</v>
      </c>
      <c r="AR368" s="6">
        <v>4.6849999999999996</v>
      </c>
      <c r="AS368" s="6">
        <v>4.7430000000000003</v>
      </c>
      <c r="AT368" s="6">
        <v>4.7960000000000003</v>
      </c>
      <c r="AU368" s="6">
        <v>4.8449999999999998</v>
      </c>
      <c r="AV368" s="6">
        <v>4.891</v>
      </c>
      <c r="AW368" s="6">
        <v>4.9340000000000002</v>
      </c>
      <c r="AX368" s="6">
        <v>4.9740000000000002</v>
      </c>
      <c r="AY368" s="6">
        <v>5.0119999999999996</v>
      </c>
      <c r="AZ368" s="6">
        <v>5.0465</v>
      </c>
    </row>
    <row r="369" spans="1:52" ht="14.25" customHeight="1">
      <c r="A369" s="3"/>
      <c r="B369" s="2"/>
      <c r="C369" s="2"/>
      <c r="D369" s="2"/>
      <c r="AD369" s="3"/>
      <c r="AE369" s="3" t="s">
        <v>27</v>
      </c>
      <c r="AF369" s="3" t="s">
        <v>24</v>
      </c>
      <c r="AG369" s="6">
        <v>3.6429999999999998</v>
      </c>
      <c r="AH369" s="6">
        <v>4.12</v>
      </c>
      <c r="AI369" s="6">
        <v>4.4029999999999996</v>
      </c>
      <c r="AJ369" s="6">
        <v>4.6029999999999998</v>
      </c>
      <c r="AK369" s="6">
        <v>4.7569999999999997</v>
      </c>
      <c r="AL369" s="6">
        <v>4.8819999999999997</v>
      </c>
      <c r="AM369" s="6">
        <v>4.9870000000000001</v>
      </c>
      <c r="AN369" s="6">
        <v>5.0780000000000003</v>
      </c>
      <c r="AO369" s="6">
        <v>5.157</v>
      </c>
      <c r="AP369" s="6">
        <v>5.2270000000000003</v>
      </c>
      <c r="AQ369" s="6">
        <v>5.29</v>
      </c>
      <c r="AR369" s="6">
        <v>5.3479999999999999</v>
      </c>
      <c r="AS369" s="6">
        <v>5.4</v>
      </c>
      <c r="AT369" s="6">
        <v>5.4480000000000004</v>
      </c>
      <c r="AU369" s="6">
        <v>5.4930000000000003</v>
      </c>
      <c r="AV369" s="6">
        <v>5.5350000000000001</v>
      </c>
      <c r="AW369" s="6">
        <v>5.5739999999999998</v>
      </c>
      <c r="AX369" s="6">
        <v>5.6109999999999998</v>
      </c>
      <c r="AY369" s="6">
        <v>5.6449999999999996</v>
      </c>
      <c r="AZ369" s="6">
        <v>5.6769999999999996</v>
      </c>
    </row>
    <row r="370" spans="1:52" ht="14.25" customHeight="1">
      <c r="A370" s="3"/>
      <c r="B370" s="2"/>
      <c r="C370" s="2"/>
      <c r="D370" s="2"/>
      <c r="AD370" s="3"/>
      <c r="AE370" s="3"/>
      <c r="AF370" s="3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1:52" ht="14.25" customHeight="1">
      <c r="A371" s="3"/>
      <c r="B371" s="2"/>
      <c r="C371" s="2"/>
      <c r="D371" s="2"/>
      <c r="AD371" s="3" t="s">
        <v>26</v>
      </c>
      <c r="AE371" s="3">
        <f>$D$62</f>
        <v>108</v>
      </c>
      <c r="AF371" s="3" t="s">
        <v>25</v>
      </c>
      <c r="AG371" s="6">
        <f t="shared" ref="AG371:AZ371" si="8">LOOKUP(SMALL($AE305:$AE371,RANK($AE371,$AE305:$AE371,1)-1),$AE305:$AE368,AG305:AG368)-(LOOKUP(SMALL($AE305:$AE371,RANK($AE371,$AE305:$AE371,1)-1),$AE305:$AE368,AG305:AG368)-LOOKUP(SMALL($AE305:$AE371,RANK($AE371,$AE305:$AE371,1)+1),$AE305:$AE368,AG305:AG368))/(SMALL($AE305:$AE371,RANK($AE371,$AE305:$AE371,1)+1)-SMALL($AE305:$AE371,RANK($AE371,$AE305:$AE371,1)-1))*($AE371-SMALL($AE305:$AE371,RANK($AE371,$AE305:$AE371,1)-1))</f>
        <v>2.8058000000000001</v>
      </c>
      <c r="AH371" s="6">
        <f t="shared" si="8"/>
        <v>3.3645999999999998</v>
      </c>
      <c r="AI371" s="6">
        <f t="shared" si="8"/>
        <v>3.6954000000000002</v>
      </c>
      <c r="AJ371" s="6">
        <f t="shared" si="8"/>
        <v>3.9289999999999998</v>
      </c>
      <c r="AK371" s="6">
        <f t="shared" si="8"/>
        <v>4.1093999999999999</v>
      </c>
      <c r="AL371" s="6">
        <f t="shared" si="8"/>
        <v>4.2555999999999994</v>
      </c>
      <c r="AM371" s="6">
        <f t="shared" si="8"/>
        <v>4.3786000000000005</v>
      </c>
      <c r="AN371" s="6">
        <f t="shared" si="8"/>
        <v>4.4843999999999999</v>
      </c>
      <c r="AO371" s="6">
        <f t="shared" si="8"/>
        <v>4.5771999999999995</v>
      </c>
      <c r="AP371" s="6">
        <f t="shared" si="8"/>
        <v>4.6592000000000002</v>
      </c>
      <c r="AQ371" s="6">
        <f t="shared" si="8"/>
        <v>4.7328000000000001</v>
      </c>
      <c r="AR371" s="6">
        <f t="shared" si="8"/>
        <v>4.8003999999999998</v>
      </c>
      <c r="AS371" s="6">
        <f t="shared" si="8"/>
        <v>4.8583999999999996</v>
      </c>
      <c r="AT371" s="6">
        <f t="shared" si="8"/>
        <v>4.9185999999999996</v>
      </c>
      <c r="AU371" s="6">
        <f t="shared" si="8"/>
        <v>4.9712000000000005</v>
      </c>
      <c r="AV371" s="6">
        <f t="shared" si="8"/>
        <v>5.0198</v>
      </c>
      <c r="AW371" s="6">
        <f t="shared" si="8"/>
        <v>5.0659999999999998</v>
      </c>
      <c r="AX371" s="6">
        <f t="shared" si="8"/>
        <v>5.1086</v>
      </c>
      <c r="AY371" s="6">
        <f t="shared" si="8"/>
        <v>5.149</v>
      </c>
      <c r="AZ371" s="6">
        <f t="shared" si="8"/>
        <v>5.1863999999999999</v>
      </c>
    </row>
    <row r="372" spans="1:52" ht="14.25" customHeight="1">
      <c r="A372" s="3"/>
      <c r="B372" s="2"/>
      <c r="C372" s="2"/>
      <c r="D372" s="2"/>
      <c r="AD372" s="3"/>
      <c r="AE372" s="3"/>
      <c r="AF372" s="3" t="s">
        <v>24</v>
      </c>
      <c r="AG372" s="6">
        <f t="shared" ref="AG372:AZ372" si="9">LOOKUP(SMALL($AE305:$AE371,RANK($AE371,$AE305:$AE371,1)-1),$AE305:$AE368,AG306:AG369)-(LOOKUP(SMALL($AE305:$AE371,RANK($AE371,$AE305:$AE371,1)-1),$AE305:$AE368,AG306:AG369)-LOOKUP(SMALL($AE305:$AE371,RANK($AE371,$AE305:$AE371,1)+1),$AE305:$AE368,AG306:AG369))/(SMALL($AE305:$AE371,RANK($AE371,$AE305:$AE371,1)+1)-SMALL($AE305:$AE371,RANK($AE371,$AE305:$AE371,1)-1))*($AE371-SMALL($AE305:$AE371,RANK($AE371,$AE305:$AE371,1)-1))</f>
        <v>3.714</v>
      </c>
      <c r="AH372" s="6">
        <f t="shared" si="9"/>
        <v>4.2164000000000001</v>
      </c>
      <c r="AI372" s="6">
        <f t="shared" si="9"/>
        <v>4.5165999999999995</v>
      </c>
      <c r="AJ372" s="6">
        <f t="shared" si="9"/>
        <v>4.7307999999999995</v>
      </c>
      <c r="AK372" s="6">
        <f t="shared" si="9"/>
        <v>4.8957999999999995</v>
      </c>
      <c r="AL372" s="6">
        <f t="shared" si="9"/>
        <v>5.0305999999999997</v>
      </c>
      <c r="AM372" s="6">
        <f t="shared" si="9"/>
        <v>5.1450000000000005</v>
      </c>
      <c r="AN372" s="6">
        <f t="shared" si="9"/>
        <v>5.2423999999999999</v>
      </c>
      <c r="AO372" s="6">
        <f t="shared" si="9"/>
        <v>5.3286000000000007</v>
      </c>
      <c r="AP372" s="6">
        <f t="shared" si="9"/>
        <v>5.4055999999999997</v>
      </c>
      <c r="AQ372" s="6">
        <f t="shared" si="9"/>
        <v>5.4745999999999997</v>
      </c>
      <c r="AR372" s="6">
        <f t="shared" si="9"/>
        <v>5.5373999999999999</v>
      </c>
      <c r="AS372" s="6">
        <f t="shared" si="9"/>
        <v>5.5952000000000002</v>
      </c>
      <c r="AT372" s="6">
        <f t="shared" si="9"/>
        <v>5.6482000000000001</v>
      </c>
      <c r="AU372" s="6">
        <f t="shared" si="9"/>
        <v>5.6970000000000001</v>
      </c>
      <c r="AV372" s="6">
        <f t="shared" si="9"/>
        <v>5.7435999999999998</v>
      </c>
      <c r="AW372" s="6">
        <f t="shared" si="9"/>
        <v>5.7862</v>
      </c>
      <c r="AX372" s="6">
        <f t="shared" si="9"/>
        <v>5.8268000000000004</v>
      </c>
      <c r="AY372" s="6">
        <f t="shared" si="9"/>
        <v>5.8646000000000003</v>
      </c>
      <c r="AZ372" s="6">
        <f t="shared" si="9"/>
        <v>5.9001000000000001</v>
      </c>
    </row>
    <row r="373" spans="1:52" ht="14.25" customHeight="1">
      <c r="A373" s="3"/>
      <c r="B373" s="2"/>
      <c r="C373" s="2"/>
      <c r="D373" s="2"/>
    </row>
    <row r="374" spans="1:52" ht="14.25" customHeight="1">
      <c r="A374" s="3"/>
      <c r="B374" s="2"/>
      <c r="C374" s="2"/>
      <c r="D374" s="2"/>
    </row>
    <row r="375" spans="1:52" ht="14.25" customHeight="1">
      <c r="A375" s="3"/>
      <c r="B375" s="2"/>
      <c r="C375" s="2"/>
      <c r="D375" s="2"/>
    </row>
    <row r="376" spans="1:52" ht="14.25" customHeight="1">
      <c r="A376" s="3"/>
      <c r="B376" s="2"/>
      <c r="C376" s="2"/>
      <c r="D376" s="2"/>
    </row>
    <row r="377" spans="1:52" ht="14.25" customHeight="1">
      <c r="A377" s="3"/>
      <c r="B377" s="2"/>
      <c r="C377" s="2"/>
      <c r="D377" s="2"/>
    </row>
    <row r="378" spans="1:52" ht="14.25" customHeight="1">
      <c r="A378" s="3"/>
      <c r="B378" s="2"/>
      <c r="C378" s="2"/>
      <c r="D378" s="2"/>
    </row>
    <row r="379" spans="1:52" ht="14.25" customHeight="1">
      <c r="A379" s="3"/>
      <c r="B379" s="2"/>
      <c r="C379" s="2"/>
      <c r="D379" s="2"/>
    </row>
    <row r="380" spans="1:52" ht="14.25" customHeight="1">
      <c r="A380" s="3"/>
      <c r="B380" s="2"/>
      <c r="C380" s="2"/>
      <c r="D380" s="2"/>
    </row>
    <row r="381" spans="1:52" ht="14.25" customHeight="1">
      <c r="A381" s="3"/>
      <c r="B381" s="2"/>
      <c r="C381" s="2"/>
      <c r="D381" s="2"/>
    </row>
    <row r="382" spans="1:52" ht="14.25" customHeight="1">
      <c r="A382" s="3"/>
      <c r="B382" s="2"/>
      <c r="C382" s="2"/>
      <c r="D382" s="2"/>
    </row>
    <row r="383" spans="1:52" ht="14.25" customHeight="1">
      <c r="A383" s="3"/>
      <c r="B383" s="2"/>
      <c r="C383" s="2"/>
      <c r="D383" s="2"/>
    </row>
    <row r="384" spans="1:52" ht="14.25" customHeight="1">
      <c r="A384" s="3"/>
      <c r="B384" s="2"/>
      <c r="C384" s="2"/>
      <c r="D384" s="2"/>
    </row>
    <row r="385" spans="1:4" ht="14.25" customHeight="1">
      <c r="A385" s="3"/>
      <c r="B385" s="2"/>
      <c r="C385" s="2"/>
      <c r="D385" s="2"/>
    </row>
    <row r="386" spans="1:4" ht="14.25" customHeight="1">
      <c r="A386" s="3"/>
      <c r="B386" s="2"/>
      <c r="C386" s="2"/>
      <c r="D386" s="2"/>
    </row>
    <row r="387" spans="1:4" ht="14.25" customHeight="1">
      <c r="A387" s="3"/>
      <c r="B387" s="2"/>
      <c r="C387" s="2"/>
      <c r="D387" s="2"/>
    </row>
    <row r="388" spans="1:4" ht="14.25" customHeight="1">
      <c r="A388" s="3"/>
      <c r="B388" s="2"/>
      <c r="C388" s="2"/>
      <c r="D388" s="2"/>
    </row>
    <row r="389" spans="1:4" ht="14.25" customHeight="1">
      <c r="A389" s="3"/>
      <c r="B389" s="2"/>
      <c r="C389" s="2"/>
      <c r="D389" s="2"/>
    </row>
    <row r="390" spans="1:4" ht="14.25" customHeight="1">
      <c r="A390" s="3"/>
      <c r="B390" s="2"/>
      <c r="C390" s="2"/>
      <c r="D390" s="2"/>
    </row>
    <row r="391" spans="1:4" ht="14.25" customHeight="1">
      <c r="A391" s="3"/>
      <c r="B391" s="2"/>
      <c r="C391" s="2"/>
      <c r="D391" s="2"/>
    </row>
    <row r="392" spans="1:4" ht="14.25" customHeight="1">
      <c r="A392" s="3"/>
      <c r="B392" s="2"/>
      <c r="C392" s="2"/>
      <c r="D392" s="2"/>
    </row>
    <row r="393" spans="1:4" ht="14.25" customHeight="1">
      <c r="A393" s="3"/>
      <c r="B393" s="2"/>
      <c r="C393" s="2"/>
      <c r="D393" s="2"/>
    </row>
    <row r="394" spans="1:4" ht="14.25" customHeight="1">
      <c r="A394" s="3"/>
      <c r="B394" s="2"/>
      <c r="C394" s="2"/>
      <c r="D394" s="2"/>
    </row>
    <row r="395" spans="1:4" ht="14.25" customHeight="1">
      <c r="A395" s="3"/>
      <c r="B395" s="2"/>
      <c r="C395" s="2"/>
      <c r="D395" s="2"/>
    </row>
    <row r="396" spans="1:4" ht="14.25" customHeight="1">
      <c r="A396" s="3"/>
      <c r="B396" s="2"/>
      <c r="C396" s="2"/>
      <c r="D396" s="2"/>
    </row>
    <row r="397" spans="1:4" ht="14.25" customHeight="1">
      <c r="A397" s="3"/>
      <c r="B397" s="2"/>
      <c r="C397" s="2"/>
      <c r="D397" s="2"/>
    </row>
    <row r="398" spans="1:4" ht="14.25" customHeight="1">
      <c r="A398" s="3"/>
      <c r="B398" s="2"/>
      <c r="C398" s="2"/>
      <c r="D398" s="2"/>
    </row>
    <row r="399" spans="1:4" ht="14.25" customHeight="1">
      <c r="A399" s="3"/>
      <c r="B399" s="2"/>
      <c r="C399" s="2"/>
      <c r="D399" s="2"/>
    </row>
    <row r="400" spans="1:4" ht="14.25" customHeight="1">
      <c r="A400" s="3"/>
      <c r="B400" s="2"/>
      <c r="C400" s="2"/>
      <c r="D400" s="2"/>
    </row>
    <row r="401" spans="1:4" ht="14.25" customHeight="1">
      <c r="A401" s="3"/>
      <c r="B401" s="2"/>
      <c r="C401" s="2"/>
      <c r="D401" s="2"/>
    </row>
    <row r="402" spans="1:4" ht="14.25" customHeight="1">
      <c r="A402" s="3"/>
      <c r="B402" s="2"/>
      <c r="C402" s="2"/>
      <c r="D402" s="2"/>
    </row>
    <row r="403" spans="1:4" ht="14.25" customHeight="1">
      <c r="A403" s="3"/>
      <c r="B403" s="2"/>
      <c r="C403" s="2"/>
      <c r="D403" s="2"/>
    </row>
    <row r="404" spans="1:4" ht="14.25" customHeight="1">
      <c r="A404" s="3"/>
      <c r="B404" s="2"/>
      <c r="C404" s="2"/>
      <c r="D404" s="2"/>
    </row>
    <row r="405" spans="1:4" ht="14.25" customHeight="1">
      <c r="A405" s="3"/>
      <c r="B405" s="2"/>
      <c r="C405" s="2"/>
      <c r="D405" s="2"/>
    </row>
    <row r="406" spans="1:4" ht="14.25" customHeight="1">
      <c r="A406" s="3"/>
      <c r="B406" s="2"/>
      <c r="C406" s="2"/>
      <c r="D406" s="2"/>
    </row>
    <row r="407" spans="1:4" ht="14.25" customHeight="1">
      <c r="A407" s="3"/>
      <c r="B407" s="2"/>
      <c r="C407" s="2"/>
      <c r="D407" s="2"/>
    </row>
    <row r="408" spans="1:4" ht="14.25" customHeight="1">
      <c r="A408" s="3"/>
      <c r="B408" s="2"/>
      <c r="C408" s="2"/>
      <c r="D408" s="2"/>
    </row>
    <row r="409" spans="1:4" ht="14.25" customHeight="1">
      <c r="A409" s="3"/>
      <c r="B409" s="2"/>
      <c r="C409" s="2"/>
      <c r="D409" s="2"/>
    </row>
    <row r="410" spans="1:4" ht="14.25" customHeight="1">
      <c r="A410" s="3"/>
      <c r="B410" s="2"/>
      <c r="C410" s="2"/>
      <c r="D410" s="2"/>
    </row>
    <row r="411" spans="1:4" ht="14.25" customHeight="1">
      <c r="A411" s="3"/>
      <c r="B411" s="2"/>
      <c r="C411" s="2"/>
      <c r="D411" s="2"/>
    </row>
    <row r="412" spans="1:4" ht="14.25" customHeight="1">
      <c r="A412" s="3"/>
      <c r="B412" s="2"/>
      <c r="C412" s="2"/>
      <c r="D412" s="2"/>
    </row>
    <row r="413" spans="1:4" ht="14.25" customHeight="1">
      <c r="A413" s="3"/>
      <c r="B413" s="2"/>
      <c r="C413" s="2"/>
      <c r="D413" s="2"/>
    </row>
    <row r="414" spans="1:4" ht="14.25" customHeight="1">
      <c r="A414" s="3"/>
      <c r="B414" s="2"/>
      <c r="C414" s="2"/>
      <c r="D414" s="2"/>
    </row>
    <row r="415" spans="1:4" ht="14.25" customHeight="1">
      <c r="A415" s="3"/>
      <c r="B415" s="2"/>
      <c r="C415" s="2"/>
      <c r="D415" s="2"/>
    </row>
    <row r="416" spans="1:4" ht="14.25" customHeight="1">
      <c r="A416" s="3"/>
      <c r="B416" s="2"/>
      <c r="C416" s="2"/>
      <c r="D416" s="2"/>
    </row>
    <row r="417" spans="1:4" ht="14.25" customHeight="1">
      <c r="A417" s="3"/>
      <c r="B417" s="2"/>
      <c r="C417" s="2"/>
      <c r="D417" s="2"/>
    </row>
    <row r="418" spans="1:4" ht="14.25" customHeight="1">
      <c r="A418" s="3"/>
      <c r="B418" s="2"/>
      <c r="C418" s="2"/>
      <c r="D418" s="2"/>
    </row>
    <row r="419" spans="1:4" ht="14.25" customHeight="1">
      <c r="A419" s="3"/>
      <c r="B419" s="2"/>
      <c r="C419" s="2"/>
      <c r="D419" s="2"/>
    </row>
    <row r="420" spans="1:4" ht="14.25" customHeight="1">
      <c r="A420" s="3"/>
      <c r="B420" s="2"/>
      <c r="C420" s="2"/>
      <c r="D420" s="2"/>
    </row>
    <row r="421" spans="1:4" ht="14.25" customHeight="1">
      <c r="A421" s="3"/>
      <c r="B421" s="2"/>
      <c r="C421" s="2"/>
      <c r="D421" s="2"/>
    </row>
    <row r="422" spans="1:4" ht="14.25" customHeight="1">
      <c r="A422" s="3"/>
      <c r="B422" s="2"/>
      <c r="C422" s="2"/>
      <c r="D422" s="2"/>
    </row>
    <row r="423" spans="1:4" ht="14.25" customHeight="1">
      <c r="A423" s="3"/>
      <c r="B423" s="2"/>
      <c r="C423" s="2"/>
      <c r="D423" s="2"/>
    </row>
    <row r="424" spans="1:4" ht="14.25" customHeight="1">
      <c r="A424" s="3"/>
      <c r="B424" s="2"/>
      <c r="C424" s="2"/>
      <c r="D424" s="2"/>
    </row>
    <row r="425" spans="1:4" ht="14.25" customHeight="1">
      <c r="A425" s="3"/>
      <c r="B425" s="2"/>
      <c r="C425" s="2"/>
      <c r="D425" s="2"/>
    </row>
    <row r="426" spans="1:4" ht="14.25" customHeight="1">
      <c r="A426" s="3"/>
      <c r="B426" s="2"/>
      <c r="C426" s="2"/>
      <c r="D426" s="2"/>
    </row>
    <row r="427" spans="1:4" ht="14.25" customHeight="1">
      <c r="A427" s="3"/>
      <c r="B427" s="2"/>
      <c r="C427" s="2"/>
      <c r="D427" s="2"/>
    </row>
    <row r="428" spans="1:4" ht="14.25" customHeight="1">
      <c r="A428" s="3"/>
      <c r="B428" s="2"/>
      <c r="C428" s="2"/>
      <c r="D428" s="2"/>
    </row>
    <row r="429" spans="1:4" ht="14.25" customHeight="1">
      <c r="A429" s="3"/>
      <c r="B429" s="2"/>
      <c r="C429" s="2"/>
      <c r="D429" s="2"/>
    </row>
    <row r="430" spans="1:4" ht="14.25" customHeight="1">
      <c r="A430" s="3"/>
      <c r="B430" s="2"/>
      <c r="C430" s="2"/>
      <c r="D430" s="2"/>
    </row>
    <row r="431" spans="1:4" ht="14.25" customHeight="1">
      <c r="A431" s="3"/>
      <c r="B431" s="2"/>
      <c r="C431" s="2"/>
      <c r="D431" s="2"/>
    </row>
  </sheetData>
  <mergeCells count="1">
    <mergeCell ref="P73:R73"/>
  </mergeCells>
  <phoneticPr fontId="1"/>
  <hyperlinks>
    <hyperlink ref="P73" location="'Pt+wil'!A1" display="Go to [Pt+wil] sheet" xr:uid="{E78F1DC7-D0D2-E04C-A3D1-D1B3CAAEB19F}"/>
  </hyperlinks>
  <pageMargins left="0" right="0" top="0.39370078740157483" bottom="0.59055118110236227" header="0" footer="0"/>
  <pageSetup paperSize="9" scale="75" orientation="landscape" horizontalDpi="240" verticalDpi="24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48F2-8B5D-4EAE-B327-E62C479D0AFB}">
  <dimension ref="A1:BR431"/>
  <sheetViews>
    <sheetView topLeftCell="A25" zoomScale="80" zoomScaleNormal="80" workbookViewId="0">
      <selection activeCell="D57" sqref="A2:D57"/>
    </sheetView>
  </sheetViews>
  <sheetFormatPr baseColWidth="10" defaultColWidth="8" defaultRowHeight="14.25" customHeight="1"/>
  <cols>
    <col min="1" max="16384" width="8" style="1"/>
  </cols>
  <sheetData>
    <row r="1" spans="1:29" s="41" customFormat="1" ht="14.25" customHeight="1">
      <c r="A1" s="38" t="s">
        <v>146</v>
      </c>
      <c r="G1" s="38" t="s">
        <v>145</v>
      </c>
    </row>
    <row r="2" spans="1:29" s="2" customFormat="1" ht="14.25" customHeight="1">
      <c r="A2" s="40" t="s">
        <v>170</v>
      </c>
      <c r="B2" s="40" t="s">
        <v>149</v>
      </c>
      <c r="C2" s="40" t="s">
        <v>151</v>
      </c>
      <c r="D2" s="40" t="s">
        <v>153</v>
      </c>
      <c r="E2" s="3" t="s">
        <v>144</v>
      </c>
      <c r="F2" s="3"/>
      <c r="G2" s="3" t="str">
        <f>A2</f>
        <v>VAS</v>
      </c>
      <c r="H2" s="3" t="str">
        <f>B2</f>
        <v>McGrath</v>
      </c>
      <c r="I2" s="3" t="str">
        <f>C2</f>
        <v>AWS</v>
      </c>
      <c r="J2" s="3" t="str">
        <f>D2</f>
        <v>AceScope</v>
      </c>
      <c r="K2" s="3" t="e">
        <f>#REF!</f>
        <v>#REF!</v>
      </c>
      <c r="L2" s="3" t="e">
        <f>#REF!</f>
        <v>#REF!</v>
      </c>
      <c r="M2" s="3" t="e">
        <f>#REF!</f>
        <v>#REF!</v>
      </c>
      <c r="N2" s="3" t="e">
        <f>#REF!</f>
        <v>#REF!</v>
      </c>
      <c r="O2" s="3" t="e">
        <f>#REF!</f>
        <v>#REF!</v>
      </c>
      <c r="P2" s="3" t="e">
        <f>#REF!</f>
        <v>#REF!</v>
      </c>
      <c r="Q2" s="3" t="e">
        <f>#REF!</f>
        <v>#REF!</v>
      </c>
      <c r="R2" s="3" t="e">
        <f>#REF!</f>
        <v>#REF!</v>
      </c>
      <c r="S2" s="3" t="e">
        <f>#REF!</f>
        <v>#REF!</v>
      </c>
      <c r="T2" s="3" t="e">
        <f>#REF!</f>
        <v>#REF!</v>
      </c>
      <c r="U2" s="3" t="e">
        <f>#REF!</f>
        <v>#REF!</v>
      </c>
      <c r="V2" s="3" t="e">
        <f>#REF!</f>
        <v>#REF!</v>
      </c>
      <c r="W2" s="3" t="e">
        <f>#REF!</f>
        <v>#REF!</v>
      </c>
      <c r="X2" s="3" t="e">
        <f>#REF!</f>
        <v>#REF!</v>
      </c>
      <c r="Y2" s="3" t="e">
        <f>#REF!</f>
        <v>#REF!</v>
      </c>
      <c r="Z2" s="3" t="e">
        <f>#REF!</f>
        <v>#REF!</v>
      </c>
      <c r="AA2" s="3" t="e">
        <f>#REF!</f>
        <v>#REF!</v>
      </c>
      <c r="AB2" s="3" t="e">
        <f>#REF!</f>
        <v>#REF!</v>
      </c>
      <c r="AC2" s="3"/>
    </row>
    <row r="3" spans="1:29" s="2" customFormat="1" ht="14.25" customHeight="1">
      <c r="A3" s="3" t="s">
        <v>112</v>
      </c>
      <c r="B3" s="39">
        <v>10</v>
      </c>
      <c r="C3" s="39">
        <v>6</v>
      </c>
      <c r="D3" s="39">
        <v>6</v>
      </c>
      <c r="E3" s="2">
        <f t="shared" ref="E3:E34" si="0">DEVSQ(B3:D3)</f>
        <v>10.666666666666666</v>
      </c>
      <c r="G3" s="3" t="str">
        <f t="shared" ref="G3:G34" si="1">A3</f>
        <v>n=1</v>
      </c>
      <c r="H3" s="2">
        <f t="shared" ref="H3:H34" si="2">(RANK(B3,$B3:$D3,1)*COUNTIF($B3:$D3,B3)+COUNTIF($B3:$D3,B3)*(COUNTIF($B3:$D3,B3)-1)/2)/COUNTIF($B3:$D3,B3)</f>
        <v>3</v>
      </c>
      <c r="I3" s="2">
        <f t="shared" ref="I3:I34" si="3">(RANK(C3,$B3:$D3,1)*COUNTIF($B3:$D3,C3)+COUNTIF($B3:$D3,C3)*(COUNTIF($B3:$D3,C3)-1)/2)/COUNTIF($B3:$D3,C3)</f>
        <v>1.5</v>
      </c>
      <c r="J3" s="2">
        <f t="shared" ref="J3:J34" si="4">(RANK(D3,$B3:$D3,1)*COUNTIF($B3:$D3,D3)+COUNTIF($B3:$D3,D3)*(COUNTIF($B3:$D3,D3)-1)/2)/COUNTIF($B3:$D3,D3)</f>
        <v>1.5</v>
      </c>
      <c r="K3" s="2" t="e">
        <f>(RANK(#REF!,$B3:$D3,1)*COUNTIF($B3:$D3,#REF!)+COUNTIF($B3:$D3,#REF!)*(COUNTIF($B3:$D3,#REF!)-1)/2)/COUNTIF($B3:$D3,#REF!)</f>
        <v>#REF!</v>
      </c>
      <c r="L3" s="2" t="e">
        <f>(RANK(#REF!,$B3:$D3,1)*COUNTIF($B3:$D3,#REF!)+COUNTIF($B3:$D3,#REF!)*(COUNTIF($B3:$D3,#REF!)-1)/2)/COUNTIF($B3:$D3,#REF!)</f>
        <v>#REF!</v>
      </c>
      <c r="M3" s="2" t="e">
        <f>(RANK(#REF!,$B3:$D3,1)*COUNTIF($B3:$D3,#REF!)+COUNTIF($B3:$D3,#REF!)*(COUNTIF($B3:$D3,#REF!)-1)/2)/COUNTIF($B3:$D3,#REF!)</f>
        <v>#REF!</v>
      </c>
      <c r="N3" s="2" t="e">
        <f>(RANK(#REF!,$B3:$D3,1)*COUNTIF($B3:$D3,#REF!)+COUNTIF($B3:$D3,#REF!)*(COUNTIF($B3:$D3,#REF!)-1)/2)/COUNTIF($B3:$D3,#REF!)</f>
        <v>#REF!</v>
      </c>
      <c r="O3" s="2" t="e">
        <f>(RANK(#REF!,$B3:$D3,1)*COUNTIF($B3:$D3,#REF!)+COUNTIF($B3:$D3,#REF!)*(COUNTIF($B3:$D3,#REF!)-1)/2)/COUNTIF($B3:$D3,#REF!)</f>
        <v>#REF!</v>
      </c>
      <c r="P3" s="2" t="e">
        <f>(RANK(#REF!,$B3:$D3,1)*COUNTIF($B3:$D3,#REF!)+COUNTIF($B3:$D3,#REF!)*(COUNTIF($B3:$D3,#REF!)-1)/2)/COUNTIF($B3:$D3,#REF!)</f>
        <v>#REF!</v>
      </c>
      <c r="Q3" s="2" t="e">
        <f>(RANK(#REF!,$B3:$D3,1)*COUNTIF($B3:$D3,#REF!)+COUNTIF($B3:$D3,#REF!)*(COUNTIF($B3:$D3,#REF!)-1)/2)/COUNTIF($B3:$D3,#REF!)</f>
        <v>#REF!</v>
      </c>
      <c r="R3" s="2" t="e">
        <f>(RANK(#REF!,$B3:$D3,1)*COUNTIF($B3:$D3,#REF!)+COUNTIF($B3:$D3,#REF!)*(COUNTIF($B3:$D3,#REF!)-1)/2)/COUNTIF($B3:$D3,#REF!)</f>
        <v>#REF!</v>
      </c>
      <c r="S3" s="2" t="e">
        <f>(RANK(#REF!,$B3:$D3,1)*COUNTIF($B3:$D3,#REF!)+COUNTIF($B3:$D3,#REF!)*(COUNTIF($B3:$D3,#REF!)-1)/2)/COUNTIF($B3:$D3,#REF!)</f>
        <v>#REF!</v>
      </c>
      <c r="T3" s="2" t="e">
        <f>(RANK(#REF!,$B3:$D3,1)*COUNTIF($B3:$D3,#REF!)+COUNTIF($B3:$D3,#REF!)*(COUNTIF($B3:$D3,#REF!)-1)/2)/COUNTIF($B3:$D3,#REF!)</f>
        <v>#REF!</v>
      </c>
      <c r="U3" s="2" t="e">
        <f>(RANK(#REF!,$B3:$D3,1)*COUNTIF($B3:$D3,#REF!)+COUNTIF($B3:$D3,#REF!)*(COUNTIF($B3:$D3,#REF!)-1)/2)/COUNTIF($B3:$D3,#REF!)</f>
        <v>#REF!</v>
      </c>
      <c r="V3" s="2" t="e">
        <f>(RANK(#REF!,$B3:$D3,1)*COUNTIF($B3:$D3,#REF!)+COUNTIF($B3:$D3,#REF!)*(COUNTIF($B3:$D3,#REF!)-1)/2)/COUNTIF($B3:$D3,#REF!)</f>
        <v>#REF!</v>
      </c>
      <c r="W3" s="2" t="e">
        <f>(RANK(#REF!,$B3:$D3,1)*COUNTIF($B3:$D3,#REF!)+COUNTIF($B3:$D3,#REF!)*(COUNTIF($B3:$D3,#REF!)-1)/2)/COUNTIF($B3:$D3,#REF!)</f>
        <v>#REF!</v>
      </c>
      <c r="X3" s="2" t="e">
        <f>(RANK(#REF!,$B3:$D3,1)*COUNTIF($B3:$D3,#REF!)+COUNTIF($B3:$D3,#REF!)*(COUNTIF($B3:$D3,#REF!)-1)/2)/COUNTIF($B3:$D3,#REF!)</f>
        <v>#REF!</v>
      </c>
      <c r="Y3" s="2" t="e">
        <f>(RANK(#REF!,$B3:$D3,1)*COUNTIF($B3:$D3,#REF!)+COUNTIF($B3:$D3,#REF!)*(COUNTIF($B3:$D3,#REF!)-1)/2)/COUNTIF($B3:$D3,#REF!)</f>
        <v>#REF!</v>
      </c>
      <c r="Z3" s="2" t="e">
        <f>(RANK(#REF!,$B3:$D3,1)*COUNTIF($B3:$D3,#REF!)+COUNTIF($B3:$D3,#REF!)*(COUNTIF($B3:$D3,#REF!)-1)/2)/COUNTIF($B3:$D3,#REF!)</f>
        <v>#REF!</v>
      </c>
      <c r="AA3" s="2" t="e">
        <f>(RANK(#REF!,$B3:$D3,1)*COUNTIF($B3:$D3,#REF!)+COUNTIF($B3:$D3,#REF!)*(COUNTIF($B3:$D3,#REF!)-1)/2)/COUNTIF($B3:$D3,#REF!)</f>
        <v>#REF!</v>
      </c>
      <c r="AB3" s="2" t="e">
        <f>(RANK(#REF!,$B3:$D3,1)*COUNTIF($B3:$D3,#REF!)+COUNTIF($B3:$D3,#REF!)*(COUNTIF($B3:$D3,#REF!)-1)/2)/COUNTIF($B3:$D3,#REF!)</f>
        <v>#REF!</v>
      </c>
    </row>
    <row r="4" spans="1:29" s="2" customFormat="1" ht="14.25" customHeight="1">
      <c r="A4" s="3" t="s">
        <v>111</v>
      </c>
      <c r="B4" s="39">
        <v>8</v>
      </c>
      <c r="C4" s="39">
        <v>4</v>
      </c>
      <c r="D4" s="39">
        <v>8</v>
      </c>
      <c r="E4" s="2">
        <f t="shared" si="0"/>
        <v>10.666666666666666</v>
      </c>
      <c r="G4" s="3" t="str">
        <f t="shared" si="1"/>
        <v>n=2</v>
      </c>
      <c r="H4" s="2">
        <f t="shared" si="2"/>
        <v>2.5</v>
      </c>
      <c r="I4" s="2">
        <f t="shared" si="3"/>
        <v>1</v>
      </c>
      <c r="J4" s="2">
        <f t="shared" si="4"/>
        <v>2.5</v>
      </c>
      <c r="K4" s="2" t="e">
        <f>(RANK(#REF!,$B4:$D4,1)*COUNTIF($B4:$D4,#REF!)+COUNTIF($B4:$D4,#REF!)*(COUNTIF($B4:$D4,#REF!)-1)/2)/COUNTIF($B4:$D4,#REF!)</f>
        <v>#REF!</v>
      </c>
      <c r="L4" s="2" t="e">
        <f>(RANK(#REF!,$B4:$D4,1)*COUNTIF($B4:$D4,#REF!)+COUNTIF($B4:$D4,#REF!)*(COUNTIF($B4:$D4,#REF!)-1)/2)/COUNTIF($B4:$D4,#REF!)</f>
        <v>#REF!</v>
      </c>
      <c r="M4" s="2" t="e">
        <f>(RANK(#REF!,$B4:$D4,1)*COUNTIF($B4:$D4,#REF!)+COUNTIF($B4:$D4,#REF!)*(COUNTIF($B4:$D4,#REF!)-1)/2)/COUNTIF($B4:$D4,#REF!)</f>
        <v>#REF!</v>
      </c>
      <c r="N4" s="2" t="e">
        <f>(RANK(#REF!,$B4:$D4,1)*COUNTIF($B4:$D4,#REF!)+COUNTIF($B4:$D4,#REF!)*(COUNTIF($B4:$D4,#REF!)-1)/2)/COUNTIF($B4:$D4,#REF!)</f>
        <v>#REF!</v>
      </c>
      <c r="O4" s="2" t="e">
        <f>(RANK(#REF!,$B4:$D4,1)*COUNTIF($B4:$D4,#REF!)+COUNTIF($B4:$D4,#REF!)*(COUNTIF($B4:$D4,#REF!)-1)/2)/COUNTIF($B4:$D4,#REF!)</f>
        <v>#REF!</v>
      </c>
      <c r="P4" s="2" t="e">
        <f>(RANK(#REF!,$B4:$D4,1)*COUNTIF($B4:$D4,#REF!)+COUNTIF($B4:$D4,#REF!)*(COUNTIF($B4:$D4,#REF!)-1)/2)/COUNTIF($B4:$D4,#REF!)</f>
        <v>#REF!</v>
      </c>
      <c r="Q4" s="2" t="e">
        <f>(RANK(#REF!,$B4:$D4,1)*COUNTIF($B4:$D4,#REF!)+COUNTIF($B4:$D4,#REF!)*(COUNTIF($B4:$D4,#REF!)-1)/2)/COUNTIF($B4:$D4,#REF!)</f>
        <v>#REF!</v>
      </c>
      <c r="R4" s="2" t="e">
        <f>(RANK(#REF!,$B4:$D4,1)*COUNTIF($B4:$D4,#REF!)+COUNTIF($B4:$D4,#REF!)*(COUNTIF($B4:$D4,#REF!)-1)/2)/COUNTIF($B4:$D4,#REF!)</f>
        <v>#REF!</v>
      </c>
      <c r="S4" s="2" t="e">
        <f>(RANK(#REF!,$B4:$D4,1)*COUNTIF($B4:$D4,#REF!)+COUNTIF($B4:$D4,#REF!)*(COUNTIF($B4:$D4,#REF!)-1)/2)/COUNTIF($B4:$D4,#REF!)</f>
        <v>#REF!</v>
      </c>
      <c r="T4" s="2" t="e">
        <f>(RANK(#REF!,$B4:$D4,1)*COUNTIF($B4:$D4,#REF!)+COUNTIF($B4:$D4,#REF!)*(COUNTIF($B4:$D4,#REF!)-1)/2)/COUNTIF($B4:$D4,#REF!)</f>
        <v>#REF!</v>
      </c>
      <c r="U4" s="2" t="e">
        <f>(RANK(#REF!,$B4:$D4,1)*COUNTIF($B4:$D4,#REF!)+COUNTIF($B4:$D4,#REF!)*(COUNTIF($B4:$D4,#REF!)-1)/2)/COUNTIF($B4:$D4,#REF!)</f>
        <v>#REF!</v>
      </c>
      <c r="V4" s="2" t="e">
        <f>(RANK(#REF!,$B4:$D4,1)*COUNTIF($B4:$D4,#REF!)+COUNTIF($B4:$D4,#REF!)*(COUNTIF($B4:$D4,#REF!)-1)/2)/COUNTIF($B4:$D4,#REF!)</f>
        <v>#REF!</v>
      </c>
      <c r="W4" s="2" t="e">
        <f>(RANK(#REF!,$B4:$D4,1)*COUNTIF($B4:$D4,#REF!)+COUNTIF($B4:$D4,#REF!)*(COUNTIF($B4:$D4,#REF!)-1)/2)/COUNTIF($B4:$D4,#REF!)</f>
        <v>#REF!</v>
      </c>
      <c r="X4" s="2" t="e">
        <f>(RANK(#REF!,$B4:$D4,1)*COUNTIF($B4:$D4,#REF!)+COUNTIF($B4:$D4,#REF!)*(COUNTIF($B4:$D4,#REF!)-1)/2)/COUNTIF($B4:$D4,#REF!)</f>
        <v>#REF!</v>
      </c>
      <c r="Y4" s="2" t="e">
        <f>(RANK(#REF!,$B4:$D4,1)*COUNTIF($B4:$D4,#REF!)+COUNTIF($B4:$D4,#REF!)*(COUNTIF($B4:$D4,#REF!)-1)/2)/COUNTIF($B4:$D4,#REF!)</f>
        <v>#REF!</v>
      </c>
      <c r="Z4" s="2" t="e">
        <f>(RANK(#REF!,$B4:$D4,1)*COUNTIF($B4:$D4,#REF!)+COUNTIF($B4:$D4,#REF!)*(COUNTIF($B4:$D4,#REF!)-1)/2)/COUNTIF($B4:$D4,#REF!)</f>
        <v>#REF!</v>
      </c>
      <c r="AA4" s="2" t="e">
        <f>(RANK(#REF!,$B4:$D4,1)*COUNTIF($B4:$D4,#REF!)+COUNTIF($B4:$D4,#REF!)*(COUNTIF($B4:$D4,#REF!)-1)/2)/COUNTIF($B4:$D4,#REF!)</f>
        <v>#REF!</v>
      </c>
      <c r="AB4" s="2" t="e">
        <f>(RANK(#REF!,$B4:$D4,1)*COUNTIF($B4:$D4,#REF!)+COUNTIF($B4:$D4,#REF!)*(COUNTIF($B4:$D4,#REF!)-1)/2)/COUNTIF($B4:$D4,#REF!)</f>
        <v>#REF!</v>
      </c>
    </row>
    <row r="5" spans="1:29" s="2" customFormat="1" ht="14.25" customHeight="1">
      <c r="A5" s="3" t="s">
        <v>110</v>
      </c>
      <c r="B5" s="39">
        <v>6</v>
      </c>
      <c r="C5" s="39">
        <v>2</v>
      </c>
      <c r="D5" s="39">
        <v>8</v>
      </c>
      <c r="E5" s="2">
        <f t="shared" si="0"/>
        <v>18.666666666666664</v>
      </c>
      <c r="G5" s="3" t="str">
        <f t="shared" si="1"/>
        <v>n=3</v>
      </c>
      <c r="H5" s="2">
        <f t="shared" si="2"/>
        <v>2</v>
      </c>
      <c r="I5" s="2">
        <f t="shared" si="3"/>
        <v>1</v>
      </c>
      <c r="J5" s="2">
        <f t="shared" si="4"/>
        <v>3</v>
      </c>
      <c r="K5" s="2" t="e">
        <f>(RANK(#REF!,$B5:$D5,1)*COUNTIF($B5:$D5,#REF!)+COUNTIF($B5:$D5,#REF!)*(COUNTIF($B5:$D5,#REF!)-1)/2)/COUNTIF($B5:$D5,#REF!)</f>
        <v>#REF!</v>
      </c>
      <c r="L5" s="2" t="e">
        <f>(RANK(#REF!,$B5:$D5,1)*COUNTIF($B5:$D5,#REF!)+COUNTIF($B5:$D5,#REF!)*(COUNTIF($B5:$D5,#REF!)-1)/2)/COUNTIF($B5:$D5,#REF!)</f>
        <v>#REF!</v>
      </c>
      <c r="M5" s="2" t="e">
        <f>(RANK(#REF!,$B5:$D5,1)*COUNTIF($B5:$D5,#REF!)+COUNTIF($B5:$D5,#REF!)*(COUNTIF($B5:$D5,#REF!)-1)/2)/COUNTIF($B5:$D5,#REF!)</f>
        <v>#REF!</v>
      </c>
      <c r="N5" s="2" t="e">
        <f>(RANK(#REF!,$B5:$D5,1)*COUNTIF($B5:$D5,#REF!)+COUNTIF($B5:$D5,#REF!)*(COUNTIF($B5:$D5,#REF!)-1)/2)/COUNTIF($B5:$D5,#REF!)</f>
        <v>#REF!</v>
      </c>
      <c r="O5" s="2" t="e">
        <f>(RANK(#REF!,$B5:$D5,1)*COUNTIF($B5:$D5,#REF!)+COUNTIF($B5:$D5,#REF!)*(COUNTIF($B5:$D5,#REF!)-1)/2)/COUNTIF($B5:$D5,#REF!)</f>
        <v>#REF!</v>
      </c>
      <c r="P5" s="2" t="e">
        <f>(RANK(#REF!,$B5:$D5,1)*COUNTIF($B5:$D5,#REF!)+COUNTIF($B5:$D5,#REF!)*(COUNTIF($B5:$D5,#REF!)-1)/2)/COUNTIF($B5:$D5,#REF!)</f>
        <v>#REF!</v>
      </c>
      <c r="Q5" s="2" t="e">
        <f>(RANK(#REF!,$B5:$D5,1)*COUNTIF($B5:$D5,#REF!)+COUNTIF($B5:$D5,#REF!)*(COUNTIF($B5:$D5,#REF!)-1)/2)/COUNTIF($B5:$D5,#REF!)</f>
        <v>#REF!</v>
      </c>
      <c r="R5" s="2" t="e">
        <f>(RANK(#REF!,$B5:$D5,1)*COUNTIF($B5:$D5,#REF!)+COUNTIF($B5:$D5,#REF!)*(COUNTIF($B5:$D5,#REF!)-1)/2)/COUNTIF($B5:$D5,#REF!)</f>
        <v>#REF!</v>
      </c>
      <c r="S5" s="2" t="e">
        <f>(RANK(#REF!,$B5:$D5,1)*COUNTIF($B5:$D5,#REF!)+COUNTIF($B5:$D5,#REF!)*(COUNTIF($B5:$D5,#REF!)-1)/2)/COUNTIF($B5:$D5,#REF!)</f>
        <v>#REF!</v>
      </c>
      <c r="T5" s="2" t="e">
        <f>(RANK(#REF!,$B5:$D5,1)*COUNTIF($B5:$D5,#REF!)+COUNTIF($B5:$D5,#REF!)*(COUNTIF($B5:$D5,#REF!)-1)/2)/COUNTIF($B5:$D5,#REF!)</f>
        <v>#REF!</v>
      </c>
      <c r="U5" s="2" t="e">
        <f>(RANK(#REF!,$B5:$D5,1)*COUNTIF($B5:$D5,#REF!)+COUNTIF($B5:$D5,#REF!)*(COUNTIF($B5:$D5,#REF!)-1)/2)/COUNTIF($B5:$D5,#REF!)</f>
        <v>#REF!</v>
      </c>
      <c r="V5" s="2" t="e">
        <f>(RANK(#REF!,$B5:$D5,1)*COUNTIF($B5:$D5,#REF!)+COUNTIF($B5:$D5,#REF!)*(COUNTIF($B5:$D5,#REF!)-1)/2)/COUNTIF($B5:$D5,#REF!)</f>
        <v>#REF!</v>
      </c>
      <c r="W5" s="2" t="e">
        <f>(RANK(#REF!,$B5:$D5,1)*COUNTIF($B5:$D5,#REF!)+COUNTIF($B5:$D5,#REF!)*(COUNTIF($B5:$D5,#REF!)-1)/2)/COUNTIF($B5:$D5,#REF!)</f>
        <v>#REF!</v>
      </c>
      <c r="X5" s="2" t="e">
        <f>(RANK(#REF!,$B5:$D5,1)*COUNTIF($B5:$D5,#REF!)+COUNTIF($B5:$D5,#REF!)*(COUNTIF($B5:$D5,#REF!)-1)/2)/COUNTIF($B5:$D5,#REF!)</f>
        <v>#REF!</v>
      </c>
      <c r="Y5" s="2" t="e">
        <f>(RANK(#REF!,$B5:$D5,1)*COUNTIF($B5:$D5,#REF!)+COUNTIF($B5:$D5,#REF!)*(COUNTIF($B5:$D5,#REF!)-1)/2)/COUNTIF($B5:$D5,#REF!)</f>
        <v>#REF!</v>
      </c>
      <c r="Z5" s="2" t="e">
        <f>(RANK(#REF!,$B5:$D5,1)*COUNTIF($B5:$D5,#REF!)+COUNTIF($B5:$D5,#REF!)*(COUNTIF($B5:$D5,#REF!)-1)/2)/COUNTIF($B5:$D5,#REF!)</f>
        <v>#REF!</v>
      </c>
      <c r="AA5" s="2" t="e">
        <f>(RANK(#REF!,$B5:$D5,1)*COUNTIF($B5:$D5,#REF!)+COUNTIF($B5:$D5,#REF!)*(COUNTIF($B5:$D5,#REF!)-1)/2)/COUNTIF($B5:$D5,#REF!)</f>
        <v>#REF!</v>
      </c>
      <c r="AB5" s="2" t="e">
        <f>(RANK(#REF!,$B5:$D5,1)*COUNTIF($B5:$D5,#REF!)+COUNTIF($B5:$D5,#REF!)*(COUNTIF($B5:$D5,#REF!)-1)/2)/COUNTIF($B5:$D5,#REF!)</f>
        <v>#REF!</v>
      </c>
    </row>
    <row r="6" spans="1:29" s="2" customFormat="1" ht="14.25" customHeight="1">
      <c r="A6" s="3" t="s">
        <v>109</v>
      </c>
      <c r="B6" s="39">
        <v>10</v>
      </c>
      <c r="C6" s="39">
        <v>5</v>
      </c>
      <c r="D6" s="39">
        <v>8</v>
      </c>
      <c r="E6" s="2">
        <f t="shared" si="0"/>
        <v>12.666666666666666</v>
      </c>
      <c r="G6" s="3" t="str">
        <f t="shared" si="1"/>
        <v>n=4</v>
      </c>
      <c r="H6" s="2">
        <f t="shared" si="2"/>
        <v>3</v>
      </c>
      <c r="I6" s="2">
        <f t="shared" si="3"/>
        <v>1</v>
      </c>
      <c r="J6" s="2">
        <f t="shared" si="4"/>
        <v>2</v>
      </c>
      <c r="K6" s="2" t="e">
        <f>(RANK(#REF!,$B6:$D6,1)*COUNTIF($B6:$D6,#REF!)+COUNTIF($B6:$D6,#REF!)*(COUNTIF($B6:$D6,#REF!)-1)/2)/COUNTIF($B6:$D6,#REF!)</f>
        <v>#REF!</v>
      </c>
      <c r="L6" s="2" t="e">
        <f>(RANK(#REF!,$B6:$D6,1)*COUNTIF($B6:$D6,#REF!)+COUNTIF($B6:$D6,#REF!)*(COUNTIF($B6:$D6,#REF!)-1)/2)/COUNTIF($B6:$D6,#REF!)</f>
        <v>#REF!</v>
      </c>
      <c r="M6" s="2" t="e">
        <f>(RANK(#REF!,$B6:$D6,1)*COUNTIF($B6:$D6,#REF!)+COUNTIF($B6:$D6,#REF!)*(COUNTIF($B6:$D6,#REF!)-1)/2)/COUNTIF($B6:$D6,#REF!)</f>
        <v>#REF!</v>
      </c>
      <c r="N6" s="2" t="e">
        <f>(RANK(#REF!,$B6:$D6,1)*COUNTIF($B6:$D6,#REF!)+COUNTIF($B6:$D6,#REF!)*(COUNTIF($B6:$D6,#REF!)-1)/2)/COUNTIF($B6:$D6,#REF!)</f>
        <v>#REF!</v>
      </c>
      <c r="O6" s="2" t="e">
        <f>(RANK(#REF!,$B6:$D6,1)*COUNTIF($B6:$D6,#REF!)+COUNTIF($B6:$D6,#REF!)*(COUNTIF($B6:$D6,#REF!)-1)/2)/COUNTIF($B6:$D6,#REF!)</f>
        <v>#REF!</v>
      </c>
      <c r="P6" s="2" t="e">
        <f>(RANK(#REF!,$B6:$D6,1)*COUNTIF($B6:$D6,#REF!)+COUNTIF($B6:$D6,#REF!)*(COUNTIF($B6:$D6,#REF!)-1)/2)/COUNTIF($B6:$D6,#REF!)</f>
        <v>#REF!</v>
      </c>
      <c r="Q6" s="2" t="e">
        <f>(RANK(#REF!,$B6:$D6,1)*COUNTIF($B6:$D6,#REF!)+COUNTIF($B6:$D6,#REF!)*(COUNTIF($B6:$D6,#REF!)-1)/2)/COUNTIF($B6:$D6,#REF!)</f>
        <v>#REF!</v>
      </c>
      <c r="R6" s="2" t="e">
        <f>(RANK(#REF!,$B6:$D6,1)*COUNTIF($B6:$D6,#REF!)+COUNTIF($B6:$D6,#REF!)*(COUNTIF($B6:$D6,#REF!)-1)/2)/COUNTIF($B6:$D6,#REF!)</f>
        <v>#REF!</v>
      </c>
      <c r="S6" s="2" t="e">
        <f>(RANK(#REF!,$B6:$D6,1)*COUNTIF($B6:$D6,#REF!)+COUNTIF($B6:$D6,#REF!)*(COUNTIF($B6:$D6,#REF!)-1)/2)/COUNTIF($B6:$D6,#REF!)</f>
        <v>#REF!</v>
      </c>
      <c r="T6" s="2" t="e">
        <f>(RANK(#REF!,$B6:$D6,1)*COUNTIF($B6:$D6,#REF!)+COUNTIF($B6:$D6,#REF!)*(COUNTIF($B6:$D6,#REF!)-1)/2)/COUNTIF($B6:$D6,#REF!)</f>
        <v>#REF!</v>
      </c>
      <c r="U6" s="2" t="e">
        <f>(RANK(#REF!,$B6:$D6,1)*COUNTIF($B6:$D6,#REF!)+COUNTIF($B6:$D6,#REF!)*(COUNTIF($B6:$D6,#REF!)-1)/2)/COUNTIF($B6:$D6,#REF!)</f>
        <v>#REF!</v>
      </c>
      <c r="V6" s="2" t="e">
        <f>(RANK(#REF!,$B6:$D6,1)*COUNTIF($B6:$D6,#REF!)+COUNTIF($B6:$D6,#REF!)*(COUNTIF($B6:$D6,#REF!)-1)/2)/COUNTIF($B6:$D6,#REF!)</f>
        <v>#REF!</v>
      </c>
      <c r="W6" s="2" t="e">
        <f>(RANK(#REF!,$B6:$D6,1)*COUNTIF($B6:$D6,#REF!)+COUNTIF($B6:$D6,#REF!)*(COUNTIF($B6:$D6,#REF!)-1)/2)/COUNTIF($B6:$D6,#REF!)</f>
        <v>#REF!</v>
      </c>
      <c r="X6" s="2" t="e">
        <f>(RANK(#REF!,$B6:$D6,1)*COUNTIF($B6:$D6,#REF!)+COUNTIF($B6:$D6,#REF!)*(COUNTIF($B6:$D6,#REF!)-1)/2)/COUNTIF($B6:$D6,#REF!)</f>
        <v>#REF!</v>
      </c>
      <c r="Y6" s="2" t="e">
        <f>(RANK(#REF!,$B6:$D6,1)*COUNTIF($B6:$D6,#REF!)+COUNTIF($B6:$D6,#REF!)*(COUNTIF($B6:$D6,#REF!)-1)/2)/COUNTIF($B6:$D6,#REF!)</f>
        <v>#REF!</v>
      </c>
      <c r="Z6" s="2" t="e">
        <f>(RANK(#REF!,$B6:$D6,1)*COUNTIF($B6:$D6,#REF!)+COUNTIF($B6:$D6,#REF!)*(COUNTIF($B6:$D6,#REF!)-1)/2)/COUNTIF($B6:$D6,#REF!)</f>
        <v>#REF!</v>
      </c>
      <c r="AA6" s="2" t="e">
        <f>(RANK(#REF!,$B6:$D6,1)*COUNTIF($B6:$D6,#REF!)+COUNTIF($B6:$D6,#REF!)*(COUNTIF($B6:$D6,#REF!)-1)/2)/COUNTIF($B6:$D6,#REF!)</f>
        <v>#REF!</v>
      </c>
      <c r="AB6" s="2" t="e">
        <f>(RANK(#REF!,$B6:$D6,1)*COUNTIF($B6:$D6,#REF!)+COUNTIF($B6:$D6,#REF!)*(COUNTIF($B6:$D6,#REF!)-1)/2)/COUNTIF($B6:$D6,#REF!)</f>
        <v>#REF!</v>
      </c>
    </row>
    <row r="7" spans="1:29" s="2" customFormat="1" ht="14.25" customHeight="1">
      <c r="A7" s="3" t="s">
        <v>108</v>
      </c>
      <c r="B7" s="39">
        <v>7</v>
      </c>
      <c r="C7" s="39">
        <v>5</v>
      </c>
      <c r="D7" s="39">
        <v>8</v>
      </c>
      <c r="E7" s="2">
        <f t="shared" si="0"/>
        <v>4.6666666666666661</v>
      </c>
      <c r="G7" s="3" t="str">
        <f t="shared" si="1"/>
        <v>n=5</v>
      </c>
      <c r="H7" s="2">
        <f t="shared" si="2"/>
        <v>2</v>
      </c>
      <c r="I7" s="2">
        <f t="shared" si="3"/>
        <v>1</v>
      </c>
      <c r="J7" s="2">
        <f t="shared" si="4"/>
        <v>3</v>
      </c>
      <c r="K7" s="2" t="e">
        <f>(RANK(#REF!,$B7:$D7,1)*COUNTIF($B7:$D7,#REF!)+COUNTIF($B7:$D7,#REF!)*(COUNTIF($B7:$D7,#REF!)-1)/2)/COUNTIF($B7:$D7,#REF!)</f>
        <v>#REF!</v>
      </c>
      <c r="L7" s="2" t="e">
        <f>(RANK(#REF!,$B7:$D7,1)*COUNTIF($B7:$D7,#REF!)+COUNTIF($B7:$D7,#REF!)*(COUNTIF($B7:$D7,#REF!)-1)/2)/COUNTIF($B7:$D7,#REF!)</f>
        <v>#REF!</v>
      </c>
      <c r="M7" s="2" t="e">
        <f>(RANK(#REF!,$B7:$D7,1)*COUNTIF($B7:$D7,#REF!)+COUNTIF($B7:$D7,#REF!)*(COUNTIF($B7:$D7,#REF!)-1)/2)/COUNTIF($B7:$D7,#REF!)</f>
        <v>#REF!</v>
      </c>
      <c r="N7" s="2" t="e">
        <f>(RANK(#REF!,$B7:$D7,1)*COUNTIF($B7:$D7,#REF!)+COUNTIF($B7:$D7,#REF!)*(COUNTIF($B7:$D7,#REF!)-1)/2)/COUNTIF($B7:$D7,#REF!)</f>
        <v>#REF!</v>
      </c>
      <c r="O7" s="2" t="e">
        <f>(RANK(#REF!,$B7:$D7,1)*COUNTIF($B7:$D7,#REF!)+COUNTIF($B7:$D7,#REF!)*(COUNTIF($B7:$D7,#REF!)-1)/2)/COUNTIF($B7:$D7,#REF!)</f>
        <v>#REF!</v>
      </c>
      <c r="P7" s="2" t="e">
        <f>(RANK(#REF!,$B7:$D7,1)*COUNTIF($B7:$D7,#REF!)+COUNTIF($B7:$D7,#REF!)*(COUNTIF($B7:$D7,#REF!)-1)/2)/COUNTIF($B7:$D7,#REF!)</f>
        <v>#REF!</v>
      </c>
      <c r="Q7" s="2" t="e">
        <f>(RANK(#REF!,$B7:$D7,1)*COUNTIF($B7:$D7,#REF!)+COUNTIF($B7:$D7,#REF!)*(COUNTIF($B7:$D7,#REF!)-1)/2)/COUNTIF($B7:$D7,#REF!)</f>
        <v>#REF!</v>
      </c>
      <c r="R7" s="2" t="e">
        <f>(RANK(#REF!,$B7:$D7,1)*COUNTIF($B7:$D7,#REF!)+COUNTIF($B7:$D7,#REF!)*(COUNTIF($B7:$D7,#REF!)-1)/2)/COUNTIF($B7:$D7,#REF!)</f>
        <v>#REF!</v>
      </c>
      <c r="S7" s="2" t="e">
        <f>(RANK(#REF!,$B7:$D7,1)*COUNTIF($B7:$D7,#REF!)+COUNTIF($B7:$D7,#REF!)*(COUNTIF($B7:$D7,#REF!)-1)/2)/COUNTIF($B7:$D7,#REF!)</f>
        <v>#REF!</v>
      </c>
      <c r="T7" s="2" t="e">
        <f>(RANK(#REF!,$B7:$D7,1)*COUNTIF($B7:$D7,#REF!)+COUNTIF($B7:$D7,#REF!)*(COUNTIF($B7:$D7,#REF!)-1)/2)/COUNTIF($B7:$D7,#REF!)</f>
        <v>#REF!</v>
      </c>
      <c r="U7" s="2" t="e">
        <f>(RANK(#REF!,$B7:$D7,1)*COUNTIF($B7:$D7,#REF!)+COUNTIF($B7:$D7,#REF!)*(COUNTIF($B7:$D7,#REF!)-1)/2)/COUNTIF($B7:$D7,#REF!)</f>
        <v>#REF!</v>
      </c>
      <c r="V7" s="2" t="e">
        <f>(RANK(#REF!,$B7:$D7,1)*COUNTIF($B7:$D7,#REF!)+COUNTIF($B7:$D7,#REF!)*(COUNTIF($B7:$D7,#REF!)-1)/2)/COUNTIF($B7:$D7,#REF!)</f>
        <v>#REF!</v>
      </c>
      <c r="W7" s="2" t="e">
        <f>(RANK(#REF!,$B7:$D7,1)*COUNTIF($B7:$D7,#REF!)+COUNTIF($B7:$D7,#REF!)*(COUNTIF($B7:$D7,#REF!)-1)/2)/COUNTIF($B7:$D7,#REF!)</f>
        <v>#REF!</v>
      </c>
      <c r="X7" s="2" t="e">
        <f>(RANK(#REF!,$B7:$D7,1)*COUNTIF($B7:$D7,#REF!)+COUNTIF($B7:$D7,#REF!)*(COUNTIF($B7:$D7,#REF!)-1)/2)/COUNTIF($B7:$D7,#REF!)</f>
        <v>#REF!</v>
      </c>
      <c r="Y7" s="2" t="e">
        <f>(RANK(#REF!,$B7:$D7,1)*COUNTIF($B7:$D7,#REF!)+COUNTIF($B7:$D7,#REF!)*(COUNTIF($B7:$D7,#REF!)-1)/2)/COUNTIF($B7:$D7,#REF!)</f>
        <v>#REF!</v>
      </c>
      <c r="Z7" s="2" t="e">
        <f>(RANK(#REF!,$B7:$D7,1)*COUNTIF($B7:$D7,#REF!)+COUNTIF($B7:$D7,#REF!)*(COUNTIF($B7:$D7,#REF!)-1)/2)/COUNTIF($B7:$D7,#REF!)</f>
        <v>#REF!</v>
      </c>
      <c r="AA7" s="2" t="e">
        <f>(RANK(#REF!,$B7:$D7,1)*COUNTIF($B7:$D7,#REF!)+COUNTIF($B7:$D7,#REF!)*(COUNTIF($B7:$D7,#REF!)-1)/2)/COUNTIF($B7:$D7,#REF!)</f>
        <v>#REF!</v>
      </c>
      <c r="AB7" s="2" t="e">
        <f>(RANK(#REF!,$B7:$D7,1)*COUNTIF($B7:$D7,#REF!)+COUNTIF($B7:$D7,#REF!)*(COUNTIF($B7:$D7,#REF!)-1)/2)/COUNTIF($B7:$D7,#REF!)</f>
        <v>#REF!</v>
      </c>
    </row>
    <row r="8" spans="1:29" s="2" customFormat="1" ht="14.25" customHeight="1">
      <c r="A8" s="3" t="s">
        <v>107</v>
      </c>
      <c r="B8" s="39">
        <v>10</v>
      </c>
      <c r="C8" s="39">
        <v>1</v>
      </c>
      <c r="D8" s="39">
        <v>4</v>
      </c>
      <c r="E8" s="2">
        <f t="shared" si="0"/>
        <v>42</v>
      </c>
      <c r="G8" s="3" t="str">
        <f t="shared" si="1"/>
        <v>n=6</v>
      </c>
      <c r="H8" s="2">
        <f t="shared" si="2"/>
        <v>3</v>
      </c>
      <c r="I8" s="2">
        <f t="shared" si="3"/>
        <v>1</v>
      </c>
      <c r="J8" s="2">
        <f t="shared" si="4"/>
        <v>2</v>
      </c>
      <c r="K8" s="2" t="e">
        <f>(RANK(#REF!,$B8:$D8,1)*COUNTIF($B8:$D8,#REF!)+COUNTIF($B8:$D8,#REF!)*(COUNTIF($B8:$D8,#REF!)-1)/2)/COUNTIF($B8:$D8,#REF!)</f>
        <v>#REF!</v>
      </c>
      <c r="L8" s="2" t="e">
        <f>(RANK(#REF!,$B8:$D8,1)*COUNTIF($B8:$D8,#REF!)+COUNTIF($B8:$D8,#REF!)*(COUNTIF($B8:$D8,#REF!)-1)/2)/COUNTIF($B8:$D8,#REF!)</f>
        <v>#REF!</v>
      </c>
      <c r="M8" s="2" t="e">
        <f>(RANK(#REF!,$B8:$D8,1)*COUNTIF($B8:$D8,#REF!)+COUNTIF($B8:$D8,#REF!)*(COUNTIF($B8:$D8,#REF!)-1)/2)/COUNTIF($B8:$D8,#REF!)</f>
        <v>#REF!</v>
      </c>
      <c r="N8" s="2" t="e">
        <f>(RANK(#REF!,$B8:$D8,1)*COUNTIF($B8:$D8,#REF!)+COUNTIF($B8:$D8,#REF!)*(COUNTIF($B8:$D8,#REF!)-1)/2)/COUNTIF($B8:$D8,#REF!)</f>
        <v>#REF!</v>
      </c>
      <c r="O8" s="2" t="e">
        <f>(RANK(#REF!,$B8:$D8,1)*COUNTIF($B8:$D8,#REF!)+COUNTIF($B8:$D8,#REF!)*(COUNTIF($B8:$D8,#REF!)-1)/2)/COUNTIF($B8:$D8,#REF!)</f>
        <v>#REF!</v>
      </c>
      <c r="P8" s="2" t="e">
        <f>(RANK(#REF!,$B8:$D8,1)*COUNTIF($B8:$D8,#REF!)+COUNTIF($B8:$D8,#REF!)*(COUNTIF($B8:$D8,#REF!)-1)/2)/COUNTIF($B8:$D8,#REF!)</f>
        <v>#REF!</v>
      </c>
      <c r="Q8" s="2" t="e">
        <f>(RANK(#REF!,$B8:$D8,1)*COUNTIF($B8:$D8,#REF!)+COUNTIF($B8:$D8,#REF!)*(COUNTIF($B8:$D8,#REF!)-1)/2)/COUNTIF($B8:$D8,#REF!)</f>
        <v>#REF!</v>
      </c>
      <c r="R8" s="2" t="e">
        <f>(RANK(#REF!,$B8:$D8,1)*COUNTIF($B8:$D8,#REF!)+COUNTIF($B8:$D8,#REF!)*(COUNTIF($B8:$D8,#REF!)-1)/2)/COUNTIF($B8:$D8,#REF!)</f>
        <v>#REF!</v>
      </c>
      <c r="S8" s="2" t="e">
        <f>(RANK(#REF!,$B8:$D8,1)*COUNTIF($B8:$D8,#REF!)+COUNTIF($B8:$D8,#REF!)*(COUNTIF($B8:$D8,#REF!)-1)/2)/COUNTIF($B8:$D8,#REF!)</f>
        <v>#REF!</v>
      </c>
      <c r="T8" s="2" t="e">
        <f>(RANK(#REF!,$B8:$D8,1)*COUNTIF($B8:$D8,#REF!)+COUNTIF($B8:$D8,#REF!)*(COUNTIF($B8:$D8,#REF!)-1)/2)/COUNTIF($B8:$D8,#REF!)</f>
        <v>#REF!</v>
      </c>
      <c r="U8" s="2" t="e">
        <f>(RANK(#REF!,$B8:$D8,1)*COUNTIF($B8:$D8,#REF!)+COUNTIF($B8:$D8,#REF!)*(COUNTIF($B8:$D8,#REF!)-1)/2)/COUNTIF($B8:$D8,#REF!)</f>
        <v>#REF!</v>
      </c>
      <c r="V8" s="2" t="e">
        <f>(RANK(#REF!,$B8:$D8,1)*COUNTIF($B8:$D8,#REF!)+COUNTIF($B8:$D8,#REF!)*(COUNTIF($B8:$D8,#REF!)-1)/2)/COUNTIF($B8:$D8,#REF!)</f>
        <v>#REF!</v>
      </c>
      <c r="W8" s="2" t="e">
        <f>(RANK(#REF!,$B8:$D8,1)*COUNTIF($B8:$D8,#REF!)+COUNTIF($B8:$D8,#REF!)*(COUNTIF($B8:$D8,#REF!)-1)/2)/COUNTIF($B8:$D8,#REF!)</f>
        <v>#REF!</v>
      </c>
      <c r="X8" s="2" t="e">
        <f>(RANK(#REF!,$B8:$D8,1)*COUNTIF($B8:$D8,#REF!)+COUNTIF($B8:$D8,#REF!)*(COUNTIF($B8:$D8,#REF!)-1)/2)/COUNTIF($B8:$D8,#REF!)</f>
        <v>#REF!</v>
      </c>
      <c r="Y8" s="2" t="e">
        <f>(RANK(#REF!,$B8:$D8,1)*COUNTIF($B8:$D8,#REF!)+COUNTIF($B8:$D8,#REF!)*(COUNTIF($B8:$D8,#REF!)-1)/2)/COUNTIF($B8:$D8,#REF!)</f>
        <v>#REF!</v>
      </c>
      <c r="Z8" s="2" t="e">
        <f>(RANK(#REF!,$B8:$D8,1)*COUNTIF($B8:$D8,#REF!)+COUNTIF($B8:$D8,#REF!)*(COUNTIF($B8:$D8,#REF!)-1)/2)/COUNTIF($B8:$D8,#REF!)</f>
        <v>#REF!</v>
      </c>
      <c r="AA8" s="2" t="e">
        <f>(RANK(#REF!,$B8:$D8,1)*COUNTIF($B8:$D8,#REF!)+COUNTIF($B8:$D8,#REF!)*(COUNTIF($B8:$D8,#REF!)-1)/2)/COUNTIF($B8:$D8,#REF!)</f>
        <v>#REF!</v>
      </c>
      <c r="AB8" s="2" t="e">
        <f>(RANK(#REF!,$B8:$D8,1)*COUNTIF($B8:$D8,#REF!)+COUNTIF($B8:$D8,#REF!)*(COUNTIF($B8:$D8,#REF!)-1)/2)/COUNTIF($B8:$D8,#REF!)</f>
        <v>#REF!</v>
      </c>
    </row>
    <row r="9" spans="1:29" s="2" customFormat="1" ht="14.25" customHeight="1">
      <c r="A9" s="3" t="s">
        <v>106</v>
      </c>
      <c r="B9" s="39">
        <v>10</v>
      </c>
      <c r="C9" s="39">
        <v>8</v>
      </c>
      <c r="D9" s="39">
        <v>4</v>
      </c>
      <c r="E9" s="2">
        <f t="shared" si="0"/>
        <v>18.666666666666664</v>
      </c>
      <c r="G9" s="3" t="str">
        <f t="shared" si="1"/>
        <v>n=7</v>
      </c>
      <c r="H9" s="2">
        <f t="shared" si="2"/>
        <v>3</v>
      </c>
      <c r="I9" s="2">
        <f t="shared" si="3"/>
        <v>2</v>
      </c>
      <c r="J9" s="2">
        <f t="shared" si="4"/>
        <v>1</v>
      </c>
      <c r="K9" s="2" t="e">
        <f>(RANK(#REF!,$B9:$D9,1)*COUNTIF($B9:$D9,#REF!)+COUNTIF($B9:$D9,#REF!)*(COUNTIF($B9:$D9,#REF!)-1)/2)/COUNTIF($B9:$D9,#REF!)</f>
        <v>#REF!</v>
      </c>
      <c r="L9" s="2" t="e">
        <f>(RANK(#REF!,$B9:$D9,1)*COUNTIF($B9:$D9,#REF!)+COUNTIF($B9:$D9,#REF!)*(COUNTIF($B9:$D9,#REF!)-1)/2)/COUNTIF($B9:$D9,#REF!)</f>
        <v>#REF!</v>
      </c>
      <c r="M9" s="2" t="e">
        <f>(RANK(#REF!,$B9:$D9,1)*COUNTIF($B9:$D9,#REF!)+COUNTIF($B9:$D9,#REF!)*(COUNTIF($B9:$D9,#REF!)-1)/2)/COUNTIF($B9:$D9,#REF!)</f>
        <v>#REF!</v>
      </c>
      <c r="N9" s="2" t="e">
        <f>(RANK(#REF!,$B9:$D9,1)*COUNTIF($B9:$D9,#REF!)+COUNTIF($B9:$D9,#REF!)*(COUNTIF($B9:$D9,#REF!)-1)/2)/COUNTIF($B9:$D9,#REF!)</f>
        <v>#REF!</v>
      </c>
      <c r="O9" s="2" t="e">
        <f>(RANK(#REF!,$B9:$D9,1)*COUNTIF($B9:$D9,#REF!)+COUNTIF($B9:$D9,#REF!)*(COUNTIF($B9:$D9,#REF!)-1)/2)/COUNTIF($B9:$D9,#REF!)</f>
        <v>#REF!</v>
      </c>
      <c r="P9" s="2" t="e">
        <f>(RANK(#REF!,$B9:$D9,1)*COUNTIF($B9:$D9,#REF!)+COUNTIF($B9:$D9,#REF!)*(COUNTIF($B9:$D9,#REF!)-1)/2)/COUNTIF($B9:$D9,#REF!)</f>
        <v>#REF!</v>
      </c>
      <c r="Q9" s="2" t="e">
        <f>(RANK(#REF!,$B9:$D9,1)*COUNTIF($B9:$D9,#REF!)+COUNTIF($B9:$D9,#REF!)*(COUNTIF($B9:$D9,#REF!)-1)/2)/COUNTIF($B9:$D9,#REF!)</f>
        <v>#REF!</v>
      </c>
      <c r="R9" s="2" t="e">
        <f>(RANK(#REF!,$B9:$D9,1)*COUNTIF($B9:$D9,#REF!)+COUNTIF($B9:$D9,#REF!)*(COUNTIF($B9:$D9,#REF!)-1)/2)/COUNTIF($B9:$D9,#REF!)</f>
        <v>#REF!</v>
      </c>
      <c r="S9" s="2" t="e">
        <f>(RANK(#REF!,$B9:$D9,1)*COUNTIF($B9:$D9,#REF!)+COUNTIF($B9:$D9,#REF!)*(COUNTIF($B9:$D9,#REF!)-1)/2)/COUNTIF($B9:$D9,#REF!)</f>
        <v>#REF!</v>
      </c>
      <c r="T9" s="2" t="e">
        <f>(RANK(#REF!,$B9:$D9,1)*COUNTIF($B9:$D9,#REF!)+COUNTIF($B9:$D9,#REF!)*(COUNTIF($B9:$D9,#REF!)-1)/2)/COUNTIF($B9:$D9,#REF!)</f>
        <v>#REF!</v>
      </c>
      <c r="U9" s="2" t="e">
        <f>(RANK(#REF!,$B9:$D9,1)*COUNTIF($B9:$D9,#REF!)+COUNTIF($B9:$D9,#REF!)*(COUNTIF($B9:$D9,#REF!)-1)/2)/COUNTIF($B9:$D9,#REF!)</f>
        <v>#REF!</v>
      </c>
      <c r="V9" s="2" t="e">
        <f>(RANK(#REF!,$B9:$D9,1)*COUNTIF($B9:$D9,#REF!)+COUNTIF($B9:$D9,#REF!)*(COUNTIF($B9:$D9,#REF!)-1)/2)/COUNTIF($B9:$D9,#REF!)</f>
        <v>#REF!</v>
      </c>
      <c r="W9" s="2" t="e">
        <f>(RANK(#REF!,$B9:$D9,1)*COUNTIF($B9:$D9,#REF!)+COUNTIF($B9:$D9,#REF!)*(COUNTIF($B9:$D9,#REF!)-1)/2)/COUNTIF($B9:$D9,#REF!)</f>
        <v>#REF!</v>
      </c>
      <c r="X9" s="2" t="e">
        <f>(RANK(#REF!,$B9:$D9,1)*COUNTIF($B9:$D9,#REF!)+COUNTIF($B9:$D9,#REF!)*(COUNTIF($B9:$D9,#REF!)-1)/2)/COUNTIF($B9:$D9,#REF!)</f>
        <v>#REF!</v>
      </c>
      <c r="Y9" s="2" t="e">
        <f>(RANK(#REF!,$B9:$D9,1)*COUNTIF($B9:$D9,#REF!)+COUNTIF($B9:$D9,#REF!)*(COUNTIF($B9:$D9,#REF!)-1)/2)/COUNTIF($B9:$D9,#REF!)</f>
        <v>#REF!</v>
      </c>
      <c r="Z9" s="2" t="e">
        <f>(RANK(#REF!,$B9:$D9,1)*COUNTIF($B9:$D9,#REF!)+COUNTIF($B9:$D9,#REF!)*(COUNTIF($B9:$D9,#REF!)-1)/2)/COUNTIF($B9:$D9,#REF!)</f>
        <v>#REF!</v>
      </c>
      <c r="AA9" s="2" t="e">
        <f>(RANK(#REF!,$B9:$D9,1)*COUNTIF($B9:$D9,#REF!)+COUNTIF($B9:$D9,#REF!)*(COUNTIF($B9:$D9,#REF!)-1)/2)/COUNTIF($B9:$D9,#REF!)</f>
        <v>#REF!</v>
      </c>
      <c r="AB9" s="2" t="e">
        <f>(RANK(#REF!,$B9:$D9,1)*COUNTIF($B9:$D9,#REF!)+COUNTIF($B9:$D9,#REF!)*(COUNTIF($B9:$D9,#REF!)-1)/2)/COUNTIF($B9:$D9,#REF!)</f>
        <v>#REF!</v>
      </c>
    </row>
    <row r="10" spans="1:29" s="2" customFormat="1" ht="14.25" customHeight="1">
      <c r="A10" s="3" t="s">
        <v>105</v>
      </c>
      <c r="B10" s="39">
        <v>10</v>
      </c>
      <c r="C10" s="39">
        <v>9</v>
      </c>
      <c r="D10" s="39">
        <v>6</v>
      </c>
      <c r="E10" s="2">
        <f t="shared" si="0"/>
        <v>8.6666666666666679</v>
      </c>
      <c r="G10" s="3" t="str">
        <f t="shared" si="1"/>
        <v>n=8</v>
      </c>
      <c r="H10" s="2">
        <f t="shared" si="2"/>
        <v>3</v>
      </c>
      <c r="I10" s="2">
        <f t="shared" si="3"/>
        <v>2</v>
      </c>
      <c r="J10" s="2">
        <f t="shared" si="4"/>
        <v>1</v>
      </c>
      <c r="K10" s="2" t="e">
        <f>(RANK(#REF!,$B10:$D10,1)*COUNTIF($B10:$D10,#REF!)+COUNTIF($B10:$D10,#REF!)*(COUNTIF($B10:$D10,#REF!)-1)/2)/COUNTIF($B10:$D10,#REF!)</f>
        <v>#REF!</v>
      </c>
      <c r="L10" s="2" t="e">
        <f>(RANK(#REF!,$B10:$D10,1)*COUNTIF($B10:$D10,#REF!)+COUNTIF($B10:$D10,#REF!)*(COUNTIF($B10:$D10,#REF!)-1)/2)/COUNTIF($B10:$D10,#REF!)</f>
        <v>#REF!</v>
      </c>
      <c r="M10" s="2" t="e">
        <f>(RANK(#REF!,$B10:$D10,1)*COUNTIF($B10:$D10,#REF!)+COUNTIF($B10:$D10,#REF!)*(COUNTIF($B10:$D10,#REF!)-1)/2)/COUNTIF($B10:$D10,#REF!)</f>
        <v>#REF!</v>
      </c>
      <c r="N10" s="2" t="e">
        <f>(RANK(#REF!,$B10:$D10,1)*COUNTIF($B10:$D10,#REF!)+COUNTIF($B10:$D10,#REF!)*(COUNTIF($B10:$D10,#REF!)-1)/2)/COUNTIF($B10:$D10,#REF!)</f>
        <v>#REF!</v>
      </c>
      <c r="O10" s="2" t="e">
        <f>(RANK(#REF!,$B10:$D10,1)*COUNTIF($B10:$D10,#REF!)+COUNTIF($B10:$D10,#REF!)*(COUNTIF($B10:$D10,#REF!)-1)/2)/COUNTIF($B10:$D10,#REF!)</f>
        <v>#REF!</v>
      </c>
      <c r="P10" s="2" t="e">
        <f>(RANK(#REF!,$B10:$D10,1)*COUNTIF($B10:$D10,#REF!)+COUNTIF($B10:$D10,#REF!)*(COUNTIF($B10:$D10,#REF!)-1)/2)/COUNTIF($B10:$D10,#REF!)</f>
        <v>#REF!</v>
      </c>
      <c r="Q10" s="2" t="e">
        <f>(RANK(#REF!,$B10:$D10,1)*COUNTIF($B10:$D10,#REF!)+COUNTIF($B10:$D10,#REF!)*(COUNTIF($B10:$D10,#REF!)-1)/2)/COUNTIF($B10:$D10,#REF!)</f>
        <v>#REF!</v>
      </c>
      <c r="R10" s="2" t="e">
        <f>(RANK(#REF!,$B10:$D10,1)*COUNTIF($B10:$D10,#REF!)+COUNTIF($B10:$D10,#REF!)*(COUNTIF($B10:$D10,#REF!)-1)/2)/COUNTIF($B10:$D10,#REF!)</f>
        <v>#REF!</v>
      </c>
      <c r="S10" s="2" t="e">
        <f>(RANK(#REF!,$B10:$D10,1)*COUNTIF($B10:$D10,#REF!)+COUNTIF($B10:$D10,#REF!)*(COUNTIF($B10:$D10,#REF!)-1)/2)/COUNTIF($B10:$D10,#REF!)</f>
        <v>#REF!</v>
      </c>
      <c r="T10" s="2" t="e">
        <f>(RANK(#REF!,$B10:$D10,1)*COUNTIF($B10:$D10,#REF!)+COUNTIF($B10:$D10,#REF!)*(COUNTIF($B10:$D10,#REF!)-1)/2)/COUNTIF($B10:$D10,#REF!)</f>
        <v>#REF!</v>
      </c>
      <c r="U10" s="2" t="e">
        <f>(RANK(#REF!,$B10:$D10,1)*COUNTIF($B10:$D10,#REF!)+COUNTIF($B10:$D10,#REF!)*(COUNTIF($B10:$D10,#REF!)-1)/2)/COUNTIF($B10:$D10,#REF!)</f>
        <v>#REF!</v>
      </c>
      <c r="V10" s="2" t="e">
        <f>(RANK(#REF!,$B10:$D10,1)*COUNTIF($B10:$D10,#REF!)+COUNTIF($B10:$D10,#REF!)*(COUNTIF($B10:$D10,#REF!)-1)/2)/COUNTIF($B10:$D10,#REF!)</f>
        <v>#REF!</v>
      </c>
      <c r="W10" s="2" t="e">
        <f>(RANK(#REF!,$B10:$D10,1)*COUNTIF($B10:$D10,#REF!)+COUNTIF($B10:$D10,#REF!)*(COUNTIF($B10:$D10,#REF!)-1)/2)/COUNTIF($B10:$D10,#REF!)</f>
        <v>#REF!</v>
      </c>
      <c r="X10" s="2" t="e">
        <f>(RANK(#REF!,$B10:$D10,1)*COUNTIF($B10:$D10,#REF!)+COUNTIF($B10:$D10,#REF!)*(COUNTIF($B10:$D10,#REF!)-1)/2)/COUNTIF($B10:$D10,#REF!)</f>
        <v>#REF!</v>
      </c>
      <c r="Y10" s="2" t="e">
        <f>(RANK(#REF!,$B10:$D10,1)*COUNTIF($B10:$D10,#REF!)+COUNTIF($B10:$D10,#REF!)*(COUNTIF($B10:$D10,#REF!)-1)/2)/COUNTIF($B10:$D10,#REF!)</f>
        <v>#REF!</v>
      </c>
      <c r="Z10" s="2" t="e">
        <f>(RANK(#REF!,$B10:$D10,1)*COUNTIF($B10:$D10,#REF!)+COUNTIF($B10:$D10,#REF!)*(COUNTIF($B10:$D10,#REF!)-1)/2)/COUNTIF($B10:$D10,#REF!)</f>
        <v>#REF!</v>
      </c>
      <c r="AA10" s="2" t="e">
        <f>(RANK(#REF!,$B10:$D10,1)*COUNTIF($B10:$D10,#REF!)+COUNTIF($B10:$D10,#REF!)*(COUNTIF($B10:$D10,#REF!)-1)/2)/COUNTIF($B10:$D10,#REF!)</f>
        <v>#REF!</v>
      </c>
      <c r="AB10" s="2" t="e">
        <f>(RANK(#REF!,$B10:$D10,1)*COUNTIF($B10:$D10,#REF!)+COUNTIF($B10:$D10,#REF!)*(COUNTIF($B10:$D10,#REF!)-1)/2)/COUNTIF($B10:$D10,#REF!)</f>
        <v>#REF!</v>
      </c>
    </row>
    <row r="11" spans="1:29" s="2" customFormat="1" ht="14.25" customHeight="1">
      <c r="A11" s="3" t="s">
        <v>104</v>
      </c>
      <c r="B11" s="39">
        <v>8</v>
      </c>
      <c r="C11" s="39">
        <v>6</v>
      </c>
      <c r="D11" s="39">
        <v>4</v>
      </c>
      <c r="E11" s="2">
        <f t="shared" si="0"/>
        <v>8</v>
      </c>
      <c r="G11" s="3" t="str">
        <f t="shared" si="1"/>
        <v>n=9</v>
      </c>
      <c r="H11" s="2">
        <f t="shared" si="2"/>
        <v>3</v>
      </c>
      <c r="I11" s="2">
        <f t="shared" si="3"/>
        <v>2</v>
      </c>
      <c r="J11" s="2">
        <f t="shared" si="4"/>
        <v>1</v>
      </c>
      <c r="K11" s="2" t="e">
        <f>(RANK(#REF!,$B11:$D11,1)*COUNTIF($B11:$D11,#REF!)+COUNTIF($B11:$D11,#REF!)*(COUNTIF($B11:$D11,#REF!)-1)/2)/COUNTIF($B11:$D11,#REF!)</f>
        <v>#REF!</v>
      </c>
      <c r="L11" s="2" t="e">
        <f>(RANK(#REF!,$B11:$D11,1)*COUNTIF($B11:$D11,#REF!)+COUNTIF($B11:$D11,#REF!)*(COUNTIF($B11:$D11,#REF!)-1)/2)/COUNTIF($B11:$D11,#REF!)</f>
        <v>#REF!</v>
      </c>
      <c r="M11" s="2" t="e">
        <f>(RANK(#REF!,$B11:$D11,1)*COUNTIF($B11:$D11,#REF!)+COUNTIF($B11:$D11,#REF!)*(COUNTIF($B11:$D11,#REF!)-1)/2)/COUNTIF($B11:$D11,#REF!)</f>
        <v>#REF!</v>
      </c>
      <c r="N11" s="2" t="e">
        <f>(RANK(#REF!,$B11:$D11,1)*COUNTIF($B11:$D11,#REF!)+COUNTIF($B11:$D11,#REF!)*(COUNTIF($B11:$D11,#REF!)-1)/2)/COUNTIF($B11:$D11,#REF!)</f>
        <v>#REF!</v>
      </c>
      <c r="O11" s="2" t="e">
        <f>(RANK(#REF!,$B11:$D11,1)*COUNTIF($B11:$D11,#REF!)+COUNTIF($B11:$D11,#REF!)*(COUNTIF($B11:$D11,#REF!)-1)/2)/COUNTIF($B11:$D11,#REF!)</f>
        <v>#REF!</v>
      </c>
      <c r="P11" s="2" t="e">
        <f>(RANK(#REF!,$B11:$D11,1)*COUNTIF($B11:$D11,#REF!)+COUNTIF($B11:$D11,#REF!)*(COUNTIF($B11:$D11,#REF!)-1)/2)/COUNTIF($B11:$D11,#REF!)</f>
        <v>#REF!</v>
      </c>
      <c r="Q11" s="2" t="e">
        <f>(RANK(#REF!,$B11:$D11,1)*COUNTIF($B11:$D11,#REF!)+COUNTIF($B11:$D11,#REF!)*(COUNTIF($B11:$D11,#REF!)-1)/2)/COUNTIF($B11:$D11,#REF!)</f>
        <v>#REF!</v>
      </c>
      <c r="R11" s="2" t="e">
        <f>(RANK(#REF!,$B11:$D11,1)*COUNTIF($B11:$D11,#REF!)+COUNTIF($B11:$D11,#REF!)*(COUNTIF($B11:$D11,#REF!)-1)/2)/COUNTIF($B11:$D11,#REF!)</f>
        <v>#REF!</v>
      </c>
      <c r="S11" s="2" t="e">
        <f>(RANK(#REF!,$B11:$D11,1)*COUNTIF($B11:$D11,#REF!)+COUNTIF($B11:$D11,#REF!)*(COUNTIF($B11:$D11,#REF!)-1)/2)/COUNTIF($B11:$D11,#REF!)</f>
        <v>#REF!</v>
      </c>
      <c r="T11" s="2" t="e">
        <f>(RANK(#REF!,$B11:$D11,1)*COUNTIF($B11:$D11,#REF!)+COUNTIF($B11:$D11,#REF!)*(COUNTIF($B11:$D11,#REF!)-1)/2)/COUNTIF($B11:$D11,#REF!)</f>
        <v>#REF!</v>
      </c>
      <c r="U11" s="2" t="e">
        <f>(RANK(#REF!,$B11:$D11,1)*COUNTIF($B11:$D11,#REF!)+COUNTIF($B11:$D11,#REF!)*(COUNTIF($B11:$D11,#REF!)-1)/2)/COUNTIF($B11:$D11,#REF!)</f>
        <v>#REF!</v>
      </c>
      <c r="V11" s="2" t="e">
        <f>(RANK(#REF!,$B11:$D11,1)*COUNTIF($B11:$D11,#REF!)+COUNTIF($B11:$D11,#REF!)*(COUNTIF($B11:$D11,#REF!)-1)/2)/COUNTIF($B11:$D11,#REF!)</f>
        <v>#REF!</v>
      </c>
      <c r="W11" s="2" t="e">
        <f>(RANK(#REF!,$B11:$D11,1)*COUNTIF($B11:$D11,#REF!)+COUNTIF($B11:$D11,#REF!)*(COUNTIF($B11:$D11,#REF!)-1)/2)/COUNTIF($B11:$D11,#REF!)</f>
        <v>#REF!</v>
      </c>
      <c r="X11" s="2" t="e">
        <f>(RANK(#REF!,$B11:$D11,1)*COUNTIF($B11:$D11,#REF!)+COUNTIF($B11:$D11,#REF!)*(COUNTIF($B11:$D11,#REF!)-1)/2)/COUNTIF($B11:$D11,#REF!)</f>
        <v>#REF!</v>
      </c>
      <c r="Y11" s="2" t="e">
        <f>(RANK(#REF!,$B11:$D11,1)*COUNTIF($B11:$D11,#REF!)+COUNTIF($B11:$D11,#REF!)*(COUNTIF($B11:$D11,#REF!)-1)/2)/COUNTIF($B11:$D11,#REF!)</f>
        <v>#REF!</v>
      </c>
      <c r="Z11" s="2" t="e">
        <f>(RANK(#REF!,$B11:$D11,1)*COUNTIF($B11:$D11,#REF!)+COUNTIF($B11:$D11,#REF!)*(COUNTIF($B11:$D11,#REF!)-1)/2)/COUNTIF($B11:$D11,#REF!)</f>
        <v>#REF!</v>
      </c>
      <c r="AA11" s="2" t="e">
        <f>(RANK(#REF!,$B11:$D11,1)*COUNTIF($B11:$D11,#REF!)+COUNTIF($B11:$D11,#REF!)*(COUNTIF($B11:$D11,#REF!)-1)/2)/COUNTIF($B11:$D11,#REF!)</f>
        <v>#REF!</v>
      </c>
      <c r="AB11" s="2" t="e">
        <f>(RANK(#REF!,$B11:$D11,1)*COUNTIF($B11:$D11,#REF!)+COUNTIF($B11:$D11,#REF!)*(COUNTIF($B11:$D11,#REF!)-1)/2)/COUNTIF($B11:$D11,#REF!)</f>
        <v>#REF!</v>
      </c>
    </row>
    <row r="12" spans="1:29" s="2" customFormat="1" ht="14.25" customHeight="1">
      <c r="A12" s="3" t="s">
        <v>103</v>
      </c>
      <c r="B12" s="39">
        <v>6</v>
      </c>
      <c r="C12" s="39">
        <v>7</v>
      </c>
      <c r="D12" s="39">
        <v>6</v>
      </c>
      <c r="E12" s="2">
        <f t="shared" si="0"/>
        <v>0.66666666666666674</v>
      </c>
      <c r="G12" s="3" t="str">
        <f t="shared" si="1"/>
        <v>n=10</v>
      </c>
      <c r="H12" s="2">
        <f t="shared" si="2"/>
        <v>1.5</v>
      </c>
      <c r="I12" s="2">
        <f t="shared" si="3"/>
        <v>3</v>
      </c>
      <c r="J12" s="2">
        <f t="shared" si="4"/>
        <v>1.5</v>
      </c>
      <c r="K12" s="2" t="e">
        <f>(RANK(#REF!,$B12:$D12,1)*COUNTIF($B12:$D12,#REF!)+COUNTIF($B12:$D12,#REF!)*(COUNTIF($B12:$D12,#REF!)-1)/2)/COUNTIF($B12:$D12,#REF!)</f>
        <v>#REF!</v>
      </c>
      <c r="L12" s="2" t="e">
        <f>(RANK(#REF!,$B12:$D12,1)*COUNTIF($B12:$D12,#REF!)+COUNTIF($B12:$D12,#REF!)*(COUNTIF($B12:$D12,#REF!)-1)/2)/COUNTIF($B12:$D12,#REF!)</f>
        <v>#REF!</v>
      </c>
      <c r="M12" s="2" t="e">
        <f>(RANK(#REF!,$B12:$D12,1)*COUNTIF($B12:$D12,#REF!)+COUNTIF($B12:$D12,#REF!)*(COUNTIF($B12:$D12,#REF!)-1)/2)/COUNTIF($B12:$D12,#REF!)</f>
        <v>#REF!</v>
      </c>
      <c r="N12" s="2" t="e">
        <f>(RANK(#REF!,$B12:$D12,1)*COUNTIF($B12:$D12,#REF!)+COUNTIF($B12:$D12,#REF!)*(COUNTIF($B12:$D12,#REF!)-1)/2)/COUNTIF($B12:$D12,#REF!)</f>
        <v>#REF!</v>
      </c>
      <c r="O12" s="2" t="e">
        <f>(RANK(#REF!,$B12:$D12,1)*COUNTIF($B12:$D12,#REF!)+COUNTIF($B12:$D12,#REF!)*(COUNTIF($B12:$D12,#REF!)-1)/2)/COUNTIF($B12:$D12,#REF!)</f>
        <v>#REF!</v>
      </c>
      <c r="P12" s="2" t="e">
        <f>(RANK(#REF!,$B12:$D12,1)*COUNTIF($B12:$D12,#REF!)+COUNTIF($B12:$D12,#REF!)*(COUNTIF($B12:$D12,#REF!)-1)/2)/COUNTIF($B12:$D12,#REF!)</f>
        <v>#REF!</v>
      </c>
      <c r="Q12" s="2" t="e">
        <f>(RANK(#REF!,$B12:$D12,1)*COUNTIF($B12:$D12,#REF!)+COUNTIF($B12:$D12,#REF!)*(COUNTIF($B12:$D12,#REF!)-1)/2)/COUNTIF($B12:$D12,#REF!)</f>
        <v>#REF!</v>
      </c>
      <c r="R12" s="2" t="e">
        <f>(RANK(#REF!,$B12:$D12,1)*COUNTIF($B12:$D12,#REF!)+COUNTIF($B12:$D12,#REF!)*(COUNTIF($B12:$D12,#REF!)-1)/2)/COUNTIF($B12:$D12,#REF!)</f>
        <v>#REF!</v>
      </c>
      <c r="S12" s="2" t="e">
        <f>(RANK(#REF!,$B12:$D12,1)*COUNTIF($B12:$D12,#REF!)+COUNTIF($B12:$D12,#REF!)*(COUNTIF($B12:$D12,#REF!)-1)/2)/COUNTIF($B12:$D12,#REF!)</f>
        <v>#REF!</v>
      </c>
      <c r="T12" s="2" t="e">
        <f>(RANK(#REF!,$B12:$D12,1)*COUNTIF($B12:$D12,#REF!)+COUNTIF($B12:$D12,#REF!)*(COUNTIF($B12:$D12,#REF!)-1)/2)/COUNTIF($B12:$D12,#REF!)</f>
        <v>#REF!</v>
      </c>
      <c r="U12" s="2" t="e">
        <f>(RANK(#REF!,$B12:$D12,1)*COUNTIF($B12:$D12,#REF!)+COUNTIF($B12:$D12,#REF!)*(COUNTIF($B12:$D12,#REF!)-1)/2)/COUNTIF($B12:$D12,#REF!)</f>
        <v>#REF!</v>
      </c>
      <c r="V12" s="2" t="e">
        <f>(RANK(#REF!,$B12:$D12,1)*COUNTIF($B12:$D12,#REF!)+COUNTIF($B12:$D12,#REF!)*(COUNTIF($B12:$D12,#REF!)-1)/2)/COUNTIF($B12:$D12,#REF!)</f>
        <v>#REF!</v>
      </c>
      <c r="W12" s="2" t="e">
        <f>(RANK(#REF!,$B12:$D12,1)*COUNTIF($B12:$D12,#REF!)+COUNTIF($B12:$D12,#REF!)*(COUNTIF($B12:$D12,#REF!)-1)/2)/COUNTIF($B12:$D12,#REF!)</f>
        <v>#REF!</v>
      </c>
      <c r="X12" s="2" t="e">
        <f>(RANK(#REF!,$B12:$D12,1)*COUNTIF($B12:$D12,#REF!)+COUNTIF($B12:$D12,#REF!)*(COUNTIF($B12:$D12,#REF!)-1)/2)/COUNTIF($B12:$D12,#REF!)</f>
        <v>#REF!</v>
      </c>
      <c r="Y12" s="2" t="e">
        <f>(RANK(#REF!,$B12:$D12,1)*COUNTIF($B12:$D12,#REF!)+COUNTIF($B12:$D12,#REF!)*(COUNTIF($B12:$D12,#REF!)-1)/2)/COUNTIF($B12:$D12,#REF!)</f>
        <v>#REF!</v>
      </c>
      <c r="Z12" s="2" t="e">
        <f>(RANK(#REF!,$B12:$D12,1)*COUNTIF($B12:$D12,#REF!)+COUNTIF($B12:$D12,#REF!)*(COUNTIF($B12:$D12,#REF!)-1)/2)/COUNTIF($B12:$D12,#REF!)</f>
        <v>#REF!</v>
      </c>
      <c r="AA12" s="2" t="e">
        <f>(RANK(#REF!,$B12:$D12,1)*COUNTIF($B12:$D12,#REF!)+COUNTIF($B12:$D12,#REF!)*(COUNTIF($B12:$D12,#REF!)-1)/2)/COUNTIF($B12:$D12,#REF!)</f>
        <v>#REF!</v>
      </c>
      <c r="AB12" s="2" t="e">
        <f>(RANK(#REF!,$B12:$D12,1)*COUNTIF($B12:$D12,#REF!)+COUNTIF($B12:$D12,#REF!)*(COUNTIF($B12:$D12,#REF!)-1)/2)/COUNTIF($B12:$D12,#REF!)</f>
        <v>#REF!</v>
      </c>
    </row>
    <row r="13" spans="1:29" s="2" customFormat="1" ht="14.25" customHeight="1">
      <c r="A13" s="3" t="s">
        <v>102</v>
      </c>
      <c r="B13" s="39">
        <v>4</v>
      </c>
      <c r="C13" s="39">
        <v>5</v>
      </c>
      <c r="D13" s="39">
        <v>1</v>
      </c>
      <c r="E13" s="2">
        <f t="shared" si="0"/>
        <v>8.6666666666666679</v>
      </c>
      <c r="G13" s="3" t="str">
        <f t="shared" si="1"/>
        <v>n=11</v>
      </c>
      <c r="H13" s="2">
        <f t="shared" si="2"/>
        <v>2</v>
      </c>
      <c r="I13" s="2">
        <f t="shared" si="3"/>
        <v>3</v>
      </c>
      <c r="J13" s="2">
        <f t="shared" si="4"/>
        <v>1</v>
      </c>
      <c r="K13" s="2" t="e">
        <f>(RANK(#REF!,$B13:$D13,1)*COUNTIF($B13:$D13,#REF!)+COUNTIF($B13:$D13,#REF!)*(COUNTIF($B13:$D13,#REF!)-1)/2)/COUNTIF($B13:$D13,#REF!)</f>
        <v>#REF!</v>
      </c>
      <c r="L13" s="2" t="e">
        <f>(RANK(#REF!,$B13:$D13,1)*COUNTIF($B13:$D13,#REF!)+COUNTIF($B13:$D13,#REF!)*(COUNTIF($B13:$D13,#REF!)-1)/2)/COUNTIF($B13:$D13,#REF!)</f>
        <v>#REF!</v>
      </c>
      <c r="M13" s="2" t="e">
        <f>(RANK(#REF!,$B13:$D13,1)*COUNTIF($B13:$D13,#REF!)+COUNTIF($B13:$D13,#REF!)*(COUNTIF($B13:$D13,#REF!)-1)/2)/COUNTIF($B13:$D13,#REF!)</f>
        <v>#REF!</v>
      </c>
      <c r="N13" s="2" t="e">
        <f>(RANK(#REF!,$B13:$D13,1)*COUNTIF($B13:$D13,#REF!)+COUNTIF($B13:$D13,#REF!)*(COUNTIF($B13:$D13,#REF!)-1)/2)/COUNTIF($B13:$D13,#REF!)</f>
        <v>#REF!</v>
      </c>
      <c r="O13" s="2" t="e">
        <f>(RANK(#REF!,$B13:$D13,1)*COUNTIF($B13:$D13,#REF!)+COUNTIF($B13:$D13,#REF!)*(COUNTIF($B13:$D13,#REF!)-1)/2)/COUNTIF($B13:$D13,#REF!)</f>
        <v>#REF!</v>
      </c>
      <c r="P13" s="2" t="e">
        <f>(RANK(#REF!,$B13:$D13,1)*COUNTIF($B13:$D13,#REF!)+COUNTIF($B13:$D13,#REF!)*(COUNTIF($B13:$D13,#REF!)-1)/2)/COUNTIF($B13:$D13,#REF!)</f>
        <v>#REF!</v>
      </c>
      <c r="Q13" s="2" t="e">
        <f>(RANK(#REF!,$B13:$D13,1)*COUNTIF($B13:$D13,#REF!)+COUNTIF($B13:$D13,#REF!)*(COUNTIF($B13:$D13,#REF!)-1)/2)/COUNTIF($B13:$D13,#REF!)</f>
        <v>#REF!</v>
      </c>
      <c r="R13" s="2" t="e">
        <f>(RANK(#REF!,$B13:$D13,1)*COUNTIF($B13:$D13,#REF!)+COUNTIF($B13:$D13,#REF!)*(COUNTIF($B13:$D13,#REF!)-1)/2)/COUNTIF($B13:$D13,#REF!)</f>
        <v>#REF!</v>
      </c>
      <c r="S13" s="2" t="e">
        <f>(RANK(#REF!,$B13:$D13,1)*COUNTIF($B13:$D13,#REF!)+COUNTIF($B13:$D13,#REF!)*(COUNTIF($B13:$D13,#REF!)-1)/2)/COUNTIF($B13:$D13,#REF!)</f>
        <v>#REF!</v>
      </c>
      <c r="T13" s="2" t="e">
        <f>(RANK(#REF!,$B13:$D13,1)*COUNTIF($B13:$D13,#REF!)+COUNTIF($B13:$D13,#REF!)*(COUNTIF($B13:$D13,#REF!)-1)/2)/COUNTIF($B13:$D13,#REF!)</f>
        <v>#REF!</v>
      </c>
      <c r="U13" s="2" t="e">
        <f>(RANK(#REF!,$B13:$D13,1)*COUNTIF($B13:$D13,#REF!)+COUNTIF($B13:$D13,#REF!)*(COUNTIF($B13:$D13,#REF!)-1)/2)/COUNTIF($B13:$D13,#REF!)</f>
        <v>#REF!</v>
      </c>
      <c r="V13" s="2" t="e">
        <f>(RANK(#REF!,$B13:$D13,1)*COUNTIF($B13:$D13,#REF!)+COUNTIF($B13:$D13,#REF!)*(COUNTIF($B13:$D13,#REF!)-1)/2)/COUNTIF($B13:$D13,#REF!)</f>
        <v>#REF!</v>
      </c>
      <c r="W13" s="2" t="e">
        <f>(RANK(#REF!,$B13:$D13,1)*COUNTIF($B13:$D13,#REF!)+COUNTIF($B13:$D13,#REF!)*(COUNTIF($B13:$D13,#REF!)-1)/2)/COUNTIF($B13:$D13,#REF!)</f>
        <v>#REF!</v>
      </c>
      <c r="X13" s="2" t="e">
        <f>(RANK(#REF!,$B13:$D13,1)*COUNTIF($B13:$D13,#REF!)+COUNTIF($B13:$D13,#REF!)*(COUNTIF($B13:$D13,#REF!)-1)/2)/COUNTIF($B13:$D13,#REF!)</f>
        <v>#REF!</v>
      </c>
      <c r="Y13" s="2" t="e">
        <f>(RANK(#REF!,$B13:$D13,1)*COUNTIF($B13:$D13,#REF!)+COUNTIF($B13:$D13,#REF!)*(COUNTIF($B13:$D13,#REF!)-1)/2)/COUNTIF($B13:$D13,#REF!)</f>
        <v>#REF!</v>
      </c>
      <c r="Z13" s="2" t="e">
        <f>(RANK(#REF!,$B13:$D13,1)*COUNTIF($B13:$D13,#REF!)+COUNTIF($B13:$D13,#REF!)*(COUNTIF($B13:$D13,#REF!)-1)/2)/COUNTIF($B13:$D13,#REF!)</f>
        <v>#REF!</v>
      </c>
      <c r="AA13" s="2" t="e">
        <f>(RANK(#REF!,$B13:$D13,1)*COUNTIF($B13:$D13,#REF!)+COUNTIF($B13:$D13,#REF!)*(COUNTIF($B13:$D13,#REF!)-1)/2)/COUNTIF($B13:$D13,#REF!)</f>
        <v>#REF!</v>
      </c>
      <c r="AB13" s="2" t="e">
        <f>(RANK(#REF!,$B13:$D13,1)*COUNTIF($B13:$D13,#REF!)+COUNTIF($B13:$D13,#REF!)*(COUNTIF($B13:$D13,#REF!)-1)/2)/COUNTIF($B13:$D13,#REF!)</f>
        <v>#REF!</v>
      </c>
    </row>
    <row r="14" spans="1:29" s="2" customFormat="1" ht="14.25" customHeight="1">
      <c r="A14" s="3" t="s">
        <v>101</v>
      </c>
      <c r="B14" s="39">
        <v>8</v>
      </c>
      <c r="C14" s="39">
        <v>3</v>
      </c>
      <c r="D14" s="39">
        <v>7</v>
      </c>
      <c r="E14" s="2">
        <f t="shared" si="0"/>
        <v>14</v>
      </c>
      <c r="G14" s="3" t="str">
        <f t="shared" si="1"/>
        <v>n=12</v>
      </c>
      <c r="H14" s="2">
        <f t="shared" si="2"/>
        <v>3</v>
      </c>
      <c r="I14" s="2">
        <f t="shared" si="3"/>
        <v>1</v>
      </c>
      <c r="J14" s="2">
        <f t="shared" si="4"/>
        <v>2</v>
      </c>
      <c r="K14" s="2" t="e">
        <f>(RANK(#REF!,$B14:$D14,1)*COUNTIF($B14:$D14,#REF!)+COUNTIF($B14:$D14,#REF!)*(COUNTIF($B14:$D14,#REF!)-1)/2)/COUNTIF($B14:$D14,#REF!)</f>
        <v>#REF!</v>
      </c>
      <c r="L14" s="2" t="e">
        <f>(RANK(#REF!,$B14:$D14,1)*COUNTIF($B14:$D14,#REF!)+COUNTIF($B14:$D14,#REF!)*(COUNTIF($B14:$D14,#REF!)-1)/2)/COUNTIF($B14:$D14,#REF!)</f>
        <v>#REF!</v>
      </c>
      <c r="M14" s="2" t="e">
        <f>(RANK(#REF!,$B14:$D14,1)*COUNTIF($B14:$D14,#REF!)+COUNTIF($B14:$D14,#REF!)*(COUNTIF($B14:$D14,#REF!)-1)/2)/COUNTIF($B14:$D14,#REF!)</f>
        <v>#REF!</v>
      </c>
      <c r="N14" s="2" t="e">
        <f>(RANK(#REF!,$B14:$D14,1)*COUNTIF($B14:$D14,#REF!)+COUNTIF($B14:$D14,#REF!)*(COUNTIF($B14:$D14,#REF!)-1)/2)/COUNTIF($B14:$D14,#REF!)</f>
        <v>#REF!</v>
      </c>
      <c r="O14" s="2" t="e">
        <f>(RANK(#REF!,$B14:$D14,1)*COUNTIF($B14:$D14,#REF!)+COUNTIF($B14:$D14,#REF!)*(COUNTIF($B14:$D14,#REF!)-1)/2)/COUNTIF($B14:$D14,#REF!)</f>
        <v>#REF!</v>
      </c>
      <c r="P14" s="2" t="e">
        <f>(RANK(#REF!,$B14:$D14,1)*COUNTIF($B14:$D14,#REF!)+COUNTIF($B14:$D14,#REF!)*(COUNTIF($B14:$D14,#REF!)-1)/2)/COUNTIF($B14:$D14,#REF!)</f>
        <v>#REF!</v>
      </c>
      <c r="Q14" s="2" t="e">
        <f>(RANK(#REF!,$B14:$D14,1)*COUNTIF($B14:$D14,#REF!)+COUNTIF($B14:$D14,#REF!)*(COUNTIF($B14:$D14,#REF!)-1)/2)/COUNTIF($B14:$D14,#REF!)</f>
        <v>#REF!</v>
      </c>
      <c r="R14" s="2" t="e">
        <f>(RANK(#REF!,$B14:$D14,1)*COUNTIF($B14:$D14,#REF!)+COUNTIF($B14:$D14,#REF!)*(COUNTIF($B14:$D14,#REF!)-1)/2)/COUNTIF($B14:$D14,#REF!)</f>
        <v>#REF!</v>
      </c>
      <c r="S14" s="2" t="e">
        <f>(RANK(#REF!,$B14:$D14,1)*COUNTIF($B14:$D14,#REF!)+COUNTIF($B14:$D14,#REF!)*(COUNTIF($B14:$D14,#REF!)-1)/2)/COUNTIF($B14:$D14,#REF!)</f>
        <v>#REF!</v>
      </c>
      <c r="T14" s="2" t="e">
        <f>(RANK(#REF!,$B14:$D14,1)*COUNTIF($B14:$D14,#REF!)+COUNTIF($B14:$D14,#REF!)*(COUNTIF($B14:$D14,#REF!)-1)/2)/COUNTIF($B14:$D14,#REF!)</f>
        <v>#REF!</v>
      </c>
      <c r="U14" s="2" t="e">
        <f>(RANK(#REF!,$B14:$D14,1)*COUNTIF($B14:$D14,#REF!)+COUNTIF($B14:$D14,#REF!)*(COUNTIF($B14:$D14,#REF!)-1)/2)/COUNTIF($B14:$D14,#REF!)</f>
        <v>#REF!</v>
      </c>
      <c r="V14" s="2" t="e">
        <f>(RANK(#REF!,$B14:$D14,1)*COUNTIF($B14:$D14,#REF!)+COUNTIF($B14:$D14,#REF!)*(COUNTIF($B14:$D14,#REF!)-1)/2)/COUNTIF($B14:$D14,#REF!)</f>
        <v>#REF!</v>
      </c>
      <c r="W14" s="2" t="e">
        <f>(RANK(#REF!,$B14:$D14,1)*COUNTIF($B14:$D14,#REF!)+COUNTIF($B14:$D14,#REF!)*(COUNTIF($B14:$D14,#REF!)-1)/2)/COUNTIF($B14:$D14,#REF!)</f>
        <v>#REF!</v>
      </c>
      <c r="X14" s="2" t="e">
        <f>(RANK(#REF!,$B14:$D14,1)*COUNTIF($B14:$D14,#REF!)+COUNTIF($B14:$D14,#REF!)*(COUNTIF($B14:$D14,#REF!)-1)/2)/COUNTIF($B14:$D14,#REF!)</f>
        <v>#REF!</v>
      </c>
      <c r="Y14" s="2" t="e">
        <f>(RANK(#REF!,$B14:$D14,1)*COUNTIF($B14:$D14,#REF!)+COUNTIF($B14:$D14,#REF!)*(COUNTIF($B14:$D14,#REF!)-1)/2)/COUNTIF($B14:$D14,#REF!)</f>
        <v>#REF!</v>
      </c>
      <c r="Z14" s="2" t="e">
        <f>(RANK(#REF!,$B14:$D14,1)*COUNTIF($B14:$D14,#REF!)+COUNTIF($B14:$D14,#REF!)*(COUNTIF($B14:$D14,#REF!)-1)/2)/COUNTIF($B14:$D14,#REF!)</f>
        <v>#REF!</v>
      </c>
      <c r="AA14" s="2" t="e">
        <f>(RANK(#REF!,$B14:$D14,1)*COUNTIF($B14:$D14,#REF!)+COUNTIF($B14:$D14,#REF!)*(COUNTIF($B14:$D14,#REF!)-1)/2)/COUNTIF($B14:$D14,#REF!)</f>
        <v>#REF!</v>
      </c>
      <c r="AB14" s="2" t="e">
        <f>(RANK(#REF!,$B14:$D14,1)*COUNTIF($B14:$D14,#REF!)+COUNTIF($B14:$D14,#REF!)*(COUNTIF($B14:$D14,#REF!)-1)/2)/COUNTIF($B14:$D14,#REF!)</f>
        <v>#REF!</v>
      </c>
    </row>
    <row r="15" spans="1:29" s="2" customFormat="1" ht="14.25" customHeight="1">
      <c r="A15" s="3" t="s">
        <v>100</v>
      </c>
      <c r="B15" s="39">
        <v>7</v>
      </c>
      <c r="C15" s="39">
        <v>10</v>
      </c>
      <c r="D15" s="39">
        <v>9</v>
      </c>
      <c r="E15" s="2">
        <f t="shared" si="0"/>
        <v>4.666666666666667</v>
      </c>
      <c r="G15" s="3" t="str">
        <f t="shared" si="1"/>
        <v>n=13</v>
      </c>
      <c r="H15" s="2">
        <f t="shared" si="2"/>
        <v>1</v>
      </c>
      <c r="I15" s="2">
        <f t="shared" si="3"/>
        <v>3</v>
      </c>
      <c r="J15" s="2">
        <f t="shared" si="4"/>
        <v>2</v>
      </c>
      <c r="K15" s="2" t="e">
        <f>(RANK(#REF!,$B15:$D15,1)*COUNTIF($B15:$D15,#REF!)+COUNTIF($B15:$D15,#REF!)*(COUNTIF($B15:$D15,#REF!)-1)/2)/COUNTIF($B15:$D15,#REF!)</f>
        <v>#REF!</v>
      </c>
      <c r="L15" s="2" t="e">
        <f>(RANK(#REF!,$B15:$D15,1)*COUNTIF($B15:$D15,#REF!)+COUNTIF($B15:$D15,#REF!)*(COUNTIF($B15:$D15,#REF!)-1)/2)/COUNTIF($B15:$D15,#REF!)</f>
        <v>#REF!</v>
      </c>
      <c r="M15" s="2" t="e">
        <f>(RANK(#REF!,$B15:$D15,1)*COUNTIF($B15:$D15,#REF!)+COUNTIF($B15:$D15,#REF!)*(COUNTIF($B15:$D15,#REF!)-1)/2)/COUNTIF($B15:$D15,#REF!)</f>
        <v>#REF!</v>
      </c>
      <c r="N15" s="2" t="e">
        <f>(RANK(#REF!,$B15:$D15,1)*COUNTIF($B15:$D15,#REF!)+COUNTIF($B15:$D15,#REF!)*(COUNTIF($B15:$D15,#REF!)-1)/2)/COUNTIF($B15:$D15,#REF!)</f>
        <v>#REF!</v>
      </c>
      <c r="O15" s="2" t="e">
        <f>(RANK(#REF!,$B15:$D15,1)*COUNTIF($B15:$D15,#REF!)+COUNTIF($B15:$D15,#REF!)*(COUNTIF($B15:$D15,#REF!)-1)/2)/COUNTIF($B15:$D15,#REF!)</f>
        <v>#REF!</v>
      </c>
      <c r="P15" s="2" t="e">
        <f>(RANK(#REF!,$B15:$D15,1)*COUNTIF($B15:$D15,#REF!)+COUNTIF($B15:$D15,#REF!)*(COUNTIF($B15:$D15,#REF!)-1)/2)/COUNTIF($B15:$D15,#REF!)</f>
        <v>#REF!</v>
      </c>
      <c r="Q15" s="2" t="e">
        <f>(RANK(#REF!,$B15:$D15,1)*COUNTIF($B15:$D15,#REF!)+COUNTIF($B15:$D15,#REF!)*(COUNTIF($B15:$D15,#REF!)-1)/2)/COUNTIF($B15:$D15,#REF!)</f>
        <v>#REF!</v>
      </c>
      <c r="R15" s="2" t="e">
        <f>(RANK(#REF!,$B15:$D15,1)*COUNTIF($B15:$D15,#REF!)+COUNTIF($B15:$D15,#REF!)*(COUNTIF($B15:$D15,#REF!)-1)/2)/COUNTIF($B15:$D15,#REF!)</f>
        <v>#REF!</v>
      </c>
      <c r="S15" s="2" t="e">
        <f>(RANK(#REF!,$B15:$D15,1)*COUNTIF($B15:$D15,#REF!)+COUNTIF($B15:$D15,#REF!)*(COUNTIF($B15:$D15,#REF!)-1)/2)/COUNTIF($B15:$D15,#REF!)</f>
        <v>#REF!</v>
      </c>
      <c r="T15" s="2" t="e">
        <f>(RANK(#REF!,$B15:$D15,1)*COUNTIF($B15:$D15,#REF!)+COUNTIF($B15:$D15,#REF!)*(COUNTIF($B15:$D15,#REF!)-1)/2)/COUNTIF($B15:$D15,#REF!)</f>
        <v>#REF!</v>
      </c>
      <c r="U15" s="2" t="e">
        <f>(RANK(#REF!,$B15:$D15,1)*COUNTIF($B15:$D15,#REF!)+COUNTIF($B15:$D15,#REF!)*(COUNTIF($B15:$D15,#REF!)-1)/2)/COUNTIF($B15:$D15,#REF!)</f>
        <v>#REF!</v>
      </c>
      <c r="V15" s="2" t="e">
        <f>(RANK(#REF!,$B15:$D15,1)*COUNTIF($B15:$D15,#REF!)+COUNTIF($B15:$D15,#REF!)*(COUNTIF($B15:$D15,#REF!)-1)/2)/COUNTIF($B15:$D15,#REF!)</f>
        <v>#REF!</v>
      </c>
      <c r="W15" s="2" t="e">
        <f>(RANK(#REF!,$B15:$D15,1)*COUNTIF($B15:$D15,#REF!)+COUNTIF($B15:$D15,#REF!)*(COUNTIF($B15:$D15,#REF!)-1)/2)/COUNTIF($B15:$D15,#REF!)</f>
        <v>#REF!</v>
      </c>
      <c r="X15" s="2" t="e">
        <f>(RANK(#REF!,$B15:$D15,1)*COUNTIF($B15:$D15,#REF!)+COUNTIF($B15:$D15,#REF!)*(COUNTIF($B15:$D15,#REF!)-1)/2)/COUNTIF($B15:$D15,#REF!)</f>
        <v>#REF!</v>
      </c>
      <c r="Y15" s="2" t="e">
        <f>(RANK(#REF!,$B15:$D15,1)*COUNTIF($B15:$D15,#REF!)+COUNTIF($B15:$D15,#REF!)*(COUNTIF($B15:$D15,#REF!)-1)/2)/COUNTIF($B15:$D15,#REF!)</f>
        <v>#REF!</v>
      </c>
      <c r="Z15" s="2" t="e">
        <f>(RANK(#REF!,$B15:$D15,1)*COUNTIF($B15:$D15,#REF!)+COUNTIF($B15:$D15,#REF!)*(COUNTIF($B15:$D15,#REF!)-1)/2)/COUNTIF($B15:$D15,#REF!)</f>
        <v>#REF!</v>
      </c>
      <c r="AA15" s="2" t="e">
        <f>(RANK(#REF!,$B15:$D15,1)*COUNTIF($B15:$D15,#REF!)+COUNTIF($B15:$D15,#REF!)*(COUNTIF($B15:$D15,#REF!)-1)/2)/COUNTIF($B15:$D15,#REF!)</f>
        <v>#REF!</v>
      </c>
      <c r="AB15" s="2" t="e">
        <f>(RANK(#REF!,$B15:$D15,1)*COUNTIF($B15:$D15,#REF!)+COUNTIF($B15:$D15,#REF!)*(COUNTIF($B15:$D15,#REF!)-1)/2)/COUNTIF($B15:$D15,#REF!)</f>
        <v>#REF!</v>
      </c>
    </row>
    <row r="16" spans="1:29" s="2" customFormat="1" ht="14.25" customHeight="1">
      <c r="A16" s="3" t="s">
        <v>99</v>
      </c>
      <c r="B16" s="39">
        <v>5</v>
      </c>
      <c r="C16" s="39">
        <v>3</v>
      </c>
      <c r="D16" s="39">
        <v>8</v>
      </c>
      <c r="E16" s="2">
        <f t="shared" si="0"/>
        <v>12.666666666666666</v>
      </c>
      <c r="G16" s="3" t="str">
        <f t="shared" si="1"/>
        <v>n=14</v>
      </c>
      <c r="H16" s="2">
        <f t="shared" si="2"/>
        <v>2</v>
      </c>
      <c r="I16" s="2">
        <f t="shared" si="3"/>
        <v>1</v>
      </c>
      <c r="J16" s="2">
        <f t="shared" si="4"/>
        <v>3</v>
      </c>
      <c r="K16" s="2" t="e">
        <f>(RANK(#REF!,$B16:$D16,1)*COUNTIF($B16:$D16,#REF!)+COUNTIF($B16:$D16,#REF!)*(COUNTIF($B16:$D16,#REF!)-1)/2)/COUNTIF($B16:$D16,#REF!)</f>
        <v>#REF!</v>
      </c>
      <c r="L16" s="2" t="e">
        <f>(RANK(#REF!,$B16:$D16,1)*COUNTIF($B16:$D16,#REF!)+COUNTIF($B16:$D16,#REF!)*(COUNTIF($B16:$D16,#REF!)-1)/2)/COUNTIF($B16:$D16,#REF!)</f>
        <v>#REF!</v>
      </c>
      <c r="M16" s="2" t="e">
        <f>(RANK(#REF!,$B16:$D16,1)*COUNTIF($B16:$D16,#REF!)+COUNTIF($B16:$D16,#REF!)*(COUNTIF($B16:$D16,#REF!)-1)/2)/COUNTIF($B16:$D16,#REF!)</f>
        <v>#REF!</v>
      </c>
      <c r="N16" s="2" t="e">
        <f>(RANK(#REF!,$B16:$D16,1)*COUNTIF($B16:$D16,#REF!)+COUNTIF($B16:$D16,#REF!)*(COUNTIF($B16:$D16,#REF!)-1)/2)/COUNTIF($B16:$D16,#REF!)</f>
        <v>#REF!</v>
      </c>
      <c r="O16" s="2" t="e">
        <f>(RANK(#REF!,$B16:$D16,1)*COUNTIF($B16:$D16,#REF!)+COUNTIF($B16:$D16,#REF!)*(COUNTIF($B16:$D16,#REF!)-1)/2)/COUNTIF($B16:$D16,#REF!)</f>
        <v>#REF!</v>
      </c>
      <c r="P16" s="2" t="e">
        <f>(RANK(#REF!,$B16:$D16,1)*COUNTIF($B16:$D16,#REF!)+COUNTIF($B16:$D16,#REF!)*(COUNTIF($B16:$D16,#REF!)-1)/2)/COUNTIF($B16:$D16,#REF!)</f>
        <v>#REF!</v>
      </c>
      <c r="Q16" s="2" t="e">
        <f>(RANK(#REF!,$B16:$D16,1)*COUNTIF($B16:$D16,#REF!)+COUNTIF($B16:$D16,#REF!)*(COUNTIF($B16:$D16,#REF!)-1)/2)/COUNTIF($B16:$D16,#REF!)</f>
        <v>#REF!</v>
      </c>
      <c r="R16" s="2" t="e">
        <f>(RANK(#REF!,$B16:$D16,1)*COUNTIF($B16:$D16,#REF!)+COUNTIF($B16:$D16,#REF!)*(COUNTIF($B16:$D16,#REF!)-1)/2)/COUNTIF($B16:$D16,#REF!)</f>
        <v>#REF!</v>
      </c>
      <c r="S16" s="2" t="e">
        <f>(RANK(#REF!,$B16:$D16,1)*COUNTIF($B16:$D16,#REF!)+COUNTIF($B16:$D16,#REF!)*(COUNTIF($B16:$D16,#REF!)-1)/2)/COUNTIF($B16:$D16,#REF!)</f>
        <v>#REF!</v>
      </c>
      <c r="T16" s="2" t="e">
        <f>(RANK(#REF!,$B16:$D16,1)*COUNTIF($B16:$D16,#REF!)+COUNTIF($B16:$D16,#REF!)*(COUNTIF($B16:$D16,#REF!)-1)/2)/COUNTIF($B16:$D16,#REF!)</f>
        <v>#REF!</v>
      </c>
      <c r="U16" s="2" t="e">
        <f>(RANK(#REF!,$B16:$D16,1)*COUNTIF($B16:$D16,#REF!)+COUNTIF($B16:$D16,#REF!)*(COUNTIF($B16:$D16,#REF!)-1)/2)/COUNTIF($B16:$D16,#REF!)</f>
        <v>#REF!</v>
      </c>
      <c r="V16" s="2" t="e">
        <f>(RANK(#REF!,$B16:$D16,1)*COUNTIF($B16:$D16,#REF!)+COUNTIF($B16:$D16,#REF!)*(COUNTIF($B16:$D16,#REF!)-1)/2)/COUNTIF($B16:$D16,#REF!)</f>
        <v>#REF!</v>
      </c>
      <c r="W16" s="2" t="e">
        <f>(RANK(#REF!,$B16:$D16,1)*COUNTIF($B16:$D16,#REF!)+COUNTIF($B16:$D16,#REF!)*(COUNTIF($B16:$D16,#REF!)-1)/2)/COUNTIF($B16:$D16,#REF!)</f>
        <v>#REF!</v>
      </c>
      <c r="X16" s="2" t="e">
        <f>(RANK(#REF!,$B16:$D16,1)*COUNTIF($B16:$D16,#REF!)+COUNTIF($B16:$D16,#REF!)*(COUNTIF($B16:$D16,#REF!)-1)/2)/COUNTIF($B16:$D16,#REF!)</f>
        <v>#REF!</v>
      </c>
      <c r="Y16" s="2" t="e">
        <f>(RANK(#REF!,$B16:$D16,1)*COUNTIF($B16:$D16,#REF!)+COUNTIF($B16:$D16,#REF!)*(COUNTIF($B16:$D16,#REF!)-1)/2)/COUNTIF($B16:$D16,#REF!)</f>
        <v>#REF!</v>
      </c>
      <c r="Z16" s="2" t="e">
        <f>(RANK(#REF!,$B16:$D16,1)*COUNTIF($B16:$D16,#REF!)+COUNTIF($B16:$D16,#REF!)*(COUNTIF($B16:$D16,#REF!)-1)/2)/COUNTIF($B16:$D16,#REF!)</f>
        <v>#REF!</v>
      </c>
      <c r="AA16" s="2" t="e">
        <f>(RANK(#REF!,$B16:$D16,1)*COUNTIF($B16:$D16,#REF!)+COUNTIF($B16:$D16,#REF!)*(COUNTIF($B16:$D16,#REF!)-1)/2)/COUNTIF($B16:$D16,#REF!)</f>
        <v>#REF!</v>
      </c>
      <c r="AB16" s="2" t="e">
        <f>(RANK(#REF!,$B16:$D16,1)*COUNTIF($B16:$D16,#REF!)+COUNTIF($B16:$D16,#REF!)*(COUNTIF($B16:$D16,#REF!)-1)/2)/COUNTIF($B16:$D16,#REF!)</f>
        <v>#REF!</v>
      </c>
    </row>
    <row r="17" spans="1:28" s="2" customFormat="1" ht="14.25" customHeight="1">
      <c r="A17" s="3" t="s">
        <v>98</v>
      </c>
      <c r="B17" s="39">
        <v>3</v>
      </c>
      <c r="C17" s="39">
        <v>8</v>
      </c>
      <c r="D17" s="39">
        <v>5</v>
      </c>
      <c r="E17" s="2">
        <f t="shared" si="0"/>
        <v>12.666666666666666</v>
      </c>
      <c r="G17" s="3" t="str">
        <f t="shared" si="1"/>
        <v>n=15</v>
      </c>
      <c r="H17" s="2">
        <f t="shared" si="2"/>
        <v>1</v>
      </c>
      <c r="I17" s="2">
        <f t="shared" si="3"/>
        <v>3</v>
      </c>
      <c r="J17" s="2">
        <f t="shared" si="4"/>
        <v>2</v>
      </c>
      <c r="K17" s="2" t="e">
        <f>(RANK(#REF!,$B17:$D17,1)*COUNTIF($B17:$D17,#REF!)+COUNTIF($B17:$D17,#REF!)*(COUNTIF($B17:$D17,#REF!)-1)/2)/COUNTIF($B17:$D17,#REF!)</f>
        <v>#REF!</v>
      </c>
      <c r="L17" s="2" t="e">
        <f>(RANK(#REF!,$B17:$D17,1)*COUNTIF($B17:$D17,#REF!)+COUNTIF($B17:$D17,#REF!)*(COUNTIF($B17:$D17,#REF!)-1)/2)/COUNTIF($B17:$D17,#REF!)</f>
        <v>#REF!</v>
      </c>
      <c r="M17" s="2" t="e">
        <f>(RANK(#REF!,$B17:$D17,1)*COUNTIF($B17:$D17,#REF!)+COUNTIF($B17:$D17,#REF!)*(COUNTIF($B17:$D17,#REF!)-1)/2)/COUNTIF($B17:$D17,#REF!)</f>
        <v>#REF!</v>
      </c>
      <c r="N17" s="2" t="e">
        <f>(RANK(#REF!,$B17:$D17,1)*COUNTIF($B17:$D17,#REF!)+COUNTIF($B17:$D17,#REF!)*(COUNTIF($B17:$D17,#REF!)-1)/2)/COUNTIF($B17:$D17,#REF!)</f>
        <v>#REF!</v>
      </c>
      <c r="O17" s="2" t="e">
        <f>(RANK(#REF!,$B17:$D17,1)*COUNTIF($B17:$D17,#REF!)+COUNTIF($B17:$D17,#REF!)*(COUNTIF($B17:$D17,#REF!)-1)/2)/COUNTIF($B17:$D17,#REF!)</f>
        <v>#REF!</v>
      </c>
      <c r="P17" s="2" t="e">
        <f>(RANK(#REF!,$B17:$D17,1)*COUNTIF($B17:$D17,#REF!)+COUNTIF($B17:$D17,#REF!)*(COUNTIF($B17:$D17,#REF!)-1)/2)/COUNTIF($B17:$D17,#REF!)</f>
        <v>#REF!</v>
      </c>
      <c r="Q17" s="2" t="e">
        <f>(RANK(#REF!,$B17:$D17,1)*COUNTIF($B17:$D17,#REF!)+COUNTIF($B17:$D17,#REF!)*(COUNTIF($B17:$D17,#REF!)-1)/2)/COUNTIF($B17:$D17,#REF!)</f>
        <v>#REF!</v>
      </c>
      <c r="R17" s="2" t="e">
        <f>(RANK(#REF!,$B17:$D17,1)*COUNTIF($B17:$D17,#REF!)+COUNTIF($B17:$D17,#REF!)*(COUNTIF($B17:$D17,#REF!)-1)/2)/COUNTIF($B17:$D17,#REF!)</f>
        <v>#REF!</v>
      </c>
      <c r="S17" s="2" t="e">
        <f>(RANK(#REF!,$B17:$D17,1)*COUNTIF($B17:$D17,#REF!)+COUNTIF($B17:$D17,#REF!)*(COUNTIF($B17:$D17,#REF!)-1)/2)/COUNTIF($B17:$D17,#REF!)</f>
        <v>#REF!</v>
      </c>
      <c r="T17" s="2" t="e">
        <f>(RANK(#REF!,$B17:$D17,1)*COUNTIF($B17:$D17,#REF!)+COUNTIF($B17:$D17,#REF!)*(COUNTIF($B17:$D17,#REF!)-1)/2)/COUNTIF($B17:$D17,#REF!)</f>
        <v>#REF!</v>
      </c>
      <c r="U17" s="2" t="e">
        <f>(RANK(#REF!,$B17:$D17,1)*COUNTIF($B17:$D17,#REF!)+COUNTIF($B17:$D17,#REF!)*(COUNTIF($B17:$D17,#REF!)-1)/2)/COUNTIF($B17:$D17,#REF!)</f>
        <v>#REF!</v>
      </c>
      <c r="V17" s="2" t="e">
        <f>(RANK(#REF!,$B17:$D17,1)*COUNTIF($B17:$D17,#REF!)+COUNTIF($B17:$D17,#REF!)*(COUNTIF($B17:$D17,#REF!)-1)/2)/COUNTIF($B17:$D17,#REF!)</f>
        <v>#REF!</v>
      </c>
      <c r="W17" s="2" t="e">
        <f>(RANK(#REF!,$B17:$D17,1)*COUNTIF($B17:$D17,#REF!)+COUNTIF($B17:$D17,#REF!)*(COUNTIF($B17:$D17,#REF!)-1)/2)/COUNTIF($B17:$D17,#REF!)</f>
        <v>#REF!</v>
      </c>
      <c r="X17" s="2" t="e">
        <f>(RANK(#REF!,$B17:$D17,1)*COUNTIF($B17:$D17,#REF!)+COUNTIF($B17:$D17,#REF!)*(COUNTIF($B17:$D17,#REF!)-1)/2)/COUNTIF($B17:$D17,#REF!)</f>
        <v>#REF!</v>
      </c>
      <c r="Y17" s="2" t="e">
        <f>(RANK(#REF!,$B17:$D17,1)*COUNTIF($B17:$D17,#REF!)+COUNTIF($B17:$D17,#REF!)*(COUNTIF($B17:$D17,#REF!)-1)/2)/COUNTIF($B17:$D17,#REF!)</f>
        <v>#REF!</v>
      </c>
      <c r="Z17" s="2" t="e">
        <f>(RANK(#REF!,$B17:$D17,1)*COUNTIF($B17:$D17,#REF!)+COUNTIF($B17:$D17,#REF!)*(COUNTIF($B17:$D17,#REF!)-1)/2)/COUNTIF($B17:$D17,#REF!)</f>
        <v>#REF!</v>
      </c>
      <c r="AA17" s="2" t="e">
        <f>(RANK(#REF!,$B17:$D17,1)*COUNTIF($B17:$D17,#REF!)+COUNTIF($B17:$D17,#REF!)*(COUNTIF($B17:$D17,#REF!)-1)/2)/COUNTIF($B17:$D17,#REF!)</f>
        <v>#REF!</v>
      </c>
      <c r="AB17" s="2" t="e">
        <f>(RANK(#REF!,$B17:$D17,1)*COUNTIF($B17:$D17,#REF!)+COUNTIF($B17:$D17,#REF!)*(COUNTIF($B17:$D17,#REF!)-1)/2)/COUNTIF($B17:$D17,#REF!)</f>
        <v>#REF!</v>
      </c>
    </row>
    <row r="18" spans="1:28" s="2" customFormat="1" ht="14.25" customHeight="1">
      <c r="A18" s="3" t="s">
        <v>97</v>
      </c>
      <c r="B18" s="39">
        <v>3</v>
      </c>
      <c r="C18" s="39">
        <v>4</v>
      </c>
      <c r="D18" s="39">
        <v>3</v>
      </c>
      <c r="E18" s="2">
        <f t="shared" si="0"/>
        <v>0.66666666666666674</v>
      </c>
      <c r="G18" s="3" t="str">
        <f t="shared" si="1"/>
        <v>n=16</v>
      </c>
      <c r="H18" s="2">
        <f t="shared" si="2"/>
        <v>1.5</v>
      </c>
      <c r="I18" s="2">
        <f t="shared" si="3"/>
        <v>3</v>
      </c>
      <c r="J18" s="2">
        <f t="shared" si="4"/>
        <v>1.5</v>
      </c>
      <c r="K18" s="2" t="e">
        <f>(RANK(#REF!,$B18:$D18,1)*COUNTIF($B18:$D18,#REF!)+COUNTIF($B18:$D18,#REF!)*(COUNTIF($B18:$D18,#REF!)-1)/2)/COUNTIF($B18:$D18,#REF!)</f>
        <v>#REF!</v>
      </c>
      <c r="L18" s="2" t="e">
        <f>(RANK(#REF!,$B18:$D18,1)*COUNTIF($B18:$D18,#REF!)+COUNTIF($B18:$D18,#REF!)*(COUNTIF($B18:$D18,#REF!)-1)/2)/COUNTIF($B18:$D18,#REF!)</f>
        <v>#REF!</v>
      </c>
      <c r="M18" s="2" t="e">
        <f>(RANK(#REF!,$B18:$D18,1)*COUNTIF($B18:$D18,#REF!)+COUNTIF($B18:$D18,#REF!)*(COUNTIF($B18:$D18,#REF!)-1)/2)/COUNTIF($B18:$D18,#REF!)</f>
        <v>#REF!</v>
      </c>
      <c r="N18" s="2" t="e">
        <f>(RANK(#REF!,$B18:$D18,1)*COUNTIF($B18:$D18,#REF!)+COUNTIF($B18:$D18,#REF!)*(COUNTIF($B18:$D18,#REF!)-1)/2)/COUNTIF($B18:$D18,#REF!)</f>
        <v>#REF!</v>
      </c>
      <c r="O18" s="2" t="e">
        <f>(RANK(#REF!,$B18:$D18,1)*COUNTIF($B18:$D18,#REF!)+COUNTIF($B18:$D18,#REF!)*(COUNTIF($B18:$D18,#REF!)-1)/2)/COUNTIF($B18:$D18,#REF!)</f>
        <v>#REF!</v>
      </c>
      <c r="P18" s="2" t="e">
        <f>(RANK(#REF!,$B18:$D18,1)*COUNTIF($B18:$D18,#REF!)+COUNTIF($B18:$D18,#REF!)*(COUNTIF($B18:$D18,#REF!)-1)/2)/COUNTIF($B18:$D18,#REF!)</f>
        <v>#REF!</v>
      </c>
      <c r="Q18" s="2" t="e">
        <f>(RANK(#REF!,$B18:$D18,1)*COUNTIF($B18:$D18,#REF!)+COUNTIF($B18:$D18,#REF!)*(COUNTIF($B18:$D18,#REF!)-1)/2)/COUNTIF($B18:$D18,#REF!)</f>
        <v>#REF!</v>
      </c>
      <c r="R18" s="2" t="e">
        <f>(RANK(#REF!,$B18:$D18,1)*COUNTIF($B18:$D18,#REF!)+COUNTIF($B18:$D18,#REF!)*(COUNTIF($B18:$D18,#REF!)-1)/2)/COUNTIF($B18:$D18,#REF!)</f>
        <v>#REF!</v>
      </c>
      <c r="S18" s="2" t="e">
        <f>(RANK(#REF!,$B18:$D18,1)*COUNTIF($B18:$D18,#REF!)+COUNTIF($B18:$D18,#REF!)*(COUNTIF($B18:$D18,#REF!)-1)/2)/COUNTIF($B18:$D18,#REF!)</f>
        <v>#REF!</v>
      </c>
      <c r="T18" s="2" t="e">
        <f>(RANK(#REF!,$B18:$D18,1)*COUNTIF($B18:$D18,#REF!)+COUNTIF($B18:$D18,#REF!)*(COUNTIF($B18:$D18,#REF!)-1)/2)/COUNTIF($B18:$D18,#REF!)</f>
        <v>#REF!</v>
      </c>
      <c r="U18" s="2" t="e">
        <f>(RANK(#REF!,$B18:$D18,1)*COUNTIF($B18:$D18,#REF!)+COUNTIF($B18:$D18,#REF!)*(COUNTIF($B18:$D18,#REF!)-1)/2)/COUNTIF($B18:$D18,#REF!)</f>
        <v>#REF!</v>
      </c>
      <c r="V18" s="2" t="e">
        <f>(RANK(#REF!,$B18:$D18,1)*COUNTIF($B18:$D18,#REF!)+COUNTIF($B18:$D18,#REF!)*(COUNTIF($B18:$D18,#REF!)-1)/2)/COUNTIF($B18:$D18,#REF!)</f>
        <v>#REF!</v>
      </c>
      <c r="W18" s="2" t="e">
        <f>(RANK(#REF!,$B18:$D18,1)*COUNTIF($B18:$D18,#REF!)+COUNTIF($B18:$D18,#REF!)*(COUNTIF($B18:$D18,#REF!)-1)/2)/COUNTIF($B18:$D18,#REF!)</f>
        <v>#REF!</v>
      </c>
      <c r="X18" s="2" t="e">
        <f>(RANK(#REF!,$B18:$D18,1)*COUNTIF($B18:$D18,#REF!)+COUNTIF($B18:$D18,#REF!)*(COUNTIF($B18:$D18,#REF!)-1)/2)/COUNTIF($B18:$D18,#REF!)</f>
        <v>#REF!</v>
      </c>
      <c r="Y18" s="2" t="e">
        <f>(RANK(#REF!,$B18:$D18,1)*COUNTIF($B18:$D18,#REF!)+COUNTIF($B18:$D18,#REF!)*(COUNTIF($B18:$D18,#REF!)-1)/2)/COUNTIF($B18:$D18,#REF!)</f>
        <v>#REF!</v>
      </c>
      <c r="Z18" s="2" t="e">
        <f>(RANK(#REF!,$B18:$D18,1)*COUNTIF($B18:$D18,#REF!)+COUNTIF($B18:$D18,#REF!)*(COUNTIF($B18:$D18,#REF!)-1)/2)/COUNTIF($B18:$D18,#REF!)</f>
        <v>#REF!</v>
      </c>
      <c r="AA18" s="2" t="e">
        <f>(RANK(#REF!,$B18:$D18,1)*COUNTIF($B18:$D18,#REF!)+COUNTIF($B18:$D18,#REF!)*(COUNTIF($B18:$D18,#REF!)-1)/2)/COUNTIF($B18:$D18,#REF!)</f>
        <v>#REF!</v>
      </c>
      <c r="AB18" s="2" t="e">
        <f>(RANK(#REF!,$B18:$D18,1)*COUNTIF($B18:$D18,#REF!)+COUNTIF($B18:$D18,#REF!)*(COUNTIF($B18:$D18,#REF!)-1)/2)/COUNTIF($B18:$D18,#REF!)</f>
        <v>#REF!</v>
      </c>
    </row>
    <row r="19" spans="1:28" s="2" customFormat="1" ht="14.25" customHeight="1">
      <c r="A19" s="3" t="s">
        <v>96</v>
      </c>
      <c r="B19" s="39">
        <v>5</v>
      </c>
      <c r="C19" s="39">
        <v>6</v>
      </c>
      <c r="D19" s="39">
        <v>3</v>
      </c>
      <c r="E19" s="2">
        <f t="shared" si="0"/>
        <v>4.6666666666666661</v>
      </c>
      <c r="G19" s="3" t="str">
        <f t="shared" si="1"/>
        <v>n=17</v>
      </c>
      <c r="H19" s="2">
        <f t="shared" si="2"/>
        <v>2</v>
      </c>
      <c r="I19" s="2">
        <f t="shared" si="3"/>
        <v>3</v>
      </c>
      <c r="J19" s="2">
        <f t="shared" si="4"/>
        <v>1</v>
      </c>
      <c r="K19" s="2" t="e">
        <f>(RANK(#REF!,$B19:$D19,1)*COUNTIF($B19:$D19,#REF!)+COUNTIF($B19:$D19,#REF!)*(COUNTIF($B19:$D19,#REF!)-1)/2)/COUNTIF($B19:$D19,#REF!)</f>
        <v>#REF!</v>
      </c>
      <c r="L19" s="2" t="e">
        <f>(RANK(#REF!,$B19:$D19,1)*COUNTIF($B19:$D19,#REF!)+COUNTIF($B19:$D19,#REF!)*(COUNTIF($B19:$D19,#REF!)-1)/2)/COUNTIF($B19:$D19,#REF!)</f>
        <v>#REF!</v>
      </c>
      <c r="M19" s="2" t="e">
        <f>(RANK(#REF!,$B19:$D19,1)*COUNTIF($B19:$D19,#REF!)+COUNTIF($B19:$D19,#REF!)*(COUNTIF($B19:$D19,#REF!)-1)/2)/COUNTIF($B19:$D19,#REF!)</f>
        <v>#REF!</v>
      </c>
      <c r="N19" s="2" t="e">
        <f>(RANK(#REF!,$B19:$D19,1)*COUNTIF($B19:$D19,#REF!)+COUNTIF($B19:$D19,#REF!)*(COUNTIF($B19:$D19,#REF!)-1)/2)/COUNTIF($B19:$D19,#REF!)</f>
        <v>#REF!</v>
      </c>
      <c r="O19" s="2" t="e">
        <f>(RANK(#REF!,$B19:$D19,1)*COUNTIF($B19:$D19,#REF!)+COUNTIF($B19:$D19,#REF!)*(COUNTIF($B19:$D19,#REF!)-1)/2)/COUNTIF($B19:$D19,#REF!)</f>
        <v>#REF!</v>
      </c>
      <c r="P19" s="2" t="e">
        <f>(RANK(#REF!,$B19:$D19,1)*COUNTIF($B19:$D19,#REF!)+COUNTIF($B19:$D19,#REF!)*(COUNTIF($B19:$D19,#REF!)-1)/2)/COUNTIF($B19:$D19,#REF!)</f>
        <v>#REF!</v>
      </c>
      <c r="Q19" s="2" t="e">
        <f>(RANK(#REF!,$B19:$D19,1)*COUNTIF($B19:$D19,#REF!)+COUNTIF($B19:$D19,#REF!)*(COUNTIF($B19:$D19,#REF!)-1)/2)/COUNTIF($B19:$D19,#REF!)</f>
        <v>#REF!</v>
      </c>
      <c r="R19" s="2" t="e">
        <f>(RANK(#REF!,$B19:$D19,1)*COUNTIF($B19:$D19,#REF!)+COUNTIF($B19:$D19,#REF!)*(COUNTIF($B19:$D19,#REF!)-1)/2)/COUNTIF($B19:$D19,#REF!)</f>
        <v>#REF!</v>
      </c>
      <c r="S19" s="2" t="e">
        <f>(RANK(#REF!,$B19:$D19,1)*COUNTIF($B19:$D19,#REF!)+COUNTIF($B19:$D19,#REF!)*(COUNTIF($B19:$D19,#REF!)-1)/2)/COUNTIF($B19:$D19,#REF!)</f>
        <v>#REF!</v>
      </c>
      <c r="T19" s="2" t="e">
        <f>(RANK(#REF!,$B19:$D19,1)*COUNTIF($B19:$D19,#REF!)+COUNTIF($B19:$D19,#REF!)*(COUNTIF($B19:$D19,#REF!)-1)/2)/COUNTIF($B19:$D19,#REF!)</f>
        <v>#REF!</v>
      </c>
      <c r="U19" s="2" t="e">
        <f>(RANK(#REF!,$B19:$D19,1)*COUNTIF($B19:$D19,#REF!)+COUNTIF($B19:$D19,#REF!)*(COUNTIF($B19:$D19,#REF!)-1)/2)/COUNTIF($B19:$D19,#REF!)</f>
        <v>#REF!</v>
      </c>
      <c r="V19" s="2" t="e">
        <f>(RANK(#REF!,$B19:$D19,1)*COUNTIF($B19:$D19,#REF!)+COUNTIF($B19:$D19,#REF!)*(COUNTIF($B19:$D19,#REF!)-1)/2)/COUNTIF($B19:$D19,#REF!)</f>
        <v>#REF!</v>
      </c>
      <c r="W19" s="2" t="e">
        <f>(RANK(#REF!,$B19:$D19,1)*COUNTIF($B19:$D19,#REF!)+COUNTIF($B19:$D19,#REF!)*(COUNTIF($B19:$D19,#REF!)-1)/2)/COUNTIF($B19:$D19,#REF!)</f>
        <v>#REF!</v>
      </c>
      <c r="X19" s="2" t="e">
        <f>(RANK(#REF!,$B19:$D19,1)*COUNTIF($B19:$D19,#REF!)+COUNTIF($B19:$D19,#REF!)*(COUNTIF($B19:$D19,#REF!)-1)/2)/COUNTIF($B19:$D19,#REF!)</f>
        <v>#REF!</v>
      </c>
      <c r="Y19" s="2" t="e">
        <f>(RANK(#REF!,$B19:$D19,1)*COUNTIF($B19:$D19,#REF!)+COUNTIF($B19:$D19,#REF!)*(COUNTIF($B19:$D19,#REF!)-1)/2)/COUNTIF($B19:$D19,#REF!)</f>
        <v>#REF!</v>
      </c>
      <c r="Z19" s="2" t="e">
        <f>(RANK(#REF!,$B19:$D19,1)*COUNTIF($B19:$D19,#REF!)+COUNTIF($B19:$D19,#REF!)*(COUNTIF($B19:$D19,#REF!)-1)/2)/COUNTIF($B19:$D19,#REF!)</f>
        <v>#REF!</v>
      </c>
      <c r="AA19" s="2" t="e">
        <f>(RANK(#REF!,$B19:$D19,1)*COUNTIF($B19:$D19,#REF!)+COUNTIF($B19:$D19,#REF!)*(COUNTIF($B19:$D19,#REF!)-1)/2)/COUNTIF($B19:$D19,#REF!)</f>
        <v>#REF!</v>
      </c>
      <c r="AB19" s="2" t="e">
        <f>(RANK(#REF!,$B19:$D19,1)*COUNTIF($B19:$D19,#REF!)+COUNTIF($B19:$D19,#REF!)*(COUNTIF($B19:$D19,#REF!)-1)/2)/COUNTIF($B19:$D19,#REF!)</f>
        <v>#REF!</v>
      </c>
    </row>
    <row r="20" spans="1:28" s="2" customFormat="1" ht="14.25" customHeight="1">
      <c r="A20" s="3" t="s">
        <v>95</v>
      </c>
      <c r="B20" s="39">
        <v>9</v>
      </c>
      <c r="C20" s="39">
        <v>7</v>
      </c>
      <c r="D20" s="39">
        <v>5</v>
      </c>
      <c r="E20" s="2">
        <f t="shared" si="0"/>
        <v>8</v>
      </c>
      <c r="G20" s="3" t="str">
        <f t="shared" si="1"/>
        <v>n=18</v>
      </c>
      <c r="H20" s="2">
        <f t="shared" si="2"/>
        <v>3</v>
      </c>
      <c r="I20" s="2">
        <f t="shared" si="3"/>
        <v>2</v>
      </c>
      <c r="J20" s="2">
        <f t="shared" si="4"/>
        <v>1</v>
      </c>
      <c r="K20" s="2" t="e">
        <f>(RANK(#REF!,$B20:$D20,1)*COUNTIF($B20:$D20,#REF!)+COUNTIF($B20:$D20,#REF!)*(COUNTIF($B20:$D20,#REF!)-1)/2)/COUNTIF($B20:$D20,#REF!)</f>
        <v>#REF!</v>
      </c>
      <c r="L20" s="2" t="e">
        <f>(RANK(#REF!,$B20:$D20,1)*COUNTIF($B20:$D20,#REF!)+COUNTIF($B20:$D20,#REF!)*(COUNTIF($B20:$D20,#REF!)-1)/2)/COUNTIF($B20:$D20,#REF!)</f>
        <v>#REF!</v>
      </c>
      <c r="M20" s="2" t="e">
        <f>(RANK(#REF!,$B20:$D20,1)*COUNTIF($B20:$D20,#REF!)+COUNTIF($B20:$D20,#REF!)*(COUNTIF($B20:$D20,#REF!)-1)/2)/COUNTIF($B20:$D20,#REF!)</f>
        <v>#REF!</v>
      </c>
      <c r="N20" s="2" t="e">
        <f>(RANK(#REF!,$B20:$D20,1)*COUNTIF($B20:$D20,#REF!)+COUNTIF($B20:$D20,#REF!)*(COUNTIF($B20:$D20,#REF!)-1)/2)/COUNTIF($B20:$D20,#REF!)</f>
        <v>#REF!</v>
      </c>
      <c r="O20" s="2" t="e">
        <f>(RANK(#REF!,$B20:$D20,1)*COUNTIF($B20:$D20,#REF!)+COUNTIF($B20:$D20,#REF!)*(COUNTIF($B20:$D20,#REF!)-1)/2)/COUNTIF($B20:$D20,#REF!)</f>
        <v>#REF!</v>
      </c>
      <c r="P20" s="2" t="e">
        <f>(RANK(#REF!,$B20:$D20,1)*COUNTIF($B20:$D20,#REF!)+COUNTIF($B20:$D20,#REF!)*(COUNTIF($B20:$D20,#REF!)-1)/2)/COUNTIF($B20:$D20,#REF!)</f>
        <v>#REF!</v>
      </c>
      <c r="Q20" s="2" t="e">
        <f>(RANK(#REF!,$B20:$D20,1)*COUNTIF($B20:$D20,#REF!)+COUNTIF($B20:$D20,#REF!)*(COUNTIF($B20:$D20,#REF!)-1)/2)/COUNTIF($B20:$D20,#REF!)</f>
        <v>#REF!</v>
      </c>
      <c r="R20" s="2" t="e">
        <f>(RANK(#REF!,$B20:$D20,1)*COUNTIF($B20:$D20,#REF!)+COUNTIF($B20:$D20,#REF!)*(COUNTIF($B20:$D20,#REF!)-1)/2)/COUNTIF($B20:$D20,#REF!)</f>
        <v>#REF!</v>
      </c>
      <c r="S20" s="2" t="e">
        <f>(RANK(#REF!,$B20:$D20,1)*COUNTIF($B20:$D20,#REF!)+COUNTIF($B20:$D20,#REF!)*(COUNTIF($B20:$D20,#REF!)-1)/2)/COUNTIF($B20:$D20,#REF!)</f>
        <v>#REF!</v>
      </c>
      <c r="T20" s="2" t="e">
        <f>(RANK(#REF!,$B20:$D20,1)*COUNTIF($B20:$D20,#REF!)+COUNTIF($B20:$D20,#REF!)*(COUNTIF($B20:$D20,#REF!)-1)/2)/COUNTIF($B20:$D20,#REF!)</f>
        <v>#REF!</v>
      </c>
      <c r="U20" s="2" t="e">
        <f>(RANK(#REF!,$B20:$D20,1)*COUNTIF($B20:$D20,#REF!)+COUNTIF($B20:$D20,#REF!)*(COUNTIF($B20:$D20,#REF!)-1)/2)/COUNTIF($B20:$D20,#REF!)</f>
        <v>#REF!</v>
      </c>
      <c r="V20" s="2" t="e">
        <f>(RANK(#REF!,$B20:$D20,1)*COUNTIF($B20:$D20,#REF!)+COUNTIF($B20:$D20,#REF!)*(COUNTIF($B20:$D20,#REF!)-1)/2)/COUNTIF($B20:$D20,#REF!)</f>
        <v>#REF!</v>
      </c>
      <c r="W20" s="2" t="e">
        <f>(RANK(#REF!,$B20:$D20,1)*COUNTIF($B20:$D20,#REF!)+COUNTIF($B20:$D20,#REF!)*(COUNTIF($B20:$D20,#REF!)-1)/2)/COUNTIF($B20:$D20,#REF!)</f>
        <v>#REF!</v>
      </c>
      <c r="X20" s="2" t="e">
        <f>(RANK(#REF!,$B20:$D20,1)*COUNTIF($B20:$D20,#REF!)+COUNTIF($B20:$D20,#REF!)*(COUNTIF($B20:$D20,#REF!)-1)/2)/COUNTIF($B20:$D20,#REF!)</f>
        <v>#REF!</v>
      </c>
      <c r="Y20" s="2" t="e">
        <f>(RANK(#REF!,$B20:$D20,1)*COUNTIF($B20:$D20,#REF!)+COUNTIF($B20:$D20,#REF!)*(COUNTIF($B20:$D20,#REF!)-1)/2)/COUNTIF($B20:$D20,#REF!)</f>
        <v>#REF!</v>
      </c>
      <c r="Z20" s="2" t="e">
        <f>(RANK(#REF!,$B20:$D20,1)*COUNTIF($B20:$D20,#REF!)+COUNTIF($B20:$D20,#REF!)*(COUNTIF($B20:$D20,#REF!)-1)/2)/COUNTIF($B20:$D20,#REF!)</f>
        <v>#REF!</v>
      </c>
      <c r="AA20" s="2" t="e">
        <f>(RANK(#REF!,$B20:$D20,1)*COUNTIF($B20:$D20,#REF!)+COUNTIF($B20:$D20,#REF!)*(COUNTIF($B20:$D20,#REF!)-1)/2)/COUNTIF($B20:$D20,#REF!)</f>
        <v>#REF!</v>
      </c>
      <c r="AB20" s="2" t="e">
        <f>(RANK(#REF!,$B20:$D20,1)*COUNTIF($B20:$D20,#REF!)+COUNTIF($B20:$D20,#REF!)*(COUNTIF($B20:$D20,#REF!)-1)/2)/COUNTIF($B20:$D20,#REF!)</f>
        <v>#REF!</v>
      </c>
    </row>
    <row r="21" spans="1:28" s="2" customFormat="1" ht="14.25" customHeight="1">
      <c r="A21" s="3" t="s">
        <v>94</v>
      </c>
      <c r="B21" s="39">
        <v>8</v>
      </c>
      <c r="C21" s="39">
        <v>10</v>
      </c>
      <c r="D21" s="39">
        <v>3</v>
      </c>
      <c r="E21" s="2">
        <f t="shared" si="0"/>
        <v>26</v>
      </c>
      <c r="G21" s="3" t="str">
        <f t="shared" si="1"/>
        <v>n=19</v>
      </c>
      <c r="H21" s="2">
        <f t="shared" si="2"/>
        <v>2</v>
      </c>
      <c r="I21" s="2">
        <f t="shared" si="3"/>
        <v>3</v>
      </c>
      <c r="J21" s="2">
        <f t="shared" si="4"/>
        <v>1</v>
      </c>
      <c r="K21" s="2" t="e">
        <f>(RANK(#REF!,$B21:$D21,1)*COUNTIF($B21:$D21,#REF!)+COUNTIF($B21:$D21,#REF!)*(COUNTIF($B21:$D21,#REF!)-1)/2)/COUNTIF($B21:$D21,#REF!)</f>
        <v>#REF!</v>
      </c>
      <c r="L21" s="2" t="e">
        <f>(RANK(#REF!,$B21:$D21,1)*COUNTIF($B21:$D21,#REF!)+COUNTIF($B21:$D21,#REF!)*(COUNTIF($B21:$D21,#REF!)-1)/2)/COUNTIF($B21:$D21,#REF!)</f>
        <v>#REF!</v>
      </c>
      <c r="M21" s="2" t="e">
        <f>(RANK(#REF!,$B21:$D21,1)*COUNTIF($B21:$D21,#REF!)+COUNTIF($B21:$D21,#REF!)*(COUNTIF($B21:$D21,#REF!)-1)/2)/COUNTIF($B21:$D21,#REF!)</f>
        <v>#REF!</v>
      </c>
      <c r="N21" s="2" t="e">
        <f>(RANK(#REF!,$B21:$D21,1)*COUNTIF($B21:$D21,#REF!)+COUNTIF($B21:$D21,#REF!)*(COUNTIF($B21:$D21,#REF!)-1)/2)/COUNTIF($B21:$D21,#REF!)</f>
        <v>#REF!</v>
      </c>
      <c r="O21" s="2" t="e">
        <f>(RANK(#REF!,$B21:$D21,1)*COUNTIF($B21:$D21,#REF!)+COUNTIF($B21:$D21,#REF!)*(COUNTIF($B21:$D21,#REF!)-1)/2)/COUNTIF($B21:$D21,#REF!)</f>
        <v>#REF!</v>
      </c>
      <c r="P21" s="2" t="e">
        <f>(RANK(#REF!,$B21:$D21,1)*COUNTIF($B21:$D21,#REF!)+COUNTIF($B21:$D21,#REF!)*(COUNTIF($B21:$D21,#REF!)-1)/2)/COUNTIF($B21:$D21,#REF!)</f>
        <v>#REF!</v>
      </c>
      <c r="Q21" s="2" t="e">
        <f>(RANK(#REF!,$B21:$D21,1)*COUNTIF($B21:$D21,#REF!)+COUNTIF($B21:$D21,#REF!)*(COUNTIF($B21:$D21,#REF!)-1)/2)/COUNTIF($B21:$D21,#REF!)</f>
        <v>#REF!</v>
      </c>
      <c r="R21" s="2" t="e">
        <f>(RANK(#REF!,$B21:$D21,1)*COUNTIF($B21:$D21,#REF!)+COUNTIF($B21:$D21,#REF!)*(COUNTIF($B21:$D21,#REF!)-1)/2)/COUNTIF($B21:$D21,#REF!)</f>
        <v>#REF!</v>
      </c>
      <c r="S21" s="2" t="e">
        <f>(RANK(#REF!,$B21:$D21,1)*COUNTIF($B21:$D21,#REF!)+COUNTIF($B21:$D21,#REF!)*(COUNTIF($B21:$D21,#REF!)-1)/2)/COUNTIF($B21:$D21,#REF!)</f>
        <v>#REF!</v>
      </c>
      <c r="T21" s="2" t="e">
        <f>(RANK(#REF!,$B21:$D21,1)*COUNTIF($B21:$D21,#REF!)+COUNTIF($B21:$D21,#REF!)*(COUNTIF($B21:$D21,#REF!)-1)/2)/COUNTIF($B21:$D21,#REF!)</f>
        <v>#REF!</v>
      </c>
      <c r="U21" s="2" t="e">
        <f>(RANK(#REF!,$B21:$D21,1)*COUNTIF($B21:$D21,#REF!)+COUNTIF($B21:$D21,#REF!)*(COUNTIF($B21:$D21,#REF!)-1)/2)/COUNTIF($B21:$D21,#REF!)</f>
        <v>#REF!</v>
      </c>
      <c r="V21" s="2" t="e">
        <f>(RANK(#REF!,$B21:$D21,1)*COUNTIF($B21:$D21,#REF!)+COUNTIF($B21:$D21,#REF!)*(COUNTIF($B21:$D21,#REF!)-1)/2)/COUNTIF($B21:$D21,#REF!)</f>
        <v>#REF!</v>
      </c>
      <c r="W21" s="2" t="e">
        <f>(RANK(#REF!,$B21:$D21,1)*COUNTIF($B21:$D21,#REF!)+COUNTIF($B21:$D21,#REF!)*(COUNTIF($B21:$D21,#REF!)-1)/2)/COUNTIF($B21:$D21,#REF!)</f>
        <v>#REF!</v>
      </c>
      <c r="X21" s="2" t="e">
        <f>(RANK(#REF!,$B21:$D21,1)*COUNTIF($B21:$D21,#REF!)+COUNTIF($B21:$D21,#REF!)*(COUNTIF($B21:$D21,#REF!)-1)/2)/COUNTIF($B21:$D21,#REF!)</f>
        <v>#REF!</v>
      </c>
      <c r="Y21" s="2" t="e">
        <f>(RANK(#REF!,$B21:$D21,1)*COUNTIF($B21:$D21,#REF!)+COUNTIF($B21:$D21,#REF!)*(COUNTIF($B21:$D21,#REF!)-1)/2)/COUNTIF($B21:$D21,#REF!)</f>
        <v>#REF!</v>
      </c>
      <c r="Z21" s="2" t="e">
        <f>(RANK(#REF!,$B21:$D21,1)*COUNTIF($B21:$D21,#REF!)+COUNTIF($B21:$D21,#REF!)*(COUNTIF($B21:$D21,#REF!)-1)/2)/COUNTIF($B21:$D21,#REF!)</f>
        <v>#REF!</v>
      </c>
      <c r="AA21" s="2" t="e">
        <f>(RANK(#REF!,$B21:$D21,1)*COUNTIF($B21:$D21,#REF!)+COUNTIF($B21:$D21,#REF!)*(COUNTIF($B21:$D21,#REF!)-1)/2)/COUNTIF($B21:$D21,#REF!)</f>
        <v>#REF!</v>
      </c>
      <c r="AB21" s="2" t="e">
        <f>(RANK(#REF!,$B21:$D21,1)*COUNTIF($B21:$D21,#REF!)+COUNTIF($B21:$D21,#REF!)*(COUNTIF($B21:$D21,#REF!)-1)/2)/COUNTIF($B21:$D21,#REF!)</f>
        <v>#REF!</v>
      </c>
    </row>
    <row r="22" spans="1:28" s="2" customFormat="1" ht="14.25" customHeight="1">
      <c r="A22" s="3" t="s">
        <v>93</v>
      </c>
      <c r="B22" s="39">
        <v>6</v>
      </c>
      <c r="C22" s="39">
        <v>5</v>
      </c>
      <c r="D22" s="39">
        <v>3</v>
      </c>
      <c r="E22" s="2">
        <f t="shared" si="0"/>
        <v>4.6666666666666661</v>
      </c>
      <c r="G22" s="3" t="str">
        <f t="shared" si="1"/>
        <v>n=20</v>
      </c>
      <c r="H22" s="2">
        <f t="shared" si="2"/>
        <v>3</v>
      </c>
      <c r="I22" s="2">
        <f t="shared" si="3"/>
        <v>2</v>
      </c>
      <c r="J22" s="2">
        <f t="shared" si="4"/>
        <v>1</v>
      </c>
      <c r="K22" s="2" t="e">
        <f>(RANK(#REF!,$B22:$D22,1)*COUNTIF($B22:$D22,#REF!)+COUNTIF($B22:$D22,#REF!)*(COUNTIF($B22:$D22,#REF!)-1)/2)/COUNTIF($B22:$D22,#REF!)</f>
        <v>#REF!</v>
      </c>
      <c r="L22" s="2" t="e">
        <f>(RANK(#REF!,$B22:$D22,1)*COUNTIF($B22:$D22,#REF!)+COUNTIF($B22:$D22,#REF!)*(COUNTIF($B22:$D22,#REF!)-1)/2)/COUNTIF($B22:$D22,#REF!)</f>
        <v>#REF!</v>
      </c>
      <c r="M22" s="2" t="e">
        <f>(RANK(#REF!,$B22:$D22,1)*COUNTIF($B22:$D22,#REF!)+COUNTIF($B22:$D22,#REF!)*(COUNTIF($B22:$D22,#REF!)-1)/2)/COUNTIF($B22:$D22,#REF!)</f>
        <v>#REF!</v>
      </c>
      <c r="N22" s="2" t="e">
        <f>(RANK(#REF!,$B22:$D22,1)*COUNTIF($B22:$D22,#REF!)+COUNTIF($B22:$D22,#REF!)*(COUNTIF($B22:$D22,#REF!)-1)/2)/COUNTIF($B22:$D22,#REF!)</f>
        <v>#REF!</v>
      </c>
      <c r="O22" s="2" t="e">
        <f>(RANK(#REF!,$B22:$D22,1)*COUNTIF($B22:$D22,#REF!)+COUNTIF($B22:$D22,#REF!)*(COUNTIF($B22:$D22,#REF!)-1)/2)/COUNTIF($B22:$D22,#REF!)</f>
        <v>#REF!</v>
      </c>
      <c r="P22" s="2" t="e">
        <f>(RANK(#REF!,$B22:$D22,1)*COUNTIF($B22:$D22,#REF!)+COUNTIF($B22:$D22,#REF!)*(COUNTIF($B22:$D22,#REF!)-1)/2)/COUNTIF($B22:$D22,#REF!)</f>
        <v>#REF!</v>
      </c>
      <c r="Q22" s="2" t="e">
        <f>(RANK(#REF!,$B22:$D22,1)*COUNTIF($B22:$D22,#REF!)+COUNTIF($B22:$D22,#REF!)*(COUNTIF($B22:$D22,#REF!)-1)/2)/COUNTIF($B22:$D22,#REF!)</f>
        <v>#REF!</v>
      </c>
      <c r="R22" s="2" t="e">
        <f>(RANK(#REF!,$B22:$D22,1)*COUNTIF($B22:$D22,#REF!)+COUNTIF($B22:$D22,#REF!)*(COUNTIF($B22:$D22,#REF!)-1)/2)/COUNTIF($B22:$D22,#REF!)</f>
        <v>#REF!</v>
      </c>
      <c r="S22" s="2" t="e">
        <f>(RANK(#REF!,$B22:$D22,1)*COUNTIF($B22:$D22,#REF!)+COUNTIF($B22:$D22,#REF!)*(COUNTIF($B22:$D22,#REF!)-1)/2)/COUNTIF($B22:$D22,#REF!)</f>
        <v>#REF!</v>
      </c>
      <c r="T22" s="2" t="e">
        <f>(RANK(#REF!,$B22:$D22,1)*COUNTIF($B22:$D22,#REF!)+COUNTIF($B22:$D22,#REF!)*(COUNTIF($B22:$D22,#REF!)-1)/2)/COUNTIF($B22:$D22,#REF!)</f>
        <v>#REF!</v>
      </c>
      <c r="U22" s="2" t="e">
        <f>(RANK(#REF!,$B22:$D22,1)*COUNTIF($B22:$D22,#REF!)+COUNTIF($B22:$D22,#REF!)*(COUNTIF($B22:$D22,#REF!)-1)/2)/COUNTIF($B22:$D22,#REF!)</f>
        <v>#REF!</v>
      </c>
      <c r="V22" s="2" t="e">
        <f>(RANK(#REF!,$B22:$D22,1)*COUNTIF($B22:$D22,#REF!)+COUNTIF($B22:$D22,#REF!)*(COUNTIF($B22:$D22,#REF!)-1)/2)/COUNTIF($B22:$D22,#REF!)</f>
        <v>#REF!</v>
      </c>
      <c r="W22" s="2" t="e">
        <f>(RANK(#REF!,$B22:$D22,1)*COUNTIF($B22:$D22,#REF!)+COUNTIF($B22:$D22,#REF!)*(COUNTIF($B22:$D22,#REF!)-1)/2)/COUNTIF($B22:$D22,#REF!)</f>
        <v>#REF!</v>
      </c>
      <c r="X22" s="2" t="e">
        <f>(RANK(#REF!,$B22:$D22,1)*COUNTIF($B22:$D22,#REF!)+COUNTIF($B22:$D22,#REF!)*(COUNTIF($B22:$D22,#REF!)-1)/2)/COUNTIF($B22:$D22,#REF!)</f>
        <v>#REF!</v>
      </c>
      <c r="Y22" s="2" t="e">
        <f>(RANK(#REF!,$B22:$D22,1)*COUNTIF($B22:$D22,#REF!)+COUNTIF($B22:$D22,#REF!)*(COUNTIF($B22:$D22,#REF!)-1)/2)/COUNTIF($B22:$D22,#REF!)</f>
        <v>#REF!</v>
      </c>
      <c r="Z22" s="2" t="e">
        <f>(RANK(#REF!,$B22:$D22,1)*COUNTIF($B22:$D22,#REF!)+COUNTIF($B22:$D22,#REF!)*(COUNTIF($B22:$D22,#REF!)-1)/2)/COUNTIF($B22:$D22,#REF!)</f>
        <v>#REF!</v>
      </c>
      <c r="AA22" s="2" t="e">
        <f>(RANK(#REF!,$B22:$D22,1)*COUNTIF($B22:$D22,#REF!)+COUNTIF($B22:$D22,#REF!)*(COUNTIF($B22:$D22,#REF!)-1)/2)/COUNTIF($B22:$D22,#REF!)</f>
        <v>#REF!</v>
      </c>
      <c r="AB22" s="2" t="e">
        <f>(RANK(#REF!,$B22:$D22,1)*COUNTIF($B22:$D22,#REF!)+COUNTIF($B22:$D22,#REF!)*(COUNTIF($B22:$D22,#REF!)-1)/2)/COUNTIF($B22:$D22,#REF!)</f>
        <v>#REF!</v>
      </c>
    </row>
    <row r="23" spans="1:28" s="2" customFormat="1" ht="14.25" customHeight="1">
      <c r="A23" s="3" t="s">
        <v>92</v>
      </c>
      <c r="B23" s="39">
        <v>7</v>
      </c>
      <c r="C23" s="39">
        <v>6</v>
      </c>
      <c r="D23" s="39">
        <v>9</v>
      </c>
      <c r="E23" s="2">
        <f t="shared" si="0"/>
        <v>4.6666666666666661</v>
      </c>
      <c r="G23" s="3" t="str">
        <f t="shared" si="1"/>
        <v>n=21</v>
      </c>
      <c r="H23" s="2">
        <f t="shared" si="2"/>
        <v>2</v>
      </c>
      <c r="I23" s="2">
        <f t="shared" si="3"/>
        <v>1</v>
      </c>
      <c r="J23" s="2">
        <f t="shared" si="4"/>
        <v>3</v>
      </c>
      <c r="K23" s="2" t="e">
        <f>(RANK(#REF!,$B23:$D23,1)*COUNTIF($B23:$D23,#REF!)+COUNTIF($B23:$D23,#REF!)*(COUNTIF($B23:$D23,#REF!)-1)/2)/COUNTIF($B23:$D23,#REF!)</f>
        <v>#REF!</v>
      </c>
      <c r="L23" s="2" t="e">
        <f>(RANK(#REF!,$B23:$D23,1)*COUNTIF($B23:$D23,#REF!)+COUNTIF($B23:$D23,#REF!)*(COUNTIF($B23:$D23,#REF!)-1)/2)/COUNTIF($B23:$D23,#REF!)</f>
        <v>#REF!</v>
      </c>
      <c r="M23" s="2" t="e">
        <f>(RANK(#REF!,$B23:$D23,1)*COUNTIF($B23:$D23,#REF!)+COUNTIF($B23:$D23,#REF!)*(COUNTIF($B23:$D23,#REF!)-1)/2)/COUNTIF($B23:$D23,#REF!)</f>
        <v>#REF!</v>
      </c>
      <c r="N23" s="2" t="e">
        <f>(RANK(#REF!,$B23:$D23,1)*COUNTIF($B23:$D23,#REF!)+COUNTIF($B23:$D23,#REF!)*(COUNTIF($B23:$D23,#REF!)-1)/2)/COUNTIF($B23:$D23,#REF!)</f>
        <v>#REF!</v>
      </c>
      <c r="O23" s="2" t="e">
        <f>(RANK(#REF!,$B23:$D23,1)*COUNTIF($B23:$D23,#REF!)+COUNTIF($B23:$D23,#REF!)*(COUNTIF($B23:$D23,#REF!)-1)/2)/COUNTIF($B23:$D23,#REF!)</f>
        <v>#REF!</v>
      </c>
      <c r="P23" s="2" t="e">
        <f>(RANK(#REF!,$B23:$D23,1)*COUNTIF($B23:$D23,#REF!)+COUNTIF($B23:$D23,#REF!)*(COUNTIF($B23:$D23,#REF!)-1)/2)/COUNTIF($B23:$D23,#REF!)</f>
        <v>#REF!</v>
      </c>
      <c r="Q23" s="2" t="e">
        <f>(RANK(#REF!,$B23:$D23,1)*COUNTIF($B23:$D23,#REF!)+COUNTIF($B23:$D23,#REF!)*(COUNTIF($B23:$D23,#REF!)-1)/2)/COUNTIF($B23:$D23,#REF!)</f>
        <v>#REF!</v>
      </c>
      <c r="R23" s="2" t="e">
        <f>(RANK(#REF!,$B23:$D23,1)*COUNTIF($B23:$D23,#REF!)+COUNTIF($B23:$D23,#REF!)*(COUNTIF($B23:$D23,#REF!)-1)/2)/COUNTIF($B23:$D23,#REF!)</f>
        <v>#REF!</v>
      </c>
      <c r="S23" s="2" t="e">
        <f>(RANK(#REF!,$B23:$D23,1)*COUNTIF($B23:$D23,#REF!)+COUNTIF($B23:$D23,#REF!)*(COUNTIF($B23:$D23,#REF!)-1)/2)/COUNTIF($B23:$D23,#REF!)</f>
        <v>#REF!</v>
      </c>
      <c r="T23" s="2" t="e">
        <f>(RANK(#REF!,$B23:$D23,1)*COUNTIF($B23:$D23,#REF!)+COUNTIF($B23:$D23,#REF!)*(COUNTIF($B23:$D23,#REF!)-1)/2)/COUNTIF($B23:$D23,#REF!)</f>
        <v>#REF!</v>
      </c>
      <c r="U23" s="2" t="e">
        <f>(RANK(#REF!,$B23:$D23,1)*COUNTIF($B23:$D23,#REF!)+COUNTIF($B23:$D23,#REF!)*(COUNTIF($B23:$D23,#REF!)-1)/2)/COUNTIF($B23:$D23,#REF!)</f>
        <v>#REF!</v>
      </c>
      <c r="V23" s="2" t="e">
        <f>(RANK(#REF!,$B23:$D23,1)*COUNTIF($B23:$D23,#REF!)+COUNTIF($B23:$D23,#REF!)*(COUNTIF($B23:$D23,#REF!)-1)/2)/COUNTIF($B23:$D23,#REF!)</f>
        <v>#REF!</v>
      </c>
      <c r="W23" s="2" t="e">
        <f>(RANK(#REF!,$B23:$D23,1)*COUNTIF($B23:$D23,#REF!)+COUNTIF($B23:$D23,#REF!)*(COUNTIF($B23:$D23,#REF!)-1)/2)/COUNTIF($B23:$D23,#REF!)</f>
        <v>#REF!</v>
      </c>
      <c r="X23" s="2" t="e">
        <f>(RANK(#REF!,$B23:$D23,1)*COUNTIF($B23:$D23,#REF!)+COUNTIF($B23:$D23,#REF!)*(COUNTIF($B23:$D23,#REF!)-1)/2)/COUNTIF($B23:$D23,#REF!)</f>
        <v>#REF!</v>
      </c>
      <c r="Y23" s="2" t="e">
        <f>(RANK(#REF!,$B23:$D23,1)*COUNTIF($B23:$D23,#REF!)+COUNTIF($B23:$D23,#REF!)*(COUNTIF($B23:$D23,#REF!)-1)/2)/COUNTIF($B23:$D23,#REF!)</f>
        <v>#REF!</v>
      </c>
      <c r="Z23" s="2" t="e">
        <f>(RANK(#REF!,$B23:$D23,1)*COUNTIF($B23:$D23,#REF!)+COUNTIF($B23:$D23,#REF!)*(COUNTIF($B23:$D23,#REF!)-1)/2)/COUNTIF($B23:$D23,#REF!)</f>
        <v>#REF!</v>
      </c>
      <c r="AA23" s="2" t="e">
        <f>(RANK(#REF!,$B23:$D23,1)*COUNTIF($B23:$D23,#REF!)+COUNTIF($B23:$D23,#REF!)*(COUNTIF($B23:$D23,#REF!)-1)/2)/COUNTIF($B23:$D23,#REF!)</f>
        <v>#REF!</v>
      </c>
      <c r="AB23" s="2" t="e">
        <f>(RANK(#REF!,$B23:$D23,1)*COUNTIF($B23:$D23,#REF!)+COUNTIF($B23:$D23,#REF!)*(COUNTIF($B23:$D23,#REF!)-1)/2)/COUNTIF($B23:$D23,#REF!)</f>
        <v>#REF!</v>
      </c>
    </row>
    <row r="24" spans="1:28" s="2" customFormat="1" ht="14.25" customHeight="1">
      <c r="A24" s="3" t="s">
        <v>91</v>
      </c>
      <c r="B24" s="39">
        <v>4</v>
      </c>
      <c r="C24" s="39">
        <v>2</v>
      </c>
      <c r="D24" s="39">
        <v>6</v>
      </c>
      <c r="E24" s="2">
        <f t="shared" si="0"/>
        <v>8</v>
      </c>
      <c r="G24" s="3" t="str">
        <f t="shared" si="1"/>
        <v>n=22</v>
      </c>
      <c r="H24" s="2">
        <f t="shared" si="2"/>
        <v>2</v>
      </c>
      <c r="I24" s="2">
        <f t="shared" si="3"/>
        <v>1</v>
      </c>
      <c r="J24" s="2">
        <f t="shared" si="4"/>
        <v>3</v>
      </c>
      <c r="K24" s="2" t="e">
        <f>(RANK(#REF!,$B24:$D24,1)*COUNTIF($B24:$D24,#REF!)+COUNTIF($B24:$D24,#REF!)*(COUNTIF($B24:$D24,#REF!)-1)/2)/COUNTIF($B24:$D24,#REF!)</f>
        <v>#REF!</v>
      </c>
      <c r="L24" s="2" t="e">
        <f>(RANK(#REF!,$B24:$D24,1)*COUNTIF($B24:$D24,#REF!)+COUNTIF($B24:$D24,#REF!)*(COUNTIF($B24:$D24,#REF!)-1)/2)/COUNTIF($B24:$D24,#REF!)</f>
        <v>#REF!</v>
      </c>
      <c r="M24" s="2" t="e">
        <f>(RANK(#REF!,$B24:$D24,1)*COUNTIF($B24:$D24,#REF!)+COUNTIF($B24:$D24,#REF!)*(COUNTIF($B24:$D24,#REF!)-1)/2)/COUNTIF($B24:$D24,#REF!)</f>
        <v>#REF!</v>
      </c>
      <c r="N24" s="2" t="e">
        <f>(RANK(#REF!,$B24:$D24,1)*COUNTIF($B24:$D24,#REF!)+COUNTIF($B24:$D24,#REF!)*(COUNTIF($B24:$D24,#REF!)-1)/2)/COUNTIF($B24:$D24,#REF!)</f>
        <v>#REF!</v>
      </c>
      <c r="O24" s="2" t="e">
        <f>(RANK(#REF!,$B24:$D24,1)*COUNTIF($B24:$D24,#REF!)+COUNTIF($B24:$D24,#REF!)*(COUNTIF($B24:$D24,#REF!)-1)/2)/COUNTIF($B24:$D24,#REF!)</f>
        <v>#REF!</v>
      </c>
      <c r="P24" s="2" t="e">
        <f>(RANK(#REF!,$B24:$D24,1)*COUNTIF($B24:$D24,#REF!)+COUNTIF($B24:$D24,#REF!)*(COUNTIF($B24:$D24,#REF!)-1)/2)/COUNTIF($B24:$D24,#REF!)</f>
        <v>#REF!</v>
      </c>
      <c r="Q24" s="2" t="e">
        <f>(RANK(#REF!,$B24:$D24,1)*COUNTIF($B24:$D24,#REF!)+COUNTIF($B24:$D24,#REF!)*(COUNTIF($B24:$D24,#REF!)-1)/2)/COUNTIF($B24:$D24,#REF!)</f>
        <v>#REF!</v>
      </c>
      <c r="R24" s="2" t="e">
        <f>(RANK(#REF!,$B24:$D24,1)*COUNTIF($B24:$D24,#REF!)+COUNTIF($B24:$D24,#REF!)*(COUNTIF($B24:$D24,#REF!)-1)/2)/COUNTIF($B24:$D24,#REF!)</f>
        <v>#REF!</v>
      </c>
      <c r="S24" s="2" t="e">
        <f>(RANK(#REF!,$B24:$D24,1)*COUNTIF($B24:$D24,#REF!)+COUNTIF($B24:$D24,#REF!)*(COUNTIF($B24:$D24,#REF!)-1)/2)/COUNTIF($B24:$D24,#REF!)</f>
        <v>#REF!</v>
      </c>
      <c r="T24" s="2" t="e">
        <f>(RANK(#REF!,$B24:$D24,1)*COUNTIF($B24:$D24,#REF!)+COUNTIF($B24:$D24,#REF!)*(COUNTIF($B24:$D24,#REF!)-1)/2)/COUNTIF($B24:$D24,#REF!)</f>
        <v>#REF!</v>
      </c>
      <c r="U24" s="2" t="e">
        <f>(RANK(#REF!,$B24:$D24,1)*COUNTIF($B24:$D24,#REF!)+COUNTIF($B24:$D24,#REF!)*(COUNTIF($B24:$D24,#REF!)-1)/2)/COUNTIF($B24:$D24,#REF!)</f>
        <v>#REF!</v>
      </c>
      <c r="V24" s="2" t="e">
        <f>(RANK(#REF!,$B24:$D24,1)*COUNTIF($B24:$D24,#REF!)+COUNTIF($B24:$D24,#REF!)*(COUNTIF($B24:$D24,#REF!)-1)/2)/COUNTIF($B24:$D24,#REF!)</f>
        <v>#REF!</v>
      </c>
      <c r="W24" s="2" t="e">
        <f>(RANK(#REF!,$B24:$D24,1)*COUNTIF($B24:$D24,#REF!)+COUNTIF($B24:$D24,#REF!)*(COUNTIF($B24:$D24,#REF!)-1)/2)/COUNTIF($B24:$D24,#REF!)</f>
        <v>#REF!</v>
      </c>
      <c r="X24" s="2" t="e">
        <f>(RANK(#REF!,$B24:$D24,1)*COUNTIF($B24:$D24,#REF!)+COUNTIF($B24:$D24,#REF!)*(COUNTIF($B24:$D24,#REF!)-1)/2)/COUNTIF($B24:$D24,#REF!)</f>
        <v>#REF!</v>
      </c>
      <c r="Y24" s="2" t="e">
        <f>(RANK(#REF!,$B24:$D24,1)*COUNTIF($B24:$D24,#REF!)+COUNTIF($B24:$D24,#REF!)*(COUNTIF($B24:$D24,#REF!)-1)/2)/COUNTIF($B24:$D24,#REF!)</f>
        <v>#REF!</v>
      </c>
      <c r="Z24" s="2" t="e">
        <f>(RANK(#REF!,$B24:$D24,1)*COUNTIF($B24:$D24,#REF!)+COUNTIF($B24:$D24,#REF!)*(COUNTIF($B24:$D24,#REF!)-1)/2)/COUNTIF($B24:$D24,#REF!)</f>
        <v>#REF!</v>
      </c>
      <c r="AA24" s="2" t="e">
        <f>(RANK(#REF!,$B24:$D24,1)*COUNTIF($B24:$D24,#REF!)+COUNTIF($B24:$D24,#REF!)*(COUNTIF($B24:$D24,#REF!)-1)/2)/COUNTIF($B24:$D24,#REF!)</f>
        <v>#REF!</v>
      </c>
      <c r="AB24" s="2" t="e">
        <f>(RANK(#REF!,$B24:$D24,1)*COUNTIF($B24:$D24,#REF!)+COUNTIF($B24:$D24,#REF!)*(COUNTIF($B24:$D24,#REF!)-1)/2)/COUNTIF($B24:$D24,#REF!)</f>
        <v>#REF!</v>
      </c>
    </row>
    <row r="25" spans="1:28" s="2" customFormat="1" ht="14.25" customHeight="1">
      <c r="A25" s="3" t="s">
        <v>90</v>
      </c>
      <c r="B25" s="39">
        <v>3</v>
      </c>
      <c r="C25" s="39">
        <v>2</v>
      </c>
      <c r="D25" s="39">
        <v>6</v>
      </c>
      <c r="E25" s="2">
        <f t="shared" si="0"/>
        <v>8.6666666666666679</v>
      </c>
      <c r="G25" s="3" t="str">
        <f t="shared" si="1"/>
        <v>n=23</v>
      </c>
      <c r="H25" s="2">
        <f t="shared" si="2"/>
        <v>2</v>
      </c>
      <c r="I25" s="2">
        <f t="shared" si="3"/>
        <v>1</v>
      </c>
      <c r="J25" s="2">
        <f t="shared" si="4"/>
        <v>3</v>
      </c>
      <c r="K25" s="2" t="e">
        <f>(RANK(#REF!,$B25:$D25,1)*COUNTIF($B25:$D25,#REF!)+COUNTIF($B25:$D25,#REF!)*(COUNTIF($B25:$D25,#REF!)-1)/2)/COUNTIF($B25:$D25,#REF!)</f>
        <v>#REF!</v>
      </c>
      <c r="L25" s="2" t="e">
        <f>(RANK(#REF!,$B25:$D25,1)*COUNTIF($B25:$D25,#REF!)+COUNTIF($B25:$D25,#REF!)*(COUNTIF($B25:$D25,#REF!)-1)/2)/COUNTIF($B25:$D25,#REF!)</f>
        <v>#REF!</v>
      </c>
      <c r="M25" s="2" t="e">
        <f>(RANK(#REF!,$B25:$D25,1)*COUNTIF($B25:$D25,#REF!)+COUNTIF($B25:$D25,#REF!)*(COUNTIF($B25:$D25,#REF!)-1)/2)/COUNTIF($B25:$D25,#REF!)</f>
        <v>#REF!</v>
      </c>
      <c r="N25" s="2" t="e">
        <f>(RANK(#REF!,$B25:$D25,1)*COUNTIF($B25:$D25,#REF!)+COUNTIF($B25:$D25,#REF!)*(COUNTIF($B25:$D25,#REF!)-1)/2)/COUNTIF($B25:$D25,#REF!)</f>
        <v>#REF!</v>
      </c>
      <c r="O25" s="2" t="e">
        <f>(RANK(#REF!,$B25:$D25,1)*COUNTIF($B25:$D25,#REF!)+COUNTIF($B25:$D25,#REF!)*(COUNTIF($B25:$D25,#REF!)-1)/2)/COUNTIF($B25:$D25,#REF!)</f>
        <v>#REF!</v>
      </c>
      <c r="P25" s="2" t="e">
        <f>(RANK(#REF!,$B25:$D25,1)*COUNTIF($B25:$D25,#REF!)+COUNTIF($B25:$D25,#REF!)*(COUNTIF($B25:$D25,#REF!)-1)/2)/COUNTIF($B25:$D25,#REF!)</f>
        <v>#REF!</v>
      </c>
      <c r="Q25" s="2" t="e">
        <f>(RANK(#REF!,$B25:$D25,1)*COUNTIF($B25:$D25,#REF!)+COUNTIF($B25:$D25,#REF!)*(COUNTIF($B25:$D25,#REF!)-1)/2)/COUNTIF($B25:$D25,#REF!)</f>
        <v>#REF!</v>
      </c>
      <c r="R25" s="2" t="e">
        <f>(RANK(#REF!,$B25:$D25,1)*COUNTIF($B25:$D25,#REF!)+COUNTIF($B25:$D25,#REF!)*(COUNTIF($B25:$D25,#REF!)-1)/2)/COUNTIF($B25:$D25,#REF!)</f>
        <v>#REF!</v>
      </c>
      <c r="S25" s="2" t="e">
        <f>(RANK(#REF!,$B25:$D25,1)*COUNTIF($B25:$D25,#REF!)+COUNTIF($B25:$D25,#REF!)*(COUNTIF($B25:$D25,#REF!)-1)/2)/COUNTIF($B25:$D25,#REF!)</f>
        <v>#REF!</v>
      </c>
      <c r="T25" s="2" t="e">
        <f>(RANK(#REF!,$B25:$D25,1)*COUNTIF($B25:$D25,#REF!)+COUNTIF($B25:$D25,#REF!)*(COUNTIF($B25:$D25,#REF!)-1)/2)/COUNTIF($B25:$D25,#REF!)</f>
        <v>#REF!</v>
      </c>
      <c r="U25" s="2" t="e">
        <f>(RANK(#REF!,$B25:$D25,1)*COUNTIF($B25:$D25,#REF!)+COUNTIF($B25:$D25,#REF!)*(COUNTIF($B25:$D25,#REF!)-1)/2)/COUNTIF($B25:$D25,#REF!)</f>
        <v>#REF!</v>
      </c>
      <c r="V25" s="2" t="e">
        <f>(RANK(#REF!,$B25:$D25,1)*COUNTIF($B25:$D25,#REF!)+COUNTIF($B25:$D25,#REF!)*(COUNTIF($B25:$D25,#REF!)-1)/2)/COUNTIF($B25:$D25,#REF!)</f>
        <v>#REF!</v>
      </c>
      <c r="W25" s="2" t="e">
        <f>(RANK(#REF!,$B25:$D25,1)*COUNTIF($B25:$D25,#REF!)+COUNTIF($B25:$D25,#REF!)*(COUNTIF($B25:$D25,#REF!)-1)/2)/COUNTIF($B25:$D25,#REF!)</f>
        <v>#REF!</v>
      </c>
      <c r="X25" s="2" t="e">
        <f>(RANK(#REF!,$B25:$D25,1)*COUNTIF($B25:$D25,#REF!)+COUNTIF($B25:$D25,#REF!)*(COUNTIF($B25:$D25,#REF!)-1)/2)/COUNTIF($B25:$D25,#REF!)</f>
        <v>#REF!</v>
      </c>
      <c r="Y25" s="2" t="e">
        <f>(RANK(#REF!,$B25:$D25,1)*COUNTIF($B25:$D25,#REF!)+COUNTIF($B25:$D25,#REF!)*(COUNTIF($B25:$D25,#REF!)-1)/2)/COUNTIF($B25:$D25,#REF!)</f>
        <v>#REF!</v>
      </c>
      <c r="Z25" s="2" t="e">
        <f>(RANK(#REF!,$B25:$D25,1)*COUNTIF($B25:$D25,#REF!)+COUNTIF($B25:$D25,#REF!)*(COUNTIF($B25:$D25,#REF!)-1)/2)/COUNTIF($B25:$D25,#REF!)</f>
        <v>#REF!</v>
      </c>
      <c r="AA25" s="2" t="e">
        <f>(RANK(#REF!,$B25:$D25,1)*COUNTIF($B25:$D25,#REF!)+COUNTIF($B25:$D25,#REF!)*(COUNTIF($B25:$D25,#REF!)-1)/2)/COUNTIF($B25:$D25,#REF!)</f>
        <v>#REF!</v>
      </c>
      <c r="AB25" s="2" t="e">
        <f>(RANK(#REF!,$B25:$D25,1)*COUNTIF($B25:$D25,#REF!)+COUNTIF($B25:$D25,#REF!)*(COUNTIF($B25:$D25,#REF!)-1)/2)/COUNTIF($B25:$D25,#REF!)</f>
        <v>#REF!</v>
      </c>
    </row>
    <row r="26" spans="1:28" s="2" customFormat="1" ht="14.25" customHeight="1">
      <c r="A26" s="3" t="s">
        <v>89</v>
      </c>
      <c r="B26" s="39">
        <v>7</v>
      </c>
      <c r="C26" s="39">
        <v>4</v>
      </c>
      <c r="D26" s="39">
        <v>5</v>
      </c>
      <c r="E26" s="2">
        <f t="shared" si="0"/>
        <v>4.6666666666666661</v>
      </c>
      <c r="G26" s="3" t="str">
        <f t="shared" si="1"/>
        <v>n=24</v>
      </c>
      <c r="H26" s="2">
        <f t="shared" si="2"/>
        <v>3</v>
      </c>
      <c r="I26" s="2">
        <f t="shared" si="3"/>
        <v>1</v>
      </c>
      <c r="J26" s="2">
        <f t="shared" si="4"/>
        <v>2</v>
      </c>
      <c r="K26" s="2" t="e">
        <f>(RANK(#REF!,$B26:$D26,1)*COUNTIF($B26:$D26,#REF!)+COUNTIF($B26:$D26,#REF!)*(COUNTIF($B26:$D26,#REF!)-1)/2)/COUNTIF($B26:$D26,#REF!)</f>
        <v>#REF!</v>
      </c>
      <c r="L26" s="2" t="e">
        <f>(RANK(#REF!,$B26:$D26,1)*COUNTIF($B26:$D26,#REF!)+COUNTIF($B26:$D26,#REF!)*(COUNTIF($B26:$D26,#REF!)-1)/2)/COUNTIF($B26:$D26,#REF!)</f>
        <v>#REF!</v>
      </c>
      <c r="M26" s="2" t="e">
        <f>(RANK(#REF!,$B26:$D26,1)*COUNTIF($B26:$D26,#REF!)+COUNTIF($B26:$D26,#REF!)*(COUNTIF($B26:$D26,#REF!)-1)/2)/COUNTIF($B26:$D26,#REF!)</f>
        <v>#REF!</v>
      </c>
      <c r="N26" s="2" t="e">
        <f>(RANK(#REF!,$B26:$D26,1)*COUNTIF($B26:$D26,#REF!)+COUNTIF($B26:$D26,#REF!)*(COUNTIF($B26:$D26,#REF!)-1)/2)/COUNTIF($B26:$D26,#REF!)</f>
        <v>#REF!</v>
      </c>
      <c r="O26" s="2" t="e">
        <f>(RANK(#REF!,$B26:$D26,1)*COUNTIF($B26:$D26,#REF!)+COUNTIF($B26:$D26,#REF!)*(COUNTIF($B26:$D26,#REF!)-1)/2)/COUNTIF($B26:$D26,#REF!)</f>
        <v>#REF!</v>
      </c>
      <c r="P26" s="2" t="e">
        <f>(RANK(#REF!,$B26:$D26,1)*COUNTIF($B26:$D26,#REF!)+COUNTIF($B26:$D26,#REF!)*(COUNTIF($B26:$D26,#REF!)-1)/2)/COUNTIF($B26:$D26,#REF!)</f>
        <v>#REF!</v>
      </c>
      <c r="Q26" s="2" t="e">
        <f>(RANK(#REF!,$B26:$D26,1)*COUNTIF($B26:$D26,#REF!)+COUNTIF($B26:$D26,#REF!)*(COUNTIF($B26:$D26,#REF!)-1)/2)/COUNTIF($B26:$D26,#REF!)</f>
        <v>#REF!</v>
      </c>
      <c r="R26" s="2" t="e">
        <f>(RANK(#REF!,$B26:$D26,1)*COUNTIF($B26:$D26,#REF!)+COUNTIF($B26:$D26,#REF!)*(COUNTIF($B26:$D26,#REF!)-1)/2)/COUNTIF($B26:$D26,#REF!)</f>
        <v>#REF!</v>
      </c>
      <c r="S26" s="2" t="e">
        <f>(RANK(#REF!,$B26:$D26,1)*COUNTIF($B26:$D26,#REF!)+COUNTIF($B26:$D26,#REF!)*(COUNTIF($B26:$D26,#REF!)-1)/2)/COUNTIF($B26:$D26,#REF!)</f>
        <v>#REF!</v>
      </c>
      <c r="T26" s="2" t="e">
        <f>(RANK(#REF!,$B26:$D26,1)*COUNTIF($B26:$D26,#REF!)+COUNTIF($B26:$D26,#REF!)*(COUNTIF($B26:$D26,#REF!)-1)/2)/COUNTIF($B26:$D26,#REF!)</f>
        <v>#REF!</v>
      </c>
      <c r="U26" s="2" t="e">
        <f>(RANK(#REF!,$B26:$D26,1)*COUNTIF($B26:$D26,#REF!)+COUNTIF($B26:$D26,#REF!)*(COUNTIF($B26:$D26,#REF!)-1)/2)/COUNTIF($B26:$D26,#REF!)</f>
        <v>#REF!</v>
      </c>
      <c r="V26" s="2" t="e">
        <f>(RANK(#REF!,$B26:$D26,1)*COUNTIF($B26:$D26,#REF!)+COUNTIF($B26:$D26,#REF!)*(COUNTIF($B26:$D26,#REF!)-1)/2)/COUNTIF($B26:$D26,#REF!)</f>
        <v>#REF!</v>
      </c>
      <c r="W26" s="2" t="e">
        <f>(RANK(#REF!,$B26:$D26,1)*COUNTIF($B26:$D26,#REF!)+COUNTIF($B26:$D26,#REF!)*(COUNTIF($B26:$D26,#REF!)-1)/2)/COUNTIF($B26:$D26,#REF!)</f>
        <v>#REF!</v>
      </c>
      <c r="X26" s="2" t="e">
        <f>(RANK(#REF!,$B26:$D26,1)*COUNTIF($B26:$D26,#REF!)+COUNTIF($B26:$D26,#REF!)*(COUNTIF($B26:$D26,#REF!)-1)/2)/COUNTIF($B26:$D26,#REF!)</f>
        <v>#REF!</v>
      </c>
      <c r="Y26" s="2" t="e">
        <f>(RANK(#REF!,$B26:$D26,1)*COUNTIF($B26:$D26,#REF!)+COUNTIF($B26:$D26,#REF!)*(COUNTIF($B26:$D26,#REF!)-1)/2)/COUNTIF($B26:$D26,#REF!)</f>
        <v>#REF!</v>
      </c>
      <c r="Z26" s="2" t="e">
        <f>(RANK(#REF!,$B26:$D26,1)*COUNTIF($B26:$D26,#REF!)+COUNTIF($B26:$D26,#REF!)*(COUNTIF($B26:$D26,#REF!)-1)/2)/COUNTIF($B26:$D26,#REF!)</f>
        <v>#REF!</v>
      </c>
      <c r="AA26" s="2" t="e">
        <f>(RANK(#REF!,$B26:$D26,1)*COUNTIF($B26:$D26,#REF!)+COUNTIF($B26:$D26,#REF!)*(COUNTIF($B26:$D26,#REF!)-1)/2)/COUNTIF($B26:$D26,#REF!)</f>
        <v>#REF!</v>
      </c>
      <c r="AB26" s="2" t="e">
        <f>(RANK(#REF!,$B26:$D26,1)*COUNTIF($B26:$D26,#REF!)+COUNTIF($B26:$D26,#REF!)*(COUNTIF($B26:$D26,#REF!)-1)/2)/COUNTIF($B26:$D26,#REF!)</f>
        <v>#REF!</v>
      </c>
    </row>
    <row r="27" spans="1:28" s="2" customFormat="1" ht="14.25" customHeight="1">
      <c r="A27" s="3" t="s">
        <v>88</v>
      </c>
      <c r="B27" s="39">
        <v>5</v>
      </c>
      <c r="C27" s="39">
        <v>9</v>
      </c>
      <c r="D27" s="39">
        <v>7</v>
      </c>
      <c r="E27" s="2">
        <f t="shared" si="0"/>
        <v>8</v>
      </c>
      <c r="G27" s="3" t="str">
        <f t="shared" si="1"/>
        <v>n=25</v>
      </c>
      <c r="H27" s="2">
        <f t="shared" si="2"/>
        <v>1</v>
      </c>
      <c r="I27" s="2">
        <f t="shared" si="3"/>
        <v>3</v>
      </c>
      <c r="J27" s="2">
        <f t="shared" si="4"/>
        <v>2</v>
      </c>
      <c r="K27" s="2" t="e">
        <f>(RANK(#REF!,$B27:$D27,1)*COUNTIF($B27:$D27,#REF!)+COUNTIF($B27:$D27,#REF!)*(COUNTIF($B27:$D27,#REF!)-1)/2)/COUNTIF($B27:$D27,#REF!)</f>
        <v>#REF!</v>
      </c>
      <c r="L27" s="2" t="e">
        <f>(RANK(#REF!,$B27:$D27,1)*COUNTIF($B27:$D27,#REF!)+COUNTIF($B27:$D27,#REF!)*(COUNTIF($B27:$D27,#REF!)-1)/2)/COUNTIF($B27:$D27,#REF!)</f>
        <v>#REF!</v>
      </c>
      <c r="M27" s="2" t="e">
        <f>(RANK(#REF!,$B27:$D27,1)*COUNTIF($B27:$D27,#REF!)+COUNTIF($B27:$D27,#REF!)*(COUNTIF($B27:$D27,#REF!)-1)/2)/COUNTIF($B27:$D27,#REF!)</f>
        <v>#REF!</v>
      </c>
      <c r="N27" s="2" t="e">
        <f>(RANK(#REF!,$B27:$D27,1)*COUNTIF($B27:$D27,#REF!)+COUNTIF($B27:$D27,#REF!)*(COUNTIF($B27:$D27,#REF!)-1)/2)/COUNTIF($B27:$D27,#REF!)</f>
        <v>#REF!</v>
      </c>
      <c r="O27" s="2" t="e">
        <f>(RANK(#REF!,$B27:$D27,1)*COUNTIF($B27:$D27,#REF!)+COUNTIF($B27:$D27,#REF!)*(COUNTIF($B27:$D27,#REF!)-1)/2)/COUNTIF($B27:$D27,#REF!)</f>
        <v>#REF!</v>
      </c>
      <c r="P27" s="2" t="e">
        <f>(RANK(#REF!,$B27:$D27,1)*COUNTIF($B27:$D27,#REF!)+COUNTIF($B27:$D27,#REF!)*(COUNTIF($B27:$D27,#REF!)-1)/2)/COUNTIF($B27:$D27,#REF!)</f>
        <v>#REF!</v>
      </c>
      <c r="Q27" s="2" t="e">
        <f>(RANK(#REF!,$B27:$D27,1)*COUNTIF($B27:$D27,#REF!)+COUNTIF($B27:$D27,#REF!)*(COUNTIF($B27:$D27,#REF!)-1)/2)/COUNTIF($B27:$D27,#REF!)</f>
        <v>#REF!</v>
      </c>
      <c r="R27" s="2" t="e">
        <f>(RANK(#REF!,$B27:$D27,1)*COUNTIF($B27:$D27,#REF!)+COUNTIF($B27:$D27,#REF!)*(COUNTIF($B27:$D27,#REF!)-1)/2)/COUNTIF($B27:$D27,#REF!)</f>
        <v>#REF!</v>
      </c>
      <c r="S27" s="2" t="e">
        <f>(RANK(#REF!,$B27:$D27,1)*COUNTIF($B27:$D27,#REF!)+COUNTIF($B27:$D27,#REF!)*(COUNTIF($B27:$D27,#REF!)-1)/2)/COUNTIF($B27:$D27,#REF!)</f>
        <v>#REF!</v>
      </c>
      <c r="T27" s="2" t="e">
        <f>(RANK(#REF!,$B27:$D27,1)*COUNTIF($B27:$D27,#REF!)+COUNTIF($B27:$D27,#REF!)*(COUNTIF($B27:$D27,#REF!)-1)/2)/COUNTIF($B27:$D27,#REF!)</f>
        <v>#REF!</v>
      </c>
      <c r="U27" s="2" t="e">
        <f>(RANK(#REF!,$B27:$D27,1)*COUNTIF($B27:$D27,#REF!)+COUNTIF($B27:$D27,#REF!)*(COUNTIF($B27:$D27,#REF!)-1)/2)/COUNTIF($B27:$D27,#REF!)</f>
        <v>#REF!</v>
      </c>
      <c r="V27" s="2" t="e">
        <f>(RANK(#REF!,$B27:$D27,1)*COUNTIF($B27:$D27,#REF!)+COUNTIF($B27:$D27,#REF!)*(COUNTIF($B27:$D27,#REF!)-1)/2)/COUNTIF($B27:$D27,#REF!)</f>
        <v>#REF!</v>
      </c>
      <c r="W27" s="2" t="e">
        <f>(RANK(#REF!,$B27:$D27,1)*COUNTIF($B27:$D27,#REF!)+COUNTIF($B27:$D27,#REF!)*(COUNTIF($B27:$D27,#REF!)-1)/2)/COUNTIF($B27:$D27,#REF!)</f>
        <v>#REF!</v>
      </c>
      <c r="X27" s="2" t="e">
        <f>(RANK(#REF!,$B27:$D27,1)*COUNTIF($B27:$D27,#REF!)+COUNTIF($B27:$D27,#REF!)*(COUNTIF($B27:$D27,#REF!)-1)/2)/COUNTIF($B27:$D27,#REF!)</f>
        <v>#REF!</v>
      </c>
      <c r="Y27" s="2" t="e">
        <f>(RANK(#REF!,$B27:$D27,1)*COUNTIF($B27:$D27,#REF!)+COUNTIF($B27:$D27,#REF!)*(COUNTIF($B27:$D27,#REF!)-1)/2)/COUNTIF($B27:$D27,#REF!)</f>
        <v>#REF!</v>
      </c>
      <c r="Z27" s="2" t="e">
        <f>(RANK(#REF!,$B27:$D27,1)*COUNTIF($B27:$D27,#REF!)+COUNTIF($B27:$D27,#REF!)*(COUNTIF($B27:$D27,#REF!)-1)/2)/COUNTIF($B27:$D27,#REF!)</f>
        <v>#REF!</v>
      </c>
      <c r="AA27" s="2" t="e">
        <f>(RANK(#REF!,$B27:$D27,1)*COUNTIF($B27:$D27,#REF!)+COUNTIF($B27:$D27,#REF!)*(COUNTIF($B27:$D27,#REF!)-1)/2)/COUNTIF($B27:$D27,#REF!)</f>
        <v>#REF!</v>
      </c>
      <c r="AB27" s="2" t="e">
        <f>(RANK(#REF!,$B27:$D27,1)*COUNTIF($B27:$D27,#REF!)+COUNTIF($B27:$D27,#REF!)*(COUNTIF($B27:$D27,#REF!)-1)/2)/COUNTIF($B27:$D27,#REF!)</f>
        <v>#REF!</v>
      </c>
    </row>
    <row r="28" spans="1:28" s="2" customFormat="1" ht="14.25" customHeight="1">
      <c r="A28" s="3" t="s">
        <v>87</v>
      </c>
      <c r="B28" s="39">
        <v>7</v>
      </c>
      <c r="C28" s="39">
        <v>9</v>
      </c>
      <c r="D28" s="39">
        <v>7</v>
      </c>
      <c r="E28" s="2">
        <f t="shared" si="0"/>
        <v>2.666666666666667</v>
      </c>
      <c r="G28" s="3" t="str">
        <f t="shared" si="1"/>
        <v>n=26</v>
      </c>
      <c r="H28" s="2">
        <f t="shared" si="2"/>
        <v>1.5</v>
      </c>
      <c r="I28" s="2">
        <f t="shared" si="3"/>
        <v>3</v>
      </c>
      <c r="J28" s="2">
        <f t="shared" si="4"/>
        <v>1.5</v>
      </c>
      <c r="K28" s="2" t="e">
        <f>(RANK(#REF!,$B28:$D28,1)*COUNTIF($B28:$D28,#REF!)+COUNTIF($B28:$D28,#REF!)*(COUNTIF($B28:$D28,#REF!)-1)/2)/COUNTIF($B28:$D28,#REF!)</f>
        <v>#REF!</v>
      </c>
      <c r="L28" s="2" t="e">
        <f>(RANK(#REF!,$B28:$D28,1)*COUNTIF($B28:$D28,#REF!)+COUNTIF($B28:$D28,#REF!)*(COUNTIF($B28:$D28,#REF!)-1)/2)/COUNTIF($B28:$D28,#REF!)</f>
        <v>#REF!</v>
      </c>
      <c r="M28" s="2" t="e">
        <f>(RANK(#REF!,$B28:$D28,1)*COUNTIF($B28:$D28,#REF!)+COUNTIF($B28:$D28,#REF!)*(COUNTIF($B28:$D28,#REF!)-1)/2)/COUNTIF($B28:$D28,#REF!)</f>
        <v>#REF!</v>
      </c>
      <c r="N28" s="2" t="e">
        <f>(RANK(#REF!,$B28:$D28,1)*COUNTIF($B28:$D28,#REF!)+COUNTIF($B28:$D28,#REF!)*(COUNTIF($B28:$D28,#REF!)-1)/2)/COUNTIF($B28:$D28,#REF!)</f>
        <v>#REF!</v>
      </c>
      <c r="O28" s="2" t="e">
        <f>(RANK(#REF!,$B28:$D28,1)*COUNTIF($B28:$D28,#REF!)+COUNTIF($B28:$D28,#REF!)*(COUNTIF($B28:$D28,#REF!)-1)/2)/COUNTIF($B28:$D28,#REF!)</f>
        <v>#REF!</v>
      </c>
      <c r="P28" s="2" t="e">
        <f>(RANK(#REF!,$B28:$D28,1)*COUNTIF($B28:$D28,#REF!)+COUNTIF($B28:$D28,#REF!)*(COUNTIF($B28:$D28,#REF!)-1)/2)/COUNTIF($B28:$D28,#REF!)</f>
        <v>#REF!</v>
      </c>
      <c r="Q28" s="2" t="e">
        <f>(RANK(#REF!,$B28:$D28,1)*COUNTIF($B28:$D28,#REF!)+COUNTIF($B28:$D28,#REF!)*(COUNTIF($B28:$D28,#REF!)-1)/2)/COUNTIF($B28:$D28,#REF!)</f>
        <v>#REF!</v>
      </c>
      <c r="R28" s="2" t="e">
        <f>(RANK(#REF!,$B28:$D28,1)*COUNTIF($B28:$D28,#REF!)+COUNTIF($B28:$D28,#REF!)*(COUNTIF($B28:$D28,#REF!)-1)/2)/COUNTIF($B28:$D28,#REF!)</f>
        <v>#REF!</v>
      </c>
      <c r="S28" s="2" t="e">
        <f>(RANK(#REF!,$B28:$D28,1)*COUNTIF($B28:$D28,#REF!)+COUNTIF($B28:$D28,#REF!)*(COUNTIF($B28:$D28,#REF!)-1)/2)/COUNTIF($B28:$D28,#REF!)</f>
        <v>#REF!</v>
      </c>
      <c r="T28" s="2" t="e">
        <f>(RANK(#REF!,$B28:$D28,1)*COUNTIF($B28:$D28,#REF!)+COUNTIF($B28:$D28,#REF!)*(COUNTIF($B28:$D28,#REF!)-1)/2)/COUNTIF($B28:$D28,#REF!)</f>
        <v>#REF!</v>
      </c>
      <c r="U28" s="2" t="e">
        <f>(RANK(#REF!,$B28:$D28,1)*COUNTIF($B28:$D28,#REF!)+COUNTIF($B28:$D28,#REF!)*(COUNTIF($B28:$D28,#REF!)-1)/2)/COUNTIF($B28:$D28,#REF!)</f>
        <v>#REF!</v>
      </c>
      <c r="V28" s="2" t="e">
        <f>(RANK(#REF!,$B28:$D28,1)*COUNTIF($B28:$D28,#REF!)+COUNTIF($B28:$D28,#REF!)*(COUNTIF($B28:$D28,#REF!)-1)/2)/COUNTIF($B28:$D28,#REF!)</f>
        <v>#REF!</v>
      </c>
      <c r="W28" s="2" t="e">
        <f>(RANK(#REF!,$B28:$D28,1)*COUNTIF($B28:$D28,#REF!)+COUNTIF($B28:$D28,#REF!)*(COUNTIF($B28:$D28,#REF!)-1)/2)/COUNTIF($B28:$D28,#REF!)</f>
        <v>#REF!</v>
      </c>
      <c r="X28" s="2" t="e">
        <f>(RANK(#REF!,$B28:$D28,1)*COUNTIF($B28:$D28,#REF!)+COUNTIF($B28:$D28,#REF!)*(COUNTIF($B28:$D28,#REF!)-1)/2)/COUNTIF($B28:$D28,#REF!)</f>
        <v>#REF!</v>
      </c>
      <c r="Y28" s="2" t="e">
        <f>(RANK(#REF!,$B28:$D28,1)*COUNTIF($B28:$D28,#REF!)+COUNTIF($B28:$D28,#REF!)*(COUNTIF($B28:$D28,#REF!)-1)/2)/COUNTIF($B28:$D28,#REF!)</f>
        <v>#REF!</v>
      </c>
      <c r="Z28" s="2" t="e">
        <f>(RANK(#REF!,$B28:$D28,1)*COUNTIF($B28:$D28,#REF!)+COUNTIF($B28:$D28,#REF!)*(COUNTIF($B28:$D28,#REF!)-1)/2)/COUNTIF($B28:$D28,#REF!)</f>
        <v>#REF!</v>
      </c>
      <c r="AA28" s="2" t="e">
        <f>(RANK(#REF!,$B28:$D28,1)*COUNTIF($B28:$D28,#REF!)+COUNTIF($B28:$D28,#REF!)*(COUNTIF($B28:$D28,#REF!)-1)/2)/COUNTIF($B28:$D28,#REF!)</f>
        <v>#REF!</v>
      </c>
      <c r="AB28" s="2" t="e">
        <f>(RANK(#REF!,$B28:$D28,1)*COUNTIF($B28:$D28,#REF!)+COUNTIF($B28:$D28,#REF!)*(COUNTIF($B28:$D28,#REF!)-1)/2)/COUNTIF($B28:$D28,#REF!)</f>
        <v>#REF!</v>
      </c>
    </row>
    <row r="29" spans="1:28" s="2" customFormat="1" ht="14.25" customHeight="1">
      <c r="A29" s="3" t="s">
        <v>86</v>
      </c>
      <c r="B29" s="39">
        <v>7</v>
      </c>
      <c r="C29" s="39">
        <v>9</v>
      </c>
      <c r="D29" s="39">
        <v>7</v>
      </c>
      <c r="E29" s="2">
        <f t="shared" si="0"/>
        <v>2.666666666666667</v>
      </c>
      <c r="G29" s="3" t="str">
        <f t="shared" si="1"/>
        <v>n=27</v>
      </c>
      <c r="H29" s="2">
        <f t="shared" si="2"/>
        <v>1.5</v>
      </c>
      <c r="I29" s="2">
        <f t="shared" si="3"/>
        <v>3</v>
      </c>
      <c r="J29" s="2">
        <f t="shared" si="4"/>
        <v>1.5</v>
      </c>
      <c r="K29" s="2" t="e">
        <f>(RANK(#REF!,$B29:$D29,1)*COUNTIF($B29:$D29,#REF!)+COUNTIF($B29:$D29,#REF!)*(COUNTIF($B29:$D29,#REF!)-1)/2)/COUNTIF($B29:$D29,#REF!)</f>
        <v>#REF!</v>
      </c>
      <c r="L29" s="2" t="e">
        <f>(RANK(#REF!,$B29:$D29,1)*COUNTIF($B29:$D29,#REF!)+COUNTIF($B29:$D29,#REF!)*(COUNTIF($B29:$D29,#REF!)-1)/2)/COUNTIF($B29:$D29,#REF!)</f>
        <v>#REF!</v>
      </c>
      <c r="M29" s="2" t="e">
        <f>(RANK(#REF!,$B29:$D29,1)*COUNTIF($B29:$D29,#REF!)+COUNTIF($B29:$D29,#REF!)*(COUNTIF($B29:$D29,#REF!)-1)/2)/COUNTIF($B29:$D29,#REF!)</f>
        <v>#REF!</v>
      </c>
      <c r="N29" s="2" t="e">
        <f>(RANK(#REF!,$B29:$D29,1)*COUNTIF($B29:$D29,#REF!)+COUNTIF($B29:$D29,#REF!)*(COUNTIF($B29:$D29,#REF!)-1)/2)/COUNTIF($B29:$D29,#REF!)</f>
        <v>#REF!</v>
      </c>
      <c r="O29" s="2" t="e">
        <f>(RANK(#REF!,$B29:$D29,1)*COUNTIF($B29:$D29,#REF!)+COUNTIF($B29:$D29,#REF!)*(COUNTIF($B29:$D29,#REF!)-1)/2)/COUNTIF($B29:$D29,#REF!)</f>
        <v>#REF!</v>
      </c>
      <c r="P29" s="2" t="e">
        <f>(RANK(#REF!,$B29:$D29,1)*COUNTIF($B29:$D29,#REF!)+COUNTIF($B29:$D29,#REF!)*(COUNTIF($B29:$D29,#REF!)-1)/2)/COUNTIF($B29:$D29,#REF!)</f>
        <v>#REF!</v>
      </c>
      <c r="Q29" s="2" t="e">
        <f>(RANK(#REF!,$B29:$D29,1)*COUNTIF($B29:$D29,#REF!)+COUNTIF($B29:$D29,#REF!)*(COUNTIF($B29:$D29,#REF!)-1)/2)/COUNTIF($B29:$D29,#REF!)</f>
        <v>#REF!</v>
      </c>
      <c r="R29" s="2" t="e">
        <f>(RANK(#REF!,$B29:$D29,1)*COUNTIF($B29:$D29,#REF!)+COUNTIF($B29:$D29,#REF!)*(COUNTIF($B29:$D29,#REF!)-1)/2)/COUNTIF($B29:$D29,#REF!)</f>
        <v>#REF!</v>
      </c>
      <c r="S29" s="2" t="e">
        <f>(RANK(#REF!,$B29:$D29,1)*COUNTIF($B29:$D29,#REF!)+COUNTIF($B29:$D29,#REF!)*(COUNTIF($B29:$D29,#REF!)-1)/2)/COUNTIF($B29:$D29,#REF!)</f>
        <v>#REF!</v>
      </c>
      <c r="T29" s="2" t="e">
        <f>(RANK(#REF!,$B29:$D29,1)*COUNTIF($B29:$D29,#REF!)+COUNTIF($B29:$D29,#REF!)*(COUNTIF($B29:$D29,#REF!)-1)/2)/COUNTIF($B29:$D29,#REF!)</f>
        <v>#REF!</v>
      </c>
      <c r="U29" s="2" t="e">
        <f>(RANK(#REF!,$B29:$D29,1)*COUNTIF($B29:$D29,#REF!)+COUNTIF($B29:$D29,#REF!)*(COUNTIF($B29:$D29,#REF!)-1)/2)/COUNTIF($B29:$D29,#REF!)</f>
        <v>#REF!</v>
      </c>
      <c r="V29" s="2" t="e">
        <f>(RANK(#REF!,$B29:$D29,1)*COUNTIF($B29:$D29,#REF!)+COUNTIF($B29:$D29,#REF!)*(COUNTIF($B29:$D29,#REF!)-1)/2)/COUNTIF($B29:$D29,#REF!)</f>
        <v>#REF!</v>
      </c>
      <c r="W29" s="2" t="e">
        <f>(RANK(#REF!,$B29:$D29,1)*COUNTIF($B29:$D29,#REF!)+COUNTIF($B29:$D29,#REF!)*(COUNTIF($B29:$D29,#REF!)-1)/2)/COUNTIF($B29:$D29,#REF!)</f>
        <v>#REF!</v>
      </c>
      <c r="X29" s="2" t="e">
        <f>(RANK(#REF!,$B29:$D29,1)*COUNTIF($B29:$D29,#REF!)+COUNTIF($B29:$D29,#REF!)*(COUNTIF($B29:$D29,#REF!)-1)/2)/COUNTIF($B29:$D29,#REF!)</f>
        <v>#REF!</v>
      </c>
      <c r="Y29" s="2" t="e">
        <f>(RANK(#REF!,$B29:$D29,1)*COUNTIF($B29:$D29,#REF!)+COUNTIF($B29:$D29,#REF!)*(COUNTIF($B29:$D29,#REF!)-1)/2)/COUNTIF($B29:$D29,#REF!)</f>
        <v>#REF!</v>
      </c>
      <c r="Z29" s="2" t="e">
        <f>(RANK(#REF!,$B29:$D29,1)*COUNTIF($B29:$D29,#REF!)+COUNTIF($B29:$D29,#REF!)*(COUNTIF($B29:$D29,#REF!)-1)/2)/COUNTIF($B29:$D29,#REF!)</f>
        <v>#REF!</v>
      </c>
      <c r="AA29" s="2" t="e">
        <f>(RANK(#REF!,$B29:$D29,1)*COUNTIF($B29:$D29,#REF!)+COUNTIF($B29:$D29,#REF!)*(COUNTIF($B29:$D29,#REF!)-1)/2)/COUNTIF($B29:$D29,#REF!)</f>
        <v>#REF!</v>
      </c>
      <c r="AB29" s="2" t="e">
        <f>(RANK(#REF!,$B29:$D29,1)*COUNTIF($B29:$D29,#REF!)+COUNTIF($B29:$D29,#REF!)*(COUNTIF($B29:$D29,#REF!)-1)/2)/COUNTIF($B29:$D29,#REF!)</f>
        <v>#REF!</v>
      </c>
    </row>
    <row r="30" spans="1:28" s="2" customFormat="1" ht="14.25" customHeight="1">
      <c r="A30" s="3" t="s">
        <v>85</v>
      </c>
      <c r="B30" s="39">
        <v>2</v>
      </c>
      <c r="C30" s="39">
        <v>7</v>
      </c>
      <c r="D30" s="39">
        <v>4</v>
      </c>
      <c r="E30" s="2">
        <f t="shared" si="0"/>
        <v>12.666666666666666</v>
      </c>
      <c r="G30" s="3" t="str">
        <f t="shared" si="1"/>
        <v>n=28</v>
      </c>
      <c r="H30" s="2">
        <f t="shared" si="2"/>
        <v>1</v>
      </c>
      <c r="I30" s="2">
        <f t="shared" si="3"/>
        <v>3</v>
      </c>
      <c r="J30" s="2">
        <f t="shared" si="4"/>
        <v>2</v>
      </c>
      <c r="K30" s="2" t="e">
        <f>(RANK(#REF!,$B30:$D30,1)*COUNTIF($B30:$D30,#REF!)+COUNTIF($B30:$D30,#REF!)*(COUNTIF($B30:$D30,#REF!)-1)/2)/COUNTIF($B30:$D30,#REF!)</f>
        <v>#REF!</v>
      </c>
      <c r="L30" s="2" t="e">
        <f>(RANK(#REF!,$B30:$D30,1)*COUNTIF($B30:$D30,#REF!)+COUNTIF($B30:$D30,#REF!)*(COUNTIF($B30:$D30,#REF!)-1)/2)/COUNTIF($B30:$D30,#REF!)</f>
        <v>#REF!</v>
      </c>
      <c r="M30" s="2" t="e">
        <f>(RANK(#REF!,$B30:$D30,1)*COUNTIF($B30:$D30,#REF!)+COUNTIF($B30:$D30,#REF!)*(COUNTIF($B30:$D30,#REF!)-1)/2)/COUNTIF($B30:$D30,#REF!)</f>
        <v>#REF!</v>
      </c>
      <c r="N30" s="2" t="e">
        <f>(RANK(#REF!,$B30:$D30,1)*COUNTIF($B30:$D30,#REF!)+COUNTIF($B30:$D30,#REF!)*(COUNTIF($B30:$D30,#REF!)-1)/2)/COUNTIF($B30:$D30,#REF!)</f>
        <v>#REF!</v>
      </c>
      <c r="O30" s="2" t="e">
        <f>(RANK(#REF!,$B30:$D30,1)*COUNTIF($B30:$D30,#REF!)+COUNTIF($B30:$D30,#REF!)*(COUNTIF($B30:$D30,#REF!)-1)/2)/COUNTIF($B30:$D30,#REF!)</f>
        <v>#REF!</v>
      </c>
      <c r="P30" s="2" t="e">
        <f>(RANK(#REF!,$B30:$D30,1)*COUNTIF($B30:$D30,#REF!)+COUNTIF($B30:$D30,#REF!)*(COUNTIF($B30:$D30,#REF!)-1)/2)/COUNTIF($B30:$D30,#REF!)</f>
        <v>#REF!</v>
      </c>
      <c r="Q30" s="2" t="e">
        <f>(RANK(#REF!,$B30:$D30,1)*COUNTIF($B30:$D30,#REF!)+COUNTIF($B30:$D30,#REF!)*(COUNTIF($B30:$D30,#REF!)-1)/2)/COUNTIF($B30:$D30,#REF!)</f>
        <v>#REF!</v>
      </c>
      <c r="R30" s="2" t="e">
        <f>(RANK(#REF!,$B30:$D30,1)*COUNTIF($B30:$D30,#REF!)+COUNTIF($B30:$D30,#REF!)*(COUNTIF($B30:$D30,#REF!)-1)/2)/COUNTIF($B30:$D30,#REF!)</f>
        <v>#REF!</v>
      </c>
      <c r="S30" s="2" t="e">
        <f>(RANK(#REF!,$B30:$D30,1)*COUNTIF($B30:$D30,#REF!)+COUNTIF($B30:$D30,#REF!)*(COUNTIF($B30:$D30,#REF!)-1)/2)/COUNTIF($B30:$D30,#REF!)</f>
        <v>#REF!</v>
      </c>
      <c r="T30" s="2" t="e">
        <f>(RANK(#REF!,$B30:$D30,1)*COUNTIF($B30:$D30,#REF!)+COUNTIF($B30:$D30,#REF!)*(COUNTIF($B30:$D30,#REF!)-1)/2)/COUNTIF($B30:$D30,#REF!)</f>
        <v>#REF!</v>
      </c>
      <c r="U30" s="2" t="e">
        <f>(RANK(#REF!,$B30:$D30,1)*COUNTIF($B30:$D30,#REF!)+COUNTIF($B30:$D30,#REF!)*(COUNTIF($B30:$D30,#REF!)-1)/2)/COUNTIF($B30:$D30,#REF!)</f>
        <v>#REF!</v>
      </c>
      <c r="V30" s="2" t="e">
        <f>(RANK(#REF!,$B30:$D30,1)*COUNTIF($B30:$D30,#REF!)+COUNTIF($B30:$D30,#REF!)*(COUNTIF($B30:$D30,#REF!)-1)/2)/COUNTIF($B30:$D30,#REF!)</f>
        <v>#REF!</v>
      </c>
      <c r="W30" s="2" t="e">
        <f>(RANK(#REF!,$B30:$D30,1)*COUNTIF($B30:$D30,#REF!)+COUNTIF($B30:$D30,#REF!)*(COUNTIF($B30:$D30,#REF!)-1)/2)/COUNTIF($B30:$D30,#REF!)</f>
        <v>#REF!</v>
      </c>
      <c r="X30" s="2" t="e">
        <f>(RANK(#REF!,$B30:$D30,1)*COUNTIF($B30:$D30,#REF!)+COUNTIF($B30:$D30,#REF!)*(COUNTIF($B30:$D30,#REF!)-1)/2)/COUNTIF($B30:$D30,#REF!)</f>
        <v>#REF!</v>
      </c>
      <c r="Y30" s="2" t="e">
        <f>(RANK(#REF!,$B30:$D30,1)*COUNTIF($B30:$D30,#REF!)+COUNTIF($B30:$D30,#REF!)*(COUNTIF($B30:$D30,#REF!)-1)/2)/COUNTIF($B30:$D30,#REF!)</f>
        <v>#REF!</v>
      </c>
      <c r="Z30" s="2" t="e">
        <f>(RANK(#REF!,$B30:$D30,1)*COUNTIF($B30:$D30,#REF!)+COUNTIF($B30:$D30,#REF!)*(COUNTIF($B30:$D30,#REF!)-1)/2)/COUNTIF($B30:$D30,#REF!)</f>
        <v>#REF!</v>
      </c>
      <c r="AA30" s="2" t="e">
        <f>(RANK(#REF!,$B30:$D30,1)*COUNTIF($B30:$D30,#REF!)+COUNTIF($B30:$D30,#REF!)*(COUNTIF($B30:$D30,#REF!)-1)/2)/COUNTIF($B30:$D30,#REF!)</f>
        <v>#REF!</v>
      </c>
      <c r="AB30" s="2" t="e">
        <f>(RANK(#REF!,$B30:$D30,1)*COUNTIF($B30:$D30,#REF!)+COUNTIF($B30:$D30,#REF!)*(COUNTIF($B30:$D30,#REF!)-1)/2)/COUNTIF($B30:$D30,#REF!)</f>
        <v>#REF!</v>
      </c>
    </row>
    <row r="31" spans="1:28" s="2" customFormat="1" ht="14.25" customHeight="1">
      <c r="A31" s="3" t="s">
        <v>84</v>
      </c>
      <c r="B31" s="39">
        <v>8</v>
      </c>
      <c r="C31" s="39">
        <v>6</v>
      </c>
      <c r="D31" s="39">
        <v>5</v>
      </c>
      <c r="E31" s="2">
        <f t="shared" si="0"/>
        <v>4.6666666666666661</v>
      </c>
      <c r="G31" s="3" t="str">
        <f t="shared" si="1"/>
        <v>n=29</v>
      </c>
      <c r="H31" s="2">
        <f t="shared" si="2"/>
        <v>3</v>
      </c>
      <c r="I31" s="2">
        <f t="shared" si="3"/>
        <v>2</v>
      </c>
      <c r="J31" s="2">
        <f t="shared" si="4"/>
        <v>1</v>
      </c>
      <c r="K31" s="2" t="e">
        <f>(RANK(#REF!,$B31:$D31,1)*COUNTIF($B31:$D31,#REF!)+COUNTIF($B31:$D31,#REF!)*(COUNTIF($B31:$D31,#REF!)-1)/2)/COUNTIF($B31:$D31,#REF!)</f>
        <v>#REF!</v>
      </c>
      <c r="L31" s="2" t="e">
        <f>(RANK(#REF!,$B31:$D31,1)*COUNTIF($B31:$D31,#REF!)+COUNTIF($B31:$D31,#REF!)*(COUNTIF($B31:$D31,#REF!)-1)/2)/COUNTIF($B31:$D31,#REF!)</f>
        <v>#REF!</v>
      </c>
      <c r="M31" s="2" t="e">
        <f>(RANK(#REF!,$B31:$D31,1)*COUNTIF($B31:$D31,#REF!)+COUNTIF($B31:$D31,#REF!)*(COUNTIF($B31:$D31,#REF!)-1)/2)/COUNTIF($B31:$D31,#REF!)</f>
        <v>#REF!</v>
      </c>
      <c r="N31" s="2" t="e">
        <f>(RANK(#REF!,$B31:$D31,1)*COUNTIF($B31:$D31,#REF!)+COUNTIF($B31:$D31,#REF!)*(COUNTIF($B31:$D31,#REF!)-1)/2)/COUNTIF($B31:$D31,#REF!)</f>
        <v>#REF!</v>
      </c>
      <c r="O31" s="2" t="e">
        <f>(RANK(#REF!,$B31:$D31,1)*COUNTIF($B31:$D31,#REF!)+COUNTIF($B31:$D31,#REF!)*(COUNTIF($B31:$D31,#REF!)-1)/2)/COUNTIF($B31:$D31,#REF!)</f>
        <v>#REF!</v>
      </c>
      <c r="P31" s="2" t="e">
        <f>(RANK(#REF!,$B31:$D31,1)*COUNTIF($B31:$D31,#REF!)+COUNTIF($B31:$D31,#REF!)*(COUNTIF($B31:$D31,#REF!)-1)/2)/COUNTIF($B31:$D31,#REF!)</f>
        <v>#REF!</v>
      </c>
      <c r="Q31" s="2" t="e">
        <f>(RANK(#REF!,$B31:$D31,1)*COUNTIF($B31:$D31,#REF!)+COUNTIF($B31:$D31,#REF!)*(COUNTIF($B31:$D31,#REF!)-1)/2)/COUNTIF($B31:$D31,#REF!)</f>
        <v>#REF!</v>
      </c>
      <c r="R31" s="2" t="e">
        <f>(RANK(#REF!,$B31:$D31,1)*COUNTIF($B31:$D31,#REF!)+COUNTIF($B31:$D31,#REF!)*(COUNTIF($B31:$D31,#REF!)-1)/2)/COUNTIF($B31:$D31,#REF!)</f>
        <v>#REF!</v>
      </c>
      <c r="S31" s="2" t="e">
        <f>(RANK(#REF!,$B31:$D31,1)*COUNTIF($B31:$D31,#REF!)+COUNTIF($B31:$D31,#REF!)*(COUNTIF($B31:$D31,#REF!)-1)/2)/COUNTIF($B31:$D31,#REF!)</f>
        <v>#REF!</v>
      </c>
      <c r="T31" s="2" t="e">
        <f>(RANK(#REF!,$B31:$D31,1)*COUNTIF($B31:$D31,#REF!)+COUNTIF($B31:$D31,#REF!)*(COUNTIF($B31:$D31,#REF!)-1)/2)/COUNTIF($B31:$D31,#REF!)</f>
        <v>#REF!</v>
      </c>
      <c r="U31" s="2" t="e">
        <f>(RANK(#REF!,$B31:$D31,1)*COUNTIF($B31:$D31,#REF!)+COUNTIF($B31:$D31,#REF!)*(COUNTIF($B31:$D31,#REF!)-1)/2)/COUNTIF($B31:$D31,#REF!)</f>
        <v>#REF!</v>
      </c>
      <c r="V31" s="2" t="e">
        <f>(RANK(#REF!,$B31:$D31,1)*COUNTIF($B31:$D31,#REF!)+COUNTIF($B31:$D31,#REF!)*(COUNTIF($B31:$D31,#REF!)-1)/2)/COUNTIF($B31:$D31,#REF!)</f>
        <v>#REF!</v>
      </c>
      <c r="W31" s="2" t="e">
        <f>(RANK(#REF!,$B31:$D31,1)*COUNTIF($B31:$D31,#REF!)+COUNTIF($B31:$D31,#REF!)*(COUNTIF($B31:$D31,#REF!)-1)/2)/COUNTIF($B31:$D31,#REF!)</f>
        <v>#REF!</v>
      </c>
      <c r="X31" s="2" t="e">
        <f>(RANK(#REF!,$B31:$D31,1)*COUNTIF($B31:$D31,#REF!)+COUNTIF($B31:$D31,#REF!)*(COUNTIF($B31:$D31,#REF!)-1)/2)/COUNTIF($B31:$D31,#REF!)</f>
        <v>#REF!</v>
      </c>
      <c r="Y31" s="2" t="e">
        <f>(RANK(#REF!,$B31:$D31,1)*COUNTIF($B31:$D31,#REF!)+COUNTIF($B31:$D31,#REF!)*(COUNTIF($B31:$D31,#REF!)-1)/2)/COUNTIF($B31:$D31,#REF!)</f>
        <v>#REF!</v>
      </c>
      <c r="Z31" s="2" t="e">
        <f>(RANK(#REF!,$B31:$D31,1)*COUNTIF($B31:$D31,#REF!)+COUNTIF($B31:$D31,#REF!)*(COUNTIF($B31:$D31,#REF!)-1)/2)/COUNTIF($B31:$D31,#REF!)</f>
        <v>#REF!</v>
      </c>
      <c r="AA31" s="2" t="e">
        <f>(RANK(#REF!,$B31:$D31,1)*COUNTIF($B31:$D31,#REF!)+COUNTIF($B31:$D31,#REF!)*(COUNTIF($B31:$D31,#REF!)-1)/2)/COUNTIF($B31:$D31,#REF!)</f>
        <v>#REF!</v>
      </c>
      <c r="AB31" s="2" t="e">
        <f>(RANK(#REF!,$B31:$D31,1)*COUNTIF($B31:$D31,#REF!)+COUNTIF($B31:$D31,#REF!)*(COUNTIF($B31:$D31,#REF!)-1)/2)/COUNTIF($B31:$D31,#REF!)</f>
        <v>#REF!</v>
      </c>
    </row>
    <row r="32" spans="1:28" s="2" customFormat="1" ht="14.25" customHeight="1">
      <c r="A32" s="3" t="s">
        <v>83</v>
      </c>
      <c r="B32" s="39">
        <v>5</v>
      </c>
      <c r="C32" s="39">
        <v>8</v>
      </c>
      <c r="D32" s="39">
        <v>6</v>
      </c>
      <c r="E32" s="2">
        <f t="shared" si="0"/>
        <v>4.6666666666666661</v>
      </c>
      <c r="G32" s="3" t="str">
        <f t="shared" si="1"/>
        <v>n=30</v>
      </c>
      <c r="H32" s="2">
        <f t="shared" si="2"/>
        <v>1</v>
      </c>
      <c r="I32" s="2">
        <f t="shared" si="3"/>
        <v>3</v>
      </c>
      <c r="J32" s="2">
        <f t="shared" si="4"/>
        <v>2</v>
      </c>
      <c r="K32" s="2" t="e">
        <f>(RANK(#REF!,$B32:$D32,1)*COUNTIF($B32:$D32,#REF!)+COUNTIF($B32:$D32,#REF!)*(COUNTIF($B32:$D32,#REF!)-1)/2)/COUNTIF($B32:$D32,#REF!)</f>
        <v>#REF!</v>
      </c>
      <c r="L32" s="2" t="e">
        <f>(RANK(#REF!,$B32:$D32,1)*COUNTIF($B32:$D32,#REF!)+COUNTIF($B32:$D32,#REF!)*(COUNTIF($B32:$D32,#REF!)-1)/2)/COUNTIF($B32:$D32,#REF!)</f>
        <v>#REF!</v>
      </c>
      <c r="M32" s="2" t="e">
        <f>(RANK(#REF!,$B32:$D32,1)*COUNTIF($B32:$D32,#REF!)+COUNTIF($B32:$D32,#REF!)*(COUNTIF($B32:$D32,#REF!)-1)/2)/COUNTIF($B32:$D32,#REF!)</f>
        <v>#REF!</v>
      </c>
      <c r="N32" s="2" t="e">
        <f>(RANK(#REF!,$B32:$D32,1)*COUNTIF($B32:$D32,#REF!)+COUNTIF($B32:$D32,#REF!)*(COUNTIF($B32:$D32,#REF!)-1)/2)/COUNTIF($B32:$D32,#REF!)</f>
        <v>#REF!</v>
      </c>
      <c r="O32" s="2" t="e">
        <f>(RANK(#REF!,$B32:$D32,1)*COUNTIF($B32:$D32,#REF!)+COUNTIF($B32:$D32,#REF!)*(COUNTIF($B32:$D32,#REF!)-1)/2)/COUNTIF($B32:$D32,#REF!)</f>
        <v>#REF!</v>
      </c>
      <c r="P32" s="2" t="e">
        <f>(RANK(#REF!,$B32:$D32,1)*COUNTIF($B32:$D32,#REF!)+COUNTIF($B32:$D32,#REF!)*(COUNTIF($B32:$D32,#REF!)-1)/2)/COUNTIF($B32:$D32,#REF!)</f>
        <v>#REF!</v>
      </c>
      <c r="Q32" s="2" t="e">
        <f>(RANK(#REF!,$B32:$D32,1)*COUNTIF($B32:$D32,#REF!)+COUNTIF($B32:$D32,#REF!)*(COUNTIF($B32:$D32,#REF!)-1)/2)/COUNTIF($B32:$D32,#REF!)</f>
        <v>#REF!</v>
      </c>
      <c r="R32" s="2" t="e">
        <f>(RANK(#REF!,$B32:$D32,1)*COUNTIF($B32:$D32,#REF!)+COUNTIF($B32:$D32,#REF!)*(COUNTIF($B32:$D32,#REF!)-1)/2)/COUNTIF($B32:$D32,#REF!)</f>
        <v>#REF!</v>
      </c>
      <c r="S32" s="2" t="e">
        <f>(RANK(#REF!,$B32:$D32,1)*COUNTIF($B32:$D32,#REF!)+COUNTIF($B32:$D32,#REF!)*(COUNTIF($B32:$D32,#REF!)-1)/2)/COUNTIF($B32:$D32,#REF!)</f>
        <v>#REF!</v>
      </c>
      <c r="T32" s="2" t="e">
        <f>(RANK(#REF!,$B32:$D32,1)*COUNTIF($B32:$D32,#REF!)+COUNTIF($B32:$D32,#REF!)*(COUNTIF($B32:$D32,#REF!)-1)/2)/COUNTIF($B32:$D32,#REF!)</f>
        <v>#REF!</v>
      </c>
      <c r="U32" s="2" t="e">
        <f>(RANK(#REF!,$B32:$D32,1)*COUNTIF($B32:$D32,#REF!)+COUNTIF($B32:$D32,#REF!)*(COUNTIF($B32:$D32,#REF!)-1)/2)/COUNTIF($B32:$D32,#REF!)</f>
        <v>#REF!</v>
      </c>
      <c r="V32" s="2" t="e">
        <f>(RANK(#REF!,$B32:$D32,1)*COUNTIF($B32:$D32,#REF!)+COUNTIF($B32:$D32,#REF!)*(COUNTIF($B32:$D32,#REF!)-1)/2)/COUNTIF($B32:$D32,#REF!)</f>
        <v>#REF!</v>
      </c>
      <c r="W32" s="2" t="e">
        <f>(RANK(#REF!,$B32:$D32,1)*COUNTIF($B32:$D32,#REF!)+COUNTIF($B32:$D32,#REF!)*(COUNTIF($B32:$D32,#REF!)-1)/2)/COUNTIF($B32:$D32,#REF!)</f>
        <v>#REF!</v>
      </c>
      <c r="X32" s="2" t="e">
        <f>(RANK(#REF!,$B32:$D32,1)*COUNTIF($B32:$D32,#REF!)+COUNTIF($B32:$D32,#REF!)*(COUNTIF($B32:$D32,#REF!)-1)/2)/COUNTIF($B32:$D32,#REF!)</f>
        <v>#REF!</v>
      </c>
      <c r="Y32" s="2" t="e">
        <f>(RANK(#REF!,$B32:$D32,1)*COUNTIF($B32:$D32,#REF!)+COUNTIF($B32:$D32,#REF!)*(COUNTIF($B32:$D32,#REF!)-1)/2)/COUNTIF($B32:$D32,#REF!)</f>
        <v>#REF!</v>
      </c>
      <c r="Z32" s="2" t="e">
        <f>(RANK(#REF!,$B32:$D32,1)*COUNTIF($B32:$D32,#REF!)+COUNTIF($B32:$D32,#REF!)*(COUNTIF($B32:$D32,#REF!)-1)/2)/COUNTIF($B32:$D32,#REF!)</f>
        <v>#REF!</v>
      </c>
      <c r="AA32" s="2" t="e">
        <f>(RANK(#REF!,$B32:$D32,1)*COUNTIF($B32:$D32,#REF!)+COUNTIF($B32:$D32,#REF!)*(COUNTIF($B32:$D32,#REF!)-1)/2)/COUNTIF($B32:$D32,#REF!)</f>
        <v>#REF!</v>
      </c>
      <c r="AB32" s="2" t="e">
        <f>(RANK(#REF!,$B32:$D32,1)*COUNTIF($B32:$D32,#REF!)+COUNTIF($B32:$D32,#REF!)*(COUNTIF($B32:$D32,#REF!)-1)/2)/COUNTIF($B32:$D32,#REF!)</f>
        <v>#REF!</v>
      </c>
    </row>
    <row r="33" spans="1:28" s="2" customFormat="1" ht="14.25" customHeight="1">
      <c r="A33" s="3" t="s">
        <v>82</v>
      </c>
      <c r="B33" s="39">
        <v>5</v>
      </c>
      <c r="C33" s="39">
        <v>8</v>
      </c>
      <c r="D33" s="39">
        <v>5</v>
      </c>
      <c r="E33" s="2">
        <f t="shared" si="0"/>
        <v>6</v>
      </c>
      <c r="G33" s="3" t="str">
        <f t="shared" si="1"/>
        <v>n=31</v>
      </c>
      <c r="H33" s="2">
        <f t="shared" si="2"/>
        <v>1.5</v>
      </c>
      <c r="I33" s="2">
        <f t="shared" si="3"/>
        <v>3</v>
      </c>
      <c r="J33" s="2">
        <f t="shared" si="4"/>
        <v>1.5</v>
      </c>
      <c r="K33" s="2" t="e">
        <f>(RANK(#REF!,$B33:$D33,1)*COUNTIF($B33:$D33,#REF!)+COUNTIF($B33:$D33,#REF!)*(COUNTIF($B33:$D33,#REF!)-1)/2)/COUNTIF($B33:$D33,#REF!)</f>
        <v>#REF!</v>
      </c>
      <c r="L33" s="2" t="e">
        <f>(RANK(#REF!,$B33:$D33,1)*COUNTIF($B33:$D33,#REF!)+COUNTIF($B33:$D33,#REF!)*(COUNTIF($B33:$D33,#REF!)-1)/2)/COUNTIF($B33:$D33,#REF!)</f>
        <v>#REF!</v>
      </c>
      <c r="M33" s="2" t="e">
        <f>(RANK(#REF!,$B33:$D33,1)*COUNTIF($B33:$D33,#REF!)+COUNTIF($B33:$D33,#REF!)*(COUNTIF($B33:$D33,#REF!)-1)/2)/COUNTIF($B33:$D33,#REF!)</f>
        <v>#REF!</v>
      </c>
      <c r="N33" s="2" t="e">
        <f>(RANK(#REF!,$B33:$D33,1)*COUNTIF($B33:$D33,#REF!)+COUNTIF($B33:$D33,#REF!)*(COUNTIF($B33:$D33,#REF!)-1)/2)/COUNTIF($B33:$D33,#REF!)</f>
        <v>#REF!</v>
      </c>
      <c r="O33" s="2" t="e">
        <f>(RANK(#REF!,$B33:$D33,1)*COUNTIF($B33:$D33,#REF!)+COUNTIF($B33:$D33,#REF!)*(COUNTIF($B33:$D33,#REF!)-1)/2)/COUNTIF($B33:$D33,#REF!)</f>
        <v>#REF!</v>
      </c>
      <c r="P33" s="2" t="e">
        <f>(RANK(#REF!,$B33:$D33,1)*COUNTIF($B33:$D33,#REF!)+COUNTIF($B33:$D33,#REF!)*(COUNTIF($B33:$D33,#REF!)-1)/2)/COUNTIF($B33:$D33,#REF!)</f>
        <v>#REF!</v>
      </c>
      <c r="Q33" s="2" t="e">
        <f>(RANK(#REF!,$B33:$D33,1)*COUNTIF($B33:$D33,#REF!)+COUNTIF($B33:$D33,#REF!)*(COUNTIF($B33:$D33,#REF!)-1)/2)/COUNTIF($B33:$D33,#REF!)</f>
        <v>#REF!</v>
      </c>
      <c r="R33" s="2" t="e">
        <f>(RANK(#REF!,$B33:$D33,1)*COUNTIF($B33:$D33,#REF!)+COUNTIF($B33:$D33,#REF!)*(COUNTIF($B33:$D33,#REF!)-1)/2)/COUNTIF($B33:$D33,#REF!)</f>
        <v>#REF!</v>
      </c>
      <c r="S33" s="2" t="e">
        <f>(RANK(#REF!,$B33:$D33,1)*COUNTIF($B33:$D33,#REF!)+COUNTIF($B33:$D33,#REF!)*(COUNTIF($B33:$D33,#REF!)-1)/2)/COUNTIF($B33:$D33,#REF!)</f>
        <v>#REF!</v>
      </c>
      <c r="T33" s="2" t="e">
        <f>(RANK(#REF!,$B33:$D33,1)*COUNTIF($B33:$D33,#REF!)+COUNTIF($B33:$D33,#REF!)*(COUNTIF($B33:$D33,#REF!)-1)/2)/COUNTIF($B33:$D33,#REF!)</f>
        <v>#REF!</v>
      </c>
      <c r="U33" s="2" t="e">
        <f>(RANK(#REF!,$B33:$D33,1)*COUNTIF($B33:$D33,#REF!)+COUNTIF($B33:$D33,#REF!)*(COUNTIF($B33:$D33,#REF!)-1)/2)/COUNTIF($B33:$D33,#REF!)</f>
        <v>#REF!</v>
      </c>
      <c r="V33" s="2" t="e">
        <f>(RANK(#REF!,$B33:$D33,1)*COUNTIF($B33:$D33,#REF!)+COUNTIF($B33:$D33,#REF!)*(COUNTIF($B33:$D33,#REF!)-1)/2)/COUNTIF($B33:$D33,#REF!)</f>
        <v>#REF!</v>
      </c>
      <c r="W33" s="2" t="e">
        <f>(RANK(#REF!,$B33:$D33,1)*COUNTIF($B33:$D33,#REF!)+COUNTIF($B33:$D33,#REF!)*(COUNTIF($B33:$D33,#REF!)-1)/2)/COUNTIF($B33:$D33,#REF!)</f>
        <v>#REF!</v>
      </c>
      <c r="X33" s="2" t="e">
        <f>(RANK(#REF!,$B33:$D33,1)*COUNTIF($B33:$D33,#REF!)+COUNTIF($B33:$D33,#REF!)*(COUNTIF($B33:$D33,#REF!)-1)/2)/COUNTIF($B33:$D33,#REF!)</f>
        <v>#REF!</v>
      </c>
      <c r="Y33" s="2" t="e">
        <f>(RANK(#REF!,$B33:$D33,1)*COUNTIF($B33:$D33,#REF!)+COUNTIF($B33:$D33,#REF!)*(COUNTIF($B33:$D33,#REF!)-1)/2)/COUNTIF($B33:$D33,#REF!)</f>
        <v>#REF!</v>
      </c>
      <c r="Z33" s="2" t="e">
        <f>(RANK(#REF!,$B33:$D33,1)*COUNTIF($B33:$D33,#REF!)+COUNTIF($B33:$D33,#REF!)*(COUNTIF($B33:$D33,#REF!)-1)/2)/COUNTIF($B33:$D33,#REF!)</f>
        <v>#REF!</v>
      </c>
      <c r="AA33" s="2" t="e">
        <f>(RANK(#REF!,$B33:$D33,1)*COUNTIF($B33:$D33,#REF!)+COUNTIF($B33:$D33,#REF!)*(COUNTIF($B33:$D33,#REF!)-1)/2)/COUNTIF($B33:$D33,#REF!)</f>
        <v>#REF!</v>
      </c>
      <c r="AB33" s="2" t="e">
        <f>(RANK(#REF!,$B33:$D33,1)*COUNTIF($B33:$D33,#REF!)+COUNTIF($B33:$D33,#REF!)*(COUNTIF($B33:$D33,#REF!)-1)/2)/COUNTIF($B33:$D33,#REF!)</f>
        <v>#REF!</v>
      </c>
    </row>
    <row r="34" spans="1:28" s="2" customFormat="1" ht="14.25" customHeight="1">
      <c r="A34" s="3" t="s">
        <v>81</v>
      </c>
      <c r="B34" s="39">
        <v>5</v>
      </c>
      <c r="C34" s="39">
        <v>6</v>
      </c>
      <c r="D34" s="39">
        <v>5</v>
      </c>
      <c r="E34" s="2">
        <f t="shared" si="0"/>
        <v>0.66666666666666674</v>
      </c>
      <c r="G34" s="3" t="str">
        <f t="shared" si="1"/>
        <v>n=32</v>
      </c>
      <c r="H34" s="2">
        <f t="shared" si="2"/>
        <v>1.5</v>
      </c>
      <c r="I34" s="2">
        <f t="shared" si="3"/>
        <v>3</v>
      </c>
      <c r="J34" s="2">
        <f t="shared" si="4"/>
        <v>1.5</v>
      </c>
      <c r="K34" s="2" t="e">
        <f>(RANK(#REF!,$B34:$D34,1)*COUNTIF($B34:$D34,#REF!)+COUNTIF($B34:$D34,#REF!)*(COUNTIF($B34:$D34,#REF!)-1)/2)/COUNTIF($B34:$D34,#REF!)</f>
        <v>#REF!</v>
      </c>
      <c r="L34" s="2" t="e">
        <f>(RANK(#REF!,$B34:$D34,1)*COUNTIF($B34:$D34,#REF!)+COUNTIF($B34:$D34,#REF!)*(COUNTIF($B34:$D34,#REF!)-1)/2)/COUNTIF($B34:$D34,#REF!)</f>
        <v>#REF!</v>
      </c>
      <c r="M34" s="2" t="e">
        <f>(RANK(#REF!,$B34:$D34,1)*COUNTIF($B34:$D34,#REF!)+COUNTIF($B34:$D34,#REF!)*(COUNTIF($B34:$D34,#REF!)-1)/2)/COUNTIF($B34:$D34,#REF!)</f>
        <v>#REF!</v>
      </c>
      <c r="N34" s="2" t="e">
        <f>(RANK(#REF!,$B34:$D34,1)*COUNTIF($B34:$D34,#REF!)+COUNTIF($B34:$D34,#REF!)*(COUNTIF($B34:$D34,#REF!)-1)/2)/COUNTIF($B34:$D34,#REF!)</f>
        <v>#REF!</v>
      </c>
      <c r="O34" s="2" t="e">
        <f>(RANK(#REF!,$B34:$D34,1)*COUNTIF($B34:$D34,#REF!)+COUNTIF($B34:$D34,#REF!)*(COUNTIF($B34:$D34,#REF!)-1)/2)/COUNTIF($B34:$D34,#REF!)</f>
        <v>#REF!</v>
      </c>
      <c r="P34" s="2" t="e">
        <f>(RANK(#REF!,$B34:$D34,1)*COUNTIF($B34:$D34,#REF!)+COUNTIF($B34:$D34,#REF!)*(COUNTIF($B34:$D34,#REF!)-1)/2)/COUNTIF($B34:$D34,#REF!)</f>
        <v>#REF!</v>
      </c>
      <c r="Q34" s="2" t="e">
        <f>(RANK(#REF!,$B34:$D34,1)*COUNTIF($B34:$D34,#REF!)+COUNTIF($B34:$D34,#REF!)*(COUNTIF($B34:$D34,#REF!)-1)/2)/COUNTIF($B34:$D34,#REF!)</f>
        <v>#REF!</v>
      </c>
      <c r="R34" s="2" t="e">
        <f>(RANK(#REF!,$B34:$D34,1)*COUNTIF($B34:$D34,#REF!)+COUNTIF($B34:$D34,#REF!)*(COUNTIF($B34:$D34,#REF!)-1)/2)/COUNTIF($B34:$D34,#REF!)</f>
        <v>#REF!</v>
      </c>
      <c r="S34" s="2" t="e">
        <f>(RANK(#REF!,$B34:$D34,1)*COUNTIF($B34:$D34,#REF!)+COUNTIF($B34:$D34,#REF!)*(COUNTIF($B34:$D34,#REF!)-1)/2)/COUNTIF($B34:$D34,#REF!)</f>
        <v>#REF!</v>
      </c>
      <c r="T34" s="2" t="e">
        <f>(RANK(#REF!,$B34:$D34,1)*COUNTIF($B34:$D34,#REF!)+COUNTIF($B34:$D34,#REF!)*(COUNTIF($B34:$D34,#REF!)-1)/2)/COUNTIF($B34:$D34,#REF!)</f>
        <v>#REF!</v>
      </c>
      <c r="U34" s="2" t="e">
        <f>(RANK(#REF!,$B34:$D34,1)*COUNTIF($B34:$D34,#REF!)+COUNTIF($B34:$D34,#REF!)*(COUNTIF($B34:$D34,#REF!)-1)/2)/COUNTIF($B34:$D34,#REF!)</f>
        <v>#REF!</v>
      </c>
      <c r="V34" s="2" t="e">
        <f>(RANK(#REF!,$B34:$D34,1)*COUNTIF($B34:$D34,#REF!)+COUNTIF($B34:$D34,#REF!)*(COUNTIF($B34:$D34,#REF!)-1)/2)/COUNTIF($B34:$D34,#REF!)</f>
        <v>#REF!</v>
      </c>
      <c r="W34" s="2" t="e">
        <f>(RANK(#REF!,$B34:$D34,1)*COUNTIF($B34:$D34,#REF!)+COUNTIF($B34:$D34,#REF!)*(COUNTIF($B34:$D34,#REF!)-1)/2)/COUNTIF($B34:$D34,#REF!)</f>
        <v>#REF!</v>
      </c>
      <c r="X34" s="2" t="e">
        <f>(RANK(#REF!,$B34:$D34,1)*COUNTIF($B34:$D34,#REF!)+COUNTIF($B34:$D34,#REF!)*(COUNTIF($B34:$D34,#REF!)-1)/2)/COUNTIF($B34:$D34,#REF!)</f>
        <v>#REF!</v>
      </c>
      <c r="Y34" s="2" t="e">
        <f>(RANK(#REF!,$B34:$D34,1)*COUNTIF($B34:$D34,#REF!)+COUNTIF($B34:$D34,#REF!)*(COUNTIF($B34:$D34,#REF!)-1)/2)/COUNTIF($B34:$D34,#REF!)</f>
        <v>#REF!</v>
      </c>
      <c r="Z34" s="2" t="e">
        <f>(RANK(#REF!,$B34:$D34,1)*COUNTIF($B34:$D34,#REF!)+COUNTIF($B34:$D34,#REF!)*(COUNTIF($B34:$D34,#REF!)-1)/2)/COUNTIF($B34:$D34,#REF!)</f>
        <v>#REF!</v>
      </c>
      <c r="AA34" s="2" t="e">
        <f>(RANK(#REF!,$B34:$D34,1)*COUNTIF($B34:$D34,#REF!)+COUNTIF($B34:$D34,#REF!)*(COUNTIF($B34:$D34,#REF!)-1)/2)/COUNTIF($B34:$D34,#REF!)</f>
        <v>#REF!</v>
      </c>
      <c r="AB34" s="2" t="e">
        <f>(RANK(#REF!,$B34:$D34,1)*COUNTIF($B34:$D34,#REF!)+COUNTIF($B34:$D34,#REF!)*(COUNTIF($B34:$D34,#REF!)-1)/2)/COUNTIF($B34:$D34,#REF!)</f>
        <v>#REF!</v>
      </c>
    </row>
    <row r="35" spans="1:28" s="2" customFormat="1" ht="14.25" customHeight="1">
      <c r="A35" s="3" t="s">
        <v>80</v>
      </c>
      <c r="B35" s="39">
        <v>6</v>
      </c>
      <c r="C35" s="39">
        <v>4</v>
      </c>
      <c r="D35" s="39">
        <v>7</v>
      </c>
      <c r="E35" s="2">
        <f t="shared" ref="E35:E57" si="5">DEVSQ(B35:D35)</f>
        <v>4.6666666666666661</v>
      </c>
      <c r="G35" s="3" t="str">
        <f t="shared" ref="G35:G57" si="6">A35</f>
        <v>n=33</v>
      </c>
      <c r="H35" s="2">
        <f t="shared" ref="H35:H57" si="7">(RANK(B35,$B35:$D35,1)*COUNTIF($B35:$D35,B35)+COUNTIF($B35:$D35,B35)*(COUNTIF($B35:$D35,B35)-1)/2)/COUNTIF($B35:$D35,B35)</f>
        <v>2</v>
      </c>
      <c r="I35" s="2">
        <f t="shared" ref="I35:I57" si="8">(RANK(C35,$B35:$D35,1)*COUNTIF($B35:$D35,C35)+COUNTIF($B35:$D35,C35)*(COUNTIF($B35:$D35,C35)-1)/2)/COUNTIF($B35:$D35,C35)</f>
        <v>1</v>
      </c>
      <c r="J35" s="2">
        <f t="shared" ref="J35:J57" si="9">(RANK(D35,$B35:$D35,1)*COUNTIF($B35:$D35,D35)+COUNTIF($B35:$D35,D35)*(COUNTIF($B35:$D35,D35)-1)/2)/COUNTIF($B35:$D35,D35)</f>
        <v>3</v>
      </c>
      <c r="K35" s="2" t="e">
        <f>(RANK(#REF!,$B35:$D35,1)*COUNTIF($B35:$D35,#REF!)+COUNTIF($B35:$D35,#REF!)*(COUNTIF($B35:$D35,#REF!)-1)/2)/COUNTIF($B35:$D35,#REF!)</f>
        <v>#REF!</v>
      </c>
      <c r="L35" s="2" t="e">
        <f>(RANK(#REF!,$B35:$D35,1)*COUNTIF($B35:$D35,#REF!)+COUNTIF($B35:$D35,#REF!)*(COUNTIF($B35:$D35,#REF!)-1)/2)/COUNTIF($B35:$D35,#REF!)</f>
        <v>#REF!</v>
      </c>
      <c r="M35" s="2" t="e">
        <f>(RANK(#REF!,$B35:$D35,1)*COUNTIF($B35:$D35,#REF!)+COUNTIF($B35:$D35,#REF!)*(COUNTIF($B35:$D35,#REF!)-1)/2)/COUNTIF($B35:$D35,#REF!)</f>
        <v>#REF!</v>
      </c>
      <c r="N35" s="2" t="e">
        <f>(RANK(#REF!,$B35:$D35,1)*COUNTIF($B35:$D35,#REF!)+COUNTIF($B35:$D35,#REF!)*(COUNTIF($B35:$D35,#REF!)-1)/2)/COUNTIF($B35:$D35,#REF!)</f>
        <v>#REF!</v>
      </c>
      <c r="O35" s="2" t="e">
        <f>(RANK(#REF!,$B35:$D35,1)*COUNTIF($B35:$D35,#REF!)+COUNTIF($B35:$D35,#REF!)*(COUNTIF($B35:$D35,#REF!)-1)/2)/COUNTIF($B35:$D35,#REF!)</f>
        <v>#REF!</v>
      </c>
      <c r="P35" s="2" t="e">
        <f>(RANK(#REF!,$B35:$D35,1)*COUNTIF($B35:$D35,#REF!)+COUNTIF($B35:$D35,#REF!)*(COUNTIF($B35:$D35,#REF!)-1)/2)/COUNTIF($B35:$D35,#REF!)</f>
        <v>#REF!</v>
      </c>
      <c r="Q35" s="2" t="e">
        <f>(RANK(#REF!,$B35:$D35,1)*COUNTIF($B35:$D35,#REF!)+COUNTIF($B35:$D35,#REF!)*(COUNTIF($B35:$D35,#REF!)-1)/2)/COUNTIF($B35:$D35,#REF!)</f>
        <v>#REF!</v>
      </c>
      <c r="R35" s="2" t="e">
        <f>(RANK(#REF!,$B35:$D35,1)*COUNTIF($B35:$D35,#REF!)+COUNTIF($B35:$D35,#REF!)*(COUNTIF($B35:$D35,#REF!)-1)/2)/COUNTIF($B35:$D35,#REF!)</f>
        <v>#REF!</v>
      </c>
      <c r="S35" s="2" t="e">
        <f>(RANK(#REF!,$B35:$D35,1)*COUNTIF($B35:$D35,#REF!)+COUNTIF($B35:$D35,#REF!)*(COUNTIF($B35:$D35,#REF!)-1)/2)/COUNTIF($B35:$D35,#REF!)</f>
        <v>#REF!</v>
      </c>
      <c r="T35" s="2" t="e">
        <f>(RANK(#REF!,$B35:$D35,1)*COUNTIF($B35:$D35,#REF!)+COUNTIF($B35:$D35,#REF!)*(COUNTIF($B35:$D35,#REF!)-1)/2)/COUNTIF($B35:$D35,#REF!)</f>
        <v>#REF!</v>
      </c>
      <c r="U35" s="2" t="e">
        <f>(RANK(#REF!,$B35:$D35,1)*COUNTIF($B35:$D35,#REF!)+COUNTIF($B35:$D35,#REF!)*(COUNTIF($B35:$D35,#REF!)-1)/2)/COUNTIF($B35:$D35,#REF!)</f>
        <v>#REF!</v>
      </c>
      <c r="V35" s="2" t="e">
        <f>(RANK(#REF!,$B35:$D35,1)*COUNTIF($B35:$D35,#REF!)+COUNTIF($B35:$D35,#REF!)*(COUNTIF($B35:$D35,#REF!)-1)/2)/COUNTIF($B35:$D35,#REF!)</f>
        <v>#REF!</v>
      </c>
      <c r="W35" s="2" t="e">
        <f>(RANK(#REF!,$B35:$D35,1)*COUNTIF($B35:$D35,#REF!)+COUNTIF($B35:$D35,#REF!)*(COUNTIF($B35:$D35,#REF!)-1)/2)/COUNTIF($B35:$D35,#REF!)</f>
        <v>#REF!</v>
      </c>
      <c r="X35" s="2" t="e">
        <f>(RANK(#REF!,$B35:$D35,1)*COUNTIF($B35:$D35,#REF!)+COUNTIF($B35:$D35,#REF!)*(COUNTIF($B35:$D35,#REF!)-1)/2)/COUNTIF($B35:$D35,#REF!)</f>
        <v>#REF!</v>
      </c>
      <c r="Y35" s="2" t="e">
        <f>(RANK(#REF!,$B35:$D35,1)*COUNTIF($B35:$D35,#REF!)+COUNTIF($B35:$D35,#REF!)*(COUNTIF($B35:$D35,#REF!)-1)/2)/COUNTIF($B35:$D35,#REF!)</f>
        <v>#REF!</v>
      </c>
      <c r="Z35" s="2" t="e">
        <f>(RANK(#REF!,$B35:$D35,1)*COUNTIF($B35:$D35,#REF!)+COUNTIF($B35:$D35,#REF!)*(COUNTIF($B35:$D35,#REF!)-1)/2)/COUNTIF($B35:$D35,#REF!)</f>
        <v>#REF!</v>
      </c>
      <c r="AA35" s="2" t="e">
        <f>(RANK(#REF!,$B35:$D35,1)*COUNTIF($B35:$D35,#REF!)+COUNTIF($B35:$D35,#REF!)*(COUNTIF($B35:$D35,#REF!)-1)/2)/COUNTIF($B35:$D35,#REF!)</f>
        <v>#REF!</v>
      </c>
      <c r="AB35" s="2" t="e">
        <f>(RANK(#REF!,$B35:$D35,1)*COUNTIF($B35:$D35,#REF!)+COUNTIF($B35:$D35,#REF!)*(COUNTIF($B35:$D35,#REF!)-1)/2)/COUNTIF($B35:$D35,#REF!)</f>
        <v>#REF!</v>
      </c>
    </row>
    <row r="36" spans="1:28" s="2" customFormat="1" ht="14.25" customHeight="1">
      <c r="A36" s="3" t="s">
        <v>79</v>
      </c>
      <c r="B36" s="39">
        <v>9</v>
      </c>
      <c r="C36" s="39">
        <v>9</v>
      </c>
      <c r="D36" s="39">
        <v>9</v>
      </c>
      <c r="E36" s="2">
        <f t="shared" si="5"/>
        <v>0</v>
      </c>
      <c r="G36" s="3" t="str">
        <f t="shared" si="6"/>
        <v>n=34</v>
      </c>
      <c r="H36" s="2">
        <f t="shared" si="7"/>
        <v>2</v>
      </c>
      <c r="I36" s="2">
        <f t="shared" si="8"/>
        <v>2</v>
      </c>
      <c r="J36" s="2">
        <f t="shared" si="9"/>
        <v>2</v>
      </c>
      <c r="K36" s="2" t="e">
        <f>(RANK(#REF!,$B36:$D36,1)*COUNTIF($B36:$D36,#REF!)+COUNTIF($B36:$D36,#REF!)*(COUNTIF($B36:$D36,#REF!)-1)/2)/COUNTIF($B36:$D36,#REF!)</f>
        <v>#REF!</v>
      </c>
      <c r="L36" s="2" t="e">
        <f>(RANK(#REF!,$B36:$D36,1)*COUNTIF($B36:$D36,#REF!)+COUNTIF($B36:$D36,#REF!)*(COUNTIF($B36:$D36,#REF!)-1)/2)/COUNTIF($B36:$D36,#REF!)</f>
        <v>#REF!</v>
      </c>
      <c r="M36" s="2" t="e">
        <f>(RANK(#REF!,$B36:$D36,1)*COUNTIF($B36:$D36,#REF!)+COUNTIF($B36:$D36,#REF!)*(COUNTIF($B36:$D36,#REF!)-1)/2)/COUNTIF($B36:$D36,#REF!)</f>
        <v>#REF!</v>
      </c>
      <c r="N36" s="2" t="e">
        <f>(RANK(#REF!,$B36:$D36,1)*COUNTIF($B36:$D36,#REF!)+COUNTIF($B36:$D36,#REF!)*(COUNTIF($B36:$D36,#REF!)-1)/2)/COUNTIF($B36:$D36,#REF!)</f>
        <v>#REF!</v>
      </c>
      <c r="O36" s="2" t="e">
        <f>(RANK(#REF!,$B36:$D36,1)*COUNTIF($B36:$D36,#REF!)+COUNTIF($B36:$D36,#REF!)*(COUNTIF($B36:$D36,#REF!)-1)/2)/COUNTIF($B36:$D36,#REF!)</f>
        <v>#REF!</v>
      </c>
      <c r="P36" s="2" t="e">
        <f>(RANK(#REF!,$B36:$D36,1)*COUNTIF($B36:$D36,#REF!)+COUNTIF($B36:$D36,#REF!)*(COUNTIF($B36:$D36,#REF!)-1)/2)/COUNTIF($B36:$D36,#REF!)</f>
        <v>#REF!</v>
      </c>
      <c r="Q36" s="2" t="e">
        <f>(RANK(#REF!,$B36:$D36,1)*COUNTIF($B36:$D36,#REF!)+COUNTIF($B36:$D36,#REF!)*(COUNTIF($B36:$D36,#REF!)-1)/2)/COUNTIF($B36:$D36,#REF!)</f>
        <v>#REF!</v>
      </c>
      <c r="R36" s="2" t="e">
        <f>(RANK(#REF!,$B36:$D36,1)*COUNTIF($B36:$D36,#REF!)+COUNTIF($B36:$D36,#REF!)*(COUNTIF($B36:$D36,#REF!)-1)/2)/COUNTIF($B36:$D36,#REF!)</f>
        <v>#REF!</v>
      </c>
      <c r="S36" s="2" t="e">
        <f>(RANK(#REF!,$B36:$D36,1)*COUNTIF($B36:$D36,#REF!)+COUNTIF($B36:$D36,#REF!)*(COUNTIF($B36:$D36,#REF!)-1)/2)/COUNTIF($B36:$D36,#REF!)</f>
        <v>#REF!</v>
      </c>
      <c r="T36" s="2" t="e">
        <f>(RANK(#REF!,$B36:$D36,1)*COUNTIF($B36:$D36,#REF!)+COUNTIF($B36:$D36,#REF!)*(COUNTIF($B36:$D36,#REF!)-1)/2)/COUNTIF($B36:$D36,#REF!)</f>
        <v>#REF!</v>
      </c>
      <c r="U36" s="2" t="e">
        <f>(RANK(#REF!,$B36:$D36,1)*COUNTIF($B36:$D36,#REF!)+COUNTIF($B36:$D36,#REF!)*(COUNTIF($B36:$D36,#REF!)-1)/2)/COUNTIF($B36:$D36,#REF!)</f>
        <v>#REF!</v>
      </c>
      <c r="V36" s="2" t="e">
        <f>(RANK(#REF!,$B36:$D36,1)*COUNTIF($B36:$D36,#REF!)+COUNTIF($B36:$D36,#REF!)*(COUNTIF($B36:$D36,#REF!)-1)/2)/COUNTIF($B36:$D36,#REF!)</f>
        <v>#REF!</v>
      </c>
      <c r="W36" s="2" t="e">
        <f>(RANK(#REF!,$B36:$D36,1)*COUNTIF($B36:$D36,#REF!)+COUNTIF($B36:$D36,#REF!)*(COUNTIF($B36:$D36,#REF!)-1)/2)/COUNTIF($B36:$D36,#REF!)</f>
        <v>#REF!</v>
      </c>
      <c r="X36" s="2" t="e">
        <f>(RANK(#REF!,$B36:$D36,1)*COUNTIF($B36:$D36,#REF!)+COUNTIF($B36:$D36,#REF!)*(COUNTIF($B36:$D36,#REF!)-1)/2)/COUNTIF($B36:$D36,#REF!)</f>
        <v>#REF!</v>
      </c>
      <c r="Y36" s="2" t="e">
        <f>(RANK(#REF!,$B36:$D36,1)*COUNTIF($B36:$D36,#REF!)+COUNTIF($B36:$D36,#REF!)*(COUNTIF($B36:$D36,#REF!)-1)/2)/COUNTIF($B36:$D36,#REF!)</f>
        <v>#REF!</v>
      </c>
      <c r="Z36" s="2" t="e">
        <f>(RANK(#REF!,$B36:$D36,1)*COUNTIF($B36:$D36,#REF!)+COUNTIF($B36:$D36,#REF!)*(COUNTIF($B36:$D36,#REF!)-1)/2)/COUNTIF($B36:$D36,#REF!)</f>
        <v>#REF!</v>
      </c>
      <c r="AA36" s="2" t="e">
        <f>(RANK(#REF!,$B36:$D36,1)*COUNTIF($B36:$D36,#REF!)+COUNTIF($B36:$D36,#REF!)*(COUNTIF($B36:$D36,#REF!)-1)/2)/COUNTIF($B36:$D36,#REF!)</f>
        <v>#REF!</v>
      </c>
      <c r="AB36" s="2" t="e">
        <f>(RANK(#REF!,$B36:$D36,1)*COUNTIF($B36:$D36,#REF!)+COUNTIF($B36:$D36,#REF!)*(COUNTIF($B36:$D36,#REF!)-1)/2)/COUNTIF($B36:$D36,#REF!)</f>
        <v>#REF!</v>
      </c>
    </row>
    <row r="37" spans="1:28" s="2" customFormat="1" ht="14.25" customHeight="1">
      <c r="A37" s="3" t="s">
        <v>78</v>
      </c>
      <c r="B37" s="39">
        <v>8</v>
      </c>
      <c r="C37" s="39">
        <v>9</v>
      </c>
      <c r="D37" s="39">
        <v>8</v>
      </c>
      <c r="E37" s="2">
        <f t="shared" si="5"/>
        <v>0.66666666666666663</v>
      </c>
      <c r="G37" s="3" t="str">
        <f t="shared" si="6"/>
        <v>n=35</v>
      </c>
      <c r="H37" s="2">
        <f t="shared" si="7"/>
        <v>1.5</v>
      </c>
      <c r="I37" s="2">
        <f t="shared" si="8"/>
        <v>3</v>
      </c>
      <c r="J37" s="2">
        <f t="shared" si="9"/>
        <v>1.5</v>
      </c>
      <c r="K37" s="2" t="e">
        <f>(RANK(#REF!,$B37:$D37,1)*COUNTIF($B37:$D37,#REF!)+COUNTIF($B37:$D37,#REF!)*(COUNTIF($B37:$D37,#REF!)-1)/2)/COUNTIF($B37:$D37,#REF!)</f>
        <v>#REF!</v>
      </c>
      <c r="L37" s="2" t="e">
        <f>(RANK(#REF!,$B37:$D37,1)*COUNTIF($B37:$D37,#REF!)+COUNTIF($B37:$D37,#REF!)*(COUNTIF($B37:$D37,#REF!)-1)/2)/COUNTIF($B37:$D37,#REF!)</f>
        <v>#REF!</v>
      </c>
      <c r="M37" s="2" t="e">
        <f>(RANK(#REF!,$B37:$D37,1)*COUNTIF($B37:$D37,#REF!)+COUNTIF($B37:$D37,#REF!)*(COUNTIF($B37:$D37,#REF!)-1)/2)/COUNTIF($B37:$D37,#REF!)</f>
        <v>#REF!</v>
      </c>
      <c r="N37" s="2" t="e">
        <f>(RANK(#REF!,$B37:$D37,1)*COUNTIF($B37:$D37,#REF!)+COUNTIF($B37:$D37,#REF!)*(COUNTIF($B37:$D37,#REF!)-1)/2)/COUNTIF($B37:$D37,#REF!)</f>
        <v>#REF!</v>
      </c>
      <c r="O37" s="2" t="e">
        <f>(RANK(#REF!,$B37:$D37,1)*COUNTIF($B37:$D37,#REF!)+COUNTIF($B37:$D37,#REF!)*(COUNTIF($B37:$D37,#REF!)-1)/2)/COUNTIF($B37:$D37,#REF!)</f>
        <v>#REF!</v>
      </c>
      <c r="P37" s="2" t="e">
        <f>(RANK(#REF!,$B37:$D37,1)*COUNTIF($B37:$D37,#REF!)+COUNTIF($B37:$D37,#REF!)*(COUNTIF($B37:$D37,#REF!)-1)/2)/COUNTIF($B37:$D37,#REF!)</f>
        <v>#REF!</v>
      </c>
      <c r="Q37" s="2" t="e">
        <f>(RANK(#REF!,$B37:$D37,1)*COUNTIF($B37:$D37,#REF!)+COUNTIF($B37:$D37,#REF!)*(COUNTIF($B37:$D37,#REF!)-1)/2)/COUNTIF($B37:$D37,#REF!)</f>
        <v>#REF!</v>
      </c>
      <c r="R37" s="2" t="e">
        <f>(RANK(#REF!,$B37:$D37,1)*COUNTIF($B37:$D37,#REF!)+COUNTIF($B37:$D37,#REF!)*(COUNTIF($B37:$D37,#REF!)-1)/2)/COUNTIF($B37:$D37,#REF!)</f>
        <v>#REF!</v>
      </c>
      <c r="S37" s="2" t="e">
        <f>(RANK(#REF!,$B37:$D37,1)*COUNTIF($B37:$D37,#REF!)+COUNTIF($B37:$D37,#REF!)*(COUNTIF($B37:$D37,#REF!)-1)/2)/COUNTIF($B37:$D37,#REF!)</f>
        <v>#REF!</v>
      </c>
      <c r="T37" s="2" t="e">
        <f>(RANK(#REF!,$B37:$D37,1)*COUNTIF($B37:$D37,#REF!)+COUNTIF($B37:$D37,#REF!)*(COUNTIF($B37:$D37,#REF!)-1)/2)/COUNTIF($B37:$D37,#REF!)</f>
        <v>#REF!</v>
      </c>
      <c r="U37" s="2" t="e">
        <f>(RANK(#REF!,$B37:$D37,1)*COUNTIF($B37:$D37,#REF!)+COUNTIF($B37:$D37,#REF!)*(COUNTIF($B37:$D37,#REF!)-1)/2)/COUNTIF($B37:$D37,#REF!)</f>
        <v>#REF!</v>
      </c>
      <c r="V37" s="2" t="e">
        <f>(RANK(#REF!,$B37:$D37,1)*COUNTIF($B37:$D37,#REF!)+COUNTIF($B37:$D37,#REF!)*(COUNTIF($B37:$D37,#REF!)-1)/2)/COUNTIF($B37:$D37,#REF!)</f>
        <v>#REF!</v>
      </c>
      <c r="W37" s="2" t="e">
        <f>(RANK(#REF!,$B37:$D37,1)*COUNTIF($B37:$D37,#REF!)+COUNTIF($B37:$D37,#REF!)*(COUNTIF($B37:$D37,#REF!)-1)/2)/COUNTIF($B37:$D37,#REF!)</f>
        <v>#REF!</v>
      </c>
      <c r="X37" s="2" t="e">
        <f>(RANK(#REF!,$B37:$D37,1)*COUNTIF($B37:$D37,#REF!)+COUNTIF($B37:$D37,#REF!)*(COUNTIF($B37:$D37,#REF!)-1)/2)/COUNTIF($B37:$D37,#REF!)</f>
        <v>#REF!</v>
      </c>
      <c r="Y37" s="2" t="e">
        <f>(RANK(#REF!,$B37:$D37,1)*COUNTIF($B37:$D37,#REF!)+COUNTIF($B37:$D37,#REF!)*(COUNTIF($B37:$D37,#REF!)-1)/2)/COUNTIF($B37:$D37,#REF!)</f>
        <v>#REF!</v>
      </c>
      <c r="Z37" s="2" t="e">
        <f>(RANK(#REF!,$B37:$D37,1)*COUNTIF($B37:$D37,#REF!)+COUNTIF($B37:$D37,#REF!)*(COUNTIF($B37:$D37,#REF!)-1)/2)/COUNTIF($B37:$D37,#REF!)</f>
        <v>#REF!</v>
      </c>
      <c r="AA37" s="2" t="e">
        <f>(RANK(#REF!,$B37:$D37,1)*COUNTIF($B37:$D37,#REF!)+COUNTIF($B37:$D37,#REF!)*(COUNTIF($B37:$D37,#REF!)-1)/2)/COUNTIF($B37:$D37,#REF!)</f>
        <v>#REF!</v>
      </c>
      <c r="AB37" s="2" t="e">
        <f>(RANK(#REF!,$B37:$D37,1)*COUNTIF($B37:$D37,#REF!)+COUNTIF($B37:$D37,#REF!)*(COUNTIF($B37:$D37,#REF!)-1)/2)/COUNTIF($B37:$D37,#REF!)</f>
        <v>#REF!</v>
      </c>
    </row>
    <row r="38" spans="1:28" s="2" customFormat="1" ht="14.25" customHeight="1">
      <c r="A38" s="3" t="s">
        <v>77</v>
      </c>
      <c r="B38" s="39">
        <v>6</v>
      </c>
      <c r="C38" s="39">
        <v>9</v>
      </c>
      <c r="D38" s="39">
        <v>8</v>
      </c>
      <c r="E38" s="2">
        <f t="shared" si="5"/>
        <v>4.6666666666666661</v>
      </c>
      <c r="G38" s="3" t="str">
        <f t="shared" si="6"/>
        <v>n=36</v>
      </c>
      <c r="H38" s="2">
        <f t="shared" si="7"/>
        <v>1</v>
      </c>
      <c r="I38" s="2">
        <f t="shared" si="8"/>
        <v>3</v>
      </c>
      <c r="J38" s="2">
        <f t="shared" si="9"/>
        <v>2</v>
      </c>
      <c r="K38" s="2" t="e">
        <f>(RANK(#REF!,$B38:$D38,1)*COUNTIF($B38:$D38,#REF!)+COUNTIF($B38:$D38,#REF!)*(COUNTIF($B38:$D38,#REF!)-1)/2)/COUNTIF($B38:$D38,#REF!)</f>
        <v>#REF!</v>
      </c>
      <c r="L38" s="2" t="e">
        <f>(RANK(#REF!,$B38:$D38,1)*COUNTIF($B38:$D38,#REF!)+COUNTIF($B38:$D38,#REF!)*(COUNTIF($B38:$D38,#REF!)-1)/2)/COUNTIF($B38:$D38,#REF!)</f>
        <v>#REF!</v>
      </c>
      <c r="M38" s="2" t="e">
        <f>(RANK(#REF!,$B38:$D38,1)*COUNTIF($B38:$D38,#REF!)+COUNTIF($B38:$D38,#REF!)*(COUNTIF($B38:$D38,#REF!)-1)/2)/COUNTIF($B38:$D38,#REF!)</f>
        <v>#REF!</v>
      </c>
      <c r="N38" s="2" t="e">
        <f>(RANK(#REF!,$B38:$D38,1)*COUNTIF($B38:$D38,#REF!)+COUNTIF($B38:$D38,#REF!)*(COUNTIF($B38:$D38,#REF!)-1)/2)/COUNTIF($B38:$D38,#REF!)</f>
        <v>#REF!</v>
      </c>
      <c r="O38" s="2" t="e">
        <f>(RANK(#REF!,$B38:$D38,1)*COUNTIF($B38:$D38,#REF!)+COUNTIF($B38:$D38,#REF!)*(COUNTIF($B38:$D38,#REF!)-1)/2)/COUNTIF($B38:$D38,#REF!)</f>
        <v>#REF!</v>
      </c>
      <c r="P38" s="2" t="e">
        <f>(RANK(#REF!,$B38:$D38,1)*COUNTIF($B38:$D38,#REF!)+COUNTIF($B38:$D38,#REF!)*(COUNTIF($B38:$D38,#REF!)-1)/2)/COUNTIF($B38:$D38,#REF!)</f>
        <v>#REF!</v>
      </c>
      <c r="Q38" s="2" t="e">
        <f>(RANK(#REF!,$B38:$D38,1)*COUNTIF($B38:$D38,#REF!)+COUNTIF($B38:$D38,#REF!)*(COUNTIF($B38:$D38,#REF!)-1)/2)/COUNTIF($B38:$D38,#REF!)</f>
        <v>#REF!</v>
      </c>
      <c r="R38" s="2" t="e">
        <f>(RANK(#REF!,$B38:$D38,1)*COUNTIF($B38:$D38,#REF!)+COUNTIF($B38:$D38,#REF!)*(COUNTIF($B38:$D38,#REF!)-1)/2)/COUNTIF($B38:$D38,#REF!)</f>
        <v>#REF!</v>
      </c>
      <c r="S38" s="2" t="e">
        <f>(RANK(#REF!,$B38:$D38,1)*COUNTIF($B38:$D38,#REF!)+COUNTIF($B38:$D38,#REF!)*(COUNTIF($B38:$D38,#REF!)-1)/2)/COUNTIF($B38:$D38,#REF!)</f>
        <v>#REF!</v>
      </c>
      <c r="T38" s="2" t="e">
        <f>(RANK(#REF!,$B38:$D38,1)*COUNTIF($B38:$D38,#REF!)+COUNTIF($B38:$D38,#REF!)*(COUNTIF($B38:$D38,#REF!)-1)/2)/COUNTIF($B38:$D38,#REF!)</f>
        <v>#REF!</v>
      </c>
      <c r="U38" s="2" t="e">
        <f>(RANK(#REF!,$B38:$D38,1)*COUNTIF($B38:$D38,#REF!)+COUNTIF($B38:$D38,#REF!)*(COUNTIF($B38:$D38,#REF!)-1)/2)/COUNTIF($B38:$D38,#REF!)</f>
        <v>#REF!</v>
      </c>
      <c r="V38" s="2" t="e">
        <f>(RANK(#REF!,$B38:$D38,1)*COUNTIF($B38:$D38,#REF!)+COUNTIF($B38:$D38,#REF!)*(COUNTIF($B38:$D38,#REF!)-1)/2)/COUNTIF($B38:$D38,#REF!)</f>
        <v>#REF!</v>
      </c>
      <c r="W38" s="2" t="e">
        <f>(RANK(#REF!,$B38:$D38,1)*COUNTIF($B38:$D38,#REF!)+COUNTIF($B38:$D38,#REF!)*(COUNTIF($B38:$D38,#REF!)-1)/2)/COUNTIF($B38:$D38,#REF!)</f>
        <v>#REF!</v>
      </c>
      <c r="X38" s="2" t="e">
        <f>(RANK(#REF!,$B38:$D38,1)*COUNTIF($B38:$D38,#REF!)+COUNTIF($B38:$D38,#REF!)*(COUNTIF($B38:$D38,#REF!)-1)/2)/COUNTIF($B38:$D38,#REF!)</f>
        <v>#REF!</v>
      </c>
      <c r="Y38" s="2" t="e">
        <f>(RANK(#REF!,$B38:$D38,1)*COUNTIF($B38:$D38,#REF!)+COUNTIF($B38:$D38,#REF!)*(COUNTIF($B38:$D38,#REF!)-1)/2)/COUNTIF($B38:$D38,#REF!)</f>
        <v>#REF!</v>
      </c>
      <c r="Z38" s="2" t="e">
        <f>(RANK(#REF!,$B38:$D38,1)*COUNTIF($B38:$D38,#REF!)+COUNTIF($B38:$D38,#REF!)*(COUNTIF($B38:$D38,#REF!)-1)/2)/COUNTIF($B38:$D38,#REF!)</f>
        <v>#REF!</v>
      </c>
      <c r="AA38" s="2" t="e">
        <f>(RANK(#REF!,$B38:$D38,1)*COUNTIF($B38:$D38,#REF!)+COUNTIF($B38:$D38,#REF!)*(COUNTIF($B38:$D38,#REF!)-1)/2)/COUNTIF($B38:$D38,#REF!)</f>
        <v>#REF!</v>
      </c>
      <c r="AB38" s="2" t="e">
        <f>(RANK(#REF!,$B38:$D38,1)*COUNTIF($B38:$D38,#REF!)+COUNTIF($B38:$D38,#REF!)*(COUNTIF($B38:$D38,#REF!)-1)/2)/COUNTIF($B38:$D38,#REF!)</f>
        <v>#REF!</v>
      </c>
    </row>
    <row r="39" spans="1:28" s="2" customFormat="1" ht="14.25" customHeight="1">
      <c r="A39" s="3" t="s">
        <v>76</v>
      </c>
      <c r="B39" s="39">
        <v>9</v>
      </c>
      <c r="C39" s="39">
        <v>10</v>
      </c>
      <c r="D39" s="39">
        <v>7</v>
      </c>
      <c r="E39" s="2">
        <f t="shared" si="5"/>
        <v>4.666666666666667</v>
      </c>
      <c r="G39" s="3" t="str">
        <f t="shared" si="6"/>
        <v>n=37</v>
      </c>
      <c r="H39" s="2">
        <f t="shared" si="7"/>
        <v>2</v>
      </c>
      <c r="I39" s="2">
        <f t="shared" si="8"/>
        <v>3</v>
      </c>
      <c r="J39" s="2">
        <f t="shared" si="9"/>
        <v>1</v>
      </c>
      <c r="K39" s="2" t="e">
        <f>(RANK(#REF!,$B39:$D39,1)*COUNTIF($B39:$D39,#REF!)+COUNTIF($B39:$D39,#REF!)*(COUNTIF($B39:$D39,#REF!)-1)/2)/COUNTIF($B39:$D39,#REF!)</f>
        <v>#REF!</v>
      </c>
      <c r="L39" s="2" t="e">
        <f>(RANK(#REF!,$B39:$D39,1)*COUNTIF($B39:$D39,#REF!)+COUNTIF($B39:$D39,#REF!)*(COUNTIF($B39:$D39,#REF!)-1)/2)/COUNTIF($B39:$D39,#REF!)</f>
        <v>#REF!</v>
      </c>
      <c r="M39" s="2" t="e">
        <f>(RANK(#REF!,$B39:$D39,1)*COUNTIF($B39:$D39,#REF!)+COUNTIF($B39:$D39,#REF!)*(COUNTIF($B39:$D39,#REF!)-1)/2)/COUNTIF($B39:$D39,#REF!)</f>
        <v>#REF!</v>
      </c>
      <c r="N39" s="2" t="e">
        <f>(RANK(#REF!,$B39:$D39,1)*COUNTIF($B39:$D39,#REF!)+COUNTIF($B39:$D39,#REF!)*(COUNTIF($B39:$D39,#REF!)-1)/2)/COUNTIF($B39:$D39,#REF!)</f>
        <v>#REF!</v>
      </c>
      <c r="O39" s="2" t="e">
        <f>(RANK(#REF!,$B39:$D39,1)*COUNTIF($B39:$D39,#REF!)+COUNTIF($B39:$D39,#REF!)*(COUNTIF($B39:$D39,#REF!)-1)/2)/COUNTIF($B39:$D39,#REF!)</f>
        <v>#REF!</v>
      </c>
      <c r="P39" s="2" t="e">
        <f>(RANK(#REF!,$B39:$D39,1)*COUNTIF($B39:$D39,#REF!)+COUNTIF($B39:$D39,#REF!)*(COUNTIF($B39:$D39,#REF!)-1)/2)/COUNTIF($B39:$D39,#REF!)</f>
        <v>#REF!</v>
      </c>
      <c r="Q39" s="2" t="e">
        <f>(RANK(#REF!,$B39:$D39,1)*COUNTIF($B39:$D39,#REF!)+COUNTIF($B39:$D39,#REF!)*(COUNTIF($B39:$D39,#REF!)-1)/2)/COUNTIF($B39:$D39,#REF!)</f>
        <v>#REF!</v>
      </c>
      <c r="R39" s="2" t="e">
        <f>(RANK(#REF!,$B39:$D39,1)*COUNTIF($B39:$D39,#REF!)+COUNTIF($B39:$D39,#REF!)*(COUNTIF($B39:$D39,#REF!)-1)/2)/COUNTIF($B39:$D39,#REF!)</f>
        <v>#REF!</v>
      </c>
      <c r="S39" s="2" t="e">
        <f>(RANK(#REF!,$B39:$D39,1)*COUNTIF($B39:$D39,#REF!)+COUNTIF($B39:$D39,#REF!)*(COUNTIF($B39:$D39,#REF!)-1)/2)/COUNTIF($B39:$D39,#REF!)</f>
        <v>#REF!</v>
      </c>
      <c r="T39" s="2" t="e">
        <f>(RANK(#REF!,$B39:$D39,1)*COUNTIF($B39:$D39,#REF!)+COUNTIF($B39:$D39,#REF!)*(COUNTIF($B39:$D39,#REF!)-1)/2)/COUNTIF($B39:$D39,#REF!)</f>
        <v>#REF!</v>
      </c>
      <c r="U39" s="2" t="e">
        <f>(RANK(#REF!,$B39:$D39,1)*COUNTIF($B39:$D39,#REF!)+COUNTIF($B39:$D39,#REF!)*(COUNTIF($B39:$D39,#REF!)-1)/2)/COUNTIF($B39:$D39,#REF!)</f>
        <v>#REF!</v>
      </c>
      <c r="V39" s="2" t="e">
        <f>(RANK(#REF!,$B39:$D39,1)*COUNTIF($B39:$D39,#REF!)+COUNTIF($B39:$D39,#REF!)*(COUNTIF($B39:$D39,#REF!)-1)/2)/COUNTIF($B39:$D39,#REF!)</f>
        <v>#REF!</v>
      </c>
      <c r="W39" s="2" t="e">
        <f>(RANK(#REF!,$B39:$D39,1)*COUNTIF($B39:$D39,#REF!)+COUNTIF($B39:$D39,#REF!)*(COUNTIF($B39:$D39,#REF!)-1)/2)/COUNTIF($B39:$D39,#REF!)</f>
        <v>#REF!</v>
      </c>
      <c r="X39" s="2" t="e">
        <f>(RANK(#REF!,$B39:$D39,1)*COUNTIF($B39:$D39,#REF!)+COUNTIF($B39:$D39,#REF!)*(COUNTIF($B39:$D39,#REF!)-1)/2)/COUNTIF($B39:$D39,#REF!)</f>
        <v>#REF!</v>
      </c>
      <c r="Y39" s="2" t="e">
        <f>(RANK(#REF!,$B39:$D39,1)*COUNTIF($B39:$D39,#REF!)+COUNTIF($B39:$D39,#REF!)*(COUNTIF($B39:$D39,#REF!)-1)/2)/COUNTIF($B39:$D39,#REF!)</f>
        <v>#REF!</v>
      </c>
      <c r="Z39" s="2" t="e">
        <f>(RANK(#REF!,$B39:$D39,1)*COUNTIF($B39:$D39,#REF!)+COUNTIF($B39:$D39,#REF!)*(COUNTIF($B39:$D39,#REF!)-1)/2)/COUNTIF($B39:$D39,#REF!)</f>
        <v>#REF!</v>
      </c>
      <c r="AA39" s="2" t="e">
        <f>(RANK(#REF!,$B39:$D39,1)*COUNTIF($B39:$D39,#REF!)+COUNTIF($B39:$D39,#REF!)*(COUNTIF($B39:$D39,#REF!)-1)/2)/COUNTIF($B39:$D39,#REF!)</f>
        <v>#REF!</v>
      </c>
      <c r="AB39" s="2" t="e">
        <f>(RANK(#REF!,$B39:$D39,1)*COUNTIF($B39:$D39,#REF!)+COUNTIF($B39:$D39,#REF!)*(COUNTIF($B39:$D39,#REF!)-1)/2)/COUNTIF($B39:$D39,#REF!)</f>
        <v>#REF!</v>
      </c>
    </row>
    <row r="40" spans="1:28" s="2" customFormat="1" ht="14.25" customHeight="1">
      <c r="A40" s="3" t="s">
        <v>75</v>
      </c>
      <c r="B40" s="39">
        <v>6</v>
      </c>
      <c r="C40" s="39">
        <v>7</v>
      </c>
      <c r="D40" s="39">
        <v>8</v>
      </c>
      <c r="E40" s="2">
        <f t="shared" si="5"/>
        <v>2</v>
      </c>
      <c r="G40" s="3" t="str">
        <f t="shared" si="6"/>
        <v>n=38</v>
      </c>
      <c r="H40" s="2">
        <f t="shared" si="7"/>
        <v>1</v>
      </c>
      <c r="I40" s="2">
        <f t="shared" si="8"/>
        <v>2</v>
      </c>
      <c r="J40" s="2">
        <f t="shared" si="9"/>
        <v>3</v>
      </c>
      <c r="K40" s="2" t="e">
        <f>(RANK(#REF!,$B40:$D40,1)*COUNTIF($B40:$D40,#REF!)+COUNTIF($B40:$D40,#REF!)*(COUNTIF($B40:$D40,#REF!)-1)/2)/COUNTIF($B40:$D40,#REF!)</f>
        <v>#REF!</v>
      </c>
      <c r="L40" s="2" t="e">
        <f>(RANK(#REF!,$B40:$D40,1)*COUNTIF($B40:$D40,#REF!)+COUNTIF($B40:$D40,#REF!)*(COUNTIF($B40:$D40,#REF!)-1)/2)/COUNTIF($B40:$D40,#REF!)</f>
        <v>#REF!</v>
      </c>
      <c r="M40" s="2" t="e">
        <f>(RANK(#REF!,$B40:$D40,1)*COUNTIF($B40:$D40,#REF!)+COUNTIF($B40:$D40,#REF!)*(COUNTIF($B40:$D40,#REF!)-1)/2)/COUNTIF($B40:$D40,#REF!)</f>
        <v>#REF!</v>
      </c>
      <c r="N40" s="2" t="e">
        <f>(RANK(#REF!,$B40:$D40,1)*COUNTIF($B40:$D40,#REF!)+COUNTIF($B40:$D40,#REF!)*(COUNTIF($B40:$D40,#REF!)-1)/2)/COUNTIF($B40:$D40,#REF!)</f>
        <v>#REF!</v>
      </c>
      <c r="O40" s="2" t="e">
        <f>(RANK(#REF!,$B40:$D40,1)*COUNTIF($B40:$D40,#REF!)+COUNTIF($B40:$D40,#REF!)*(COUNTIF($B40:$D40,#REF!)-1)/2)/COUNTIF($B40:$D40,#REF!)</f>
        <v>#REF!</v>
      </c>
      <c r="P40" s="2" t="e">
        <f>(RANK(#REF!,$B40:$D40,1)*COUNTIF($B40:$D40,#REF!)+COUNTIF($B40:$D40,#REF!)*(COUNTIF($B40:$D40,#REF!)-1)/2)/COUNTIF($B40:$D40,#REF!)</f>
        <v>#REF!</v>
      </c>
      <c r="Q40" s="2" t="e">
        <f>(RANK(#REF!,$B40:$D40,1)*COUNTIF($B40:$D40,#REF!)+COUNTIF($B40:$D40,#REF!)*(COUNTIF($B40:$D40,#REF!)-1)/2)/COUNTIF($B40:$D40,#REF!)</f>
        <v>#REF!</v>
      </c>
      <c r="R40" s="2" t="e">
        <f>(RANK(#REF!,$B40:$D40,1)*COUNTIF($B40:$D40,#REF!)+COUNTIF($B40:$D40,#REF!)*(COUNTIF($B40:$D40,#REF!)-1)/2)/COUNTIF($B40:$D40,#REF!)</f>
        <v>#REF!</v>
      </c>
      <c r="S40" s="2" t="e">
        <f>(RANK(#REF!,$B40:$D40,1)*COUNTIF($B40:$D40,#REF!)+COUNTIF($B40:$D40,#REF!)*(COUNTIF($B40:$D40,#REF!)-1)/2)/COUNTIF($B40:$D40,#REF!)</f>
        <v>#REF!</v>
      </c>
      <c r="T40" s="2" t="e">
        <f>(RANK(#REF!,$B40:$D40,1)*COUNTIF($B40:$D40,#REF!)+COUNTIF($B40:$D40,#REF!)*(COUNTIF($B40:$D40,#REF!)-1)/2)/COUNTIF($B40:$D40,#REF!)</f>
        <v>#REF!</v>
      </c>
      <c r="U40" s="2" t="e">
        <f>(RANK(#REF!,$B40:$D40,1)*COUNTIF($B40:$D40,#REF!)+COUNTIF($B40:$D40,#REF!)*(COUNTIF($B40:$D40,#REF!)-1)/2)/COUNTIF($B40:$D40,#REF!)</f>
        <v>#REF!</v>
      </c>
      <c r="V40" s="2" t="e">
        <f>(RANK(#REF!,$B40:$D40,1)*COUNTIF($B40:$D40,#REF!)+COUNTIF($B40:$D40,#REF!)*(COUNTIF($B40:$D40,#REF!)-1)/2)/COUNTIF($B40:$D40,#REF!)</f>
        <v>#REF!</v>
      </c>
      <c r="W40" s="2" t="e">
        <f>(RANK(#REF!,$B40:$D40,1)*COUNTIF($B40:$D40,#REF!)+COUNTIF($B40:$D40,#REF!)*(COUNTIF($B40:$D40,#REF!)-1)/2)/COUNTIF($B40:$D40,#REF!)</f>
        <v>#REF!</v>
      </c>
      <c r="X40" s="2" t="e">
        <f>(RANK(#REF!,$B40:$D40,1)*COUNTIF($B40:$D40,#REF!)+COUNTIF($B40:$D40,#REF!)*(COUNTIF($B40:$D40,#REF!)-1)/2)/COUNTIF($B40:$D40,#REF!)</f>
        <v>#REF!</v>
      </c>
      <c r="Y40" s="2" t="e">
        <f>(RANK(#REF!,$B40:$D40,1)*COUNTIF($B40:$D40,#REF!)+COUNTIF($B40:$D40,#REF!)*(COUNTIF($B40:$D40,#REF!)-1)/2)/COUNTIF($B40:$D40,#REF!)</f>
        <v>#REF!</v>
      </c>
      <c r="Z40" s="2" t="e">
        <f>(RANK(#REF!,$B40:$D40,1)*COUNTIF($B40:$D40,#REF!)+COUNTIF($B40:$D40,#REF!)*(COUNTIF($B40:$D40,#REF!)-1)/2)/COUNTIF($B40:$D40,#REF!)</f>
        <v>#REF!</v>
      </c>
      <c r="AA40" s="2" t="e">
        <f>(RANK(#REF!,$B40:$D40,1)*COUNTIF($B40:$D40,#REF!)+COUNTIF($B40:$D40,#REF!)*(COUNTIF($B40:$D40,#REF!)-1)/2)/COUNTIF($B40:$D40,#REF!)</f>
        <v>#REF!</v>
      </c>
      <c r="AB40" s="2" t="e">
        <f>(RANK(#REF!,$B40:$D40,1)*COUNTIF($B40:$D40,#REF!)+COUNTIF($B40:$D40,#REF!)*(COUNTIF($B40:$D40,#REF!)-1)/2)/COUNTIF($B40:$D40,#REF!)</f>
        <v>#REF!</v>
      </c>
    </row>
    <row r="41" spans="1:28" s="2" customFormat="1" ht="14.25" customHeight="1">
      <c r="A41" s="3" t="s">
        <v>74</v>
      </c>
      <c r="B41" s="39">
        <v>5</v>
      </c>
      <c r="C41" s="39">
        <v>8</v>
      </c>
      <c r="D41" s="39">
        <v>6</v>
      </c>
      <c r="E41" s="2">
        <f t="shared" si="5"/>
        <v>4.6666666666666661</v>
      </c>
      <c r="G41" s="3" t="str">
        <f t="shared" si="6"/>
        <v>n=39</v>
      </c>
      <c r="H41" s="2">
        <f t="shared" si="7"/>
        <v>1</v>
      </c>
      <c r="I41" s="2">
        <f t="shared" si="8"/>
        <v>3</v>
      </c>
      <c r="J41" s="2">
        <f t="shared" si="9"/>
        <v>2</v>
      </c>
      <c r="K41" s="2" t="e">
        <f>(RANK(#REF!,$B41:$D41,1)*COUNTIF($B41:$D41,#REF!)+COUNTIF($B41:$D41,#REF!)*(COUNTIF($B41:$D41,#REF!)-1)/2)/COUNTIF($B41:$D41,#REF!)</f>
        <v>#REF!</v>
      </c>
      <c r="L41" s="2" t="e">
        <f>(RANK(#REF!,$B41:$D41,1)*COUNTIF($B41:$D41,#REF!)+COUNTIF($B41:$D41,#REF!)*(COUNTIF($B41:$D41,#REF!)-1)/2)/COUNTIF($B41:$D41,#REF!)</f>
        <v>#REF!</v>
      </c>
      <c r="M41" s="2" t="e">
        <f>(RANK(#REF!,$B41:$D41,1)*COUNTIF($B41:$D41,#REF!)+COUNTIF($B41:$D41,#REF!)*(COUNTIF($B41:$D41,#REF!)-1)/2)/COUNTIF($B41:$D41,#REF!)</f>
        <v>#REF!</v>
      </c>
      <c r="N41" s="2" t="e">
        <f>(RANK(#REF!,$B41:$D41,1)*COUNTIF($B41:$D41,#REF!)+COUNTIF($B41:$D41,#REF!)*(COUNTIF($B41:$D41,#REF!)-1)/2)/COUNTIF($B41:$D41,#REF!)</f>
        <v>#REF!</v>
      </c>
      <c r="O41" s="2" t="e">
        <f>(RANK(#REF!,$B41:$D41,1)*COUNTIF($B41:$D41,#REF!)+COUNTIF($B41:$D41,#REF!)*(COUNTIF($B41:$D41,#REF!)-1)/2)/COUNTIF($B41:$D41,#REF!)</f>
        <v>#REF!</v>
      </c>
      <c r="P41" s="2" t="e">
        <f>(RANK(#REF!,$B41:$D41,1)*COUNTIF($B41:$D41,#REF!)+COUNTIF($B41:$D41,#REF!)*(COUNTIF($B41:$D41,#REF!)-1)/2)/COUNTIF($B41:$D41,#REF!)</f>
        <v>#REF!</v>
      </c>
      <c r="Q41" s="2" t="e">
        <f>(RANK(#REF!,$B41:$D41,1)*COUNTIF($B41:$D41,#REF!)+COUNTIF($B41:$D41,#REF!)*(COUNTIF($B41:$D41,#REF!)-1)/2)/COUNTIF($B41:$D41,#REF!)</f>
        <v>#REF!</v>
      </c>
      <c r="R41" s="2" t="e">
        <f>(RANK(#REF!,$B41:$D41,1)*COUNTIF($B41:$D41,#REF!)+COUNTIF($B41:$D41,#REF!)*(COUNTIF($B41:$D41,#REF!)-1)/2)/COUNTIF($B41:$D41,#REF!)</f>
        <v>#REF!</v>
      </c>
      <c r="S41" s="2" t="e">
        <f>(RANK(#REF!,$B41:$D41,1)*COUNTIF($B41:$D41,#REF!)+COUNTIF($B41:$D41,#REF!)*(COUNTIF($B41:$D41,#REF!)-1)/2)/COUNTIF($B41:$D41,#REF!)</f>
        <v>#REF!</v>
      </c>
      <c r="T41" s="2" t="e">
        <f>(RANK(#REF!,$B41:$D41,1)*COUNTIF($B41:$D41,#REF!)+COUNTIF($B41:$D41,#REF!)*(COUNTIF($B41:$D41,#REF!)-1)/2)/COUNTIF($B41:$D41,#REF!)</f>
        <v>#REF!</v>
      </c>
      <c r="U41" s="2" t="e">
        <f>(RANK(#REF!,$B41:$D41,1)*COUNTIF($B41:$D41,#REF!)+COUNTIF($B41:$D41,#REF!)*(COUNTIF($B41:$D41,#REF!)-1)/2)/COUNTIF($B41:$D41,#REF!)</f>
        <v>#REF!</v>
      </c>
      <c r="V41" s="2" t="e">
        <f>(RANK(#REF!,$B41:$D41,1)*COUNTIF($B41:$D41,#REF!)+COUNTIF($B41:$D41,#REF!)*(COUNTIF($B41:$D41,#REF!)-1)/2)/COUNTIF($B41:$D41,#REF!)</f>
        <v>#REF!</v>
      </c>
      <c r="W41" s="2" t="e">
        <f>(RANK(#REF!,$B41:$D41,1)*COUNTIF($B41:$D41,#REF!)+COUNTIF($B41:$D41,#REF!)*(COUNTIF($B41:$D41,#REF!)-1)/2)/COUNTIF($B41:$D41,#REF!)</f>
        <v>#REF!</v>
      </c>
      <c r="X41" s="2" t="e">
        <f>(RANK(#REF!,$B41:$D41,1)*COUNTIF($B41:$D41,#REF!)+COUNTIF($B41:$D41,#REF!)*(COUNTIF($B41:$D41,#REF!)-1)/2)/COUNTIF($B41:$D41,#REF!)</f>
        <v>#REF!</v>
      </c>
      <c r="Y41" s="2" t="e">
        <f>(RANK(#REF!,$B41:$D41,1)*COUNTIF($B41:$D41,#REF!)+COUNTIF($B41:$D41,#REF!)*(COUNTIF($B41:$D41,#REF!)-1)/2)/COUNTIF($B41:$D41,#REF!)</f>
        <v>#REF!</v>
      </c>
      <c r="Z41" s="2" t="e">
        <f>(RANK(#REF!,$B41:$D41,1)*COUNTIF($B41:$D41,#REF!)+COUNTIF($B41:$D41,#REF!)*(COUNTIF($B41:$D41,#REF!)-1)/2)/COUNTIF($B41:$D41,#REF!)</f>
        <v>#REF!</v>
      </c>
      <c r="AA41" s="2" t="e">
        <f>(RANK(#REF!,$B41:$D41,1)*COUNTIF($B41:$D41,#REF!)+COUNTIF($B41:$D41,#REF!)*(COUNTIF($B41:$D41,#REF!)-1)/2)/COUNTIF($B41:$D41,#REF!)</f>
        <v>#REF!</v>
      </c>
      <c r="AB41" s="2" t="e">
        <f>(RANK(#REF!,$B41:$D41,1)*COUNTIF($B41:$D41,#REF!)+COUNTIF($B41:$D41,#REF!)*(COUNTIF($B41:$D41,#REF!)-1)/2)/COUNTIF($B41:$D41,#REF!)</f>
        <v>#REF!</v>
      </c>
    </row>
    <row r="42" spans="1:28" s="2" customFormat="1" ht="14.25" customHeight="1">
      <c r="A42" s="3" t="s">
        <v>73</v>
      </c>
      <c r="B42" s="39">
        <v>4</v>
      </c>
      <c r="C42" s="39">
        <v>9</v>
      </c>
      <c r="D42" s="39">
        <v>7</v>
      </c>
      <c r="E42" s="2">
        <f t="shared" si="5"/>
        <v>12.666666666666666</v>
      </c>
      <c r="G42" s="3" t="str">
        <f t="shared" si="6"/>
        <v>n=40</v>
      </c>
      <c r="H42" s="2">
        <f t="shared" si="7"/>
        <v>1</v>
      </c>
      <c r="I42" s="2">
        <f t="shared" si="8"/>
        <v>3</v>
      </c>
      <c r="J42" s="2">
        <f t="shared" si="9"/>
        <v>2</v>
      </c>
      <c r="K42" s="2" t="e">
        <f>(RANK(#REF!,$B42:$D42,1)*COUNTIF($B42:$D42,#REF!)+COUNTIF($B42:$D42,#REF!)*(COUNTIF($B42:$D42,#REF!)-1)/2)/COUNTIF($B42:$D42,#REF!)</f>
        <v>#REF!</v>
      </c>
      <c r="L42" s="2" t="e">
        <f>(RANK(#REF!,$B42:$D42,1)*COUNTIF($B42:$D42,#REF!)+COUNTIF($B42:$D42,#REF!)*(COUNTIF($B42:$D42,#REF!)-1)/2)/COUNTIF($B42:$D42,#REF!)</f>
        <v>#REF!</v>
      </c>
      <c r="M42" s="2" t="e">
        <f>(RANK(#REF!,$B42:$D42,1)*COUNTIF($B42:$D42,#REF!)+COUNTIF($B42:$D42,#REF!)*(COUNTIF($B42:$D42,#REF!)-1)/2)/COUNTIF($B42:$D42,#REF!)</f>
        <v>#REF!</v>
      </c>
      <c r="N42" s="2" t="e">
        <f>(RANK(#REF!,$B42:$D42,1)*COUNTIF($B42:$D42,#REF!)+COUNTIF($B42:$D42,#REF!)*(COUNTIF($B42:$D42,#REF!)-1)/2)/COUNTIF($B42:$D42,#REF!)</f>
        <v>#REF!</v>
      </c>
      <c r="O42" s="2" t="e">
        <f>(RANK(#REF!,$B42:$D42,1)*COUNTIF($B42:$D42,#REF!)+COUNTIF($B42:$D42,#REF!)*(COUNTIF($B42:$D42,#REF!)-1)/2)/COUNTIF($B42:$D42,#REF!)</f>
        <v>#REF!</v>
      </c>
      <c r="P42" s="2" t="e">
        <f>(RANK(#REF!,$B42:$D42,1)*COUNTIF($B42:$D42,#REF!)+COUNTIF($B42:$D42,#REF!)*(COUNTIF($B42:$D42,#REF!)-1)/2)/COUNTIF($B42:$D42,#REF!)</f>
        <v>#REF!</v>
      </c>
      <c r="Q42" s="2" t="e">
        <f>(RANK(#REF!,$B42:$D42,1)*COUNTIF($B42:$D42,#REF!)+COUNTIF($B42:$D42,#REF!)*(COUNTIF($B42:$D42,#REF!)-1)/2)/COUNTIF($B42:$D42,#REF!)</f>
        <v>#REF!</v>
      </c>
      <c r="R42" s="2" t="e">
        <f>(RANK(#REF!,$B42:$D42,1)*COUNTIF($B42:$D42,#REF!)+COUNTIF($B42:$D42,#REF!)*(COUNTIF($B42:$D42,#REF!)-1)/2)/COUNTIF($B42:$D42,#REF!)</f>
        <v>#REF!</v>
      </c>
      <c r="S42" s="2" t="e">
        <f>(RANK(#REF!,$B42:$D42,1)*COUNTIF($B42:$D42,#REF!)+COUNTIF($B42:$D42,#REF!)*(COUNTIF($B42:$D42,#REF!)-1)/2)/COUNTIF($B42:$D42,#REF!)</f>
        <v>#REF!</v>
      </c>
      <c r="T42" s="2" t="e">
        <f>(RANK(#REF!,$B42:$D42,1)*COUNTIF($B42:$D42,#REF!)+COUNTIF($B42:$D42,#REF!)*(COUNTIF($B42:$D42,#REF!)-1)/2)/COUNTIF($B42:$D42,#REF!)</f>
        <v>#REF!</v>
      </c>
      <c r="U42" s="2" t="e">
        <f>(RANK(#REF!,$B42:$D42,1)*COUNTIF($B42:$D42,#REF!)+COUNTIF($B42:$D42,#REF!)*(COUNTIF($B42:$D42,#REF!)-1)/2)/COUNTIF($B42:$D42,#REF!)</f>
        <v>#REF!</v>
      </c>
      <c r="V42" s="2" t="e">
        <f>(RANK(#REF!,$B42:$D42,1)*COUNTIF($B42:$D42,#REF!)+COUNTIF($B42:$D42,#REF!)*(COUNTIF($B42:$D42,#REF!)-1)/2)/COUNTIF($B42:$D42,#REF!)</f>
        <v>#REF!</v>
      </c>
      <c r="W42" s="2" t="e">
        <f>(RANK(#REF!,$B42:$D42,1)*COUNTIF($B42:$D42,#REF!)+COUNTIF($B42:$D42,#REF!)*(COUNTIF($B42:$D42,#REF!)-1)/2)/COUNTIF($B42:$D42,#REF!)</f>
        <v>#REF!</v>
      </c>
      <c r="X42" s="2" t="e">
        <f>(RANK(#REF!,$B42:$D42,1)*COUNTIF($B42:$D42,#REF!)+COUNTIF($B42:$D42,#REF!)*(COUNTIF($B42:$D42,#REF!)-1)/2)/COUNTIF($B42:$D42,#REF!)</f>
        <v>#REF!</v>
      </c>
      <c r="Y42" s="2" t="e">
        <f>(RANK(#REF!,$B42:$D42,1)*COUNTIF($B42:$D42,#REF!)+COUNTIF($B42:$D42,#REF!)*(COUNTIF($B42:$D42,#REF!)-1)/2)/COUNTIF($B42:$D42,#REF!)</f>
        <v>#REF!</v>
      </c>
      <c r="Z42" s="2" t="e">
        <f>(RANK(#REF!,$B42:$D42,1)*COUNTIF($B42:$D42,#REF!)+COUNTIF($B42:$D42,#REF!)*(COUNTIF($B42:$D42,#REF!)-1)/2)/COUNTIF($B42:$D42,#REF!)</f>
        <v>#REF!</v>
      </c>
      <c r="AA42" s="2" t="e">
        <f>(RANK(#REF!,$B42:$D42,1)*COUNTIF($B42:$D42,#REF!)+COUNTIF($B42:$D42,#REF!)*(COUNTIF($B42:$D42,#REF!)-1)/2)/COUNTIF($B42:$D42,#REF!)</f>
        <v>#REF!</v>
      </c>
      <c r="AB42" s="2" t="e">
        <f>(RANK(#REF!,$B42:$D42,1)*COUNTIF($B42:$D42,#REF!)+COUNTIF($B42:$D42,#REF!)*(COUNTIF($B42:$D42,#REF!)-1)/2)/COUNTIF($B42:$D42,#REF!)</f>
        <v>#REF!</v>
      </c>
    </row>
    <row r="43" spans="1:28" s="2" customFormat="1" ht="14.25" customHeight="1">
      <c r="A43" s="3" t="s">
        <v>72</v>
      </c>
      <c r="B43" s="39">
        <v>5</v>
      </c>
      <c r="C43" s="39">
        <v>7</v>
      </c>
      <c r="D43" s="39">
        <v>5</v>
      </c>
      <c r="E43" s="2">
        <f t="shared" si="5"/>
        <v>2.666666666666667</v>
      </c>
      <c r="G43" s="3" t="str">
        <f t="shared" si="6"/>
        <v>n=41</v>
      </c>
      <c r="H43" s="2">
        <f t="shared" si="7"/>
        <v>1.5</v>
      </c>
      <c r="I43" s="2">
        <f t="shared" si="8"/>
        <v>3</v>
      </c>
      <c r="J43" s="2">
        <f t="shared" si="9"/>
        <v>1.5</v>
      </c>
      <c r="K43" s="2" t="e">
        <f>(RANK(#REF!,$B43:$D43,1)*COUNTIF($B43:$D43,#REF!)+COUNTIF($B43:$D43,#REF!)*(COUNTIF($B43:$D43,#REF!)-1)/2)/COUNTIF($B43:$D43,#REF!)</f>
        <v>#REF!</v>
      </c>
      <c r="L43" s="2" t="e">
        <f>(RANK(#REF!,$B43:$D43,1)*COUNTIF($B43:$D43,#REF!)+COUNTIF($B43:$D43,#REF!)*(COUNTIF($B43:$D43,#REF!)-1)/2)/COUNTIF($B43:$D43,#REF!)</f>
        <v>#REF!</v>
      </c>
      <c r="M43" s="2" t="e">
        <f>(RANK(#REF!,$B43:$D43,1)*COUNTIF($B43:$D43,#REF!)+COUNTIF($B43:$D43,#REF!)*(COUNTIF($B43:$D43,#REF!)-1)/2)/COUNTIF($B43:$D43,#REF!)</f>
        <v>#REF!</v>
      </c>
      <c r="N43" s="2" t="e">
        <f>(RANK(#REF!,$B43:$D43,1)*COUNTIF($B43:$D43,#REF!)+COUNTIF($B43:$D43,#REF!)*(COUNTIF($B43:$D43,#REF!)-1)/2)/COUNTIF($B43:$D43,#REF!)</f>
        <v>#REF!</v>
      </c>
      <c r="O43" s="2" t="e">
        <f>(RANK(#REF!,$B43:$D43,1)*COUNTIF($B43:$D43,#REF!)+COUNTIF($B43:$D43,#REF!)*(COUNTIF($B43:$D43,#REF!)-1)/2)/COUNTIF($B43:$D43,#REF!)</f>
        <v>#REF!</v>
      </c>
      <c r="P43" s="2" t="e">
        <f>(RANK(#REF!,$B43:$D43,1)*COUNTIF($B43:$D43,#REF!)+COUNTIF($B43:$D43,#REF!)*(COUNTIF($B43:$D43,#REF!)-1)/2)/COUNTIF($B43:$D43,#REF!)</f>
        <v>#REF!</v>
      </c>
      <c r="Q43" s="2" t="e">
        <f>(RANK(#REF!,$B43:$D43,1)*COUNTIF($B43:$D43,#REF!)+COUNTIF($B43:$D43,#REF!)*(COUNTIF($B43:$D43,#REF!)-1)/2)/COUNTIF($B43:$D43,#REF!)</f>
        <v>#REF!</v>
      </c>
      <c r="R43" s="2" t="e">
        <f>(RANK(#REF!,$B43:$D43,1)*COUNTIF($B43:$D43,#REF!)+COUNTIF($B43:$D43,#REF!)*(COUNTIF($B43:$D43,#REF!)-1)/2)/COUNTIF($B43:$D43,#REF!)</f>
        <v>#REF!</v>
      </c>
      <c r="S43" s="2" t="e">
        <f>(RANK(#REF!,$B43:$D43,1)*COUNTIF($B43:$D43,#REF!)+COUNTIF($B43:$D43,#REF!)*(COUNTIF($B43:$D43,#REF!)-1)/2)/COUNTIF($B43:$D43,#REF!)</f>
        <v>#REF!</v>
      </c>
      <c r="T43" s="2" t="e">
        <f>(RANK(#REF!,$B43:$D43,1)*COUNTIF($B43:$D43,#REF!)+COUNTIF($B43:$D43,#REF!)*(COUNTIF($B43:$D43,#REF!)-1)/2)/COUNTIF($B43:$D43,#REF!)</f>
        <v>#REF!</v>
      </c>
      <c r="U43" s="2" t="e">
        <f>(RANK(#REF!,$B43:$D43,1)*COUNTIF($B43:$D43,#REF!)+COUNTIF($B43:$D43,#REF!)*(COUNTIF($B43:$D43,#REF!)-1)/2)/COUNTIF($B43:$D43,#REF!)</f>
        <v>#REF!</v>
      </c>
      <c r="V43" s="2" t="e">
        <f>(RANK(#REF!,$B43:$D43,1)*COUNTIF($B43:$D43,#REF!)+COUNTIF($B43:$D43,#REF!)*(COUNTIF($B43:$D43,#REF!)-1)/2)/COUNTIF($B43:$D43,#REF!)</f>
        <v>#REF!</v>
      </c>
      <c r="W43" s="2" t="e">
        <f>(RANK(#REF!,$B43:$D43,1)*COUNTIF($B43:$D43,#REF!)+COUNTIF($B43:$D43,#REF!)*(COUNTIF($B43:$D43,#REF!)-1)/2)/COUNTIF($B43:$D43,#REF!)</f>
        <v>#REF!</v>
      </c>
      <c r="X43" s="2" t="e">
        <f>(RANK(#REF!,$B43:$D43,1)*COUNTIF($B43:$D43,#REF!)+COUNTIF($B43:$D43,#REF!)*(COUNTIF($B43:$D43,#REF!)-1)/2)/COUNTIF($B43:$D43,#REF!)</f>
        <v>#REF!</v>
      </c>
      <c r="Y43" s="2" t="e">
        <f>(RANK(#REF!,$B43:$D43,1)*COUNTIF($B43:$D43,#REF!)+COUNTIF($B43:$D43,#REF!)*(COUNTIF($B43:$D43,#REF!)-1)/2)/COUNTIF($B43:$D43,#REF!)</f>
        <v>#REF!</v>
      </c>
      <c r="Z43" s="2" t="e">
        <f>(RANK(#REF!,$B43:$D43,1)*COUNTIF($B43:$D43,#REF!)+COUNTIF($B43:$D43,#REF!)*(COUNTIF($B43:$D43,#REF!)-1)/2)/COUNTIF($B43:$D43,#REF!)</f>
        <v>#REF!</v>
      </c>
      <c r="AA43" s="2" t="e">
        <f>(RANK(#REF!,$B43:$D43,1)*COUNTIF($B43:$D43,#REF!)+COUNTIF($B43:$D43,#REF!)*(COUNTIF($B43:$D43,#REF!)-1)/2)/COUNTIF($B43:$D43,#REF!)</f>
        <v>#REF!</v>
      </c>
      <c r="AB43" s="2" t="e">
        <f>(RANK(#REF!,$B43:$D43,1)*COUNTIF($B43:$D43,#REF!)+COUNTIF($B43:$D43,#REF!)*(COUNTIF($B43:$D43,#REF!)-1)/2)/COUNTIF($B43:$D43,#REF!)</f>
        <v>#REF!</v>
      </c>
    </row>
    <row r="44" spans="1:28" s="2" customFormat="1" ht="14.25" customHeight="1">
      <c r="A44" s="3" t="s">
        <v>71</v>
      </c>
      <c r="B44" s="39">
        <v>9</v>
      </c>
      <c r="C44" s="39">
        <v>9</v>
      </c>
      <c r="D44" s="39">
        <v>7</v>
      </c>
      <c r="E44" s="2">
        <f t="shared" si="5"/>
        <v>2.666666666666667</v>
      </c>
      <c r="G44" s="3" t="str">
        <f t="shared" si="6"/>
        <v>n=42</v>
      </c>
      <c r="H44" s="2">
        <f t="shared" si="7"/>
        <v>2.5</v>
      </c>
      <c r="I44" s="2">
        <f t="shared" si="8"/>
        <v>2.5</v>
      </c>
      <c r="J44" s="2">
        <f t="shared" si="9"/>
        <v>1</v>
      </c>
      <c r="K44" s="2" t="e">
        <f>(RANK(#REF!,$B44:$D44,1)*COUNTIF($B44:$D44,#REF!)+COUNTIF($B44:$D44,#REF!)*(COUNTIF($B44:$D44,#REF!)-1)/2)/COUNTIF($B44:$D44,#REF!)</f>
        <v>#REF!</v>
      </c>
      <c r="L44" s="2" t="e">
        <f>(RANK(#REF!,$B44:$D44,1)*COUNTIF($B44:$D44,#REF!)+COUNTIF($B44:$D44,#REF!)*(COUNTIF($B44:$D44,#REF!)-1)/2)/COUNTIF($B44:$D44,#REF!)</f>
        <v>#REF!</v>
      </c>
      <c r="M44" s="2" t="e">
        <f>(RANK(#REF!,$B44:$D44,1)*COUNTIF($B44:$D44,#REF!)+COUNTIF($B44:$D44,#REF!)*(COUNTIF($B44:$D44,#REF!)-1)/2)/COUNTIF($B44:$D44,#REF!)</f>
        <v>#REF!</v>
      </c>
      <c r="N44" s="2" t="e">
        <f>(RANK(#REF!,$B44:$D44,1)*COUNTIF($B44:$D44,#REF!)+COUNTIF($B44:$D44,#REF!)*(COUNTIF($B44:$D44,#REF!)-1)/2)/COUNTIF($B44:$D44,#REF!)</f>
        <v>#REF!</v>
      </c>
      <c r="O44" s="2" t="e">
        <f>(RANK(#REF!,$B44:$D44,1)*COUNTIF($B44:$D44,#REF!)+COUNTIF($B44:$D44,#REF!)*(COUNTIF($B44:$D44,#REF!)-1)/2)/COUNTIF($B44:$D44,#REF!)</f>
        <v>#REF!</v>
      </c>
      <c r="P44" s="2" t="e">
        <f>(RANK(#REF!,$B44:$D44,1)*COUNTIF($B44:$D44,#REF!)+COUNTIF($B44:$D44,#REF!)*(COUNTIF($B44:$D44,#REF!)-1)/2)/COUNTIF($B44:$D44,#REF!)</f>
        <v>#REF!</v>
      </c>
      <c r="Q44" s="2" t="e">
        <f>(RANK(#REF!,$B44:$D44,1)*COUNTIF($B44:$D44,#REF!)+COUNTIF($B44:$D44,#REF!)*(COUNTIF($B44:$D44,#REF!)-1)/2)/COUNTIF($B44:$D44,#REF!)</f>
        <v>#REF!</v>
      </c>
      <c r="R44" s="2" t="e">
        <f>(RANK(#REF!,$B44:$D44,1)*COUNTIF($B44:$D44,#REF!)+COUNTIF($B44:$D44,#REF!)*(COUNTIF($B44:$D44,#REF!)-1)/2)/COUNTIF($B44:$D44,#REF!)</f>
        <v>#REF!</v>
      </c>
      <c r="S44" s="2" t="e">
        <f>(RANK(#REF!,$B44:$D44,1)*COUNTIF($B44:$D44,#REF!)+COUNTIF($B44:$D44,#REF!)*(COUNTIF($B44:$D44,#REF!)-1)/2)/COUNTIF($B44:$D44,#REF!)</f>
        <v>#REF!</v>
      </c>
      <c r="T44" s="2" t="e">
        <f>(RANK(#REF!,$B44:$D44,1)*COUNTIF($B44:$D44,#REF!)+COUNTIF($B44:$D44,#REF!)*(COUNTIF($B44:$D44,#REF!)-1)/2)/COUNTIF($B44:$D44,#REF!)</f>
        <v>#REF!</v>
      </c>
      <c r="U44" s="2" t="e">
        <f>(RANK(#REF!,$B44:$D44,1)*COUNTIF($B44:$D44,#REF!)+COUNTIF($B44:$D44,#REF!)*(COUNTIF($B44:$D44,#REF!)-1)/2)/COUNTIF($B44:$D44,#REF!)</f>
        <v>#REF!</v>
      </c>
      <c r="V44" s="2" t="e">
        <f>(RANK(#REF!,$B44:$D44,1)*COUNTIF($B44:$D44,#REF!)+COUNTIF($B44:$D44,#REF!)*(COUNTIF($B44:$D44,#REF!)-1)/2)/COUNTIF($B44:$D44,#REF!)</f>
        <v>#REF!</v>
      </c>
      <c r="W44" s="2" t="e">
        <f>(RANK(#REF!,$B44:$D44,1)*COUNTIF($B44:$D44,#REF!)+COUNTIF($B44:$D44,#REF!)*(COUNTIF($B44:$D44,#REF!)-1)/2)/COUNTIF($B44:$D44,#REF!)</f>
        <v>#REF!</v>
      </c>
      <c r="X44" s="2" t="e">
        <f>(RANK(#REF!,$B44:$D44,1)*COUNTIF($B44:$D44,#REF!)+COUNTIF($B44:$D44,#REF!)*(COUNTIF($B44:$D44,#REF!)-1)/2)/COUNTIF($B44:$D44,#REF!)</f>
        <v>#REF!</v>
      </c>
      <c r="Y44" s="2" t="e">
        <f>(RANK(#REF!,$B44:$D44,1)*COUNTIF($B44:$D44,#REF!)+COUNTIF($B44:$D44,#REF!)*(COUNTIF($B44:$D44,#REF!)-1)/2)/COUNTIF($B44:$D44,#REF!)</f>
        <v>#REF!</v>
      </c>
      <c r="Z44" s="2" t="e">
        <f>(RANK(#REF!,$B44:$D44,1)*COUNTIF($B44:$D44,#REF!)+COUNTIF($B44:$D44,#REF!)*(COUNTIF($B44:$D44,#REF!)-1)/2)/COUNTIF($B44:$D44,#REF!)</f>
        <v>#REF!</v>
      </c>
      <c r="AA44" s="2" t="e">
        <f>(RANK(#REF!,$B44:$D44,1)*COUNTIF($B44:$D44,#REF!)+COUNTIF($B44:$D44,#REF!)*(COUNTIF($B44:$D44,#REF!)-1)/2)/COUNTIF($B44:$D44,#REF!)</f>
        <v>#REF!</v>
      </c>
      <c r="AB44" s="2" t="e">
        <f>(RANK(#REF!,$B44:$D44,1)*COUNTIF($B44:$D44,#REF!)+COUNTIF($B44:$D44,#REF!)*(COUNTIF($B44:$D44,#REF!)-1)/2)/COUNTIF($B44:$D44,#REF!)</f>
        <v>#REF!</v>
      </c>
    </row>
    <row r="45" spans="1:28" s="2" customFormat="1" ht="14.25" customHeight="1">
      <c r="A45" s="3" t="s">
        <v>70</v>
      </c>
      <c r="B45" s="39">
        <v>5</v>
      </c>
      <c r="C45" s="39">
        <v>8</v>
      </c>
      <c r="D45" s="39">
        <v>3</v>
      </c>
      <c r="E45" s="2">
        <f t="shared" si="5"/>
        <v>12.666666666666666</v>
      </c>
      <c r="G45" s="3" t="str">
        <f t="shared" si="6"/>
        <v>n=43</v>
      </c>
      <c r="H45" s="2">
        <f t="shared" si="7"/>
        <v>2</v>
      </c>
      <c r="I45" s="2">
        <f t="shared" si="8"/>
        <v>3</v>
      </c>
      <c r="J45" s="2">
        <f t="shared" si="9"/>
        <v>1</v>
      </c>
      <c r="K45" s="2" t="e">
        <f>(RANK(#REF!,$B45:$D45,1)*COUNTIF($B45:$D45,#REF!)+COUNTIF($B45:$D45,#REF!)*(COUNTIF($B45:$D45,#REF!)-1)/2)/COUNTIF($B45:$D45,#REF!)</f>
        <v>#REF!</v>
      </c>
      <c r="L45" s="2" t="e">
        <f>(RANK(#REF!,$B45:$D45,1)*COUNTIF($B45:$D45,#REF!)+COUNTIF($B45:$D45,#REF!)*(COUNTIF($B45:$D45,#REF!)-1)/2)/COUNTIF($B45:$D45,#REF!)</f>
        <v>#REF!</v>
      </c>
      <c r="M45" s="2" t="e">
        <f>(RANK(#REF!,$B45:$D45,1)*COUNTIF($B45:$D45,#REF!)+COUNTIF($B45:$D45,#REF!)*(COUNTIF($B45:$D45,#REF!)-1)/2)/COUNTIF($B45:$D45,#REF!)</f>
        <v>#REF!</v>
      </c>
      <c r="N45" s="2" t="e">
        <f>(RANK(#REF!,$B45:$D45,1)*COUNTIF($B45:$D45,#REF!)+COUNTIF($B45:$D45,#REF!)*(COUNTIF($B45:$D45,#REF!)-1)/2)/COUNTIF($B45:$D45,#REF!)</f>
        <v>#REF!</v>
      </c>
      <c r="O45" s="2" t="e">
        <f>(RANK(#REF!,$B45:$D45,1)*COUNTIF($B45:$D45,#REF!)+COUNTIF($B45:$D45,#REF!)*(COUNTIF($B45:$D45,#REF!)-1)/2)/COUNTIF($B45:$D45,#REF!)</f>
        <v>#REF!</v>
      </c>
      <c r="P45" s="2" t="e">
        <f>(RANK(#REF!,$B45:$D45,1)*COUNTIF($B45:$D45,#REF!)+COUNTIF($B45:$D45,#REF!)*(COUNTIF($B45:$D45,#REF!)-1)/2)/COUNTIF($B45:$D45,#REF!)</f>
        <v>#REF!</v>
      </c>
      <c r="Q45" s="2" t="e">
        <f>(RANK(#REF!,$B45:$D45,1)*COUNTIF($B45:$D45,#REF!)+COUNTIF($B45:$D45,#REF!)*(COUNTIF($B45:$D45,#REF!)-1)/2)/COUNTIF($B45:$D45,#REF!)</f>
        <v>#REF!</v>
      </c>
      <c r="R45" s="2" t="e">
        <f>(RANK(#REF!,$B45:$D45,1)*COUNTIF($B45:$D45,#REF!)+COUNTIF($B45:$D45,#REF!)*(COUNTIF($B45:$D45,#REF!)-1)/2)/COUNTIF($B45:$D45,#REF!)</f>
        <v>#REF!</v>
      </c>
      <c r="S45" s="2" t="e">
        <f>(RANK(#REF!,$B45:$D45,1)*COUNTIF($B45:$D45,#REF!)+COUNTIF($B45:$D45,#REF!)*(COUNTIF($B45:$D45,#REF!)-1)/2)/COUNTIF($B45:$D45,#REF!)</f>
        <v>#REF!</v>
      </c>
      <c r="T45" s="2" t="e">
        <f>(RANK(#REF!,$B45:$D45,1)*COUNTIF($B45:$D45,#REF!)+COUNTIF($B45:$D45,#REF!)*(COUNTIF($B45:$D45,#REF!)-1)/2)/COUNTIF($B45:$D45,#REF!)</f>
        <v>#REF!</v>
      </c>
      <c r="U45" s="2" t="e">
        <f>(RANK(#REF!,$B45:$D45,1)*COUNTIF($B45:$D45,#REF!)+COUNTIF($B45:$D45,#REF!)*(COUNTIF($B45:$D45,#REF!)-1)/2)/COUNTIF($B45:$D45,#REF!)</f>
        <v>#REF!</v>
      </c>
      <c r="V45" s="2" t="e">
        <f>(RANK(#REF!,$B45:$D45,1)*COUNTIF($B45:$D45,#REF!)+COUNTIF($B45:$D45,#REF!)*(COUNTIF($B45:$D45,#REF!)-1)/2)/COUNTIF($B45:$D45,#REF!)</f>
        <v>#REF!</v>
      </c>
      <c r="W45" s="2" t="e">
        <f>(RANK(#REF!,$B45:$D45,1)*COUNTIF($B45:$D45,#REF!)+COUNTIF($B45:$D45,#REF!)*(COUNTIF($B45:$D45,#REF!)-1)/2)/COUNTIF($B45:$D45,#REF!)</f>
        <v>#REF!</v>
      </c>
      <c r="X45" s="2" t="e">
        <f>(RANK(#REF!,$B45:$D45,1)*COUNTIF($B45:$D45,#REF!)+COUNTIF($B45:$D45,#REF!)*(COUNTIF($B45:$D45,#REF!)-1)/2)/COUNTIF($B45:$D45,#REF!)</f>
        <v>#REF!</v>
      </c>
      <c r="Y45" s="2" t="e">
        <f>(RANK(#REF!,$B45:$D45,1)*COUNTIF($B45:$D45,#REF!)+COUNTIF($B45:$D45,#REF!)*(COUNTIF($B45:$D45,#REF!)-1)/2)/COUNTIF($B45:$D45,#REF!)</f>
        <v>#REF!</v>
      </c>
      <c r="Z45" s="2" t="e">
        <f>(RANK(#REF!,$B45:$D45,1)*COUNTIF($B45:$D45,#REF!)+COUNTIF($B45:$D45,#REF!)*(COUNTIF($B45:$D45,#REF!)-1)/2)/COUNTIF($B45:$D45,#REF!)</f>
        <v>#REF!</v>
      </c>
      <c r="AA45" s="2" t="e">
        <f>(RANK(#REF!,$B45:$D45,1)*COUNTIF($B45:$D45,#REF!)+COUNTIF($B45:$D45,#REF!)*(COUNTIF($B45:$D45,#REF!)-1)/2)/COUNTIF($B45:$D45,#REF!)</f>
        <v>#REF!</v>
      </c>
      <c r="AB45" s="2" t="e">
        <f>(RANK(#REF!,$B45:$D45,1)*COUNTIF($B45:$D45,#REF!)+COUNTIF($B45:$D45,#REF!)*(COUNTIF($B45:$D45,#REF!)-1)/2)/COUNTIF($B45:$D45,#REF!)</f>
        <v>#REF!</v>
      </c>
    </row>
    <row r="46" spans="1:28" s="2" customFormat="1" ht="14.25" customHeight="1">
      <c r="A46" s="3" t="s">
        <v>69</v>
      </c>
      <c r="B46" s="39">
        <v>5</v>
      </c>
      <c r="C46" s="39">
        <v>5</v>
      </c>
      <c r="D46" s="39">
        <v>6</v>
      </c>
      <c r="E46" s="2">
        <f t="shared" si="5"/>
        <v>0.66666666666666674</v>
      </c>
      <c r="G46" s="3" t="str">
        <f t="shared" si="6"/>
        <v>n=44</v>
      </c>
      <c r="H46" s="2">
        <f t="shared" si="7"/>
        <v>1.5</v>
      </c>
      <c r="I46" s="2">
        <f t="shared" si="8"/>
        <v>1.5</v>
      </c>
      <c r="J46" s="2">
        <f t="shared" si="9"/>
        <v>3</v>
      </c>
      <c r="K46" s="2" t="e">
        <f>(RANK(#REF!,$B46:$D46,1)*COUNTIF($B46:$D46,#REF!)+COUNTIF($B46:$D46,#REF!)*(COUNTIF($B46:$D46,#REF!)-1)/2)/COUNTIF($B46:$D46,#REF!)</f>
        <v>#REF!</v>
      </c>
      <c r="L46" s="2" t="e">
        <f>(RANK(#REF!,$B46:$D46,1)*COUNTIF($B46:$D46,#REF!)+COUNTIF($B46:$D46,#REF!)*(COUNTIF($B46:$D46,#REF!)-1)/2)/COUNTIF($B46:$D46,#REF!)</f>
        <v>#REF!</v>
      </c>
      <c r="M46" s="2" t="e">
        <f>(RANK(#REF!,$B46:$D46,1)*COUNTIF($B46:$D46,#REF!)+COUNTIF($B46:$D46,#REF!)*(COUNTIF($B46:$D46,#REF!)-1)/2)/COUNTIF($B46:$D46,#REF!)</f>
        <v>#REF!</v>
      </c>
      <c r="N46" s="2" t="e">
        <f>(RANK(#REF!,$B46:$D46,1)*COUNTIF($B46:$D46,#REF!)+COUNTIF($B46:$D46,#REF!)*(COUNTIF($B46:$D46,#REF!)-1)/2)/COUNTIF($B46:$D46,#REF!)</f>
        <v>#REF!</v>
      </c>
      <c r="O46" s="2" t="e">
        <f>(RANK(#REF!,$B46:$D46,1)*COUNTIF($B46:$D46,#REF!)+COUNTIF($B46:$D46,#REF!)*(COUNTIF($B46:$D46,#REF!)-1)/2)/COUNTIF($B46:$D46,#REF!)</f>
        <v>#REF!</v>
      </c>
      <c r="P46" s="2" t="e">
        <f>(RANK(#REF!,$B46:$D46,1)*COUNTIF($B46:$D46,#REF!)+COUNTIF($B46:$D46,#REF!)*(COUNTIF($B46:$D46,#REF!)-1)/2)/COUNTIF($B46:$D46,#REF!)</f>
        <v>#REF!</v>
      </c>
      <c r="Q46" s="2" t="e">
        <f>(RANK(#REF!,$B46:$D46,1)*COUNTIF($B46:$D46,#REF!)+COUNTIF($B46:$D46,#REF!)*(COUNTIF($B46:$D46,#REF!)-1)/2)/COUNTIF($B46:$D46,#REF!)</f>
        <v>#REF!</v>
      </c>
      <c r="R46" s="2" t="e">
        <f>(RANK(#REF!,$B46:$D46,1)*COUNTIF($B46:$D46,#REF!)+COUNTIF($B46:$D46,#REF!)*(COUNTIF($B46:$D46,#REF!)-1)/2)/COUNTIF($B46:$D46,#REF!)</f>
        <v>#REF!</v>
      </c>
      <c r="S46" s="2" t="e">
        <f>(RANK(#REF!,$B46:$D46,1)*COUNTIF($B46:$D46,#REF!)+COUNTIF($B46:$D46,#REF!)*(COUNTIF($B46:$D46,#REF!)-1)/2)/COUNTIF($B46:$D46,#REF!)</f>
        <v>#REF!</v>
      </c>
      <c r="T46" s="2" t="e">
        <f>(RANK(#REF!,$B46:$D46,1)*COUNTIF($B46:$D46,#REF!)+COUNTIF($B46:$D46,#REF!)*(COUNTIF($B46:$D46,#REF!)-1)/2)/COUNTIF($B46:$D46,#REF!)</f>
        <v>#REF!</v>
      </c>
      <c r="U46" s="2" t="e">
        <f>(RANK(#REF!,$B46:$D46,1)*COUNTIF($B46:$D46,#REF!)+COUNTIF($B46:$D46,#REF!)*(COUNTIF($B46:$D46,#REF!)-1)/2)/COUNTIF($B46:$D46,#REF!)</f>
        <v>#REF!</v>
      </c>
      <c r="V46" s="2" t="e">
        <f>(RANK(#REF!,$B46:$D46,1)*COUNTIF($B46:$D46,#REF!)+COUNTIF($B46:$D46,#REF!)*(COUNTIF($B46:$D46,#REF!)-1)/2)/COUNTIF($B46:$D46,#REF!)</f>
        <v>#REF!</v>
      </c>
      <c r="W46" s="2" t="e">
        <f>(RANK(#REF!,$B46:$D46,1)*COUNTIF($B46:$D46,#REF!)+COUNTIF($B46:$D46,#REF!)*(COUNTIF($B46:$D46,#REF!)-1)/2)/COUNTIF($B46:$D46,#REF!)</f>
        <v>#REF!</v>
      </c>
      <c r="X46" s="2" t="e">
        <f>(RANK(#REF!,$B46:$D46,1)*COUNTIF($B46:$D46,#REF!)+COUNTIF($B46:$D46,#REF!)*(COUNTIF($B46:$D46,#REF!)-1)/2)/COUNTIF($B46:$D46,#REF!)</f>
        <v>#REF!</v>
      </c>
      <c r="Y46" s="2" t="e">
        <f>(RANK(#REF!,$B46:$D46,1)*COUNTIF($B46:$D46,#REF!)+COUNTIF($B46:$D46,#REF!)*(COUNTIF($B46:$D46,#REF!)-1)/2)/COUNTIF($B46:$D46,#REF!)</f>
        <v>#REF!</v>
      </c>
      <c r="Z46" s="2" t="e">
        <f>(RANK(#REF!,$B46:$D46,1)*COUNTIF($B46:$D46,#REF!)+COUNTIF($B46:$D46,#REF!)*(COUNTIF($B46:$D46,#REF!)-1)/2)/COUNTIF($B46:$D46,#REF!)</f>
        <v>#REF!</v>
      </c>
      <c r="AA46" s="2" t="e">
        <f>(RANK(#REF!,$B46:$D46,1)*COUNTIF($B46:$D46,#REF!)+COUNTIF($B46:$D46,#REF!)*(COUNTIF($B46:$D46,#REF!)-1)/2)/COUNTIF($B46:$D46,#REF!)</f>
        <v>#REF!</v>
      </c>
      <c r="AB46" s="2" t="e">
        <f>(RANK(#REF!,$B46:$D46,1)*COUNTIF($B46:$D46,#REF!)+COUNTIF($B46:$D46,#REF!)*(COUNTIF($B46:$D46,#REF!)-1)/2)/COUNTIF($B46:$D46,#REF!)</f>
        <v>#REF!</v>
      </c>
    </row>
    <row r="47" spans="1:28" s="2" customFormat="1" ht="14.25" customHeight="1">
      <c r="A47" s="3" t="s">
        <v>68</v>
      </c>
      <c r="B47" s="39">
        <v>10</v>
      </c>
      <c r="C47" s="39">
        <v>9</v>
      </c>
      <c r="D47" s="39">
        <v>6</v>
      </c>
      <c r="E47" s="2">
        <f t="shared" si="5"/>
        <v>8.6666666666666679</v>
      </c>
      <c r="G47" s="3" t="str">
        <f t="shared" si="6"/>
        <v>n=45</v>
      </c>
      <c r="H47" s="2">
        <f t="shared" si="7"/>
        <v>3</v>
      </c>
      <c r="I47" s="2">
        <f t="shared" si="8"/>
        <v>2</v>
      </c>
      <c r="J47" s="2">
        <f t="shared" si="9"/>
        <v>1</v>
      </c>
      <c r="K47" s="2" t="e">
        <f>(RANK(#REF!,$B47:$D47,1)*COUNTIF($B47:$D47,#REF!)+COUNTIF($B47:$D47,#REF!)*(COUNTIF($B47:$D47,#REF!)-1)/2)/COUNTIF($B47:$D47,#REF!)</f>
        <v>#REF!</v>
      </c>
      <c r="L47" s="2" t="e">
        <f>(RANK(#REF!,$B47:$D47,1)*COUNTIF($B47:$D47,#REF!)+COUNTIF($B47:$D47,#REF!)*(COUNTIF($B47:$D47,#REF!)-1)/2)/COUNTIF($B47:$D47,#REF!)</f>
        <v>#REF!</v>
      </c>
      <c r="M47" s="2" t="e">
        <f>(RANK(#REF!,$B47:$D47,1)*COUNTIF($B47:$D47,#REF!)+COUNTIF($B47:$D47,#REF!)*(COUNTIF($B47:$D47,#REF!)-1)/2)/COUNTIF($B47:$D47,#REF!)</f>
        <v>#REF!</v>
      </c>
      <c r="N47" s="2" t="e">
        <f>(RANK(#REF!,$B47:$D47,1)*COUNTIF($B47:$D47,#REF!)+COUNTIF($B47:$D47,#REF!)*(COUNTIF($B47:$D47,#REF!)-1)/2)/COUNTIF($B47:$D47,#REF!)</f>
        <v>#REF!</v>
      </c>
      <c r="O47" s="2" t="e">
        <f>(RANK(#REF!,$B47:$D47,1)*COUNTIF($B47:$D47,#REF!)+COUNTIF($B47:$D47,#REF!)*(COUNTIF($B47:$D47,#REF!)-1)/2)/COUNTIF($B47:$D47,#REF!)</f>
        <v>#REF!</v>
      </c>
      <c r="P47" s="2" t="e">
        <f>(RANK(#REF!,$B47:$D47,1)*COUNTIF($B47:$D47,#REF!)+COUNTIF($B47:$D47,#REF!)*(COUNTIF($B47:$D47,#REF!)-1)/2)/COUNTIF($B47:$D47,#REF!)</f>
        <v>#REF!</v>
      </c>
      <c r="Q47" s="2" t="e">
        <f>(RANK(#REF!,$B47:$D47,1)*COUNTIF($B47:$D47,#REF!)+COUNTIF($B47:$D47,#REF!)*(COUNTIF($B47:$D47,#REF!)-1)/2)/COUNTIF($B47:$D47,#REF!)</f>
        <v>#REF!</v>
      </c>
      <c r="R47" s="2" t="e">
        <f>(RANK(#REF!,$B47:$D47,1)*COUNTIF($B47:$D47,#REF!)+COUNTIF($B47:$D47,#REF!)*(COUNTIF($B47:$D47,#REF!)-1)/2)/COUNTIF($B47:$D47,#REF!)</f>
        <v>#REF!</v>
      </c>
      <c r="S47" s="2" t="e">
        <f>(RANK(#REF!,$B47:$D47,1)*COUNTIF($B47:$D47,#REF!)+COUNTIF($B47:$D47,#REF!)*(COUNTIF($B47:$D47,#REF!)-1)/2)/COUNTIF($B47:$D47,#REF!)</f>
        <v>#REF!</v>
      </c>
      <c r="T47" s="2" t="e">
        <f>(RANK(#REF!,$B47:$D47,1)*COUNTIF($B47:$D47,#REF!)+COUNTIF($B47:$D47,#REF!)*(COUNTIF($B47:$D47,#REF!)-1)/2)/COUNTIF($B47:$D47,#REF!)</f>
        <v>#REF!</v>
      </c>
      <c r="U47" s="2" t="e">
        <f>(RANK(#REF!,$B47:$D47,1)*COUNTIF($B47:$D47,#REF!)+COUNTIF($B47:$D47,#REF!)*(COUNTIF($B47:$D47,#REF!)-1)/2)/COUNTIF($B47:$D47,#REF!)</f>
        <v>#REF!</v>
      </c>
      <c r="V47" s="2" t="e">
        <f>(RANK(#REF!,$B47:$D47,1)*COUNTIF($B47:$D47,#REF!)+COUNTIF($B47:$D47,#REF!)*(COUNTIF($B47:$D47,#REF!)-1)/2)/COUNTIF($B47:$D47,#REF!)</f>
        <v>#REF!</v>
      </c>
      <c r="W47" s="2" t="e">
        <f>(RANK(#REF!,$B47:$D47,1)*COUNTIF($B47:$D47,#REF!)+COUNTIF($B47:$D47,#REF!)*(COUNTIF($B47:$D47,#REF!)-1)/2)/COUNTIF($B47:$D47,#REF!)</f>
        <v>#REF!</v>
      </c>
      <c r="X47" s="2" t="e">
        <f>(RANK(#REF!,$B47:$D47,1)*COUNTIF($B47:$D47,#REF!)+COUNTIF($B47:$D47,#REF!)*(COUNTIF($B47:$D47,#REF!)-1)/2)/COUNTIF($B47:$D47,#REF!)</f>
        <v>#REF!</v>
      </c>
      <c r="Y47" s="2" t="e">
        <f>(RANK(#REF!,$B47:$D47,1)*COUNTIF($B47:$D47,#REF!)+COUNTIF($B47:$D47,#REF!)*(COUNTIF($B47:$D47,#REF!)-1)/2)/COUNTIF($B47:$D47,#REF!)</f>
        <v>#REF!</v>
      </c>
      <c r="Z47" s="2" t="e">
        <f>(RANK(#REF!,$B47:$D47,1)*COUNTIF($B47:$D47,#REF!)+COUNTIF($B47:$D47,#REF!)*(COUNTIF($B47:$D47,#REF!)-1)/2)/COUNTIF($B47:$D47,#REF!)</f>
        <v>#REF!</v>
      </c>
      <c r="AA47" s="2" t="e">
        <f>(RANK(#REF!,$B47:$D47,1)*COUNTIF($B47:$D47,#REF!)+COUNTIF($B47:$D47,#REF!)*(COUNTIF($B47:$D47,#REF!)-1)/2)/COUNTIF($B47:$D47,#REF!)</f>
        <v>#REF!</v>
      </c>
      <c r="AB47" s="2" t="e">
        <f>(RANK(#REF!,$B47:$D47,1)*COUNTIF($B47:$D47,#REF!)+COUNTIF($B47:$D47,#REF!)*(COUNTIF($B47:$D47,#REF!)-1)/2)/COUNTIF($B47:$D47,#REF!)</f>
        <v>#REF!</v>
      </c>
    </row>
    <row r="48" spans="1:28" s="2" customFormat="1" ht="14.25" customHeight="1">
      <c r="A48" s="3" t="s">
        <v>67</v>
      </c>
      <c r="B48" s="39">
        <v>8</v>
      </c>
      <c r="C48" s="39">
        <v>10</v>
      </c>
      <c r="D48" s="39">
        <v>7</v>
      </c>
      <c r="E48" s="2">
        <f t="shared" si="5"/>
        <v>4.666666666666667</v>
      </c>
      <c r="G48" s="3" t="str">
        <f t="shared" si="6"/>
        <v>n=46</v>
      </c>
      <c r="H48" s="2">
        <f t="shared" si="7"/>
        <v>2</v>
      </c>
      <c r="I48" s="2">
        <f t="shared" si="8"/>
        <v>3</v>
      </c>
      <c r="J48" s="2">
        <f t="shared" si="9"/>
        <v>1</v>
      </c>
      <c r="K48" s="2" t="e">
        <f>(RANK(#REF!,$B48:$D48,1)*COUNTIF($B48:$D48,#REF!)+COUNTIF($B48:$D48,#REF!)*(COUNTIF($B48:$D48,#REF!)-1)/2)/COUNTIF($B48:$D48,#REF!)</f>
        <v>#REF!</v>
      </c>
      <c r="L48" s="2" t="e">
        <f>(RANK(#REF!,$B48:$D48,1)*COUNTIF($B48:$D48,#REF!)+COUNTIF($B48:$D48,#REF!)*(COUNTIF($B48:$D48,#REF!)-1)/2)/COUNTIF($B48:$D48,#REF!)</f>
        <v>#REF!</v>
      </c>
      <c r="M48" s="2" t="e">
        <f>(RANK(#REF!,$B48:$D48,1)*COUNTIF($B48:$D48,#REF!)+COUNTIF($B48:$D48,#REF!)*(COUNTIF($B48:$D48,#REF!)-1)/2)/COUNTIF($B48:$D48,#REF!)</f>
        <v>#REF!</v>
      </c>
      <c r="N48" s="2" t="e">
        <f>(RANK(#REF!,$B48:$D48,1)*COUNTIF($B48:$D48,#REF!)+COUNTIF($B48:$D48,#REF!)*(COUNTIF($B48:$D48,#REF!)-1)/2)/COUNTIF($B48:$D48,#REF!)</f>
        <v>#REF!</v>
      </c>
      <c r="O48" s="2" t="e">
        <f>(RANK(#REF!,$B48:$D48,1)*COUNTIF($B48:$D48,#REF!)+COUNTIF($B48:$D48,#REF!)*(COUNTIF($B48:$D48,#REF!)-1)/2)/COUNTIF($B48:$D48,#REF!)</f>
        <v>#REF!</v>
      </c>
      <c r="P48" s="2" t="e">
        <f>(RANK(#REF!,$B48:$D48,1)*COUNTIF($B48:$D48,#REF!)+COUNTIF($B48:$D48,#REF!)*(COUNTIF($B48:$D48,#REF!)-1)/2)/COUNTIF($B48:$D48,#REF!)</f>
        <v>#REF!</v>
      </c>
      <c r="Q48" s="2" t="e">
        <f>(RANK(#REF!,$B48:$D48,1)*COUNTIF($B48:$D48,#REF!)+COUNTIF($B48:$D48,#REF!)*(COUNTIF($B48:$D48,#REF!)-1)/2)/COUNTIF($B48:$D48,#REF!)</f>
        <v>#REF!</v>
      </c>
      <c r="R48" s="2" t="e">
        <f>(RANK(#REF!,$B48:$D48,1)*COUNTIF($B48:$D48,#REF!)+COUNTIF($B48:$D48,#REF!)*(COUNTIF($B48:$D48,#REF!)-1)/2)/COUNTIF($B48:$D48,#REF!)</f>
        <v>#REF!</v>
      </c>
      <c r="S48" s="2" t="e">
        <f>(RANK(#REF!,$B48:$D48,1)*COUNTIF($B48:$D48,#REF!)+COUNTIF($B48:$D48,#REF!)*(COUNTIF($B48:$D48,#REF!)-1)/2)/COUNTIF($B48:$D48,#REF!)</f>
        <v>#REF!</v>
      </c>
      <c r="T48" s="2" t="e">
        <f>(RANK(#REF!,$B48:$D48,1)*COUNTIF($B48:$D48,#REF!)+COUNTIF($B48:$D48,#REF!)*(COUNTIF($B48:$D48,#REF!)-1)/2)/COUNTIF($B48:$D48,#REF!)</f>
        <v>#REF!</v>
      </c>
      <c r="U48" s="2" t="e">
        <f>(RANK(#REF!,$B48:$D48,1)*COUNTIF($B48:$D48,#REF!)+COUNTIF($B48:$D48,#REF!)*(COUNTIF($B48:$D48,#REF!)-1)/2)/COUNTIF($B48:$D48,#REF!)</f>
        <v>#REF!</v>
      </c>
      <c r="V48" s="2" t="e">
        <f>(RANK(#REF!,$B48:$D48,1)*COUNTIF($B48:$D48,#REF!)+COUNTIF($B48:$D48,#REF!)*(COUNTIF($B48:$D48,#REF!)-1)/2)/COUNTIF($B48:$D48,#REF!)</f>
        <v>#REF!</v>
      </c>
      <c r="W48" s="2" t="e">
        <f>(RANK(#REF!,$B48:$D48,1)*COUNTIF($B48:$D48,#REF!)+COUNTIF($B48:$D48,#REF!)*(COUNTIF($B48:$D48,#REF!)-1)/2)/COUNTIF($B48:$D48,#REF!)</f>
        <v>#REF!</v>
      </c>
      <c r="X48" s="2" t="e">
        <f>(RANK(#REF!,$B48:$D48,1)*COUNTIF($B48:$D48,#REF!)+COUNTIF($B48:$D48,#REF!)*(COUNTIF($B48:$D48,#REF!)-1)/2)/COUNTIF($B48:$D48,#REF!)</f>
        <v>#REF!</v>
      </c>
      <c r="Y48" s="2" t="e">
        <f>(RANK(#REF!,$B48:$D48,1)*COUNTIF($B48:$D48,#REF!)+COUNTIF($B48:$D48,#REF!)*(COUNTIF($B48:$D48,#REF!)-1)/2)/COUNTIF($B48:$D48,#REF!)</f>
        <v>#REF!</v>
      </c>
      <c r="Z48" s="2" t="e">
        <f>(RANK(#REF!,$B48:$D48,1)*COUNTIF($B48:$D48,#REF!)+COUNTIF($B48:$D48,#REF!)*(COUNTIF($B48:$D48,#REF!)-1)/2)/COUNTIF($B48:$D48,#REF!)</f>
        <v>#REF!</v>
      </c>
      <c r="AA48" s="2" t="e">
        <f>(RANK(#REF!,$B48:$D48,1)*COUNTIF($B48:$D48,#REF!)+COUNTIF($B48:$D48,#REF!)*(COUNTIF($B48:$D48,#REF!)-1)/2)/COUNTIF($B48:$D48,#REF!)</f>
        <v>#REF!</v>
      </c>
      <c r="AB48" s="2" t="e">
        <f>(RANK(#REF!,$B48:$D48,1)*COUNTIF($B48:$D48,#REF!)+COUNTIF($B48:$D48,#REF!)*(COUNTIF($B48:$D48,#REF!)-1)/2)/COUNTIF($B48:$D48,#REF!)</f>
        <v>#REF!</v>
      </c>
    </row>
    <row r="49" spans="1:28" s="2" customFormat="1" ht="14.25" customHeight="1">
      <c r="A49" s="3" t="s">
        <v>66</v>
      </c>
      <c r="B49" s="39">
        <v>4</v>
      </c>
      <c r="C49" s="39">
        <v>8</v>
      </c>
      <c r="D49" s="39">
        <v>6</v>
      </c>
      <c r="E49" s="2">
        <f t="shared" si="5"/>
        <v>8</v>
      </c>
      <c r="G49" s="3" t="str">
        <f t="shared" si="6"/>
        <v>n=47</v>
      </c>
      <c r="H49" s="2">
        <f t="shared" si="7"/>
        <v>1</v>
      </c>
      <c r="I49" s="2">
        <f t="shared" si="8"/>
        <v>3</v>
      </c>
      <c r="J49" s="2">
        <f t="shared" si="9"/>
        <v>2</v>
      </c>
      <c r="K49" s="2" t="e">
        <f>(RANK(#REF!,$B49:$D49,1)*COUNTIF($B49:$D49,#REF!)+COUNTIF($B49:$D49,#REF!)*(COUNTIF($B49:$D49,#REF!)-1)/2)/COUNTIF($B49:$D49,#REF!)</f>
        <v>#REF!</v>
      </c>
      <c r="L49" s="2" t="e">
        <f>(RANK(#REF!,$B49:$D49,1)*COUNTIF($B49:$D49,#REF!)+COUNTIF($B49:$D49,#REF!)*(COUNTIF($B49:$D49,#REF!)-1)/2)/COUNTIF($B49:$D49,#REF!)</f>
        <v>#REF!</v>
      </c>
      <c r="M49" s="2" t="e">
        <f>(RANK(#REF!,$B49:$D49,1)*COUNTIF($B49:$D49,#REF!)+COUNTIF($B49:$D49,#REF!)*(COUNTIF($B49:$D49,#REF!)-1)/2)/COUNTIF($B49:$D49,#REF!)</f>
        <v>#REF!</v>
      </c>
      <c r="N49" s="2" t="e">
        <f>(RANK(#REF!,$B49:$D49,1)*COUNTIF($B49:$D49,#REF!)+COUNTIF($B49:$D49,#REF!)*(COUNTIF($B49:$D49,#REF!)-1)/2)/COUNTIF($B49:$D49,#REF!)</f>
        <v>#REF!</v>
      </c>
      <c r="O49" s="2" t="e">
        <f>(RANK(#REF!,$B49:$D49,1)*COUNTIF($B49:$D49,#REF!)+COUNTIF($B49:$D49,#REF!)*(COUNTIF($B49:$D49,#REF!)-1)/2)/COUNTIF($B49:$D49,#REF!)</f>
        <v>#REF!</v>
      </c>
      <c r="P49" s="2" t="e">
        <f>(RANK(#REF!,$B49:$D49,1)*COUNTIF($B49:$D49,#REF!)+COUNTIF($B49:$D49,#REF!)*(COUNTIF($B49:$D49,#REF!)-1)/2)/COUNTIF($B49:$D49,#REF!)</f>
        <v>#REF!</v>
      </c>
      <c r="Q49" s="2" t="e">
        <f>(RANK(#REF!,$B49:$D49,1)*COUNTIF($B49:$D49,#REF!)+COUNTIF($B49:$D49,#REF!)*(COUNTIF($B49:$D49,#REF!)-1)/2)/COUNTIF($B49:$D49,#REF!)</f>
        <v>#REF!</v>
      </c>
      <c r="R49" s="2" t="e">
        <f>(RANK(#REF!,$B49:$D49,1)*COUNTIF($B49:$D49,#REF!)+COUNTIF($B49:$D49,#REF!)*(COUNTIF($B49:$D49,#REF!)-1)/2)/COUNTIF($B49:$D49,#REF!)</f>
        <v>#REF!</v>
      </c>
      <c r="S49" s="2" t="e">
        <f>(RANK(#REF!,$B49:$D49,1)*COUNTIF($B49:$D49,#REF!)+COUNTIF($B49:$D49,#REF!)*(COUNTIF($B49:$D49,#REF!)-1)/2)/COUNTIF($B49:$D49,#REF!)</f>
        <v>#REF!</v>
      </c>
      <c r="T49" s="2" t="e">
        <f>(RANK(#REF!,$B49:$D49,1)*COUNTIF($B49:$D49,#REF!)+COUNTIF($B49:$D49,#REF!)*(COUNTIF($B49:$D49,#REF!)-1)/2)/COUNTIF($B49:$D49,#REF!)</f>
        <v>#REF!</v>
      </c>
      <c r="U49" s="2" t="e">
        <f>(RANK(#REF!,$B49:$D49,1)*COUNTIF($B49:$D49,#REF!)+COUNTIF($B49:$D49,#REF!)*(COUNTIF($B49:$D49,#REF!)-1)/2)/COUNTIF($B49:$D49,#REF!)</f>
        <v>#REF!</v>
      </c>
      <c r="V49" s="2" t="e">
        <f>(RANK(#REF!,$B49:$D49,1)*COUNTIF($B49:$D49,#REF!)+COUNTIF($B49:$D49,#REF!)*(COUNTIF($B49:$D49,#REF!)-1)/2)/COUNTIF($B49:$D49,#REF!)</f>
        <v>#REF!</v>
      </c>
      <c r="W49" s="2" t="e">
        <f>(RANK(#REF!,$B49:$D49,1)*COUNTIF($B49:$D49,#REF!)+COUNTIF($B49:$D49,#REF!)*(COUNTIF($B49:$D49,#REF!)-1)/2)/COUNTIF($B49:$D49,#REF!)</f>
        <v>#REF!</v>
      </c>
      <c r="X49" s="2" t="e">
        <f>(RANK(#REF!,$B49:$D49,1)*COUNTIF($B49:$D49,#REF!)+COUNTIF($B49:$D49,#REF!)*(COUNTIF($B49:$D49,#REF!)-1)/2)/COUNTIF($B49:$D49,#REF!)</f>
        <v>#REF!</v>
      </c>
      <c r="Y49" s="2" t="e">
        <f>(RANK(#REF!,$B49:$D49,1)*COUNTIF($B49:$D49,#REF!)+COUNTIF($B49:$D49,#REF!)*(COUNTIF($B49:$D49,#REF!)-1)/2)/COUNTIF($B49:$D49,#REF!)</f>
        <v>#REF!</v>
      </c>
      <c r="Z49" s="2" t="e">
        <f>(RANK(#REF!,$B49:$D49,1)*COUNTIF($B49:$D49,#REF!)+COUNTIF($B49:$D49,#REF!)*(COUNTIF($B49:$D49,#REF!)-1)/2)/COUNTIF($B49:$D49,#REF!)</f>
        <v>#REF!</v>
      </c>
      <c r="AA49" s="2" t="e">
        <f>(RANK(#REF!,$B49:$D49,1)*COUNTIF($B49:$D49,#REF!)+COUNTIF($B49:$D49,#REF!)*(COUNTIF($B49:$D49,#REF!)-1)/2)/COUNTIF($B49:$D49,#REF!)</f>
        <v>#REF!</v>
      </c>
      <c r="AB49" s="2" t="e">
        <f>(RANK(#REF!,$B49:$D49,1)*COUNTIF($B49:$D49,#REF!)+COUNTIF($B49:$D49,#REF!)*(COUNTIF($B49:$D49,#REF!)-1)/2)/COUNTIF($B49:$D49,#REF!)</f>
        <v>#REF!</v>
      </c>
    </row>
    <row r="50" spans="1:28" s="2" customFormat="1" ht="14.25" customHeight="1">
      <c r="A50" s="3" t="s">
        <v>65</v>
      </c>
      <c r="B50" s="39">
        <v>8</v>
      </c>
      <c r="C50" s="39">
        <v>7</v>
      </c>
      <c r="D50" s="39">
        <v>9</v>
      </c>
      <c r="E50" s="2">
        <f t="shared" si="5"/>
        <v>2</v>
      </c>
      <c r="G50" s="3" t="str">
        <f t="shared" si="6"/>
        <v>n=48</v>
      </c>
      <c r="H50" s="2">
        <f t="shared" si="7"/>
        <v>2</v>
      </c>
      <c r="I50" s="2">
        <f t="shared" si="8"/>
        <v>1</v>
      </c>
      <c r="J50" s="2">
        <f t="shared" si="9"/>
        <v>3</v>
      </c>
      <c r="K50" s="2" t="e">
        <f>(RANK(#REF!,$B50:$D50,1)*COUNTIF($B50:$D50,#REF!)+COUNTIF($B50:$D50,#REF!)*(COUNTIF($B50:$D50,#REF!)-1)/2)/COUNTIF($B50:$D50,#REF!)</f>
        <v>#REF!</v>
      </c>
      <c r="L50" s="2" t="e">
        <f>(RANK(#REF!,$B50:$D50,1)*COUNTIF($B50:$D50,#REF!)+COUNTIF($B50:$D50,#REF!)*(COUNTIF($B50:$D50,#REF!)-1)/2)/COUNTIF($B50:$D50,#REF!)</f>
        <v>#REF!</v>
      </c>
      <c r="M50" s="2" t="e">
        <f>(RANK(#REF!,$B50:$D50,1)*COUNTIF($B50:$D50,#REF!)+COUNTIF($B50:$D50,#REF!)*(COUNTIF($B50:$D50,#REF!)-1)/2)/COUNTIF($B50:$D50,#REF!)</f>
        <v>#REF!</v>
      </c>
      <c r="N50" s="2" t="e">
        <f>(RANK(#REF!,$B50:$D50,1)*COUNTIF($B50:$D50,#REF!)+COUNTIF($B50:$D50,#REF!)*(COUNTIF($B50:$D50,#REF!)-1)/2)/COUNTIF($B50:$D50,#REF!)</f>
        <v>#REF!</v>
      </c>
      <c r="O50" s="2" t="e">
        <f>(RANK(#REF!,$B50:$D50,1)*COUNTIF($B50:$D50,#REF!)+COUNTIF($B50:$D50,#REF!)*(COUNTIF($B50:$D50,#REF!)-1)/2)/COUNTIF($B50:$D50,#REF!)</f>
        <v>#REF!</v>
      </c>
      <c r="P50" s="2" t="e">
        <f>(RANK(#REF!,$B50:$D50,1)*COUNTIF($B50:$D50,#REF!)+COUNTIF($B50:$D50,#REF!)*(COUNTIF($B50:$D50,#REF!)-1)/2)/COUNTIF($B50:$D50,#REF!)</f>
        <v>#REF!</v>
      </c>
      <c r="Q50" s="2" t="e">
        <f>(RANK(#REF!,$B50:$D50,1)*COUNTIF($B50:$D50,#REF!)+COUNTIF($B50:$D50,#REF!)*(COUNTIF($B50:$D50,#REF!)-1)/2)/COUNTIF($B50:$D50,#REF!)</f>
        <v>#REF!</v>
      </c>
      <c r="R50" s="2" t="e">
        <f>(RANK(#REF!,$B50:$D50,1)*COUNTIF($B50:$D50,#REF!)+COUNTIF($B50:$D50,#REF!)*(COUNTIF($B50:$D50,#REF!)-1)/2)/COUNTIF($B50:$D50,#REF!)</f>
        <v>#REF!</v>
      </c>
      <c r="S50" s="2" t="e">
        <f>(RANK(#REF!,$B50:$D50,1)*COUNTIF($B50:$D50,#REF!)+COUNTIF($B50:$D50,#REF!)*(COUNTIF($B50:$D50,#REF!)-1)/2)/COUNTIF($B50:$D50,#REF!)</f>
        <v>#REF!</v>
      </c>
      <c r="T50" s="2" t="e">
        <f>(RANK(#REF!,$B50:$D50,1)*COUNTIF($B50:$D50,#REF!)+COUNTIF($B50:$D50,#REF!)*(COUNTIF($B50:$D50,#REF!)-1)/2)/COUNTIF($B50:$D50,#REF!)</f>
        <v>#REF!</v>
      </c>
      <c r="U50" s="2" t="e">
        <f>(RANK(#REF!,$B50:$D50,1)*COUNTIF($B50:$D50,#REF!)+COUNTIF($B50:$D50,#REF!)*(COUNTIF($B50:$D50,#REF!)-1)/2)/COUNTIF($B50:$D50,#REF!)</f>
        <v>#REF!</v>
      </c>
      <c r="V50" s="2" t="e">
        <f>(RANK(#REF!,$B50:$D50,1)*COUNTIF($B50:$D50,#REF!)+COUNTIF($B50:$D50,#REF!)*(COUNTIF($B50:$D50,#REF!)-1)/2)/COUNTIF($B50:$D50,#REF!)</f>
        <v>#REF!</v>
      </c>
      <c r="W50" s="2" t="e">
        <f>(RANK(#REF!,$B50:$D50,1)*COUNTIF($B50:$D50,#REF!)+COUNTIF($B50:$D50,#REF!)*(COUNTIF($B50:$D50,#REF!)-1)/2)/COUNTIF($B50:$D50,#REF!)</f>
        <v>#REF!</v>
      </c>
      <c r="X50" s="2" t="e">
        <f>(RANK(#REF!,$B50:$D50,1)*COUNTIF($B50:$D50,#REF!)+COUNTIF($B50:$D50,#REF!)*(COUNTIF($B50:$D50,#REF!)-1)/2)/COUNTIF($B50:$D50,#REF!)</f>
        <v>#REF!</v>
      </c>
      <c r="Y50" s="2" t="e">
        <f>(RANK(#REF!,$B50:$D50,1)*COUNTIF($B50:$D50,#REF!)+COUNTIF($B50:$D50,#REF!)*(COUNTIF($B50:$D50,#REF!)-1)/2)/COUNTIF($B50:$D50,#REF!)</f>
        <v>#REF!</v>
      </c>
      <c r="Z50" s="2" t="e">
        <f>(RANK(#REF!,$B50:$D50,1)*COUNTIF($B50:$D50,#REF!)+COUNTIF($B50:$D50,#REF!)*(COUNTIF($B50:$D50,#REF!)-1)/2)/COUNTIF($B50:$D50,#REF!)</f>
        <v>#REF!</v>
      </c>
      <c r="AA50" s="2" t="e">
        <f>(RANK(#REF!,$B50:$D50,1)*COUNTIF($B50:$D50,#REF!)+COUNTIF($B50:$D50,#REF!)*(COUNTIF($B50:$D50,#REF!)-1)/2)/COUNTIF($B50:$D50,#REF!)</f>
        <v>#REF!</v>
      </c>
      <c r="AB50" s="2" t="e">
        <f>(RANK(#REF!,$B50:$D50,1)*COUNTIF($B50:$D50,#REF!)+COUNTIF($B50:$D50,#REF!)*(COUNTIF($B50:$D50,#REF!)-1)/2)/COUNTIF($B50:$D50,#REF!)</f>
        <v>#REF!</v>
      </c>
    </row>
    <row r="51" spans="1:28" s="2" customFormat="1" ht="14.25" customHeight="1">
      <c r="A51" s="3" t="s">
        <v>64</v>
      </c>
      <c r="B51" s="39">
        <v>4</v>
      </c>
      <c r="C51" s="39">
        <v>8</v>
      </c>
      <c r="D51" s="39">
        <v>4</v>
      </c>
      <c r="E51" s="2">
        <f t="shared" si="5"/>
        <v>10.666666666666666</v>
      </c>
      <c r="G51" s="3" t="str">
        <f t="shared" si="6"/>
        <v>n=49</v>
      </c>
      <c r="H51" s="2">
        <f t="shared" si="7"/>
        <v>1.5</v>
      </c>
      <c r="I51" s="2">
        <f t="shared" si="8"/>
        <v>3</v>
      </c>
      <c r="J51" s="2">
        <f t="shared" si="9"/>
        <v>1.5</v>
      </c>
      <c r="K51" s="2" t="e">
        <f>(RANK(#REF!,$B51:$D51,1)*COUNTIF($B51:$D51,#REF!)+COUNTIF($B51:$D51,#REF!)*(COUNTIF($B51:$D51,#REF!)-1)/2)/COUNTIF($B51:$D51,#REF!)</f>
        <v>#REF!</v>
      </c>
      <c r="L51" s="2" t="e">
        <f>(RANK(#REF!,$B51:$D51,1)*COUNTIF($B51:$D51,#REF!)+COUNTIF($B51:$D51,#REF!)*(COUNTIF($B51:$D51,#REF!)-1)/2)/COUNTIF($B51:$D51,#REF!)</f>
        <v>#REF!</v>
      </c>
      <c r="M51" s="2" t="e">
        <f>(RANK(#REF!,$B51:$D51,1)*COUNTIF($B51:$D51,#REF!)+COUNTIF($B51:$D51,#REF!)*(COUNTIF($B51:$D51,#REF!)-1)/2)/COUNTIF($B51:$D51,#REF!)</f>
        <v>#REF!</v>
      </c>
      <c r="N51" s="2" t="e">
        <f>(RANK(#REF!,$B51:$D51,1)*COUNTIF($B51:$D51,#REF!)+COUNTIF($B51:$D51,#REF!)*(COUNTIF($B51:$D51,#REF!)-1)/2)/COUNTIF($B51:$D51,#REF!)</f>
        <v>#REF!</v>
      </c>
      <c r="O51" s="2" t="e">
        <f>(RANK(#REF!,$B51:$D51,1)*COUNTIF($B51:$D51,#REF!)+COUNTIF($B51:$D51,#REF!)*(COUNTIF($B51:$D51,#REF!)-1)/2)/COUNTIF($B51:$D51,#REF!)</f>
        <v>#REF!</v>
      </c>
      <c r="P51" s="2" t="e">
        <f>(RANK(#REF!,$B51:$D51,1)*COUNTIF($B51:$D51,#REF!)+COUNTIF($B51:$D51,#REF!)*(COUNTIF($B51:$D51,#REF!)-1)/2)/COUNTIF($B51:$D51,#REF!)</f>
        <v>#REF!</v>
      </c>
      <c r="Q51" s="2" t="e">
        <f>(RANK(#REF!,$B51:$D51,1)*COUNTIF($B51:$D51,#REF!)+COUNTIF($B51:$D51,#REF!)*(COUNTIF($B51:$D51,#REF!)-1)/2)/COUNTIF($B51:$D51,#REF!)</f>
        <v>#REF!</v>
      </c>
      <c r="R51" s="2" t="e">
        <f>(RANK(#REF!,$B51:$D51,1)*COUNTIF($B51:$D51,#REF!)+COUNTIF($B51:$D51,#REF!)*(COUNTIF($B51:$D51,#REF!)-1)/2)/COUNTIF($B51:$D51,#REF!)</f>
        <v>#REF!</v>
      </c>
      <c r="S51" s="2" t="e">
        <f>(RANK(#REF!,$B51:$D51,1)*COUNTIF($B51:$D51,#REF!)+COUNTIF($B51:$D51,#REF!)*(COUNTIF($B51:$D51,#REF!)-1)/2)/COUNTIF($B51:$D51,#REF!)</f>
        <v>#REF!</v>
      </c>
      <c r="T51" s="2" t="e">
        <f>(RANK(#REF!,$B51:$D51,1)*COUNTIF($B51:$D51,#REF!)+COUNTIF($B51:$D51,#REF!)*(COUNTIF($B51:$D51,#REF!)-1)/2)/COUNTIF($B51:$D51,#REF!)</f>
        <v>#REF!</v>
      </c>
      <c r="U51" s="2" t="e">
        <f>(RANK(#REF!,$B51:$D51,1)*COUNTIF($B51:$D51,#REF!)+COUNTIF($B51:$D51,#REF!)*(COUNTIF($B51:$D51,#REF!)-1)/2)/COUNTIF($B51:$D51,#REF!)</f>
        <v>#REF!</v>
      </c>
      <c r="V51" s="2" t="e">
        <f>(RANK(#REF!,$B51:$D51,1)*COUNTIF($B51:$D51,#REF!)+COUNTIF($B51:$D51,#REF!)*(COUNTIF($B51:$D51,#REF!)-1)/2)/COUNTIF($B51:$D51,#REF!)</f>
        <v>#REF!</v>
      </c>
      <c r="W51" s="2" t="e">
        <f>(RANK(#REF!,$B51:$D51,1)*COUNTIF($B51:$D51,#REF!)+COUNTIF($B51:$D51,#REF!)*(COUNTIF($B51:$D51,#REF!)-1)/2)/COUNTIF($B51:$D51,#REF!)</f>
        <v>#REF!</v>
      </c>
      <c r="X51" s="2" t="e">
        <f>(RANK(#REF!,$B51:$D51,1)*COUNTIF($B51:$D51,#REF!)+COUNTIF($B51:$D51,#REF!)*(COUNTIF($B51:$D51,#REF!)-1)/2)/COUNTIF($B51:$D51,#REF!)</f>
        <v>#REF!</v>
      </c>
      <c r="Y51" s="2" t="e">
        <f>(RANK(#REF!,$B51:$D51,1)*COUNTIF($B51:$D51,#REF!)+COUNTIF($B51:$D51,#REF!)*(COUNTIF($B51:$D51,#REF!)-1)/2)/COUNTIF($B51:$D51,#REF!)</f>
        <v>#REF!</v>
      </c>
      <c r="Z51" s="2" t="e">
        <f>(RANK(#REF!,$B51:$D51,1)*COUNTIF($B51:$D51,#REF!)+COUNTIF($B51:$D51,#REF!)*(COUNTIF($B51:$D51,#REF!)-1)/2)/COUNTIF($B51:$D51,#REF!)</f>
        <v>#REF!</v>
      </c>
      <c r="AA51" s="2" t="e">
        <f>(RANK(#REF!,$B51:$D51,1)*COUNTIF($B51:$D51,#REF!)+COUNTIF($B51:$D51,#REF!)*(COUNTIF($B51:$D51,#REF!)-1)/2)/COUNTIF($B51:$D51,#REF!)</f>
        <v>#REF!</v>
      </c>
      <c r="AB51" s="2" t="e">
        <f>(RANK(#REF!,$B51:$D51,1)*COUNTIF($B51:$D51,#REF!)+COUNTIF($B51:$D51,#REF!)*(COUNTIF($B51:$D51,#REF!)-1)/2)/COUNTIF($B51:$D51,#REF!)</f>
        <v>#REF!</v>
      </c>
    </row>
    <row r="52" spans="1:28" s="2" customFormat="1" ht="14.25" customHeight="1">
      <c r="A52" s="3" t="s">
        <v>63</v>
      </c>
      <c r="B52" s="39">
        <v>9</v>
      </c>
      <c r="C52" s="39">
        <v>5</v>
      </c>
      <c r="D52" s="39">
        <v>9</v>
      </c>
      <c r="E52" s="2">
        <f t="shared" si="5"/>
        <v>10.666666666666666</v>
      </c>
      <c r="G52" s="3" t="str">
        <f t="shared" si="6"/>
        <v>n=50</v>
      </c>
      <c r="H52" s="2">
        <f t="shared" si="7"/>
        <v>2.5</v>
      </c>
      <c r="I52" s="2">
        <f t="shared" si="8"/>
        <v>1</v>
      </c>
      <c r="J52" s="2">
        <f t="shared" si="9"/>
        <v>2.5</v>
      </c>
      <c r="K52" s="2" t="e">
        <f>(RANK(#REF!,$B52:$D52,1)*COUNTIF($B52:$D52,#REF!)+COUNTIF($B52:$D52,#REF!)*(COUNTIF($B52:$D52,#REF!)-1)/2)/COUNTIF($B52:$D52,#REF!)</f>
        <v>#REF!</v>
      </c>
      <c r="L52" s="2" t="e">
        <f>(RANK(#REF!,$B52:$D52,1)*COUNTIF($B52:$D52,#REF!)+COUNTIF($B52:$D52,#REF!)*(COUNTIF($B52:$D52,#REF!)-1)/2)/COUNTIF($B52:$D52,#REF!)</f>
        <v>#REF!</v>
      </c>
      <c r="M52" s="2" t="e">
        <f>(RANK(#REF!,$B52:$D52,1)*COUNTIF($B52:$D52,#REF!)+COUNTIF($B52:$D52,#REF!)*(COUNTIF($B52:$D52,#REF!)-1)/2)/COUNTIF($B52:$D52,#REF!)</f>
        <v>#REF!</v>
      </c>
      <c r="N52" s="2" t="e">
        <f>(RANK(#REF!,$B52:$D52,1)*COUNTIF($B52:$D52,#REF!)+COUNTIF($B52:$D52,#REF!)*(COUNTIF($B52:$D52,#REF!)-1)/2)/COUNTIF($B52:$D52,#REF!)</f>
        <v>#REF!</v>
      </c>
      <c r="O52" s="2" t="e">
        <f>(RANK(#REF!,$B52:$D52,1)*COUNTIF($B52:$D52,#REF!)+COUNTIF($B52:$D52,#REF!)*(COUNTIF($B52:$D52,#REF!)-1)/2)/COUNTIF($B52:$D52,#REF!)</f>
        <v>#REF!</v>
      </c>
      <c r="P52" s="2" t="e">
        <f>(RANK(#REF!,$B52:$D52,1)*COUNTIF($B52:$D52,#REF!)+COUNTIF($B52:$D52,#REF!)*(COUNTIF($B52:$D52,#REF!)-1)/2)/COUNTIF($B52:$D52,#REF!)</f>
        <v>#REF!</v>
      </c>
      <c r="Q52" s="2" t="e">
        <f>(RANK(#REF!,$B52:$D52,1)*COUNTIF($B52:$D52,#REF!)+COUNTIF($B52:$D52,#REF!)*(COUNTIF($B52:$D52,#REF!)-1)/2)/COUNTIF($B52:$D52,#REF!)</f>
        <v>#REF!</v>
      </c>
      <c r="R52" s="2" t="e">
        <f>(RANK(#REF!,$B52:$D52,1)*COUNTIF($B52:$D52,#REF!)+COUNTIF($B52:$D52,#REF!)*(COUNTIF($B52:$D52,#REF!)-1)/2)/COUNTIF($B52:$D52,#REF!)</f>
        <v>#REF!</v>
      </c>
      <c r="S52" s="2" t="e">
        <f>(RANK(#REF!,$B52:$D52,1)*COUNTIF($B52:$D52,#REF!)+COUNTIF($B52:$D52,#REF!)*(COUNTIF($B52:$D52,#REF!)-1)/2)/COUNTIF($B52:$D52,#REF!)</f>
        <v>#REF!</v>
      </c>
      <c r="T52" s="2" t="e">
        <f>(RANK(#REF!,$B52:$D52,1)*COUNTIF($B52:$D52,#REF!)+COUNTIF($B52:$D52,#REF!)*(COUNTIF($B52:$D52,#REF!)-1)/2)/COUNTIF($B52:$D52,#REF!)</f>
        <v>#REF!</v>
      </c>
      <c r="U52" s="2" t="e">
        <f>(RANK(#REF!,$B52:$D52,1)*COUNTIF($B52:$D52,#REF!)+COUNTIF($B52:$D52,#REF!)*(COUNTIF($B52:$D52,#REF!)-1)/2)/COUNTIF($B52:$D52,#REF!)</f>
        <v>#REF!</v>
      </c>
      <c r="V52" s="2" t="e">
        <f>(RANK(#REF!,$B52:$D52,1)*COUNTIF($B52:$D52,#REF!)+COUNTIF($B52:$D52,#REF!)*(COUNTIF($B52:$D52,#REF!)-1)/2)/COUNTIF($B52:$D52,#REF!)</f>
        <v>#REF!</v>
      </c>
      <c r="W52" s="2" t="e">
        <f>(RANK(#REF!,$B52:$D52,1)*COUNTIF($B52:$D52,#REF!)+COUNTIF($B52:$D52,#REF!)*(COUNTIF($B52:$D52,#REF!)-1)/2)/COUNTIF($B52:$D52,#REF!)</f>
        <v>#REF!</v>
      </c>
      <c r="X52" s="2" t="e">
        <f>(RANK(#REF!,$B52:$D52,1)*COUNTIF($B52:$D52,#REF!)+COUNTIF($B52:$D52,#REF!)*(COUNTIF($B52:$D52,#REF!)-1)/2)/COUNTIF($B52:$D52,#REF!)</f>
        <v>#REF!</v>
      </c>
      <c r="Y52" s="2" t="e">
        <f>(RANK(#REF!,$B52:$D52,1)*COUNTIF($B52:$D52,#REF!)+COUNTIF($B52:$D52,#REF!)*(COUNTIF($B52:$D52,#REF!)-1)/2)/COUNTIF($B52:$D52,#REF!)</f>
        <v>#REF!</v>
      </c>
      <c r="Z52" s="2" t="e">
        <f>(RANK(#REF!,$B52:$D52,1)*COUNTIF($B52:$D52,#REF!)+COUNTIF($B52:$D52,#REF!)*(COUNTIF($B52:$D52,#REF!)-1)/2)/COUNTIF($B52:$D52,#REF!)</f>
        <v>#REF!</v>
      </c>
      <c r="AA52" s="2" t="e">
        <f>(RANK(#REF!,$B52:$D52,1)*COUNTIF($B52:$D52,#REF!)+COUNTIF($B52:$D52,#REF!)*(COUNTIF($B52:$D52,#REF!)-1)/2)/COUNTIF($B52:$D52,#REF!)</f>
        <v>#REF!</v>
      </c>
      <c r="AB52" s="2" t="e">
        <f>(RANK(#REF!,$B52:$D52,1)*COUNTIF($B52:$D52,#REF!)+COUNTIF($B52:$D52,#REF!)*(COUNTIF($B52:$D52,#REF!)-1)/2)/COUNTIF($B52:$D52,#REF!)</f>
        <v>#REF!</v>
      </c>
    </row>
    <row r="53" spans="1:28" s="2" customFormat="1" ht="14.25" customHeight="1">
      <c r="A53" s="3" t="s">
        <v>62</v>
      </c>
      <c r="B53" s="39">
        <v>6</v>
      </c>
      <c r="C53" s="39">
        <v>8</v>
      </c>
      <c r="D53" s="39">
        <v>3</v>
      </c>
      <c r="E53" s="2">
        <f t="shared" si="5"/>
        <v>12.666666666666666</v>
      </c>
      <c r="G53" s="3" t="str">
        <f t="shared" si="6"/>
        <v>n=51</v>
      </c>
      <c r="H53" s="2">
        <f t="shared" si="7"/>
        <v>2</v>
      </c>
      <c r="I53" s="2">
        <f t="shared" si="8"/>
        <v>3</v>
      </c>
      <c r="J53" s="2">
        <f t="shared" si="9"/>
        <v>1</v>
      </c>
      <c r="K53" s="2" t="e">
        <f>(RANK(#REF!,$B53:$D53,1)*COUNTIF($B53:$D53,#REF!)+COUNTIF($B53:$D53,#REF!)*(COUNTIF($B53:$D53,#REF!)-1)/2)/COUNTIF($B53:$D53,#REF!)</f>
        <v>#REF!</v>
      </c>
      <c r="L53" s="2" t="e">
        <f>(RANK(#REF!,$B53:$D53,1)*COUNTIF($B53:$D53,#REF!)+COUNTIF($B53:$D53,#REF!)*(COUNTIF($B53:$D53,#REF!)-1)/2)/COUNTIF($B53:$D53,#REF!)</f>
        <v>#REF!</v>
      </c>
      <c r="M53" s="2" t="e">
        <f>(RANK(#REF!,$B53:$D53,1)*COUNTIF($B53:$D53,#REF!)+COUNTIF($B53:$D53,#REF!)*(COUNTIF($B53:$D53,#REF!)-1)/2)/COUNTIF($B53:$D53,#REF!)</f>
        <v>#REF!</v>
      </c>
      <c r="N53" s="2" t="e">
        <f>(RANK(#REF!,$B53:$D53,1)*COUNTIF($B53:$D53,#REF!)+COUNTIF($B53:$D53,#REF!)*(COUNTIF($B53:$D53,#REF!)-1)/2)/COUNTIF($B53:$D53,#REF!)</f>
        <v>#REF!</v>
      </c>
      <c r="O53" s="2" t="e">
        <f>(RANK(#REF!,$B53:$D53,1)*COUNTIF($B53:$D53,#REF!)+COUNTIF($B53:$D53,#REF!)*(COUNTIF($B53:$D53,#REF!)-1)/2)/COUNTIF($B53:$D53,#REF!)</f>
        <v>#REF!</v>
      </c>
      <c r="P53" s="2" t="e">
        <f>(RANK(#REF!,$B53:$D53,1)*COUNTIF($B53:$D53,#REF!)+COUNTIF($B53:$D53,#REF!)*(COUNTIF($B53:$D53,#REF!)-1)/2)/COUNTIF($B53:$D53,#REF!)</f>
        <v>#REF!</v>
      </c>
      <c r="Q53" s="2" t="e">
        <f>(RANK(#REF!,$B53:$D53,1)*COUNTIF($B53:$D53,#REF!)+COUNTIF($B53:$D53,#REF!)*(COUNTIF($B53:$D53,#REF!)-1)/2)/COUNTIF($B53:$D53,#REF!)</f>
        <v>#REF!</v>
      </c>
      <c r="R53" s="2" t="e">
        <f>(RANK(#REF!,$B53:$D53,1)*COUNTIF($B53:$D53,#REF!)+COUNTIF($B53:$D53,#REF!)*(COUNTIF($B53:$D53,#REF!)-1)/2)/COUNTIF($B53:$D53,#REF!)</f>
        <v>#REF!</v>
      </c>
      <c r="S53" s="2" t="e">
        <f>(RANK(#REF!,$B53:$D53,1)*COUNTIF($B53:$D53,#REF!)+COUNTIF($B53:$D53,#REF!)*(COUNTIF($B53:$D53,#REF!)-1)/2)/COUNTIF($B53:$D53,#REF!)</f>
        <v>#REF!</v>
      </c>
      <c r="T53" s="2" t="e">
        <f>(RANK(#REF!,$B53:$D53,1)*COUNTIF($B53:$D53,#REF!)+COUNTIF($B53:$D53,#REF!)*(COUNTIF($B53:$D53,#REF!)-1)/2)/COUNTIF($B53:$D53,#REF!)</f>
        <v>#REF!</v>
      </c>
      <c r="U53" s="2" t="e">
        <f>(RANK(#REF!,$B53:$D53,1)*COUNTIF($B53:$D53,#REF!)+COUNTIF($B53:$D53,#REF!)*(COUNTIF($B53:$D53,#REF!)-1)/2)/COUNTIF($B53:$D53,#REF!)</f>
        <v>#REF!</v>
      </c>
      <c r="V53" s="2" t="e">
        <f>(RANK(#REF!,$B53:$D53,1)*COUNTIF($B53:$D53,#REF!)+COUNTIF($B53:$D53,#REF!)*(COUNTIF($B53:$D53,#REF!)-1)/2)/COUNTIF($B53:$D53,#REF!)</f>
        <v>#REF!</v>
      </c>
      <c r="W53" s="2" t="e">
        <f>(RANK(#REF!,$B53:$D53,1)*COUNTIF($B53:$D53,#REF!)+COUNTIF($B53:$D53,#REF!)*(COUNTIF($B53:$D53,#REF!)-1)/2)/COUNTIF($B53:$D53,#REF!)</f>
        <v>#REF!</v>
      </c>
      <c r="X53" s="2" t="e">
        <f>(RANK(#REF!,$B53:$D53,1)*COUNTIF($B53:$D53,#REF!)+COUNTIF($B53:$D53,#REF!)*(COUNTIF($B53:$D53,#REF!)-1)/2)/COUNTIF($B53:$D53,#REF!)</f>
        <v>#REF!</v>
      </c>
      <c r="Y53" s="2" t="e">
        <f>(RANK(#REF!,$B53:$D53,1)*COUNTIF($B53:$D53,#REF!)+COUNTIF($B53:$D53,#REF!)*(COUNTIF($B53:$D53,#REF!)-1)/2)/COUNTIF($B53:$D53,#REF!)</f>
        <v>#REF!</v>
      </c>
      <c r="Z53" s="2" t="e">
        <f>(RANK(#REF!,$B53:$D53,1)*COUNTIF($B53:$D53,#REF!)+COUNTIF($B53:$D53,#REF!)*(COUNTIF($B53:$D53,#REF!)-1)/2)/COUNTIF($B53:$D53,#REF!)</f>
        <v>#REF!</v>
      </c>
      <c r="AA53" s="2" t="e">
        <f>(RANK(#REF!,$B53:$D53,1)*COUNTIF($B53:$D53,#REF!)+COUNTIF($B53:$D53,#REF!)*(COUNTIF($B53:$D53,#REF!)-1)/2)/COUNTIF($B53:$D53,#REF!)</f>
        <v>#REF!</v>
      </c>
      <c r="AB53" s="2" t="e">
        <f>(RANK(#REF!,$B53:$D53,1)*COUNTIF($B53:$D53,#REF!)+COUNTIF($B53:$D53,#REF!)*(COUNTIF($B53:$D53,#REF!)-1)/2)/COUNTIF($B53:$D53,#REF!)</f>
        <v>#REF!</v>
      </c>
    </row>
    <row r="54" spans="1:28" s="2" customFormat="1" ht="14.25" customHeight="1">
      <c r="A54" s="3" t="s">
        <v>61</v>
      </c>
      <c r="B54" s="39">
        <v>7</v>
      </c>
      <c r="C54" s="39">
        <v>8</v>
      </c>
      <c r="D54" s="39">
        <v>1</v>
      </c>
      <c r="E54" s="2">
        <f t="shared" si="5"/>
        <v>28.666666666666664</v>
      </c>
      <c r="G54" s="3" t="str">
        <f t="shared" si="6"/>
        <v>n=52</v>
      </c>
      <c r="H54" s="2">
        <f t="shared" si="7"/>
        <v>2</v>
      </c>
      <c r="I54" s="2">
        <f t="shared" si="8"/>
        <v>3</v>
      </c>
      <c r="J54" s="2">
        <f t="shared" si="9"/>
        <v>1</v>
      </c>
      <c r="K54" s="2" t="e">
        <f>(RANK(#REF!,$B54:$D54,1)*COUNTIF($B54:$D54,#REF!)+COUNTIF($B54:$D54,#REF!)*(COUNTIF($B54:$D54,#REF!)-1)/2)/COUNTIF($B54:$D54,#REF!)</f>
        <v>#REF!</v>
      </c>
      <c r="L54" s="2" t="e">
        <f>(RANK(#REF!,$B54:$D54,1)*COUNTIF($B54:$D54,#REF!)+COUNTIF($B54:$D54,#REF!)*(COUNTIF($B54:$D54,#REF!)-1)/2)/COUNTIF($B54:$D54,#REF!)</f>
        <v>#REF!</v>
      </c>
      <c r="M54" s="2" t="e">
        <f>(RANK(#REF!,$B54:$D54,1)*COUNTIF($B54:$D54,#REF!)+COUNTIF($B54:$D54,#REF!)*(COUNTIF($B54:$D54,#REF!)-1)/2)/COUNTIF($B54:$D54,#REF!)</f>
        <v>#REF!</v>
      </c>
      <c r="N54" s="2" t="e">
        <f>(RANK(#REF!,$B54:$D54,1)*COUNTIF($B54:$D54,#REF!)+COUNTIF($B54:$D54,#REF!)*(COUNTIF($B54:$D54,#REF!)-1)/2)/COUNTIF($B54:$D54,#REF!)</f>
        <v>#REF!</v>
      </c>
      <c r="O54" s="2" t="e">
        <f>(RANK(#REF!,$B54:$D54,1)*COUNTIF($B54:$D54,#REF!)+COUNTIF($B54:$D54,#REF!)*(COUNTIF($B54:$D54,#REF!)-1)/2)/COUNTIF($B54:$D54,#REF!)</f>
        <v>#REF!</v>
      </c>
      <c r="P54" s="2" t="e">
        <f>(RANK(#REF!,$B54:$D54,1)*COUNTIF($B54:$D54,#REF!)+COUNTIF($B54:$D54,#REF!)*(COUNTIF($B54:$D54,#REF!)-1)/2)/COUNTIF($B54:$D54,#REF!)</f>
        <v>#REF!</v>
      </c>
      <c r="Q54" s="2" t="e">
        <f>(RANK(#REF!,$B54:$D54,1)*COUNTIF($B54:$D54,#REF!)+COUNTIF($B54:$D54,#REF!)*(COUNTIF($B54:$D54,#REF!)-1)/2)/COUNTIF($B54:$D54,#REF!)</f>
        <v>#REF!</v>
      </c>
      <c r="R54" s="2" t="e">
        <f>(RANK(#REF!,$B54:$D54,1)*COUNTIF($B54:$D54,#REF!)+COUNTIF($B54:$D54,#REF!)*(COUNTIF($B54:$D54,#REF!)-1)/2)/COUNTIF($B54:$D54,#REF!)</f>
        <v>#REF!</v>
      </c>
      <c r="S54" s="2" t="e">
        <f>(RANK(#REF!,$B54:$D54,1)*COUNTIF($B54:$D54,#REF!)+COUNTIF($B54:$D54,#REF!)*(COUNTIF($B54:$D54,#REF!)-1)/2)/COUNTIF($B54:$D54,#REF!)</f>
        <v>#REF!</v>
      </c>
      <c r="T54" s="2" t="e">
        <f>(RANK(#REF!,$B54:$D54,1)*COUNTIF($B54:$D54,#REF!)+COUNTIF($B54:$D54,#REF!)*(COUNTIF($B54:$D54,#REF!)-1)/2)/COUNTIF($B54:$D54,#REF!)</f>
        <v>#REF!</v>
      </c>
      <c r="U54" s="2" t="e">
        <f>(RANK(#REF!,$B54:$D54,1)*COUNTIF($B54:$D54,#REF!)+COUNTIF($B54:$D54,#REF!)*(COUNTIF($B54:$D54,#REF!)-1)/2)/COUNTIF($B54:$D54,#REF!)</f>
        <v>#REF!</v>
      </c>
      <c r="V54" s="2" t="e">
        <f>(RANK(#REF!,$B54:$D54,1)*COUNTIF($B54:$D54,#REF!)+COUNTIF($B54:$D54,#REF!)*(COUNTIF($B54:$D54,#REF!)-1)/2)/COUNTIF($B54:$D54,#REF!)</f>
        <v>#REF!</v>
      </c>
      <c r="W54" s="2" t="e">
        <f>(RANK(#REF!,$B54:$D54,1)*COUNTIF($B54:$D54,#REF!)+COUNTIF($B54:$D54,#REF!)*(COUNTIF($B54:$D54,#REF!)-1)/2)/COUNTIF($B54:$D54,#REF!)</f>
        <v>#REF!</v>
      </c>
      <c r="X54" s="2" t="e">
        <f>(RANK(#REF!,$B54:$D54,1)*COUNTIF($B54:$D54,#REF!)+COUNTIF($B54:$D54,#REF!)*(COUNTIF($B54:$D54,#REF!)-1)/2)/COUNTIF($B54:$D54,#REF!)</f>
        <v>#REF!</v>
      </c>
      <c r="Y54" s="2" t="e">
        <f>(RANK(#REF!,$B54:$D54,1)*COUNTIF($B54:$D54,#REF!)+COUNTIF($B54:$D54,#REF!)*(COUNTIF($B54:$D54,#REF!)-1)/2)/COUNTIF($B54:$D54,#REF!)</f>
        <v>#REF!</v>
      </c>
      <c r="Z54" s="2" t="e">
        <f>(RANK(#REF!,$B54:$D54,1)*COUNTIF($B54:$D54,#REF!)+COUNTIF($B54:$D54,#REF!)*(COUNTIF($B54:$D54,#REF!)-1)/2)/COUNTIF($B54:$D54,#REF!)</f>
        <v>#REF!</v>
      </c>
      <c r="AA54" s="2" t="e">
        <f>(RANK(#REF!,$B54:$D54,1)*COUNTIF($B54:$D54,#REF!)+COUNTIF($B54:$D54,#REF!)*(COUNTIF($B54:$D54,#REF!)-1)/2)/COUNTIF($B54:$D54,#REF!)</f>
        <v>#REF!</v>
      </c>
      <c r="AB54" s="2" t="e">
        <f>(RANK(#REF!,$B54:$D54,1)*COUNTIF($B54:$D54,#REF!)+COUNTIF($B54:$D54,#REF!)*(COUNTIF($B54:$D54,#REF!)-1)/2)/COUNTIF($B54:$D54,#REF!)</f>
        <v>#REF!</v>
      </c>
    </row>
    <row r="55" spans="1:28" s="2" customFormat="1" ht="14.25" customHeight="1">
      <c r="A55" s="3" t="s">
        <v>60</v>
      </c>
      <c r="B55" s="39">
        <v>5</v>
      </c>
      <c r="C55" s="39">
        <v>8</v>
      </c>
      <c r="D55" s="39">
        <v>3</v>
      </c>
      <c r="E55" s="2">
        <f t="shared" si="5"/>
        <v>12.666666666666666</v>
      </c>
      <c r="G55" s="3" t="str">
        <f t="shared" si="6"/>
        <v>n=53</v>
      </c>
      <c r="H55" s="2">
        <f t="shared" si="7"/>
        <v>2</v>
      </c>
      <c r="I55" s="2">
        <f t="shared" si="8"/>
        <v>3</v>
      </c>
      <c r="J55" s="2">
        <f t="shared" si="9"/>
        <v>1</v>
      </c>
      <c r="K55" s="2" t="e">
        <f>(RANK(#REF!,$B55:$D55,1)*COUNTIF($B55:$D55,#REF!)+COUNTIF($B55:$D55,#REF!)*(COUNTIF($B55:$D55,#REF!)-1)/2)/COUNTIF($B55:$D55,#REF!)</f>
        <v>#REF!</v>
      </c>
      <c r="L55" s="2" t="e">
        <f>(RANK(#REF!,$B55:$D55,1)*COUNTIF($B55:$D55,#REF!)+COUNTIF($B55:$D55,#REF!)*(COUNTIF($B55:$D55,#REF!)-1)/2)/COUNTIF($B55:$D55,#REF!)</f>
        <v>#REF!</v>
      </c>
      <c r="M55" s="2" t="e">
        <f>(RANK(#REF!,$B55:$D55,1)*COUNTIF($B55:$D55,#REF!)+COUNTIF($B55:$D55,#REF!)*(COUNTIF($B55:$D55,#REF!)-1)/2)/COUNTIF($B55:$D55,#REF!)</f>
        <v>#REF!</v>
      </c>
      <c r="N55" s="2" t="e">
        <f>(RANK(#REF!,$B55:$D55,1)*COUNTIF($B55:$D55,#REF!)+COUNTIF($B55:$D55,#REF!)*(COUNTIF($B55:$D55,#REF!)-1)/2)/COUNTIF($B55:$D55,#REF!)</f>
        <v>#REF!</v>
      </c>
      <c r="O55" s="2" t="e">
        <f>(RANK(#REF!,$B55:$D55,1)*COUNTIF($B55:$D55,#REF!)+COUNTIF($B55:$D55,#REF!)*(COUNTIF($B55:$D55,#REF!)-1)/2)/COUNTIF($B55:$D55,#REF!)</f>
        <v>#REF!</v>
      </c>
      <c r="P55" s="2" t="e">
        <f>(RANK(#REF!,$B55:$D55,1)*COUNTIF($B55:$D55,#REF!)+COUNTIF($B55:$D55,#REF!)*(COUNTIF($B55:$D55,#REF!)-1)/2)/COUNTIF($B55:$D55,#REF!)</f>
        <v>#REF!</v>
      </c>
      <c r="Q55" s="2" t="e">
        <f>(RANK(#REF!,$B55:$D55,1)*COUNTIF($B55:$D55,#REF!)+COUNTIF($B55:$D55,#REF!)*(COUNTIF($B55:$D55,#REF!)-1)/2)/COUNTIF($B55:$D55,#REF!)</f>
        <v>#REF!</v>
      </c>
      <c r="R55" s="2" t="e">
        <f>(RANK(#REF!,$B55:$D55,1)*COUNTIF($B55:$D55,#REF!)+COUNTIF($B55:$D55,#REF!)*(COUNTIF($B55:$D55,#REF!)-1)/2)/COUNTIF($B55:$D55,#REF!)</f>
        <v>#REF!</v>
      </c>
      <c r="S55" s="2" t="e">
        <f>(RANK(#REF!,$B55:$D55,1)*COUNTIF($B55:$D55,#REF!)+COUNTIF($B55:$D55,#REF!)*(COUNTIF($B55:$D55,#REF!)-1)/2)/COUNTIF($B55:$D55,#REF!)</f>
        <v>#REF!</v>
      </c>
      <c r="T55" s="2" t="e">
        <f>(RANK(#REF!,$B55:$D55,1)*COUNTIF($B55:$D55,#REF!)+COUNTIF($B55:$D55,#REF!)*(COUNTIF($B55:$D55,#REF!)-1)/2)/COUNTIF($B55:$D55,#REF!)</f>
        <v>#REF!</v>
      </c>
      <c r="U55" s="2" t="e">
        <f>(RANK(#REF!,$B55:$D55,1)*COUNTIF($B55:$D55,#REF!)+COUNTIF($B55:$D55,#REF!)*(COUNTIF($B55:$D55,#REF!)-1)/2)/COUNTIF($B55:$D55,#REF!)</f>
        <v>#REF!</v>
      </c>
      <c r="V55" s="2" t="e">
        <f>(RANK(#REF!,$B55:$D55,1)*COUNTIF($B55:$D55,#REF!)+COUNTIF($B55:$D55,#REF!)*(COUNTIF($B55:$D55,#REF!)-1)/2)/COUNTIF($B55:$D55,#REF!)</f>
        <v>#REF!</v>
      </c>
      <c r="W55" s="2" t="e">
        <f>(RANK(#REF!,$B55:$D55,1)*COUNTIF($B55:$D55,#REF!)+COUNTIF($B55:$D55,#REF!)*(COUNTIF($B55:$D55,#REF!)-1)/2)/COUNTIF($B55:$D55,#REF!)</f>
        <v>#REF!</v>
      </c>
      <c r="X55" s="2" t="e">
        <f>(RANK(#REF!,$B55:$D55,1)*COUNTIF($B55:$D55,#REF!)+COUNTIF($B55:$D55,#REF!)*(COUNTIF($B55:$D55,#REF!)-1)/2)/COUNTIF($B55:$D55,#REF!)</f>
        <v>#REF!</v>
      </c>
      <c r="Y55" s="2" t="e">
        <f>(RANK(#REF!,$B55:$D55,1)*COUNTIF($B55:$D55,#REF!)+COUNTIF($B55:$D55,#REF!)*(COUNTIF($B55:$D55,#REF!)-1)/2)/COUNTIF($B55:$D55,#REF!)</f>
        <v>#REF!</v>
      </c>
      <c r="Z55" s="2" t="e">
        <f>(RANK(#REF!,$B55:$D55,1)*COUNTIF($B55:$D55,#REF!)+COUNTIF($B55:$D55,#REF!)*(COUNTIF($B55:$D55,#REF!)-1)/2)/COUNTIF($B55:$D55,#REF!)</f>
        <v>#REF!</v>
      </c>
      <c r="AA55" s="2" t="e">
        <f>(RANK(#REF!,$B55:$D55,1)*COUNTIF($B55:$D55,#REF!)+COUNTIF($B55:$D55,#REF!)*(COUNTIF($B55:$D55,#REF!)-1)/2)/COUNTIF($B55:$D55,#REF!)</f>
        <v>#REF!</v>
      </c>
      <c r="AB55" s="2" t="e">
        <f>(RANK(#REF!,$B55:$D55,1)*COUNTIF($B55:$D55,#REF!)+COUNTIF($B55:$D55,#REF!)*(COUNTIF($B55:$D55,#REF!)-1)/2)/COUNTIF($B55:$D55,#REF!)</f>
        <v>#REF!</v>
      </c>
    </row>
    <row r="56" spans="1:28" s="2" customFormat="1" ht="14.25" customHeight="1">
      <c r="A56" s="3" t="s">
        <v>59</v>
      </c>
      <c r="B56" s="39">
        <v>7</v>
      </c>
      <c r="C56" s="39">
        <v>8</v>
      </c>
      <c r="D56" s="39">
        <v>2</v>
      </c>
      <c r="E56" s="2">
        <f t="shared" si="5"/>
        <v>20.666666666666664</v>
      </c>
      <c r="G56" s="3" t="str">
        <f t="shared" si="6"/>
        <v>n=54</v>
      </c>
      <c r="H56" s="2">
        <f t="shared" si="7"/>
        <v>2</v>
      </c>
      <c r="I56" s="2">
        <f t="shared" si="8"/>
        <v>3</v>
      </c>
      <c r="J56" s="2">
        <f t="shared" si="9"/>
        <v>1</v>
      </c>
      <c r="K56" s="2" t="e">
        <f>(RANK(#REF!,$B56:$D56,1)*COUNTIF($B56:$D56,#REF!)+COUNTIF($B56:$D56,#REF!)*(COUNTIF($B56:$D56,#REF!)-1)/2)/COUNTIF($B56:$D56,#REF!)</f>
        <v>#REF!</v>
      </c>
      <c r="L56" s="2" t="e">
        <f>(RANK(#REF!,$B56:$D56,1)*COUNTIF($B56:$D56,#REF!)+COUNTIF($B56:$D56,#REF!)*(COUNTIF($B56:$D56,#REF!)-1)/2)/COUNTIF($B56:$D56,#REF!)</f>
        <v>#REF!</v>
      </c>
      <c r="M56" s="2" t="e">
        <f>(RANK(#REF!,$B56:$D56,1)*COUNTIF($B56:$D56,#REF!)+COUNTIF($B56:$D56,#REF!)*(COUNTIF($B56:$D56,#REF!)-1)/2)/COUNTIF($B56:$D56,#REF!)</f>
        <v>#REF!</v>
      </c>
      <c r="N56" s="2" t="e">
        <f>(RANK(#REF!,$B56:$D56,1)*COUNTIF($B56:$D56,#REF!)+COUNTIF($B56:$D56,#REF!)*(COUNTIF($B56:$D56,#REF!)-1)/2)/COUNTIF($B56:$D56,#REF!)</f>
        <v>#REF!</v>
      </c>
      <c r="O56" s="2" t="e">
        <f>(RANK(#REF!,$B56:$D56,1)*COUNTIF($B56:$D56,#REF!)+COUNTIF($B56:$D56,#REF!)*(COUNTIF($B56:$D56,#REF!)-1)/2)/COUNTIF($B56:$D56,#REF!)</f>
        <v>#REF!</v>
      </c>
      <c r="P56" s="2" t="e">
        <f>(RANK(#REF!,$B56:$D56,1)*COUNTIF($B56:$D56,#REF!)+COUNTIF($B56:$D56,#REF!)*(COUNTIF($B56:$D56,#REF!)-1)/2)/COUNTIF($B56:$D56,#REF!)</f>
        <v>#REF!</v>
      </c>
      <c r="Q56" s="2" t="e">
        <f>(RANK(#REF!,$B56:$D56,1)*COUNTIF($B56:$D56,#REF!)+COUNTIF($B56:$D56,#REF!)*(COUNTIF($B56:$D56,#REF!)-1)/2)/COUNTIF($B56:$D56,#REF!)</f>
        <v>#REF!</v>
      </c>
      <c r="R56" s="2" t="e">
        <f>(RANK(#REF!,$B56:$D56,1)*COUNTIF($B56:$D56,#REF!)+COUNTIF($B56:$D56,#REF!)*(COUNTIF($B56:$D56,#REF!)-1)/2)/COUNTIF($B56:$D56,#REF!)</f>
        <v>#REF!</v>
      </c>
      <c r="S56" s="2" t="e">
        <f>(RANK(#REF!,$B56:$D56,1)*COUNTIF($B56:$D56,#REF!)+COUNTIF($B56:$D56,#REF!)*(COUNTIF($B56:$D56,#REF!)-1)/2)/COUNTIF($B56:$D56,#REF!)</f>
        <v>#REF!</v>
      </c>
      <c r="T56" s="2" t="e">
        <f>(RANK(#REF!,$B56:$D56,1)*COUNTIF($B56:$D56,#REF!)+COUNTIF($B56:$D56,#REF!)*(COUNTIF($B56:$D56,#REF!)-1)/2)/COUNTIF($B56:$D56,#REF!)</f>
        <v>#REF!</v>
      </c>
      <c r="U56" s="2" t="e">
        <f>(RANK(#REF!,$B56:$D56,1)*COUNTIF($B56:$D56,#REF!)+COUNTIF($B56:$D56,#REF!)*(COUNTIF($B56:$D56,#REF!)-1)/2)/COUNTIF($B56:$D56,#REF!)</f>
        <v>#REF!</v>
      </c>
      <c r="V56" s="2" t="e">
        <f>(RANK(#REF!,$B56:$D56,1)*COUNTIF($B56:$D56,#REF!)+COUNTIF($B56:$D56,#REF!)*(COUNTIF($B56:$D56,#REF!)-1)/2)/COUNTIF($B56:$D56,#REF!)</f>
        <v>#REF!</v>
      </c>
      <c r="W56" s="2" t="e">
        <f>(RANK(#REF!,$B56:$D56,1)*COUNTIF($B56:$D56,#REF!)+COUNTIF($B56:$D56,#REF!)*(COUNTIF($B56:$D56,#REF!)-1)/2)/COUNTIF($B56:$D56,#REF!)</f>
        <v>#REF!</v>
      </c>
      <c r="X56" s="2" t="e">
        <f>(RANK(#REF!,$B56:$D56,1)*COUNTIF($B56:$D56,#REF!)+COUNTIF($B56:$D56,#REF!)*(COUNTIF($B56:$D56,#REF!)-1)/2)/COUNTIF($B56:$D56,#REF!)</f>
        <v>#REF!</v>
      </c>
      <c r="Y56" s="2" t="e">
        <f>(RANK(#REF!,$B56:$D56,1)*COUNTIF($B56:$D56,#REF!)+COUNTIF($B56:$D56,#REF!)*(COUNTIF($B56:$D56,#REF!)-1)/2)/COUNTIF($B56:$D56,#REF!)</f>
        <v>#REF!</v>
      </c>
      <c r="Z56" s="2" t="e">
        <f>(RANK(#REF!,$B56:$D56,1)*COUNTIF($B56:$D56,#REF!)+COUNTIF($B56:$D56,#REF!)*(COUNTIF($B56:$D56,#REF!)-1)/2)/COUNTIF($B56:$D56,#REF!)</f>
        <v>#REF!</v>
      </c>
      <c r="AA56" s="2" t="e">
        <f>(RANK(#REF!,$B56:$D56,1)*COUNTIF($B56:$D56,#REF!)+COUNTIF($B56:$D56,#REF!)*(COUNTIF($B56:$D56,#REF!)-1)/2)/COUNTIF($B56:$D56,#REF!)</f>
        <v>#REF!</v>
      </c>
      <c r="AB56" s="2" t="e">
        <f>(RANK(#REF!,$B56:$D56,1)*COUNTIF($B56:$D56,#REF!)+COUNTIF($B56:$D56,#REF!)*(COUNTIF($B56:$D56,#REF!)-1)/2)/COUNTIF($B56:$D56,#REF!)</f>
        <v>#REF!</v>
      </c>
    </row>
    <row r="57" spans="1:28" s="2" customFormat="1" ht="14.25" customHeight="1">
      <c r="A57" s="3" t="s">
        <v>58</v>
      </c>
      <c r="B57" s="39">
        <v>8</v>
      </c>
      <c r="C57" s="39">
        <v>9</v>
      </c>
      <c r="D57" s="39">
        <v>9</v>
      </c>
      <c r="E57" s="2">
        <f t="shared" si="5"/>
        <v>0.66666666666666663</v>
      </c>
      <c r="G57" s="3" t="str">
        <f t="shared" si="6"/>
        <v>n=55</v>
      </c>
      <c r="H57" s="2">
        <f t="shared" si="7"/>
        <v>1</v>
      </c>
      <c r="I57" s="2">
        <f t="shared" si="8"/>
        <v>2.5</v>
      </c>
      <c r="J57" s="2">
        <f t="shared" si="9"/>
        <v>2.5</v>
      </c>
      <c r="K57" s="2" t="e">
        <f>(RANK(#REF!,$B57:$D57,1)*COUNTIF($B57:$D57,#REF!)+COUNTIF($B57:$D57,#REF!)*(COUNTIF($B57:$D57,#REF!)-1)/2)/COUNTIF($B57:$D57,#REF!)</f>
        <v>#REF!</v>
      </c>
      <c r="L57" s="2" t="e">
        <f>(RANK(#REF!,$B57:$D57,1)*COUNTIF($B57:$D57,#REF!)+COUNTIF($B57:$D57,#REF!)*(COUNTIF($B57:$D57,#REF!)-1)/2)/COUNTIF($B57:$D57,#REF!)</f>
        <v>#REF!</v>
      </c>
      <c r="M57" s="2" t="e">
        <f>(RANK(#REF!,$B57:$D57,1)*COUNTIF($B57:$D57,#REF!)+COUNTIF($B57:$D57,#REF!)*(COUNTIF($B57:$D57,#REF!)-1)/2)/COUNTIF($B57:$D57,#REF!)</f>
        <v>#REF!</v>
      </c>
      <c r="N57" s="2" t="e">
        <f>(RANK(#REF!,$B57:$D57,1)*COUNTIF($B57:$D57,#REF!)+COUNTIF($B57:$D57,#REF!)*(COUNTIF($B57:$D57,#REF!)-1)/2)/COUNTIF($B57:$D57,#REF!)</f>
        <v>#REF!</v>
      </c>
      <c r="O57" s="2" t="e">
        <f>(RANK(#REF!,$B57:$D57,1)*COUNTIF($B57:$D57,#REF!)+COUNTIF($B57:$D57,#REF!)*(COUNTIF($B57:$D57,#REF!)-1)/2)/COUNTIF($B57:$D57,#REF!)</f>
        <v>#REF!</v>
      </c>
      <c r="P57" s="2" t="e">
        <f>(RANK(#REF!,$B57:$D57,1)*COUNTIF($B57:$D57,#REF!)+COUNTIF($B57:$D57,#REF!)*(COUNTIF($B57:$D57,#REF!)-1)/2)/COUNTIF($B57:$D57,#REF!)</f>
        <v>#REF!</v>
      </c>
      <c r="Q57" s="2" t="e">
        <f>(RANK(#REF!,$B57:$D57,1)*COUNTIF($B57:$D57,#REF!)+COUNTIF($B57:$D57,#REF!)*(COUNTIF($B57:$D57,#REF!)-1)/2)/COUNTIF($B57:$D57,#REF!)</f>
        <v>#REF!</v>
      </c>
      <c r="R57" s="2" t="e">
        <f>(RANK(#REF!,$B57:$D57,1)*COUNTIF($B57:$D57,#REF!)+COUNTIF($B57:$D57,#REF!)*(COUNTIF($B57:$D57,#REF!)-1)/2)/COUNTIF($B57:$D57,#REF!)</f>
        <v>#REF!</v>
      </c>
      <c r="S57" s="2" t="e">
        <f>(RANK(#REF!,$B57:$D57,1)*COUNTIF($B57:$D57,#REF!)+COUNTIF($B57:$D57,#REF!)*(COUNTIF($B57:$D57,#REF!)-1)/2)/COUNTIF($B57:$D57,#REF!)</f>
        <v>#REF!</v>
      </c>
      <c r="T57" s="2" t="e">
        <f>(RANK(#REF!,$B57:$D57,1)*COUNTIF($B57:$D57,#REF!)+COUNTIF($B57:$D57,#REF!)*(COUNTIF($B57:$D57,#REF!)-1)/2)/COUNTIF($B57:$D57,#REF!)</f>
        <v>#REF!</v>
      </c>
      <c r="U57" s="2" t="e">
        <f>(RANK(#REF!,$B57:$D57,1)*COUNTIF($B57:$D57,#REF!)+COUNTIF($B57:$D57,#REF!)*(COUNTIF($B57:$D57,#REF!)-1)/2)/COUNTIF($B57:$D57,#REF!)</f>
        <v>#REF!</v>
      </c>
      <c r="V57" s="2" t="e">
        <f>(RANK(#REF!,$B57:$D57,1)*COUNTIF($B57:$D57,#REF!)+COUNTIF($B57:$D57,#REF!)*(COUNTIF($B57:$D57,#REF!)-1)/2)/COUNTIF($B57:$D57,#REF!)</f>
        <v>#REF!</v>
      </c>
      <c r="W57" s="2" t="e">
        <f>(RANK(#REF!,$B57:$D57,1)*COUNTIF($B57:$D57,#REF!)+COUNTIF($B57:$D57,#REF!)*(COUNTIF($B57:$D57,#REF!)-1)/2)/COUNTIF($B57:$D57,#REF!)</f>
        <v>#REF!</v>
      </c>
      <c r="X57" s="2" t="e">
        <f>(RANK(#REF!,$B57:$D57,1)*COUNTIF($B57:$D57,#REF!)+COUNTIF($B57:$D57,#REF!)*(COUNTIF($B57:$D57,#REF!)-1)/2)/COUNTIF($B57:$D57,#REF!)</f>
        <v>#REF!</v>
      </c>
      <c r="Y57" s="2" t="e">
        <f>(RANK(#REF!,$B57:$D57,1)*COUNTIF($B57:$D57,#REF!)+COUNTIF($B57:$D57,#REF!)*(COUNTIF($B57:$D57,#REF!)-1)/2)/COUNTIF($B57:$D57,#REF!)</f>
        <v>#REF!</v>
      </c>
      <c r="Z57" s="2" t="e">
        <f>(RANK(#REF!,$B57:$D57,1)*COUNTIF($B57:$D57,#REF!)+COUNTIF($B57:$D57,#REF!)*(COUNTIF($B57:$D57,#REF!)-1)/2)/COUNTIF($B57:$D57,#REF!)</f>
        <v>#REF!</v>
      </c>
      <c r="AA57" s="2" t="e">
        <f>(RANK(#REF!,$B57:$D57,1)*COUNTIF($B57:$D57,#REF!)+COUNTIF($B57:$D57,#REF!)*(COUNTIF($B57:$D57,#REF!)-1)/2)/COUNTIF($B57:$D57,#REF!)</f>
        <v>#REF!</v>
      </c>
      <c r="AB57" s="2" t="e">
        <f>(RANK(#REF!,$B57:$D57,1)*COUNTIF($B57:$D57,#REF!)+COUNTIF($B57:$D57,#REF!)*(COUNTIF($B57:$D57,#REF!)-1)/2)/COUNTIF($B57:$D57,#REF!)</f>
        <v>#REF!</v>
      </c>
    </row>
    <row r="58" spans="1:28" s="2" customFormat="1" ht="14.25" customHeight="1">
      <c r="A58" s="3"/>
    </row>
    <row r="59" spans="1:28" s="2" customFormat="1" ht="14.25" customHeight="1">
      <c r="A59" s="3" t="s">
        <v>143</v>
      </c>
      <c r="B59" s="2">
        <f>AVERAGE(B3:B57)</f>
        <v>6.5636363636363635</v>
      </c>
      <c r="C59" s="2">
        <f>AVERAGE(C3:C57)</f>
        <v>6.7636363636363637</v>
      </c>
      <c r="D59" s="2">
        <f>AVERAGE(D3:D57)</f>
        <v>5.836363636363636</v>
      </c>
      <c r="G59" s="3" t="s">
        <v>142</v>
      </c>
      <c r="H59" s="2">
        <f t="shared" ref="H59:AB59" si="10">COUNT(H3:H57)</f>
        <v>55</v>
      </c>
      <c r="I59" s="2">
        <f t="shared" si="10"/>
        <v>55</v>
      </c>
      <c r="J59" s="2">
        <f t="shared" si="10"/>
        <v>55</v>
      </c>
      <c r="K59" s="2">
        <f t="shared" si="10"/>
        <v>0</v>
      </c>
      <c r="L59" s="2">
        <f t="shared" si="10"/>
        <v>0</v>
      </c>
      <c r="M59" s="2">
        <f t="shared" si="10"/>
        <v>0</v>
      </c>
      <c r="N59" s="2">
        <f t="shared" si="10"/>
        <v>0</v>
      </c>
      <c r="O59" s="2">
        <f t="shared" si="10"/>
        <v>0</v>
      </c>
      <c r="P59" s="2">
        <f t="shared" si="10"/>
        <v>0</v>
      </c>
      <c r="Q59" s="2">
        <f t="shared" si="10"/>
        <v>0</v>
      </c>
      <c r="R59" s="2">
        <f t="shared" si="10"/>
        <v>0</v>
      </c>
      <c r="S59" s="2">
        <f t="shared" si="10"/>
        <v>0</v>
      </c>
      <c r="T59" s="2">
        <f t="shared" si="10"/>
        <v>0</v>
      </c>
      <c r="U59" s="2">
        <f t="shared" si="10"/>
        <v>0</v>
      </c>
      <c r="V59" s="2">
        <f t="shared" si="10"/>
        <v>0</v>
      </c>
      <c r="W59" s="2">
        <f t="shared" si="10"/>
        <v>0</v>
      </c>
      <c r="X59" s="2">
        <f t="shared" si="10"/>
        <v>0</v>
      </c>
      <c r="Y59" s="2">
        <f t="shared" si="10"/>
        <v>0</v>
      </c>
      <c r="Z59" s="2">
        <f t="shared" si="10"/>
        <v>0</v>
      </c>
      <c r="AA59" s="2">
        <f t="shared" si="10"/>
        <v>0</v>
      </c>
      <c r="AB59" s="2">
        <f t="shared" si="10"/>
        <v>0</v>
      </c>
    </row>
    <row r="60" spans="1:28" s="2" customFormat="1" ht="14.25" customHeight="1">
      <c r="A60" s="3" t="s">
        <v>141</v>
      </c>
      <c r="B60" s="2">
        <f>(B59-AVERAGE($B$3:$D$57))^2*(COUNT(B3:B57))</f>
        <v>1.6989898989898995</v>
      </c>
      <c r="C60" s="2">
        <f>(C59-AVERAGE($B$3:$D$57))^2*(COUNT(C3:C57))</f>
        <v>7.7656565656565748</v>
      </c>
      <c r="D60" s="2">
        <f>(D59-AVERAGE($B$3:$D$57))^2*(COUNT(D3:D57))</f>
        <v>16.729292929292942</v>
      </c>
      <c r="G60" s="3" t="s">
        <v>140</v>
      </c>
      <c r="H60" s="2">
        <f t="shared" ref="H60:AB60" si="11">(SUMIF(H3:H57,"&gt;0",H3:H57)^2)</f>
        <v>11556.25</v>
      </c>
      <c r="I60" s="2">
        <f t="shared" si="11"/>
        <v>15376</v>
      </c>
      <c r="J60" s="2">
        <f t="shared" si="11"/>
        <v>9702.25</v>
      </c>
      <c r="K60" s="2">
        <f t="shared" si="11"/>
        <v>0</v>
      </c>
      <c r="L60" s="2">
        <f t="shared" si="11"/>
        <v>0</v>
      </c>
      <c r="M60" s="2">
        <f t="shared" si="11"/>
        <v>0</v>
      </c>
      <c r="N60" s="2">
        <f t="shared" si="11"/>
        <v>0</v>
      </c>
      <c r="O60" s="2">
        <f t="shared" si="11"/>
        <v>0</v>
      </c>
      <c r="P60" s="2">
        <f t="shared" si="11"/>
        <v>0</v>
      </c>
      <c r="Q60" s="2">
        <f t="shared" si="11"/>
        <v>0</v>
      </c>
      <c r="R60" s="2">
        <f t="shared" si="11"/>
        <v>0</v>
      </c>
      <c r="S60" s="2">
        <f t="shared" si="11"/>
        <v>0</v>
      </c>
      <c r="T60" s="2">
        <f t="shared" si="11"/>
        <v>0</v>
      </c>
      <c r="U60" s="2">
        <f t="shared" si="11"/>
        <v>0</v>
      </c>
      <c r="V60" s="2">
        <f t="shared" si="11"/>
        <v>0</v>
      </c>
      <c r="W60" s="2">
        <f t="shared" si="11"/>
        <v>0</v>
      </c>
      <c r="X60" s="2">
        <f t="shared" si="11"/>
        <v>0</v>
      </c>
      <c r="Y60" s="2">
        <f t="shared" si="11"/>
        <v>0</v>
      </c>
      <c r="Z60" s="2">
        <f t="shared" si="11"/>
        <v>0</v>
      </c>
      <c r="AA60" s="2">
        <f t="shared" si="11"/>
        <v>0</v>
      </c>
      <c r="AB60" s="2">
        <f t="shared" si="11"/>
        <v>0</v>
      </c>
    </row>
    <row r="61" spans="1:28" s="2" customFormat="1" ht="14.25" customHeight="1">
      <c r="A61" s="3" t="s">
        <v>139</v>
      </c>
      <c r="B61" s="3" t="s">
        <v>138</v>
      </c>
      <c r="C61" s="3" t="s">
        <v>137</v>
      </c>
      <c r="D61" s="3" t="s">
        <v>136</v>
      </c>
      <c r="G61" s="3" t="s">
        <v>126</v>
      </c>
      <c r="H61" s="53" t="str">
        <f>CONCATENATE(COUNTIF($B$3:$D$3,"&gt;0"),"/",COUNTIF($B$3:$B$57,"&gt;0"))</f>
        <v>3/55</v>
      </c>
    </row>
    <row r="62" spans="1:28" s="2" customFormat="1" ht="14.25" customHeight="1">
      <c r="A62" s="2">
        <f>SUMIF($B$60:$D$60,"&gt;0",$B$60:$D$60)/(COUNT($B$3:$D$3)-1)</f>
        <v>13.096969696969708</v>
      </c>
      <c r="B62" s="2">
        <f>(SUMIF($E$3:$E$57,"&gt;0",$E$3:$E$57)-SUMIF($B$60:$D$60,"&gt;0",$B$60:$D$60))/((COUNT($B$3:$B$57)-1)*(COUNT($B$3:$D$3)-1))</f>
        <v>4.1340067340067375</v>
      </c>
      <c r="C62" s="2">
        <f>COUNT($B$3:$D$3)-1</f>
        <v>2</v>
      </c>
      <c r="D62" s="2">
        <f>(COUNT($B$3:$B$57)-1)*(COUNT($B$3:$D$3)-1)</f>
        <v>108</v>
      </c>
    </row>
    <row r="63" spans="1:28" s="2" customFormat="1" ht="14.25" customHeight="1">
      <c r="F63" s="38" t="s">
        <v>135</v>
      </c>
      <c r="H63" s="1"/>
      <c r="I63" s="1"/>
      <c r="J63" s="1"/>
    </row>
    <row r="64" spans="1:28" s="2" customFormat="1" ht="14.25" customHeight="1">
      <c r="F64" s="50" t="s">
        <v>134</v>
      </c>
      <c r="H64" s="52"/>
      <c r="I64" s="34" t="e">
        <f>CONCATENATE("one-tail   P=",1/2*$BQ$242)</f>
        <v>#N/A</v>
      </c>
      <c r="K64" s="1"/>
      <c r="M64" s="1"/>
    </row>
    <row r="65" spans="1:28" s="2" customFormat="1" ht="14.25" customHeight="1">
      <c r="G65" s="37" t="s">
        <v>129</v>
      </c>
      <c r="H65" s="36">
        <f>((12/(COUNT($B$3:$D$3)*COUNT($B$3:$B$57)*(COUNT($B$3:$D$3)+1)))*(SUM($H$60:$AB$60)))-3*COUNT($B$3:$B$57)*(COUNT($B$3:$D$3)+1)</f>
        <v>6.0818181818181074</v>
      </c>
      <c r="I65" s="51" t="e">
        <f>HLOOKUP($H$61,$BC$233:$BN$241,5,FALSE)</f>
        <v>#N/A</v>
      </c>
      <c r="J65" s="34" t="e">
        <f>IF($H$65&gt;$I$65,"P&lt;0.05  significant difference*","P&lt;0.05  no significant difference")</f>
        <v>#N/A</v>
      </c>
      <c r="K65" s="35"/>
      <c r="L65" s="1"/>
      <c r="M65" s="35"/>
    </row>
    <row r="66" spans="1:28" s="2" customFormat="1" ht="14.25" customHeight="1">
      <c r="G66" s="37" t="s">
        <v>129</v>
      </c>
      <c r="H66" s="36">
        <f>((12/(COUNT($B$3:$D$3)*COUNT($B$3:$B$57)*(COUNT($B$3:$D$3)+1)))*(SUM($H$60:$AB$60)))-3*COUNT($B$3:$B$57)*(COUNT($B$3:$D$3)+1)</f>
        <v>6.0818181818181074</v>
      </c>
      <c r="I66" s="51" t="e">
        <f>HLOOKUP($H$61,$BC$233:$BN$241,7,FALSE)</f>
        <v>#N/A</v>
      </c>
      <c r="J66" s="34" t="e">
        <f>IF($H$65&gt;$I$66,"P&lt;0.01  significant difference**","P&lt;0.01  no significant difference")</f>
        <v>#N/A</v>
      </c>
      <c r="K66" s="1"/>
      <c r="L66" s="35"/>
      <c r="M66" s="35"/>
    </row>
    <row r="67" spans="1:28" s="2" customFormat="1" ht="14.25" customHeight="1">
      <c r="G67" s="37"/>
      <c r="H67" s="36"/>
      <c r="I67" s="34" t="e">
        <f>CONCATENATE("two-tail   P=",$BQ$242)</f>
        <v>#N/A</v>
      </c>
      <c r="K67" s="1"/>
      <c r="L67" s="35"/>
      <c r="M67" s="35"/>
    </row>
    <row r="68" spans="1:28" s="2" customFormat="1" ht="14.25" customHeight="1">
      <c r="G68" s="37" t="s">
        <v>129</v>
      </c>
      <c r="H68" s="36">
        <f>((12/(COUNT($B$3:$D$3)*COUNT($B$3:$B$57)*(COUNT($B$3:$D$3)+1)))*(SUM($H$60:$AB$60)))-3*COUNT($B$3:$B$57)*(COUNT($B$3:$D$3)+1)</f>
        <v>6.0818181818181074</v>
      </c>
      <c r="I68" s="51" t="e">
        <f>HLOOKUP($H$61,$BC$233:$BN$241,6,FALSE)</f>
        <v>#N/A</v>
      </c>
      <c r="J68" s="34" t="e">
        <f>IF($H$65&gt;$I$68,"P&lt;0.05  significant difference*","P&lt;0.05  no significant difference")</f>
        <v>#N/A</v>
      </c>
      <c r="K68" s="35"/>
      <c r="L68" s="35"/>
      <c r="M68" s="35"/>
    </row>
    <row r="69" spans="1:28" s="2" customFormat="1" ht="14.25" customHeight="1">
      <c r="G69" s="37" t="s">
        <v>129</v>
      </c>
      <c r="H69" s="36">
        <f>((12/(COUNT($B$3:$D$3)*COUNT($B$3:$B$57)*(COUNT($B$3:$D$3)+1)))*(SUM($H$60:$AB$60)))-3*COUNT($B$3:$B$57)*(COUNT($B$3:$D$3)+1)</f>
        <v>6.0818181818181074</v>
      </c>
      <c r="I69" s="51" t="e">
        <f>HLOOKUP($H$61,$BC$233:$BN$241,8,FALSE)</f>
        <v>#N/A</v>
      </c>
      <c r="J69" s="34" t="e">
        <f>IF($H$65&gt;$I$69,"P&lt;0.01  significant difference**","P&lt;0.01  no significant difference")</f>
        <v>#N/A</v>
      </c>
      <c r="K69" s="1"/>
      <c r="L69" s="35"/>
      <c r="M69" s="35"/>
    </row>
    <row r="70" spans="1:28" s="2" customFormat="1" ht="14.25" customHeight="1">
      <c r="F70" s="50" t="s">
        <v>133</v>
      </c>
      <c r="H70" s="35"/>
      <c r="I70" s="34" t="str">
        <f>CONCATENATE("one-tail   P=",(1/2)*CHIDIST($H$71,COUNT($B$3:$D$3)-1))</f>
        <v>one-tail   P=0.0238957114957592</v>
      </c>
      <c r="J70" s="1"/>
      <c r="K70" s="35"/>
      <c r="L70" s="35"/>
      <c r="M70" s="35"/>
      <c r="P70" s="22" t="s">
        <v>132</v>
      </c>
    </row>
    <row r="71" spans="1:28" s="2" customFormat="1" ht="14.25" customHeight="1">
      <c r="G71" s="37" t="s">
        <v>129</v>
      </c>
      <c r="H71" s="36">
        <f>((12/(COUNT($B$3:$D$3)*COUNT($B$3:$B$57)*(COUNT($B$3:$D$3)+1)))*(SUM($H$60:$AB$60)))-3*COUNT($B$3:$B$57)*(COUNT($B$3:$D$3)+1)</f>
        <v>6.0818181818181074</v>
      </c>
      <c r="I71" s="35">
        <f>CHIINV(0.05*2,COUNT($B$3:$D$3)-1)</f>
        <v>4.6051701859880909</v>
      </c>
      <c r="J71" s="34" t="str">
        <f>IF($H$65&gt;I71,"P&lt;0.05  significant difference*","P&lt;0.05  no significant difference")</f>
        <v>P&lt;0.05  significant difference*</v>
      </c>
      <c r="K71" s="1"/>
      <c r="L71" s="35"/>
      <c r="M71" s="1"/>
      <c r="P71" s="22" t="s">
        <v>131</v>
      </c>
      <c r="Q71" s="3"/>
      <c r="R71" s="3"/>
    </row>
    <row r="72" spans="1:28" s="2" customFormat="1" ht="14.25" customHeight="1">
      <c r="G72" s="37" t="s">
        <v>129</v>
      </c>
      <c r="H72" s="36">
        <f>((12/(COUNT($B$3:$D$3)*COUNT($B$3:$B$57)*(COUNT($B$3:$D$3)+1)))*(SUM($H$60:$AB$60)))-3*COUNT($B$3:$B$57)*(COUNT($B$3:$D$3)+1)</f>
        <v>6.0818181818181074</v>
      </c>
      <c r="I72" s="35">
        <f>CHIINV(0.01*2,COUNT($B$3:$D$3)-1)</f>
        <v>7.8240460108562919</v>
      </c>
      <c r="J72" s="34" t="str">
        <f>IF($H$65&gt;I72,"P&lt;0.01  significant difference**","P&lt;0.01  no significant difference")</f>
        <v>P&lt;0.01  no significant difference</v>
      </c>
      <c r="K72" s="1"/>
      <c r="L72" s="35"/>
      <c r="M72" s="35"/>
      <c r="Q72" s="12"/>
      <c r="R72" s="4"/>
    </row>
    <row r="73" spans="1:28" s="2" customFormat="1" ht="14.25" customHeight="1">
      <c r="G73" s="37"/>
      <c r="H73" s="36"/>
      <c r="I73" s="34" t="str">
        <f>CONCATENATE("two-tail   P=",CHIDIST($H$71,COUNT($B$3:$D$3)-1))</f>
        <v>two-tail   P=0.0477914229915184</v>
      </c>
      <c r="J73" s="1"/>
      <c r="K73" s="35"/>
      <c r="L73" s="35"/>
      <c r="M73" s="35"/>
      <c r="P73" s="66" t="s">
        <v>130</v>
      </c>
      <c r="Q73" s="66"/>
      <c r="R73" s="66"/>
    </row>
    <row r="74" spans="1:28" s="2" customFormat="1" ht="14.25" customHeight="1">
      <c r="G74" s="37" t="s">
        <v>129</v>
      </c>
      <c r="H74" s="36">
        <f>((12/(COUNT($B$3:$D$3)*COUNT($B$3:$B$57)*(COUNT($B$3:$D$3)+1)))*(SUM($H$60:$AB$60)))-3*COUNT($B$3:$B$57)*(COUNT($B$3:$D$3)+1)</f>
        <v>6.0818181818181074</v>
      </c>
      <c r="I74" s="35">
        <f>CHIINV(0.05,COUNT($B$3:$D$3)-1)</f>
        <v>5.9914645471079817</v>
      </c>
      <c r="J74" s="34" t="str">
        <f>IF($H$65&gt;I74,"P&lt;0.05  significant difference*","P&lt;0.05  no significant difference")</f>
        <v>P&lt;0.05  significant difference*</v>
      </c>
      <c r="K74" s="1"/>
      <c r="L74" s="35"/>
      <c r="M74" s="35"/>
    </row>
    <row r="75" spans="1:28" ht="14.25" customHeight="1">
      <c r="A75" s="2"/>
      <c r="B75" s="2"/>
      <c r="C75" s="2"/>
      <c r="D75" s="2"/>
      <c r="E75" s="2"/>
      <c r="G75" s="37" t="s">
        <v>129</v>
      </c>
      <c r="H75" s="36">
        <f>((12/(COUNT($B$3:$D$3)*COUNT($B$3:$B$57)*(COUNT($B$3:$D$3)+1)))*(SUM($H$60:$AB$60)))-3*COUNT($B$3:$B$57)*(COUNT($B$3:$D$3)+1)</f>
        <v>6.0818181818181074</v>
      </c>
      <c r="I75" s="35">
        <f>CHIINV(0.01,COUNT($B$3:$D$3)-1)</f>
        <v>9.2103403719761818</v>
      </c>
      <c r="J75" s="34" t="str">
        <f>IF($H$65&gt;I75,"P&lt;0.01  significant difference**","P&lt;0.01  no significant difference")</f>
        <v>P&lt;0.01  no significant difference</v>
      </c>
      <c r="L75" s="35"/>
      <c r="M75" s="35"/>
    </row>
    <row r="78" spans="1:28" ht="14.25" customHeight="1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25" customHeight="1"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4.25" customHeight="1">
      <c r="H81" s="14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4.25" customHeight="1"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25" customHeight="1">
      <c r="B83" s="3" t="str">
        <f>B2</f>
        <v>McGrath</v>
      </c>
      <c r="C83" s="3" t="str">
        <f>C2</f>
        <v>AWS</v>
      </c>
      <c r="D83" s="3" t="str">
        <f>D2</f>
        <v>AceScope</v>
      </c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25" customHeight="1">
      <c r="B84" s="2">
        <f>PERCENTILE(B$3:B$57,0.1)</f>
        <v>4</v>
      </c>
      <c r="C84" s="2">
        <f>PERCENTILE(C$3:C$57,0.1)</f>
        <v>3.4000000000000004</v>
      </c>
      <c r="D84" s="2">
        <f>PERCENTILE(D$3:D$57,0.1)</f>
        <v>3</v>
      </c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>
      <c r="B85" s="2">
        <f>PERCENTILE(B$3:B$57,0.25)-PERCENTILE(B$3:B$57,0.1)</f>
        <v>1</v>
      </c>
      <c r="C85" s="2">
        <f>PERCENTILE(C$3:C$57,0.25)-PERCENTILE(C$3:C$57,0.1)</f>
        <v>1.5999999999999996</v>
      </c>
      <c r="D85" s="2">
        <f>PERCENTILE(D$3:D$57,0.25)-PERCENTILE(D$3:D$57,0.1)</f>
        <v>1</v>
      </c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25" customHeight="1">
      <c r="B86" s="2">
        <f>PERCENTILE(B$3:B$57,0.5)-PERCENTILE(B$3:B$57,0.25)</f>
        <v>2</v>
      </c>
      <c r="C86" s="2">
        <f>PERCENTILE(C$3:C$57,0.5)-PERCENTILE(C$3:C$57,0.25)</f>
        <v>2</v>
      </c>
      <c r="D86" s="2">
        <f>PERCENTILE(D$3:D$57,0.5)-PERCENTILE(D$3:D$57,0.25)</f>
        <v>2</v>
      </c>
      <c r="H86" s="4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4.25" customHeight="1">
      <c r="B87" s="2">
        <f>PERCENTILE(B$3:B$57,0.75)-PERCENTILE(B$3:B$57,0.5)</f>
        <v>1</v>
      </c>
      <c r="C87" s="2">
        <f>PERCENTILE(C$3:C$57,0.75)-PERCENTILE(C$3:C$57,0.5)</f>
        <v>2</v>
      </c>
      <c r="D87" s="2">
        <f>PERCENTILE(D$3:D$57,0.75)-PERCENTILE(D$3:D$57,0.5)</f>
        <v>1.5</v>
      </c>
      <c r="H87" s="4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4.25" customHeight="1">
      <c r="B88" s="2">
        <f>PERCENTILE(B$3:B$57,0.9)-PERCENTILE(B$3:B$57,0.75)</f>
        <v>1.6000000000000014</v>
      </c>
      <c r="C88" s="2">
        <f>PERCENTILE(C$3:C$57,0.9)-PERCENTILE(C$3:C$57,0.75)</f>
        <v>0</v>
      </c>
      <c r="D88" s="2">
        <f>PERCENTILE(D$3:D$57,0.9)-PERCENTILE(D$3:D$57,0.75)</f>
        <v>1.1000000000000014</v>
      </c>
      <c r="H88" s="4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4.25" customHeight="1">
      <c r="H89" s="4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4.25" customHeight="1">
      <c r="A90" s="38" t="s">
        <v>128</v>
      </c>
      <c r="H90" s="4"/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>
      <c r="B91" s="34"/>
      <c r="C91" s="34" t="str">
        <f>CONCATENATE("one-tail   P=",(1/2)*FDIST($A$62/$B$62,C62,D62))</f>
        <v>one-tail   P=0.0230105921581509</v>
      </c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4.25" customHeight="1">
      <c r="A92" s="37" t="s">
        <v>57</v>
      </c>
      <c r="B92" s="36">
        <f>$A$62/$B$62</f>
        <v>3.1681055546505945</v>
      </c>
      <c r="C92" s="35">
        <f>FINV(0.05,$C$62,$D$62)</f>
        <v>3.0803868632925813</v>
      </c>
      <c r="D92" s="34" t="str">
        <f>IF($A$62/$B$62&gt;C92,"P&lt;0.05  significant difference*","P&lt;0.05  no significant difference")</f>
        <v>P&lt;0.05  significant difference*</v>
      </c>
      <c r="H92" s="4"/>
      <c r="I92" s="4"/>
      <c r="J92" s="14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4.25" customHeight="1">
      <c r="A93" s="37" t="s">
        <v>57</v>
      </c>
      <c r="B93" s="36">
        <f>$A$62/$B$62</f>
        <v>3.1681055546505945</v>
      </c>
      <c r="C93" s="35">
        <f>FINV(0.01,$C$62,$D$62)</f>
        <v>4.807239962241419</v>
      </c>
      <c r="D93" s="34" t="str">
        <f>IF($A$62/$B$62&gt;C93,"P&lt;0.01  significant difference**","P&lt;0.01  no significant difference")</f>
        <v>P&lt;0.01  no significant difference</v>
      </c>
      <c r="H93" s="4"/>
      <c r="I93" s="4"/>
      <c r="J93" s="14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4.25" customHeight="1">
      <c r="A94" s="37"/>
      <c r="B94" s="36"/>
      <c r="C94" s="34" t="str">
        <f>CONCATENATE("two-tail   P=",FDIST($A$62/$B$62,C62,D62))</f>
        <v>two-tail   P=0.0460211843163019</v>
      </c>
      <c r="H94" s="4"/>
      <c r="I94" s="4"/>
      <c r="J94" s="1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4.25" customHeight="1">
      <c r="A95" s="37" t="s">
        <v>57</v>
      </c>
      <c r="B95" s="36">
        <f>$A$62/$B$62</f>
        <v>3.1681055546505945</v>
      </c>
      <c r="C95" s="35">
        <f>FINV(0.05/2,$C$62,$D$62)</f>
        <v>3.8177966639999981</v>
      </c>
      <c r="D95" s="34" t="str">
        <f>IF($A$62/$B$62&gt;C95,"P&lt;0.05  significant difference*","P&lt;0.05  no significant difference")</f>
        <v>P&lt;0.05  no significant difference</v>
      </c>
      <c r="H95" s="4"/>
      <c r="I95" s="4"/>
      <c r="J95" s="1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4.25" customHeight="1">
      <c r="A96" s="37" t="s">
        <v>57</v>
      </c>
      <c r="B96" s="36">
        <f>$A$62/$B$62</f>
        <v>3.1681055546505945</v>
      </c>
      <c r="C96" s="35">
        <f>FINV(0.01/2,$C$62,$D$62)</f>
        <v>5.5669586236543021</v>
      </c>
      <c r="D96" s="34" t="str">
        <f>IF($A$62/$B$62&gt;C96,"P&lt;0.01  significant difference**","P&lt;0.01  no significant difference")</f>
        <v>P&lt;0.01  no significant difference</v>
      </c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s="2" customFormat="1" ht="14.25" customHeight="1">
      <c r="A97" s="1"/>
      <c r="B97" s="1"/>
      <c r="C97" s="1"/>
      <c r="D97" s="1"/>
      <c r="E97" s="1"/>
      <c r="H97" s="4"/>
      <c r="I97" s="4"/>
      <c r="J97" s="4"/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s="2" customFormat="1" ht="14.25" customHeight="1">
      <c r="A98" s="22" t="s">
        <v>56</v>
      </c>
      <c r="B98" s="1"/>
      <c r="C98" s="3" t="str">
        <f>C2</f>
        <v>AWS</v>
      </c>
      <c r="D98" s="3" t="str">
        <f>D2</f>
        <v>AceScope</v>
      </c>
      <c r="E98" s="3"/>
      <c r="H98" s="4"/>
      <c r="I98" s="4"/>
      <c r="J98" s="4"/>
      <c r="K98" s="14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s="2" customFormat="1" ht="14.25" customHeight="1">
      <c r="A99" s="1"/>
      <c r="B99" s="3" t="str">
        <f>B2</f>
        <v>McGrath</v>
      </c>
      <c r="C99" s="23">
        <f>ABS(C$59-$B$59)/SQRT((($B$62))*((1/(COUNT($B$3:$B$57))+(1/COUNT(C$3:C$57)))))</f>
        <v>0.51583493649336964</v>
      </c>
      <c r="D99" s="23">
        <f>ABS(D$59-$B$59)/SQRT((($B$62))*((1/(COUNT($B$3:$B$57))+(1/COUNT(D$3:D$57)))))</f>
        <v>1.8757634054304342</v>
      </c>
      <c r="E99" s="7"/>
      <c r="H99" s="4"/>
      <c r="I99" s="4"/>
      <c r="J99" s="4"/>
      <c r="K99" s="14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s="2" customFormat="1" ht="14.25" customHeight="1">
      <c r="A100" s="33" t="s">
        <v>25</v>
      </c>
      <c r="B100" s="32">
        <f>TINV(0.05/(COUNT($B$3:$D$3)-1),D62)</f>
        <v>2.2730811123900438</v>
      </c>
      <c r="C100" s="29" t="str">
        <f>IF(C99&gt;$B$100,"*"," ")</f>
        <v xml:space="preserve"> </v>
      </c>
      <c r="D100" s="21" t="str">
        <f>IF(D99&gt;$B$100,"*"," ")</f>
        <v xml:space="preserve"> </v>
      </c>
      <c r="E100" s="11"/>
      <c r="H100" s="4"/>
      <c r="I100" s="4"/>
      <c r="J100" s="4"/>
      <c r="K100" s="1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s="2" customFormat="1" ht="14.25" customHeight="1">
      <c r="A101" s="31" t="s">
        <v>24</v>
      </c>
      <c r="B101" s="30">
        <f>TINV(0.01/(COUNT($B$3:$D$3)-1),D62)</f>
        <v>2.8658482411056827</v>
      </c>
      <c r="C101" s="29" t="str">
        <f>IF(C99&gt;$B$101,"**"," ")</f>
        <v xml:space="preserve"> </v>
      </c>
      <c r="D101" s="21" t="str">
        <f>IF(D99&gt;$B$101,"**"," ")</f>
        <v xml:space="preserve"> </v>
      </c>
      <c r="E101" s="11"/>
      <c r="H101" s="4"/>
      <c r="I101" s="4"/>
      <c r="J101" s="4"/>
      <c r="K101" s="1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s="2" customFormat="1" ht="14.25" customHeight="1">
      <c r="A102" s="28"/>
      <c r="B102" s="27"/>
      <c r="C102" s="11"/>
      <c r="D102" s="11"/>
      <c r="E102" s="11"/>
      <c r="H102" s="4"/>
      <c r="I102" s="4"/>
      <c r="J102" s="4"/>
      <c r="K102" s="4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s="2" customFormat="1" ht="14.25" customHeight="1">
      <c r="A103" s="26" t="s">
        <v>54</v>
      </c>
      <c r="C103" s="3" t="str">
        <f>C2</f>
        <v>AWS</v>
      </c>
      <c r="D103" s="3" t="str">
        <f>D2</f>
        <v>AceScope</v>
      </c>
      <c r="E103" s="3"/>
      <c r="H103" s="4"/>
      <c r="I103" s="4"/>
      <c r="J103" s="4"/>
      <c r="K103" s="4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s="2" customFormat="1" ht="14.25" customHeight="1">
      <c r="B104" s="3" t="str">
        <f>B2</f>
        <v>McGrath</v>
      </c>
      <c r="C104" s="23">
        <f>C111/SQRT(2)</f>
        <v>0.51583493649336964</v>
      </c>
      <c r="D104" s="23">
        <f>D111/SQRT(2)</f>
        <v>1.8757634054304337</v>
      </c>
      <c r="E104" s="7"/>
      <c r="H104" s="4"/>
      <c r="I104" s="4"/>
      <c r="J104" s="4"/>
      <c r="K104" s="4"/>
      <c r="L104" s="14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s="2" customFormat="1" ht="14.25" customHeight="1">
      <c r="A105" s="3"/>
      <c r="B105" s="25" t="s">
        <v>25</v>
      </c>
      <c r="C105" s="21" t="str">
        <f>IF(C104&gt;C107,"*"," ")</f>
        <v xml:space="preserve"> </v>
      </c>
      <c r="D105" s="21" t="str">
        <f>IF(D104&gt;D107,"*"," ")</f>
        <v xml:space="preserve"> </v>
      </c>
      <c r="E105" s="11"/>
      <c r="H105" s="4"/>
      <c r="I105" s="4"/>
      <c r="J105" s="4"/>
      <c r="K105" s="4"/>
      <c r="L105" s="14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s="2" customFormat="1" ht="14.25" customHeight="1">
      <c r="A106" s="3"/>
      <c r="B106" s="25" t="s">
        <v>24</v>
      </c>
      <c r="C106" s="21" t="str">
        <f>IF(C104&gt;C108,"**"," ")</f>
        <v xml:space="preserve"> </v>
      </c>
      <c r="D106" s="21" t="str">
        <f>IF(D104&gt;D108,"**"," ")</f>
        <v xml:space="preserve"> </v>
      </c>
      <c r="E106" s="11"/>
      <c r="G106" s="4"/>
      <c r="H106" s="4"/>
      <c r="I106" s="4"/>
      <c r="J106" s="4"/>
      <c r="K106" s="4"/>
      <c r="L106" s="1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s="2" customFormat="1" ht="14.25" customHeight="1">
      <c r="A107" s="3"/>
      <c r="B107" s="24" t="s">
        <v>25</v>
      </c>
      <c r="C107" s="23">
        <f>SMALL($AG300:$AZ300,RANK(C$104,$C$104:$D$104,1))</f>
        <v>1.984</v>
      </c>
      <c r="D107" s="23">
        <f>SMALL($AG300:$AZ300,RANK(D$104,$C$104:$D$104,1))</f>
        <v>2.246</v>
      </c>
      <c r="E107" s="7"/>
      <c r="F107" s="3"/>
      <c r="G107" s="12"/>
      <c r="H107" s="4"/>
      <c r="I107" s="4"/>
      <c r="J107" s="4"/>
      <c r="K107" s="4"/>
      <c r="L107" s="1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s="2" customFormat="1" ht="14.25" customHeight="1">
      <c r="A108" s="3"/>
      <c r="B108" s="24" t="s">
        <v>24</v>
      </c>
      <c r="C108" s="23">
        <f>SMALL($AG301:$AZ301,RANK(C$104,$C$104:$D$104,1))</f>
        <v>2.6280000000000001</v>
      </c>
      <c r="D108" s="23">
        <f>SMALL($AG301:$AZ301,RANK(D$104,$C$104:$D$104,1))</f>
        <v>2.86</v>
      </c>
      <c r="E108" s="7"/>
      <c r="H108" s="4"/>
      <c r="I108" s="4"/>
      <c r="J108" s="4"/>
      <c r="K108" s="4"/>
      <c r="L108" s="4"/>
      <c r="M108" s="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s="2" customFormat="1" ht="14.25" customHeight="1">
      <c r="A109" s="3"/>
      <c r="B109" s="5"/>
      <c r="C109" s="7"/>
      <c r="D109" s="7"/>
      <c r="E109" s="7"/>
      <c r="H109" s="4"/>
      <c r="I109" s="4"/>
      <c r="J109" s="4"/>
      <c r="K109" s="4"/>
      <c r="L109" s="4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s="2" customFormat="1" ht="14.25" customHeight="1">
      <c r="A110" s="22" t="s">
        <v>55</v>
      </c>
      <c r="B110" s="3"/>
      <c r="C110" s="3" t="str">
        <f>C2</f>
        <v>AWS</v>
      </c>
      <c r="D110" s="3" t="str">
        <f>D2</f>
        <v>AceScope</v>
      </c>
      <c r="E110" s="3"/>
      <c r="H110" s="4"/>
      <c r="I110" s="4"/>
      <c r="J110" s="4"/>
      <c r="K110" s="4"/>
      <c r="L110" s="4"/>
      <c r="M110" s="14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s="2" customFormat="1" ht="14.25" customHeight="1">
      <c r="B111" s="12" t="str">
        <f>B2</f>
        <v>McGrath</v>
      </c>
      <c r="C111" s="20">
        <f>ABS(C$59-$B$59)/SQRT((($B$62)/2)*((1/(COUNT($B$3:$B$57))+(1/COUNT(C$3:C$57)))))</f>
        <v>0.72950076313478751</v>
      </c>
      <c r="D111" s="20">
        <f>ABS(D$59-$B$59)/SQRT((($B$62)/2)*((1/(COUNT($B$3:$B$57))+(1/COUNT(D$3:D$57)))))</f>
        <v>2.6527300477628621</v>
      </c>
      <c r="E111" s="4"/>
      <c r="H111" s="4"/>
      <c r="I111" s="4"/>
      <c r="J111" s="4"/>
      <c r="K111" s="4"/>
      <c r="L111" s="4"/>
      <c r="M111" s="14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s="2" customFormat="1" ht="14.25" customHeight="1">
      <c r="B112" s="19" t="s">
        <v>25</v>
      </c>
      <c r="C112" s="21" t="str">
        <f>IF(C111&gt;C114,"*"," ")</f>
        <v xml:space="preserve"> </v>
      </c>
      <c r="D112" s="21" t="str">
        <f>IF(D111&gt;D114,"*"," ")</f>
        <v xml:space="preserve"> </v>
      </c>
      <c r="E112" s="11"/>
      <c r="H112" s="4"/>
      <c r="I112" s="4"/>
      <c r="J112" s="4"/>
      <c r="K112" s="4"/>
      <c r="L112" s="4"/>
      <c r="M112" s="1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s="2" customFormat="1" ht="14.25" customHeight="1">
      <c r="B113" s="19" t="s">
        <v>24</v>
      </c>
      <c r="C113" s="21" t="str">
        <f>IF(C111&gt;C115,"**"," ")</f>
        <v xml:space="preserve"> </v>
      </c>
      <c r="D113" s="21" t="str">
        <f>IF(D111&gt;D115,"**"," ")</f>
        <v xml:space="preserve"> </v>
      </c>
      <c r="E113" s="11"/>
      <c r="H113" s="4"/>
      <c r="I113" s="4"/>
      <c r="J113" s="4"/>
      <c r="K113" s="4"/>
      <c r="L113" s="4"/>
      <c r="M113" s="1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s="2" customFormat="1" ht="14.25" customHeight="1">
      <c r="B114" s="18" t="s">
        <v>25</v>
      </c>
      <c r="C114" s="20">
        <f>SMALL($AG371:$AZ371,RANK(C$111,$C$111:$D$111,1))</f>
        <v>2.8058000000000001</v>
      </c>
      <c r="D114" s="20">
        <f>SMALL($AG371:$AZ371,RANK(D$111,$C$111:$D$111,1))</f>
        <v>3.3645999999999998</v>
      </c>
      <c r="E114" s="4"/>
      <c r="H114" s="4"/>
      <c r="I114" s="4"/>
      <c r="J114" s="4"/>
      <c r="K114" s="4"/>
      <c r="L114" s="4"/>
      <c r="M114" s="4"/>
      <c r="N114" s="4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s="2" customFormat="1" ht="14.25" customHeight="1">
      <c r="B115" s="18" t="s">
        <v>24</v>
      </c>
      <c r="C115" s="20">
        <f>SMALL($AG372:$AZ372,RANK(C$111,$C$111:$D$111,1))</f>
        <v>3.714</v>
      </c>
      <c r="D115" s="20">
        <f>SMALL($AG372:$AZ372,RANK(D$111,$C$111:$D$111,1))</f>
        <v>4.2164000000000001</v>
      </c>
      <c r="E115" s="4"/>
      <c r="H115" s="4"/>
      <c r="I115" s="4"/>
      <c r="J115" s="4"/>
      <c r="K115" s="4"/>
      <c r="L115" s="4"/>
      <c r="M115" s="4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s="2" customFormat="1" ht="14.25" customHeight="1">
      <c r="B116" s="4"/>
      <c r="C116" s="4"/>
      <c r="D116" s="3" t="str">
        <f>D2</f>
        <v>AceScope</v>
      </c>
      <c r="E116" s="12"/>
      <c r="H116" s="4"/>
      <c r="I116" s="4"/>
      <c r="J116" s="4"/>
      <c r="K116" s="4"/>
      <c r="L116" s="4"/>
      <c r="M116" s="4"/>
      <c r="N116" s="14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2:28" s="2" customFormat="1" ht="14.25" customHeight="1">
      <c r="B117" s="4"/>
      <c r="C117" s="3" t="str">
        <f>C2</f>
        <v>AWS</v>
      </c>
      <c r="D117" s="20">
        <f>ABS(D$59-$C$59)/SQRT((($B$62)/2)*((1/(COUNT($C$3:$C$57))+(1/COUNT(D$3:D$57)))))</f>
        <v>3.3822308108976493</v>
      </c>
      <c r="E117" s="4"/>
      <c r="H117" s="4"/>
      <c r="I117" s="4"/>
      <c r="J117" s="4"/>
      <c r="K117" s="4"/>
      <c r="L117" s="4"/>
      <c r="M117" s="4"/>
      <c r="N117" s="14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2:28" s="2" customFormat="1" ht="14.25" customHeight="1">
      <c r="B118" s="4"/>
      <c r="C118" s="19" t="s">
        <v>25</v>
      </c>
      <c r="D118" s="21" t="str">
        <f>IF(D117&gt;D120,"*"," ")</f>
        <v>*</v>
      </c>
      <c r="E118" s="11"/>
      <c r="H118" s="4"/>
      <c r="I118" s="4"/>
      <c r="J118" s="4"/>
      <c r="K118" s="4"/>
      <c r="L118" s="4"/>
      <c r="M118" s="4"/>
      <c r="N118" s="1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s="2" customFormat="1" ht="14.25" customHeight="1">
      <c r="B119" s="4"/>
      <c r="C119" s="19" t="s">
        <v>24</v>
      </c>
      <c r="D119" s="21" t="str">
        <f>IF(D117&gt;D121,"**"," ")</f>
        <v xml:space="preserve"> </v>
      </c>
      <c r="E119" s="11"/>
      <c r="H119" s="4"/>
      <c r="I119" s="4"/>
      <c r="J119" s="4"/>
      <c r="K119" s="4"/>
      <c r="L119" s="4"/>
      <c r="M119" s="4"/>
      <c r="N119" s="1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s="2" customFormat="1" ht="14.25" customHeight="1">
      <c r="B120" s="4"/>
      <c r="C120" s="18" t="s">
        <v>25</v>
      </c>
      <c r="D120" s="20">
        <f>SMALL($AG371:$AZ371,RANK(D$117,$D$117:$D$117,1))</f>
        <v>2.8058000000000001</v>
      </c>
      <c r="E120" s="4"/>
      <c r="H120" s="4"/>
      <c r="I120" s="4"/>
      <c r="J120" s="4"/>
      <c r="K120" s="4"/>
      <c r="L120" s="4"/>
      <c r="M120" s="4"/>
      <c r="N120" s="4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s="2" customFormat="1" ht="14.25" customHeight="1">
      <c r="B121" s="4"/>
      <c r="C121" s="18" t="s">
        <v>24</v>
      </c>
      <c r="D121" s="20">
        <f>SMALL($AG372:$AZ372,RANK(D$117,$D$117:$D$117,1))</f>
        <v>3.714</v>
      </c>
      <c r="E121" s="4"/>
      <c r="H121" s="4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s="2" customFormat="1" ht="14.25" customHeight="1">
      <c r="B122" s="4"/>
      <c r="C122" s="4"/>
      <c r="D122" s="4"/>
      <c r="E122" s="12"/>
      <c r="H122" s="4"/>
      <c r="I122" s="4"/>
      <c r="J122" s="4"/>
      <c r="K122" s="4"/>
      <c r="L122" s="4"/>
      <c r="M122" s="4"/>
      <c r="N122" s="4"/>
      <c r="O122" s="14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2:28" s="2" customFormat="1" ht="14.25" customHeight="1">
      <c r="B123" s="4"/>
      <c r="C123" s="4"/>
      <c r="D123" s="3" t="str">
        <f>D2</f>
        <v>AceScope</v>
      </c>
      <c r="E123" s="4"/>
      <c r="H123" s="4"/>
      <c r="I123" s="4"/>
      <c r="J123" s="4"/>
      <c r="K123" s="4"/>
      <c r="L123" s="4"/>
      <c r="M123" s="4"/>
      <c r="N123" s="4"/>
      <c r="O123" s="14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2:28" s="2" customFormat="1" ht="14.25" customHeight="1">
      <c r="B124" s="4"/>
      <c r="C124" s="4"/>
      <c r="D124" s="19" t="s">
        <v>25</v>
      </c>
      <c r="E124" s="11"/>
      <c r="H124" s="4"/>
      <c r="I124" s="4"/>
      <c r="J124" s="4"/>
      <c r="K124" s="4"/>
      <c r="L124" s="4"/>
      <c r="M124" s="4"/>
      <c r="N124" s="4"/>
      <c r="O124" s="1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s="2" customFormat="1" ht="14.25" customHeight="1">
      <c r="B125" s="4"/>
      <c r="C125" s="4"/>
      <c r="D125" s="19" t="s">
        <v>24</v>
      </c>
      <c r="E125" s="11"/>
      <c r="H125" s="4"/>
      <c r="I125" s="4"/>
      <c r="J125" s="4"/>
      <c r="K125" s="4"/>
      <c r="L125" s="4"/>
      <c r="M125" s="4"/>
      <c r="N125" s="4"/>
      <c r="O125" s="13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s="2" customFormat="1" ht="14.25" customHeight="1">
      <c r="B126" s="4"/>
      <c r="C126" s="4"/>
      <c r="D126" s="18" t="s">
        <v>25</v>
      </c>
      <c r="E126" s="4"/>
      <c r="H126" s="4"/>
      <c r="I126" s="4"/>
      <c r="J126" s="4"/>
      <c r="K126" s="4"/>
      <c r="L126" s="4"/>
      <c r="M126" s="4"/>
      <c r="N126" s="4"/>
      <c r="O126" s="4"/>
      <c r="P126" s="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s="2" customFormat="1" ht="14.25" customHeight="1">
      <c r="B127" s="4"/>
      <c r="C127" s="4"/>
      <c r="D127" s="18" t="s">
        <v>24</v>
      </c>
      <c r="E127" s="4"/>
      <c r="H127" s="4"/>
      <c r="I127" s="4"/>
      <c r="J127" s="4"/>
      <c r="K127" s="4"/>
      <c r="L127" s="4"/>
      <c r="M127" s="4"/>
      <c r="N127" s="4"/>
      <c r="O127" s="4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s="2" customFormat="1" ht="14.25" customHeight="1">
      <c r="B128" s="4"/>
      <c r="C128" s="4"/>
      <c r="D128" s="4"/>
      <c r="E128" s="12"/>
      <c r="H128" s="4"/>
      <c r="I128" s="4"/>
      <c r="J128" s="4"/>
      <c r="K128" s="4"/>
      <c r="L128" s="4"/>
      <c r="M128" s="4"/>
      <c r="N128" s="4"/>
      <c r="O128" s="4"/>
      <c r="P128" s="14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s="2" customFormat="1" ht="14.25" customHeight="1">
      <c r="B129" s="4"/>
      <c r="C129" s="4"/>
      <c r="D129" s="4"/>
      <c r="E129" s="4"/>
      <c r="H129" s="4"/>
      <c r="I129" s="4"/>
      <c r="J129" s="4"/>
      <c r="K129" s="4"/>
      <c r="L129" s="4"/>
      <c r="M129" s="4"/>
      <c r="N129" s="4"/>
      <c r="O129" s="4"/>
      <c r="P129" s="14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s="2" customFormat="1" ht="14.25" customHeight="1">
      <c r="A130" s="17"/>
      <c r="B130" s="4"/>
      <c r="C130" s="4"/>
      <c r="D130" s="4"/>
      <c r="E130" s="11"/>
      <c r="H130" s="4"/>
      <c r="I130" s="4"/>
      <c r="J130" s="4"/>
      <c r="K130" s="4"/>
      <c r="L130" s="4"/>
      <c r="M130" s="4"/>
      <c r="N130" s="4"/>
      <c r="O130" s="4"/>
      <c r="P130" s="13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s="2" customFormat="1" ht="14.25" customHeight="1">
      <c r="A131" s="17"/>
      <c r="B131" s="4"/>
      <c r="C131" s="4"/>
      <c r="D131" s="4"/>
      <c r="E131" s="11"/>
      <c r="H131" s="4"/>
      <c r="I131" s="4"/>
      <c r="J131" s="4"/>
      <c r="K131" s="4"/>
      <c r="L131" s="4"/>
      <c r="M131" s="4"/>
      <c r="N131" s="4"/>
      <c r="O131" s="4"/>
      <c r="P131" s="13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s="2" customFormat="1" ht="14.25" customHeight="1">
      <c r="B132" s="4"/>
      <c r="C132" s="4"/>
      <c r="D132" s="4"/>
      <c r="E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s="2" customFormat="1" ht="14.25" customHeight="1">
      <c r="B133" s="4"/>
      <c r="C133" s="4"/>
      <c r="D133" s="4"/>
      <c r="E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s="2" customFormat="1" ht="14.25" customHeight="1">
      <c r="B134" s="4"/>
      <c r="C134" s="4"/>
      <c r="D134" s="4"/>
      <c r="E134" s="12"/>
      <c r="H134" s="4"/>
      <c r="I134" s="4"/>
      <c r="J134" s="4"/>
      <c r="K134" s="4"/>
      <c r="L134" s="4"/>
      <c r="M134" s="4"/>
      <c r="N134" s="4"/>
      <c r="O134" s="4"/>
      <c r="P134" s="4"/>
      <c r="Q134" s="14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s="2" customFormat="1" ht="14.25" customHeight="1">
      <c r="B135" s="4"/>
      <c r="C135" s="4"/>
      <c r="D135" s="4"/>
      <c r="E135" s="4"/>
      <c r="H135" s="4"/>
      <c r="I135" s="4"/>
      <c r="J135" s="4"/>
      <c r="K135" s="4"/>
      <c r="L135" s="4"/>
      <c r="M135" s="4"/>
      <c r="N135" s="4"/>
      <c r="O135" s="4"/>
      <c r="P135" s="4"/>
      <c r="Q135" s="14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s="2" customFormat="1" ht="14.25" customHeight="1">
      <c r="B136" s="4"/>
      <c r="C136" s="4"/>
      <c r="D136" s="4"/>
      <c r="E136" s="11"/>
      <c r="H136" s="4"/>
      <c r="I136" s="4"/>
      <c r="J136" s="4"/>
      <c r="K136" s="4"/>
      <c r="L136" s="4"/>
      <c r="M136" s="4"/>
      <c r="N136" s="4"/>
      <c r="O136" s="4"/>
      <c r="P136" s="4"/>
      <c r="Q136" s="16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</row>
    <row r="137" spans="1:28" s="2" customFormat="1" ht="14.25" customHeight="1">
      <c r="B137" s="4"/>
      <c r="C137" s="4"/>
      <c r="D137" s="4"/>
      <c r="E137" s="11"/>
      <c r="H137" s="4"/>
      <c r="I137" s="4"/>
      <c r="J137" s="4"/>
      <c r="K137" s="4"/>
      <c r="L137" s="4"/>
      <c r="M137" s="4"/>
      <c r="N137" s="4"/>
      <c r="O137" s="4"/>
      <c r="P137" s="4"/>
      <c r="Q137" s="1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s="2" customFormat="1" ht="14.25" customHeight="1">
      <c r="B138" s="4"/>
      <c r="C138" s="4"/>
      <c r="D138" s="4"/>
      <c r="E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s="2" customFormat="1" ht="14.25" customHeight="1">
      <c r="B139" s="4"/>
      <c r="C139" s="4"/>
      <c r="D139" s="4"/>
      <c r="E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s="2" customFormat="1" ht="14.25" customHeight="1">
      <c r="B140" s="4"/>
      <c r="C140" s="4"/>
      <c r="D140" s="4"/>
      <c r="E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4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s="2" customFormat="1" ht="14.25" customHeight="1">
      <c r="B141" s="4"/>
      <c r="C141" s="4"/>
      <c r="D141" s="4"/>
      <c r="E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4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s="2" customFormat="1" ht="14.25" customHeight="1">
      <c r="B142" s="4"/>
      <c r="C142" s="4"/>
      <c r="D142" s="4"/>
      <c r="E142" s="1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3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s="2" customFormat="1" ht="14.25" customHeight="1">
      <c r="B143" s="4"/>
      <c r="C143" s="4"/>
      <c r="D143" s="4"/>
      <c r="E143" s="1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3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s="2" customFormat="1" ht="14.25" customHeight="1">
      <c r="B144" s="4"/>
      <c r="C144" s="4"/>
      <c r="D144" s="4"/>
      <c r="E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s="2" customFormat="1" ht="14.25" customHeight="1">
      <c r="B145" s="4"/>
      <c r="C145" s="4"/>
      <c r="D145" s="4"/>
      <c r="E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3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s="2" customFormat="1" ht="14.25" customHeight="1">
      <c r="B146" s="4"/>
      <c r="C146" s="4"/>
      <c r="D146" s="4"/>
      <c r="E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4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2:28" s="2" customFormat="1" ht="14.25" customHeight="1">
      <c r="B147" s="4"/>
      <c r="C147" s="4"/>
      <c r="D147" s="4"/>
      <c r="E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4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2:28" s="2" customFormat="1" ht="14.25" customHeight="1">
      <c r="B148" s="4"/>
      <c r="C148" s="4"/>
      <c r="D148" s="4"/>
      <c r="E148" s="1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3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s="2" customFormat="1" ht="14.25" customHeight="1">
      <c r="B149" s="4"/>
      <c r="C149" s="4"/>
      <c r="D149" s="4"/>
      <c r="E149" s="1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3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s="2" customFormat="1" ht="14.25" customHeight="1">
      <c r="B150" s="4"/>
      <c r="C150" s="4"/>
      <c r="D150" s="4"/>
      <c r="E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3"/>
      <c r="X150" s="3"/>
      <c r="Y150" s="3"/>
      <c r="Z150" s="3"/>
      <c r="AA150" s="3"/>
      <c r="AB150" s="3"/>
    </row>
    <row r="151" spans="2:28" s="2" customFormat="1" ht="14.25" customHeight="1">
      <c r="B151" s="4"/>
      <c r="C151" s="4"/>
      <c r="D151" s="4"/>
      <c r="E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/>
      <c r="U151" s="4"/>
      <c r="V151" s="4"/>
      <c r="W151" s="4"/>
      <c r="X151" s="4"/>
      <c r="Y151" s="4"/>
      <c r="Z151" s="4"/>
      <c r="AA151" s="4"/>
      <c r="AB151" s="4"/>
    </row>
    <row r="152" spans="2:28" s="2" customFormat="1" ht="14.25" customHeight="1">
      <c r="B152" s="4"/>
      <c r="C152" s="4"/>
      <c r="D152" s="4"/>
      <c r="E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4"/>
      <c r="U152" s="11"/>
      <c r="V152" s="11"/>
      <c r="W152" s="11"/>
      <c r="X152" s="11"/>
      <c r="Y152" s="11"/>
      <c r="Z152" s="11"/>
      <c r="AA152" s="11"/>
      <c r="AB152" s="11"/>
    </row>
    <row r="153" spans="2:28" s="2" customFormat="1" ht="14.25" customHeight="1">
      <c r="B153" s="4"/>
      <c r="C153" s="4"/>
      <c r="D153" s="4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4"/>
      <c r="U153" s="11"/>
      <c r="V153" s="11"/>
      <c r="W153" s="11"/>
      <c r="X153" s="11"/>
      <c r="Y153" s="11"/>
      <c r="Z153" s="11"/>
      <c r="AA153" s="11"/>
      <c r="AB153" s="11"/>
    </row>
    <row r="154" spans="2:28" s="2" customFormat="1" ht="14.25" customHeight="1">
      <c r="B154" s="4"/>
      <c r="C154" s="4"/>
      <c r="D154" s="4"/>
      <c r="E154" s="1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3"/>
      <c r="U154" s="4"/>
      <c r="V154" s="4"/>
      <c r="W154" s="4"/>
      <c r="X154" s="4"/>
      <c r="Y154" s="4"/>
      <c r="Z154" s="4"/>
      <c r="AA154" s="4"/>
      <c r="AB154" s="4"/>
    </row>
    <row r="155" spans="2:28" s="2" customFormat="1" ht="14.25" customHeight="1">
      <c r="B155" s="4"/>
      <c r="C155" s="4"/>
      <c r="D155" s="4"/>
      <c r="E155" s="1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3"/>
      <c r="U155" s="4"/>
      <c r="V155" s="4"/>
      <c r="W155" s="4"/>
      <c r="X155" s="4"/>
      <c r="Y155" s="4"/>
      <c r="Z155" s="4"/>
      <c r="AA155" s="4"/>
      <c r="AB155" s="4"/>
    </row>
    <row r="156" spans="2:28" s="2" customFormat="1" ht="14.25" customHeight="1">
      <c r="B156" s="4"/>
      <c r="C156" s="4"/>
      <c r="D156" s="4"/>
      <c r="E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3"/>
      <c r="W156" s="3"/>
      <c r="X156" s="3"/>
      <c r="Y156" s="3"/>
      <c r="Z156" s="3"/>
      <c r="AA156" s="3"/>
      <c r="AB156" s="3"/>
    </row>
    <row r="157" spans="2:28" s="2" customFormat="1" ht="14.25" customHeight="1">
      <c r="B157" s="4"/>
      <c r="C157" s="4"/>
      <c r="D157" s="4"/>
      <c r="E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  <c r="AB157" s="4"/>
    </row>
    <row r="158" spans="2:28" s="2" customFormat="1" ht="14.25" customHeight="1">
      <c r="B158" s="4"/>
      <c r="C158" s="4"/>
      <c r="D158" s="4"/>
      <c r="E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14"/>
      <c r="V158" s="11"/>
      <c r="W158" s="11"/>
      <c r="X158" s="11"/>
      <c r="Y158" s="11"/>
      <c r="Z158" s="11"/>
      <c r="AA158" s="11"/>
      <c r="AB158" s="11"/>
    </row>
    <row r="159" spans="2:28" s="2" customFormat="1" ht="14.25" customHeight="1">
      <c r="B159" s="4"/>
      <c r="C159" s="4"/>
      <c r="D159" s="4"/>
      <c r="E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14"/>
      <c r="V159" s="11"/>
      <c r="W159" s="11"/>
      <c r="X159" s="11"/>
      <c r="Y159" s="11"/>
      <c r="Z159" s="11"/>
      <c r="AA159" s="11"/>
      <c r="AB159" s="11"/>
    </row>
    <row r="160" spans="2:28" s="2" customFormat="1" ht="14.25" customHeight="1">
      <c r="B160" s="4"/>
      <c r="C160" s="4"/>
      <c r="D160" s="4"/>
      <c r="E160" s="1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3"/>
      <c r="V160" s="4"/>
      <c r="W160" s="4"/>
      <c r="X160" s="4"/>
      <c r="Y160" s="4"/>
      <c r="Z160" s="4"/>
      <c r="AA160" s="4"/>
      <c r="AB160" s="4"/>
    </row>
    <row r="161" spans="2:28" s="2" customFormat="1" ht="14.25" customHeight="1">
      <c r="B161" s="4"/>
      <c r="C161" s="4"/>
      <c r="D161" s="4"/>
      <c r="E161" s="1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13"/>
      <c r="V161" s="4"/>
      <c r="W161" s="4"/>
      <c r="X161" s="4"/>
      <c r="Y161" s="4"/>
      <c r="Z161" s="4"/>
      <c r="AA161" s="4"/>
      <c r="AB161" s="4"/>
    </row>
    <row r="162" spans="2:28" s="2" customFormat="1" ht="14.25" customHeight="1">
      <c r="B162" s="4"/>
      <c r="C162" s="4"/>
      <c r="D162" s="4"/>
      <c r="E162" s="4"/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3"/>
      <c r="X162" s="3"/>
      <c r="Y162" s="3"/>
      <c r="Z162" s="3"/>
      <c r="AA162" s="3"/>
      <c r="AB162" s="3"/>
    </row>
    <row r="163" spans="2:28" s="2" customFormat="1" ht="14.25" customHeight="1">
      <c r="B163" s="4"/>
      <c r="C163" s="4"/>
      <c r="D163" s="4"/>
      <c r="E163" s="4"/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3"/>
      <c r="W163" s="4"/>
      <c r="X163" s="4"/>
      <c r="Y163" s="4"/>
      <c r="Z163" s="4"/>
      <c r="AA163" s="4"/>
      <c r="AB163" s="4"/>
    </row>
    <row r="164" spans="2:28" s="2" customFormat="1" ht="14.25" customHeight="1">
      <c r="B164" s="4"/>
      <c r="C164" s="4"/>
      <c r="D164" s="4"/>
      <c r="E164" s="12"/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14"/>
      <c r="W164" s="11"/>
      <c r="X164" s="11"/>
      <c r="Y164" s="11"/>
      <c r="Z164" s="11"/>
      <c r="AA164" s="11"/>
      <c r="AB164" s="11"/>
    </row>
    <row r="165" spans="2:28" s="2" customFormat="1" ht="14.25" customHeight="1">
      <c r="B165" s="4"/>
      <c r="C165" s="4"/>
      <c r="D165" s="4"/>
      <c r="E165" s="4"/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14"/>
      <c r="W165" s="11"/>
      <c r="X165" s="11"/>
      <c r="Y165" s="11"/>
      <c r="Z165" s="11"/>
      <c r="AA165" s="11"/>
      <c r="AB165" s="11"/>
    </row>
    <row r="166" spans="2:28" s="2" customFormat="1" ht="14.25" customHeight="1">
      <c r="B166" s="4"/>
      <c r="C166" s="4"/>
      <c r="D166" s="4"/>
      <c r="E166" s="11"/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13"/>
      <c r="W166" s="4"/>
      <c r="X166" s="4"/>
      <c r="Y166" s="4"/>
      <c r="Z166" s="4"/>
      <c r="AA166" s="4"/>
      <c r="AB166" s="4"/>
    </row>
    <row r="167" spans="2:28" s="2" customFormat="1" ht="14.25" customHeight="1">
      <c r="B167" s="4"/>
      <c r="C167" s="4"/>
      <c r="D167" s="4"/>
      <c r="E167" s="11"/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13"/>
      <c r="W167" s="4"/>
      <c r="X167" s="4"/>
      <c r="Y167" s="4"/>
      <c r="Z167" s="4"/>
      <c r="AA167" s="4"/>
      <c r="AB167" s="4"/>
    </row>
    <row r="168" spans="2:28" s="2" customFormat="1" ht="14.25" customHeight="1">
      <c r="B168" s="4"/>
      <c r="C168" s="4"/>
      <c r="D168" s="4"/>
      <c r="E168" s="15"/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3"/>
      <c r="AA168" s="3"/>
      <c r="AB168" s="3"/>
    </row>
    <row r="169" spans="2:28" s="2" customFormat="1" ht="14.25" customHeight="1">
      <c r="B169" s="4"/>
      <c r="C169" s="4"/>
      <c r="D169" s="4"/>
      <c r="E169" s="4"/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3"/>
      <c r="X169" s="4"/>
      <c r="Y169" s="4"/>
      <c r="Z169" s="4"/>
      <c r="AA169" s="4"/>
      <c r="AB169" s="4"/>
    </row>
    <row r="170" spans="2:28" s="2" customFormat="1" ht="14.25" customHeight="1">
      <c r="B170" s="4"/>
      <c r="C170" s="4"/>
      <c r="D170" s="4"/>
      <c r="E170" s="12"/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14"/>
      <c r="X170" s="11"/>
      <c r="Y170" s="11"/>
      <c r="Z170" s="11"/>
      <c r="AA170" s="11"/>
      <c r="AB170" s="11"/>
    </row>
    <row r="171" spans="2:28" s="2" customFormat="1" ht="14.25" customHeight="1">
      <c r="B171" s="4"/>
      <c r="C171" s="4"/>
      <c r="D171" s="4"/>
      <c r="E171" s="4"/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14"/>
      <c r="X171" s="11"/>
      <c r="Y171" s="11"/>
      <c r="Z171" s="11"/>
      <c r="AA171" s="11"/>
      <c r="AB171" s="11"/>
    </row>
    <row r="172" spans="2:28" s="2" customFormat="1" ht="14.25" customHeight="1">
      <c r="B172" s="4"/>
      <c r="C172" s="4"/>
      <c r="D172" s="4"/>
      <c r="E172" s="11"/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13"/>
      <c r="X172" s="4"/>
      <c r="Y172" s="4"/>
      <c r="Z172" s="4"/>
      <c r="AA172" s="4"/>
      <c r="AB172" s="4"/>
    </row>
    <row r="173" spans="2:28" s="2" customFormat="1" ht="14.25" customHeight="1">
      <c r="B173" s="4"/>
      <c r="C173" s="4"/>
      <c r="D173" s="4"/>
      <c r="E173" s="11"/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13"/>
      <c r="X173" s="4"/>
      <c r="Y173" s="4"/>
      <c r="Z173" s="4"/>
      <c r="AA173" s="4"/>
      <c r="AB173" s="4"/>
    </row>
    <row r="174" spans="2:28" s="2" customFormat="1" ht="14.25" customHeight="1">
      <c r="B174" s="4"/>
      <c r="C174" s="4"/>
      <c r="D174" s="4"/>
      <c r="E174" s="4"/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3"/>
      <c r="AA174" s="3"/>
      <c r="AB174" s="3"/>
    </row>
    <row r="175" spans="2:28" s="2" customFormat="1" ht="14.25" customHeight="1">
      <c r="B175" s="4"/>
      <c r="C175" s="4"/>
      <c r="D175" s="4"/>
      <c r="E175" s="4"/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"/>
      <c r="Y175" s="4"/>
      <c r="Z175" s="4"/>
      <c r="AA175" s="4"/>
      <c r="AB175" s="4"/>
    </row>
    <row r="176" spans="2:28" s="2" customFormat="1" ht="14.25" customHeight="1">
      <c r="B176" s="4"/>
      <c r="C176" s="4"/>
      <c r="D176" s="4"/>
      <c r="E176" s="12"/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4"/>
      <c r="Y176" s="11"/>
      <c r="Z176" s="11"/>
      <c r="AA176" s="11"/>
      <c r="AB176" s="11"/>
    </row>
    <row r="177" spans="2:30" s="2" customFormat="1" ht="14.25" customHeight="1">
      <c r="B177" s="4"/>
      <c r="C177" s="4"/>
      <c r="D177" s="4"/>
      <c r="E177" s="4"/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14"/>
      <c r="Y177" s="11"/>
      <c r="Z177" s="11"/>
      <c r="AA177" s="11"/>
      <c r="AB177" s="11"/>
    </row>
    <row r="178" spans="2:30" s="2" customFormat="1" ht="14.25" customHeight="1">
      <c r="B178" s="4"/>
      <c r="C178" s="4"/>
      <c r="D178" s="4"/>
      <c r="E178" s="11"/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13"/>
      <c r="Y178" s="4"/>
      <c r="Z178" s="4"/>
      <c r="AA178" s="4"/>
      <c r="AB178" s="4"/>
    </row>
    <row r="179" spans="2:30" s="2" customFormat="1" ht="14.25" customHeight="1">
      <c r="B179" s="4"/>
      <c r="C179" s="4"/>
      <c r="D179" s="4"/>
      <c r="E179" s="11"/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13"/>
      <c r="Y179" s="4"/>
      <c r="Z179" s="4"/>
      <c r="AA179" s="4"/>
      <c r="AB179" s="4"/>
    </row>
    <row r="180" spans="2:30" s="2" customFormat="1" ht="14.25" customHeight="1">
      <c r="B180" s="4"/>
      <c r="C180" s="4"/>
      <c r="D180" s="4"/>
      <c r="E180" s="4"/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3"/>
      <c r="AA180" s="3"/>
      <c r="AB180" s="3"/>
    </row>
    <row r="181" spans="2:30" s="2" customFormat="1" ht="14.25" customHeight="1">
      <c r="B181" s="4"/>
      <c r="C181" s="4"/>
      <c r="D181" s="4"/>
      <c r="E181" s="4"/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4"/>
      <c r="AA181" s="4"/>
      <c r="AB181" s="4"/>
    </row>
    <row r="182" spans="2:30" s="2" customFormat="1" ht="14.25" customHeight="1">
      <c r="B182" s="4"/>
      <c r="C182" s="4"/>
      <c r="D182" s="4"/>
      <c r="E182" s="12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4"/>
      <c r="Z182" s="11"/>
      <c r="AA182" s="11"/>
      <c r="AB182" s="11"/>
    </row>
    <row r="183" spans="2:30" s="2" customFormat="1" ht="14.25" customHeight="1">
      <c r="B183" s="4"/>
      <c r="C183" s="4"/>
      <c r="D183" s="4"/>
      <c r="E183" s="4"/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4"/>
      <c r="Z183" s="11"/>
      <c r="AA183" s="11"/>
      <c r="AB183" s="11"/>
    </row>
    <row r="184" spans="2:30" s="2" customFormat="1" ht="14.25" customHeight="1">
      <c r="B184" s="4"/>
      <c r="C184" s="4"/>
      <c r="D184" s="4"/>
      <c r="E184" s="11"/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3"/>
      <c r="Z184" s="4"/>
      <c r="AA184" s="4"/>
      <c r="AB184" s="4"/>
    </row>
    <row r="185" spans="2:30" s="2" customFormat="1" ht="14.25" customHeight="1">
      <c r="B185" s="4"/>
      <c r="C185" s="4"/>
      <c r="D185" s="4"/>
      <c r="E185" s="11"/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3"/>
      <c r="Z185" s="4"/>
      <c r="AA185" s="4"/>
      <c r="AB185" s="4"/>
    </row>
    <row r="186" spans="2:30" s="2" customFormat="1" ht="14.25" customHeight="1">
      <c r="B186" s="4"/>
      <c r="C186" s="4"/>
      <c r="D186" s="4"/>
      <c r="E186" s="4"/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3"/>
      <c r="Z186" s="4"/>
      <c r="AA186" s="3"/>
      <c r="AB186" s="3"/>
    </row>
    <row r="187" spans="2:30" s="2" customFormat="1" ht="14.25" customHeight="1">
      <c r="B187" s="4"/>
      <c r="C187" s="4"/>
      <c r="D187" s="4"/>
      <c r="E187" s="4"/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3"/>
      <c r="Z187" s="3"/>
      <c r="AA187" s="4"/>
      <c r="AB187" s="4"/>
    </row>
    <row r="188" spans="2:30" s="2" customFormat="1" ht="14.25" customHeight="1">
      <c r="B188" s="4"/>
      <c r="C188" s="4"/>
      <c r="D188" s="4"/>
      <c r="E188" s="12"/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3"/>
      <c r="Z188" s="14"/>
      <c r="AA188" s="11"/>
      <c r="AB188" s="11"/>
    </row>
    <row r="189" spans="2:30" s="2" customFormat="1" ht="14.25" customHeight="1">
      <c r="B189" s="4"/>
      <c r="C189" s="4"/>
      <c r="D189" s="4"/>
      <c r="E189" s="4"/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3"/>
      <c r="Z189" s="14"/>
      <c r="AA189" s="11"/>
      <c r="AB189" s="11"/>
      <c r="AC189" s="3"/>
      <c r="AD189" s="3"/>
    </row>
    <row r="190" spans="2:30" s="2" customFormat="1" ht="14.25" customHeight="1">
      <c r="B190" s="4"/>
      <c r="C190" s="4"/>
      <c r="D190" s="4"/>
      <c r="E190" s="11"/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3"/>
      <c r="Z190" s="13"/>
      <c r="AA190" s="4"/>
      <c r="AB190" s="4"/>
      <c r="AC190" s="3"/>
      <c r="AD190" s="3"/>
    </row>
    <row r="191" spans="2:30" s="2" customFormat="1" ht="14.25" customHeight="1">
      <c r="B191" s="4"/>
      <c r="C191" s="4"/>
      <c r="D191" s="4"/>
      <c r="E191" s="11"/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3"/>
      <c r="Z191" s="13"/>
      <c r="AA191" s="4"/>
      <c r="AB191" s="4"/>
    </row>
    <row r="192" spans="2:30" s="2" customFormat="1" ht="14.25" customHeight="1">
      <c r="B192" s="4"/>
      <c r="C192" s="4"/>
      <c r="D192" s="4"/>
      <c r="E192" s="4"/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3"/>
      <c r="Z192" s="4"/>
      <c r="AA192" s="4"/>
      <c r="AB192" s="3"/>
      <c r="AC192" s="3"/>
      <c r="AD192" s="3"/>
    </row>
    <row r="193" spans="1:28" s="2" customFormat="1" ht="14.25" customHeight="1">
      <c r="B193" s="4"/>
      <c r="C193" s="4"/>
      <c r="D193" s="4"/>
      <c r="E193" s="4"/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4"/>
    </row>
    <row r="194" spans="1:28" s="2" customFormat="1" ht="14.25" customHeight="1">
      <c r="A194" s="3"/>
      <c r="B194" s="3"/>
      <c r="C194" s="3"/>
      <c r="D194" s="4"/>
      <c r="E194" s="12"/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14"/>
      <c r="AB194" s="11"/>
    </row>
    <row r="195" spans="1:28" s="2" customFormat="1" ht="14.25" customHeight="1">
      <c r="A195" s="3"/>
      <c r="B195" s="3"/>
      <c r="C195" s="3"/>
      <c r="D195" s="4"/>
      <c r="E195" s="4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14"/>
      <c r="AB195" s="11"/>
    </row>
    <row r="196" spans="1:28" s="2" customFormat="1" ht="14.25" customHeight="1">
      <c r="A196" s="3"/>
      <c r="B196" s="3"/>
      <c r="C196" s="3"/>
      <c r="D196" s="4"/>
      <c r="E196" s="11"/>
      <c r="AA196" s="13"/>
      <c r="AB196" s="4"/>
    </row>
    <row r="197" spans="1:28" s="2" customFormat="1" ht="14.25" customHeight="1">
      <c r="A197" s="3"/>
      <c r="B197" s="3"/>
      <c r="C197" s="3"/>
      <c r="D197" s="4"/>
      <c r="E197" s="11"/>
      <c r="AA197" s="13"/>
      <c r="AB197" s="4"/>
    </row>
    <row r="198" spans="1:28" s="2" customFormat="1" ht="14.25" customHeight="1">
      <c r="A198" s="3"/>
      <c r="B198" s="3"/>
      <c r="C198" s="3"/>
      <c r="D198" s="4"/>
      <c r="E198" s="4"/>
    </row>
    <row r="199" spans="1:28" s="2" customFormat="1" ht="14.25" customHeight="1">
      <c r="A199" s="3"/>
      <c r="B199" s="3"/>
      <c r="C199" s="3"/>
      <c r="D199" s="4"/>
      <c r="E199" s="4"/>
    </row>
    <row r="200" spans="1:28" s="2" customFormat="1" ht="14.25" customHeight="1">
      <c r="A200" s="3"/>
      <c r="B200" s="3"/>
      <c r="C200" s="3"/>
      <c r="D200" s="4"/>
      <c r="E200" s="12"/>
    </row>
    <row r="201" spans="1:28" s="2" customFormat="1" ht="14.25" customHeight="1">
      <c r="A201" s="3"/>
      <c r="B201" s="3"/>
      <c r="C201" s="3"/>
      <c r="D201" s="4"/>
      <c r="E201" s="4"/>
    </row>
    <row r="202" spans="1:28" s="2" customFormat="1" ht="14.25" customHeight="1">
      <c r="A202" s="3"/>
      <c r="B202" s="3"/>
      <c r="C202" s="3"/>
      <c r="D202" s="4"/>
      <c r="E202" s="11"/>
    </row>
    <row r="203" spans="1:28" s="2" customFormat="1" ht="14.25" customHeight="1">
      <c r="A203" s="3"/>
      <c r="B203" s="3"/>
      <c r="C203" s="3"/>
      <c r="D203" s="4"/>
      <c r="E203" s="11"/>
    </row>
    <row r="204" spans="1:28" s="2" customFormat="1" ht="14.25" customHeight="1">
      <c r="A204" s="3"/>
      <c r="B204" s="3"/>
      <c r="C204" s="3"/>
      <c r="D204" s="4"/>
      <c r="E204" s="4"/>
    </row>
    <row r="205" spans="1:28" s="2" customFormat="1" ht="14.25" customHeight="1">
      <c r="A205" s="3"/>
      <c r="B205" s="3"/>
      <c r="C205" s="3"/>
      <c r="D205" s="4"/>
      <c r="E205" s="4"/>
    </row>
    <row r="206" spans="1:28" s="2" customFormat="1" ht="14.25" customHeight="1">
      <c r="A206" s="3"/>
      <c r="B206" s="3"/>
      <c r="C206" s="3"/>
      <c r="D206" s="4"/>
      <c r="E206" s="12"/>
    </row>
    <row r="207" spans="1:28" s="2" customFormat="1" ht="14.25" customHeight="1">
      <c r="A207" s="3"/>
      <c r="B207" s="3"/>
      <c r="C207" s="3"/>
      <c r="D207" s="4"/>
      <c r="E207" s="4"/>
    </row>
    <row r="208" spans="1:28" s="2" customFormat="1" ht="14.25" customHeight="1">
      <c r="A208" s="3"/>
      <c r="B208" s="3"/>
      <c r="C208" s="3"/>
      <c r="D208" s="4"/>
      <c r="E208" s="11"/>
    </row>
    <row r="209" spans="1:5" s="2" customFormat="1" ht="14.25" customHeight="1">
      <c r="A209" s="3"/>
      <c r="B209" s="3"/>
      <c r="C209" s="3"/>
      <c r="D209" s="4"/>
      <c r="E209" s="11"/>
    </row>
    <row r="210" spans="1:5" s="2" customFormat="1" ht="14.25" customHeight="1">
      <c r="A210" s="3"/>
      <c r="B210" s="3"/>
      <c r="C210" s="3"/>
      <c r="D210" s="4"/>
      <c r="E210" s="4"/>
    </row>
    <row r="211" spans="1:5" s="2" customFormat="1" ht="14.25" customHeight="1">
      <c r="A211" s="3"/>
      <c r="B211" s="3"/>
      <c r="C211" s="3"/>
      <c r="D211" s="4"/>
      <c r="E211" s="4"/>
    </row>
    <row r="212" spans="1:5" s="2" customFormat="1" ht="14.25" customHeight="1">
      <c r="A212" s="3"/>
      <c r="B212" s="3"/>
      <c r="C212" s="3"/>
      <c r="D212" s="4"/>
      <c r="E212" s="12"/>
    </row>
    <row r="213" spans="1:5" s="2" customFormat="1" ht="14.25" customHeight="1">
      <c r="A213" s="3"/>
      <c r="B213" s="3"/>
      <c r="C213" s="3"/>
      <c r="D213" s="4"/>
      <c r="E213" s="4"/>
    </row>
    <row r="214" spans="1:5" s="2" customFormat="1" ht="14.25" customHeight="1">
      <c r="A214" s="3"/>
      <c r="B214" s="3"/>
      <c r="C214" s="3"/>
      <c r="D214" s="4"/>
      <c r="E214" s="11"/>
    </row>
    <row r="215" spans="1:5" s="2" customFormat="1" ht="14.25" customHeight="1">
      <c r="A215" s="3"/>
      <c r="B215" s="3"/>
      <c r="C215" s="3"/>
      <c r="D215" s="4"/>
      <c r="E215" s="11"/>
    </row>
    <row r="216" spans="1:5" s="2" customFormat="1" ht="14.25" customHeight="1">
      <c r="A216" s="3"/>
      <c r="B216" s="3"/>
      <c r="C216" s="3"/>
      <c r="D216" s="4"/>
      <c r="E216" s="4"/>
    </row>
    <row r="217" spans="1:5" s="2" customFormat="1" ht="14.25" customHeight="1">
      <c r="A217" s="3"/>
      <c r="B217" s="3"/>
      <c r="C217" s="3"/>
      <c r="D217" s="4"/>
      <c r="E217" s="4"/>
    </row>
    <row r="218" spans="1:5" s="2" customFormat="1" ht="14.25" customHeight="1">
      <c r="A218" s="3"/>
      <c r="B218" s="3"/>
      <c r="C218" s="3"/>
      <c r="D218" s="4"/>
      <c r="E218" s="12"/>
    </row>
    <row r="219" spans="1:5" s="2" customFormat="1" ht="14.25" customHeight="1">
      <c r="A219" s="3"/>
      <c r="B219" s="3"/>
      <c r="C219" s="3"/>
      <c r="D219" s="4"/>
      <c r="E219" s="4"/>
    </row>
    <row r="220" spans="1:5" s="2" customFormat="1" ht="14.25" customHeight="1">
      <c r="A220" s="3"/>
      <c r="B220" s="3"/>
      <c r="C220" s="3"/>
      <c r="D220" s="4"/>
      <c r="E220" s="11"/>
    </row>
    <row r="221" spans="1:5" s="2" customFormat="1" ht="14.25" customHeight="1">
      <c r="A221" s="3"/>
      <c r="B221" s="3"/>
      <c r="C221" s="3"/>
      <c r="D221" s="4"/>
      <c r="E221" s="11"/>
    </row>
    <row r="222" spans="1:5" s="2" customFormat="1" ht="14.25" customHeight="1">
      <c r="A222" s="3"/>
      <c r="B222" s="3"/>
      <c r="C222" s="3"/>
      <c r="D222" s="4"/>
      <c r="E222" s="4"/>
    </row>
    <row r="223" spans="1:5" s="2" customFormat="1" ht="14.25" customHeight="1">
      <c r="A223" s="3"/>
      <c r="B223" s="3"/>
      <c r="C223" s="3"/>
      <c r="D223" s="4"/>
      <c r="E223" s="4"/>
    </row>
    <row r="224" spans="1:5" s="2" customFormat="1" ht="14.25" customHeight="1">
      <c r="A224" s="3"/>
      <c r="B224" s="3"/>
      <c r="C224" s="3"/>
      <c r="D224" s="4"/>
      <c r="E224" s="12"/>
    </row>
    <row r="225" spans="1:69" s="2" customFormat="1" ht="14.25" customHeight="1">
      <c r="A225" s="3"/>
      <c r="B225" s="3"/>
      <c r="C225" s="3"/>
      <c r="D225" s="4"/>
      <c r="E225" s="4"/>
    </row>
    <row r="226" spans="1:69" s="2" customFormat="1" ht="14.25" customHeight="1">
      <c r="A226" s="3"/>
      <c r="B226" s="3"/>
      <c r="C226" s="3"/>
      <c r="D226" s="4"/>
      <c r="E226" s="11"/>
    </row>
    <row r="227" spans="1:69" s="2" customFormat="1" ht="14.25" customHeight="1">
      <c r="A227" s="3"/>
      <c r="B227" s="3"/>
      <c r="C227" s="3"/>
      <c r="D227" s="4"/>
      <c r="E227" s="11"/>
    </row>
    <row r="228" spans="1:69" s="2" customFormat="1" ht="14.25" customHeight="1">
      <c r="E228" s="4"/>
    </row>
    <row r="229" spans="1:69" s="2" customFormat="1" ht="14.25" customHeight="1">
      <c r="E229" s="4"/>
    </row>
    <row r="230" spans="1:69" s="2" customFormat="1" ht="14.25" customHeight="1"/>
    <row r="231" spans="1:69" s="2" customFormat="1" ht="14.25" customHeight="1"/>
    <row r="232" spans="1:69" s="2" customFormat="1" ht="14.25" customHeight="1">
      <c r="B232" s="3" t="str">
        <f>B2</f>
        <v>McGrath</v>
      </c>
      <c r="C232" s="3" t="str">
        <f>C2</f>
        <v>AWS</v>
      </c>
      <c r="D232" s="3" t="str">
        <f>D2</f>
        <v>AceScope</v>
      </c>
      <c r="AD232" s="49" t="s">
        <v>54</v>
      </c>
      <c r="AE232" s="3"/>
      <c r="AF232" s="3"/>
      <c r="BB232" s="47" t="s">
        <v>127</v>
      </c>
      <c r="BC232" s="7"/>
    </row>
    <row r="233" spans="1:69" s="2" customFormat="1" ht="14.25" customHeight="1">
      <c r="A233" s="3" t="str">
        <f>CONCATENATE("n=",ROUNDUP((MAX($H$59:$AB$59)/(100)*((COUNTA($A$232:$A232)+1))),0))</f>
        <v>n=1</v>
      </c>
      <c r="B233" s="2">
        <f>IF(ISBLANK(VLOOKUP($A233,$A$3:$D$57,COUNT($B$3:B$3)+1,FALSE)),NA(),VLOOKUP($A233,$A$3:$D$57,COUNT($B$3:B$3)+1,FALSE))</f>
        <v>10</v>
      </c>
      <c r="C233" s="2">
        <f>IF(ISBLANK(VLOOKUP($A233,$A$3:$D$57,COUNT($B$3:C$3)+1,FALSE)),NA(),VLOOKUP($A233,$A$3:$D$57,COUNT($B$3:C$3)+1,FALSE))</f>
        <v>6</v>
      </c>
      <c r="D233" s="2">
        <f>IF(ISBLANK(VLOOKUP($A233,$A$3:$D$57,COUNT($B$3:D$3)+1,FALSE)),NA(),VLOOKUP($A233,$A$3:$D$57,COUNT($B$3:D$3)+1,FALSE))</f>
        <v>6</v>
      </c>
      <c r="AD233" s="3"/>
      <c r="AE233" s="3"/>
      <c r="AF233" s="3"/>
      <c r="AG233" s="3" t="s">
        <v>47</v>
      </c>
      <c r="AH233" s="3" t="s">
        <v>46</v>
      </c>
      <c r="AI233" s="3" t="s">
        <v>45</v>
      </c>
      <c r="AJ233" s="3" t="s">
        <v>44</v>
      </c>
      <c r="AK233" s="3" t="s">
        <v>43</v>
      </c>
      <c r="AL233" s="3" t="s">
        <v>42</v>
      </c>
      <c r="AM233" s="3" t="s">
        <v>41</v>
      </c>
      <c r="AN233" s="3" t="s">
        <v>40</v>
      </c>
      <c r="AO233" s="3" t="s">
        <v>39</v>
      </c>
      <c r="AP233" s="3" t="s">
        <v>38</v>
      </c>
      <c r="AQ233" s="3" t="s">
        <v>37</v>
      </c>
      <c r="AR233" s="3" t="s">
        <v>36</v>
      </c>
      <c r="AS233" s="3" t="s">
        <v>35</v>
      </c>
      <c r="AT233" s="3" t="s">
        <v>34</v>
      </c>
      <c r="AU233" s="3" t="s">
        <v>33</v>
      </c>
      <c r="AV233" s="3" t="s">
        <v>32</v>
      </c>
      <c r="AW233" s="3" t="s">
        <v>31</v>
      </c>
      <c r="AX233" s="3" t="s">
        <v>30</v>
      </c>
      <c r="AY233" s="3" t="s">
        <v>29</v>
      </c>
      <c r="AZ233" s="3" t="s">
        <v>28</v>
      </c>
      <c r="BB233" s="47" t="s">
        <v>126</v>
      </c>
      <c r="BC233" s="46" t="s">
        <v>125</v>
      </c>
      <c r="BD233" s="46" t="s">
        <v>124</v>
      </c>
      <c r="BE233" s="46" t="s">
        <v>123</v>
      </c>
      <c r="BF233" s="46" t="s">
        <v>122</v>
      </c>
      <c r="BG233" s="46" t="s">
        <v>121</v>
      </c>
      <c r="BH233" s="46" t="s">
        <v>120</v>
      </c>
      <c r="BI233" s="46" t="s">
        <v>119</v>
      </c>
      <c r="BJ233" s="46" t="s">
        <v>118</v>
      </c>
      <c r="BK233" s="46" t="s">
        <v>117</v>
      </c>
      <c r="BL233" s="46" t="s">
        <v>116</v>
      </c>
      <c r="BM233" s="46" t="s">
        <v>115</v>
      </c>
      <c r="BN233" s="46" t="s">
        <v>114</v>
      </c>
      <c r="BP233" s="3" t="e">
        <f>HLOOKUP($H$61,$BC$233:$BN$241,1,FALSE)</f>
        <v>#N/A</v>
      </c>
    </row>
    <row r="234" spans="1:69" s="2" customFormat="1" ht="14.25" customHeight="1">
      <c r="A234" s="3" t="str">
        <f>CONCATENATE("n=",ROUNDUP((MAX($H$59:$AB$59)/(100)*((COUNTA($A$232:$A233)+1))),0))</f>
        <v>n=2</v>
      </c>
      <c r="B234" s="2">
        <f>IF(ISBLANK(VLOOKUP($A234,$A$3:$D$57,COUNT($B$3:B$3)+1,FALSE)),NA(),VLOOKUP($A234,$A$3:$D$57,COUNT($B$3:B$3)+1,FALSE))</f>
        <v>8</v>
      </c>
      <c r="C234" s="2">
        <f>IF(ISBLANK(VLOOKUP($A234,$A$3:$D$57,COUNT($B$3:C$3)+1,FALSE)),NA(),VLOOKUP($A234,$A$3:$D$57,COUNT($B$3:C$3)+1,FALSE))</f>
        <v>4</v>
      </c>
      <c r="D234" s="2">
        <f>IF(ISBLANK(VLOOKUP($A234,$A$3:$D$57,COUNT($B$3:D$3)+1,FALSE)),NA(),VLOOKUP($A234,$A$3:$D$57,COUNT($B$3:D$3)+1,FALSE))</f>
        <v>8</v>
      </c>
      <c r="AD234" s="3" t="s">
        <v>26</v>
      </c>
      <c r="AE234" s="3">
        <v>5</v>
      </c>
      <c r="AF234" s="3" t="s">
        <v>25</v>
      </c>
      <c r="AG234" s="8">
        <v>2.57</v>
      </c>
      <c r="AH234" s="8">
        <v>3.03</v>
      </c>
      <c r="AI234" s="8">
        <v>3.29</v>
      </c>
      <c r="AJ234" s="8">
        <v>3.48</v>
      </c>
      <c r="AK234" s="8">
        <v>3.62</v>
      </c>
      <c r="AL234" s="8">
        <v>3.73</v>
      </c>
      <c r="AM234" s="8">
        <v>3.82</v>
      </c>
      <c r="AN234" s="8">
        <v>3.9</v>
      </c>
      <c r="AO234" s="8">
        <v>3.97</v>
      </c>
      <c r="AP234" s="8">
        <v>4.03</v>
      </c>
      <c r="AQ234" s="8">
        <v>4.09</v>
      </c>
      <c r="AR234" s="8">
        <v>4.1399999999999997</v>
      </c>
      <c r="AS234" s="8">
        <v>4.18</v>
      </c>
      <c r="AT234" s="8">
        <v>4.22</v>
      </c>
      <c r="AU234" s="8">
        <v>4.26</v>
      </c>
      <c r="AV234" s="8">
        <v>4.29</v>
      </c>
      <c r="AW234" s="8">
        <v>4.32</v>
      </c>
      <c r="AX234" s="8">
        <v>4.3600000000000003</v>
      </c>
      <c r="AY234" s="8">
        <v>4.3899999999999997</v>
      </c>
      <c r="AZ234" s="8">
        <v>4.42</v>
      </c>
      <c r="BB234" s="43" t="s">
        <v>53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P234" s="2" t="e">
        <f>HLOOKUP($H$61,$BC$233:$BN$241,2,FALSE)</f>
        <v>#N/A</v>
      </c>
      <c r="BQ234" s="43">
        <v>1</v>
      </c>
    </row>
    <row r="235" spans="1:69" s="2" customFormat="1" ht="14.25" customHeight="1">
      <c r="A235" s="3" t="str">
        <f>CONCATENATE("n=",ROUNDUP((MAX($H$59:$AB$59)/(100)*((COUNTA($A$232:$A234)+1))),0))</f>
        <v>n=2</v>
      </c>
      <c r="B235" s="2">
        <f>IF(ISBLANK(VLOOKUP($A235,$A$3:$D$57,COUNT($B$3:B$3)+1,FALSE)),NA(),VLOOKUP($A235,$A$3:$D$57,COUNT($B$3:B$3)+1,FALSE))</f>
        <v>8</v>
      </c>
      <c r="C235" s="2">
        <f>IF(ISBLANK(VLOOKUP($A235,$A$3:$D$57,COUNT($B$3:C$3)+1,FALSE)),NA(),VLOOKUP($A235,$A$3:$D$57,COUNT($B$3:C$3)+1,FALSE))</f>
        <v>4</v>
      </c>
      <c r="D235" s="2">
        <f>IF(ISBLANK(VLOOKUP($A235,$A$3:$D$57,COUNT($B$3:D$3)+1,FALSE)),NA(),VLOOKUP($A235,$A$3:$D$57,COUNT($B$3:D$3)+1,FALSE))</f>
        <v>8</v>
      </c>
      <c r="AD235" s="3"/>
      <c r="AE235" s="3"/>
      <c r="AF235" s="3" t="s">
        <v>24</v>
      </c>
      <c r="AG235" s="8">
        <v>4.03</v>
      </c>
      <c r="AH235" s="8">
        <v>4.63</v>
      </c>
      <c r="AI235" s="8">
        <v>4.9800000000000004</v>
      </c>
      <c r="AJ235" s="8">
        <v>5.22</v>
      </c>
      <c r="AK235" s="8">
        <v>5.41</v>
      </c>
      <c r="AL235" s="8">
        <v>5.56</v>
      </c>
      <c r="AM235" s="8">
        <v>5.69</v>
      </c>
      <c r="AN235" s="8">
        <v>5.8</v>
      </c>
      <c r="AO235" s="8">
        <v>5.89</v>
      </c>
      <c r="AP235" s="8">
        <v>5.98</v>
      </c>
      <c r="AQ235" s="8">
        <v>6.05</v>
      </c>
      <c r="AR235" s="8">
        <v>6.12</v>
      </c>
      <c r="AS235" s="8">
        <v>6.18</v>
      </c>
      <c r="AT235" s="8">
        <v>6.24</v>
      </c>
      <c r="AU235" s="8">
        <v>6.3</v>
      </c>
      <c r="AV235" s="8">
        <v>6.34</v>
      </c>
      <c r="AW235" s="8">
        <v>6.39</v>
      </c>
      <c r="AX235" s="8">
        <v>6.43</v>
      </c>
      <c r="AY235" s="8">
        <v>6.48</v>
      </c>
      <c r="AZ235" s="8">
        <v>6.52</v>
      </c>
      <c r="BB235" s="45" t="s">
        <v>113</v>
      </c>
      <c r="BC235" s="8">
        <v>4</v>
      </c>
      <c r="BD235" s="8">
        <v>4.67</v>
      </c>
      <c r="BE235" s="8">
        <v>4.5</v>
      </c>
      <c r="BF235" s="8">
        <v>3.6</v>
      </c>
      <c r="BG235" s="8">
        <v>4</v>
      </c>
      <c r="BH235" s="8">
        <v>3.71</v>
      </c>
      <c r="BI235" s="8">
        <v>4</v>
      </c>
      <c r="BJ235" s="8">
        <v>3.56</v>
      </c>
      <c r="BK235" s="8">
        <v>5.4</v>
      </c>
      <c r="BL235" s="8">
        <v>5.4</v>
      </c>
      <c r="BM235" s="8">
        <v>4.8</v>
      </c>
      <c r="BN235" s="8">
        <v>5.16</v>
      </c>
      <c r="BP235" s="2" t="e">
        <f>HLOOKUP($H$61,$BC$233:$BN$241,3,FALSE)</f>
        <v>#N/A</v>
      </c>
      <c r="BQ235" s="43">
        <v>0.2</v>
      </c>
    </row>
    <row r="236" spans="1:69" s="2" customFormat="1" ht="14.25" customHeight="1">
      <c r="A236" s="3" t="str">
        <f>CONCATENATE("n=",ROUNDUP((MAX($H$59:$AB$59)/(100)*((COUNTA($A$232:$A235)+1))),0))</f>
        <v>n=3</v>
      </c>
      <c r="B236" s="2">
        <f>IF(ISBLANK(VLOOKUP($A236,$A$3:$D$57,COUNT($B$3:B$3)+1,FALSE)),NA(),VLOOKUP($A236,$A$3:$D$57,COUNT($B$3:B$3)+1,FALSE))</f>
        <v>6</v>
      </c>
      <c r="C236" s="2">
        <f>IF(ISBLANK(VLOOKUP($A236,$A$3:$D$57,COUNT($B$3:C$3)+1,FALSE)),NA(),VLOOKUP($A236,$A$3:$D$57,COUNT($B$3:C$3)+1,FALSE))</f>
        <v>2</v>
      </c>
      <c r="D236" s="2">
        <f>IF(ISBLANK(VLOOKUP($A236,$A$3:$D$57,COUNT($B$3:D$3)+1,FALSE)),NA(),VLOOKUP($A236,$A$3:$D$57,COUNT($B$3:D$3)+1,FALSE))</f>
        <v>8</v>
      </c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B236" s="45" t="s">
        <v>52</v>
      </c>
      <c r="BC236" s="48">
        <v>6</v>
      </c>
      <c r="BD236" s="8">
        <v>6</v>
      </c>
      <c r="BE236" s="8">
        <v>6</v>
      </c>
      <c r="BF236" s="8">
        <v>5.2</v>
      </c>
      <c r="BG236" s="8">
        <v>5.33</v>
      </c>
      <c r="BH236" s="8">
        <v>5.43</v>
      </c>
      <c r="BI236" s="8">
        <v>5.25</v>
      </c>
      <c r="BJ236" s="8">
        <v>5.56</v>
      </c>
      <c r="BK236" s="8">
        <v>6</v>
      </c>
      <c r="BL236" s="8">
        <v>6.6</v>
      </c>
      <c r="BM236" s="8">
        <v>6.3</v>
      </c>
      <c r="BN236" s="8">
        <v>6.36</v>
      </c>
      <c r="BP236" s="2" t="e">
        <f>HLOOKUP($H$61,$BC$233:$BN$241,4,FALSE)</f>
        <v>#N/A</v>
      </c>
      <c r="BQ236" s="43">
        <v>0.1</v>
      </c>
    </row>
    <row r="237" spans="1:69" s="2" customFormat="1" ht="14.25" customHeight="1">
      <c r="A237" s="3" t="str">
        <f>CONCATENATE("n=",ROUNDUP((MAX($H$59:$AB$59)/(100)*((COUNTA($A$232:$A236)+1))),0))</f>
        <v>n=3</v>
      </c>
      <c r="B237" s="2">
        <f>IF(ISBLANK(VLOOKUP($A237,$A$3:$D$57,COUNT($B$3:B$3)+1,FALSE)),NA(),VLOOKUP($A237,$A$3:$D$57,COUNT($B$3:B$3)+1,FALSE))</f>
        <v>6</v>
      </c>
      <c r="C237" s="2">
        <f>IF(ISBLANK(VLOOKUP($A237,$A$3:$D$57,COUNT($B$3:C$3)+1,FALSE)),NA(),VLOOKUP($A237,$A$3:$D$57,COUNT($B$3:C$3)+1,FALSE))</f>
        <v>2</v>
      </c>
      <c r="D237" s="2">
        <f>IF(ISBLANK(VLOOKUP($A237,$A$3:$D$57,COUNT($B$3:D$3)+1,FALSE)),NA(),VLOOKUP($A237,$A$3:$D$57,COUNT($B$3:D$3)+1,FALSE))</f>
        <v>8</v>
      </c>
      <c r="AD237" s="3" t="s">
        <v>26</v>
      </c>
      <c r="AE237" s="3">
        <v>6</v>
      </c>
      <c r="AF237" s="3" t="s">
        <v>25</v>
      </c>
      <c r="AG237" s="8">
        <v>2.4500000000000002</v>
      </c>
      <c r="AH237" s="8">
        <v>2.86</v>
      </c>
      <c r="AI237" s="8">
        <v>3.1</v>
      </c>
      <c r="AJ237" s="8">
        <v>3.26</v>
      </c>
      <c r="AK237" s="8">
        <v>3.39</v>
      </c>
      <c r="AL237" s="8">
        <v>3.49</v>
      </c>
      <c r="AM237" s="8">
        <v>3.57</v>
      </c>
      <c r="AN237" s="8">
        <v>3.64</v>
      </c>
      <c r="AO237" s="8">
        <v>3.71</v>
      </c>
      <c r="AP237" s="8">
        <v>3.76</v>
      </c>
      <c r="AQ237" s="8">
        <v>3.81</v>
      </c>
      <c r="AR237" s="8">
        <v>3.86</v>
      </c>
      <c r="AS237" s="8">
        <v>3.9</v>
      </c>
      <c r="AT237" s="8">
        <v>3.93</v>
      </c>
      <c r="AU237" s="8">
        <v>3.97</v>
      </c>
      <c r="AV237" s="8">
        <v>4</v>
      </c>
      <c r="AW237" s="8">
        <v>4.03</v>
      </c>
      <c r="AX237" s="8">
        <v>4.05</v>
      </c>
      <c r="AY237" s="8">
        <v>4.08</v>
      </c>
      <c r="AZ237" s="8">
        <v>4.1100000000000003</v>
      </c>
      <c r="BB237" s="45" t="s">
        <v>25</v>
      </c>
      <c r="BC237" s="48">
        <v>8</v>
      </c>
      <c r="BD237" s="8">
        <v>6</v>
      </c>
      <c r="BE237" s="8">
        <v>6.5</v>
      </c>
      <c r="BF237" s="8">
        <v>6.4</v>
      </c>
      <c r="BG237" s="8">
        <v>7</v>
      </c>
      <c r="BH237" s="8">
        <v>7.14</v>
      </c>
      <c r="BI237" s="8">
        <v>6.25</v>
      </c>
      <c r="BJ237" s="8">
        <v>6.22</v>
      </c>
      <c r="BK237" s="8">
        <v>6</v>
      </c>
      <c r="BL237" s="8">
        <v>7.4</v>
      </c>
      <c r="BM237" s="8">
        <v>7.8</v>
      </c>
      <c r="BN237" s="8">
        <v>7.8</v>
      </c>
      <c r="BP237" s="2" t="e">
        <f>HLOOKUP($H$61,$BC$233:$BN$241,5,FALSE)</f>
        <v>#N/A</v>
      </c>
      <c r="BQ237" s="43">
        <v>0.05</v>
      </c>
    </row>
    <row r="238" spans="1:69" s="2" customFormat="1" ht="14.25" customHeight="1">
      <c r="A238" s="3" t="str">
        <f>CONCATENATE("n=",ROUNDUP((MAX($H$59:$AB$59)/(100)*((COUNTA($A$232:$A237)+1))),0))</f>
        <v>n=4</v>
      </c>
      <c r="B238" s="2">
        <f>IF(ISBLANK(VLOOKUP($A238,$A$3:$D$57,COUNT($B$3:B$3)+1,FALSE)),NA(),VLOOKUP($A238,$A$3:$D$57,COUNT($B$3:B$3)+1,FALSE))</f>
        <v>10</v>
      </c>
      <c r="C238" s="2">
        <f>IF(ISBLANK(VLOOKUP($A238,$A$3:$D$57,COUNT($B$3:C$3)+1,FALSE)),NA(),VLOOKUP($A238,$A$3:$D$57,COUNT($B$3:C$3)+1,FALSE))</f>
        <v>5</v>
      </c>
      <c r="D238" s="2">
        <f>IF(ISBLANK(VLOOKUP($A238,$A$3:$D$57,COUNT($B$3:D$3)+1,FALSE)),NA(),VLOOKUP($A238,$A$3:$D$57,COUNT($B$3:D$3)+1,FALSE))</f>
        <v>8</v>
      </c>
      <c r="AD238" s="3"/>
      <c r="AE238" s="3"/>
      <c r="AF238" s="3" t="s">
        <v>24</v>
      </c>
      <c r="AG238" s="8">
        <v>3.71</v>
      </c>
      <c r="AH238" s="8">
        <v>4.21</v>
      </c>
      <c r="AI238" s="8">
        <v>4.51</v>
      </c>
      <c r="AJ238" s="8">
        <v>4.71</v>
      </c>
      <c r="AK238" s="8">
        <v>4.87</v>
      </c>
      <c r="AL238" s="8">
        <v>5</v>
      </c>
      <c r="AM238" s="8">
        <v>5.0999999999999996</v>
      </c>
      <c r="AN238" s="8">
        <v>5.2</v>
      </c>
      <c r="AO238" s="8">
        <v>5.28</v>
      </c>
      <c r="AP238" s="8">
        <v>5.35</v>
      </c>
      <c r="AQ238" s="8">
        <v>5.41</v>
      </c>
      <c r="AR238" s="8">
        <v>5.47</v>
      </c>
      <c r="AS238" s="8">
        <v>5.52</v>
      </c>
      <c r="AT238" s="8">
        <v>5.57</v>
      </c>
      <c r="AU238" s="8">
        <v>5.62</v>
      </c>
      <c r="AV238" s="8">
        <v>5.66</v>
      </c>
      <c r="AW238" s="8">
        <v>5.7</v>
      </c>
      <c r="AX238" s="8">
        <v>5.73</v>
      </c>
      <c r="AY238" s="8">
        <v>5.77</v>
      </c>
      <c r="AZ238" s="8">
        <v>5.81</v>
      </c>
      <c r="BB238" s="45" t="s">
        <v>51</v>
      </c>
      <c r="BC238" s="48">
        <v>8</v>
      </c>
      <c r="BD238" s="48">
        <v>7</v>
      </c>
      <c r="BE238" s="8">
        <v>8</v>
      </c>
      <c r="BF238" s="8">
        <v>7.6</v>
      </c>
      <c r="BG238" s="8">
        <v>8.33</v>
      </c>
      <c r="BH238" s="8">
        <v>7.71</v>
      </c>
      <c r="BI238" s="8">
        <v>7.75</v>
      </c>
      <c r="BJ238" s="8">
        <v>8</v>
      </c>
      <c r="BK238" s="48">
        <v>7</v>
      </c>
      <c r="BL238" s="8">
        <v>8.1999999999999993</v>
      </c>
      <c r="BM238" s="8">
        <v>8.4</v>
      </c>
      <c r="BN238" s="8">
        <v>8.76</v>
      </c>
      <c r="BP238" s="2" t="e">
        <f>HLOOKUP($H$61,$BC$233:$BN$241,6,FALSE)</f>
        <v>#N/A</v>
      </c>
      <c r="BQ238" s="43">
        <v>2.5000000000000001E-2</v>
      </c>
    </row>
    <row r="239" spans="1:69" s="2" customFormat="1" ht="14.25" customHeight="1">
      <c r="A239" s="3" t="str">
        <f>CONCATENATE("n=",ROUNDUP((MAX($H$59:$AB$59)/(100)*((COUNTA($A$232:$A238)+1))),0))</f>
        <v>n=4</v>
      </c>
      <c r="B239" s="2">
        <f>IF(ISBLANK(VLOOKUP($A239,$A$3:$D$57,COUNT($B$3:B$3)+1,FALSE)),NA(),VLOOKUP($A239,$A$3:$D$57,COUNT($B$3:B$3)+1,FALSE))</f>
        <v>10</v>
      </c>
      <c r="C239" s="2">
        <f>IF(ISBLANK(VLOOKUP($A239,$A$3:$D$57,COUNT($B$3:C$3)+1,FALSE)),NA(),VLOOKUP($A239,$A$3:$D$57,COUNT($B$3:C$3)+1,FALSE))</f>
        <v>5</v>
      </c>
      <c r="D239" s="2">
        <f>IF(ISBLANK(VLOOKUP($A239,$A$3:$D$57,COUNT($B$3:D$3)+1,FALSE)),NA(),VLOOKUP($A239,$A$3:$D$57,COUNT($B$3:D$3)+1,FALSE))</f>
        <v>8</v>
      </c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B239" s="45" t="s">
        <v>24</v>
      </c>
      <c r="BC239" s="48">
        <v>8</v>
      </c>
      <c r="BD239" s="48">
        <v>8</v>
      </c>
      <c r="BE239" s="8">
        <v>8</v>
      </c>
      <c r="BF239" s="8">
        <v>8.4</v>
      </c>
      <c r="BG239" s="8">
        <v>9</v>
      </c>
      <c r="BH239" s="8">
        <v>8.86</v>
      </c>
      <c r="BI239" s="8">
        <v>9</v>
      </c>
      <c r="BJ239" s="8">
        <v>9.56</v>
      </c>
      <c r="BK239" s="48">
        <v>8</v>
      </c>
      <c r="BL239" s="8">
        <v>9</v>
      </c>
      <c r="BM239" s="8">
        <v>9.6</v>
      </c>
      <c r="BN239" s="8">
        <v>9.9600000000000009</v>
      </c>
      <c r="BP239" s="2" t="e">
        <f>HLOOKUP($H$61,$BC$233:$BN$241,7,FALSE)</f>
        <v>#N/A</v>
      </c>
      <c r="BQ239" s="43">
        <v>0.01</v>
      </c>
    </row>
    <row r="240" spans="1:69" s="2" customFormat="1" ht="14.25" customHeight="1">
      <c r="A240" s="3" t="str">
        <f>CONCATENATE("n=",ROUNDUP((MAX($H$59:$AB$59)/(100)*((COUNTA($A$232:$A239)+1))),0))</f>
        <v>n=5</v>
      </c>
      <c r="B240" s="2">
        <f>IF(ISBLANK(VLOOKUP($A240,$A$3:$D$57,COUNT($B$3:B$3)+1,FALSE)),NA(),VLOOKUP($A240,$A$3:$D$57,COUNT($B$3:B$3)+1,FALSE))</f>
        <v>7</v>
      </c>
      <c r="C240" s="2">
        <f>IF(ISBLANK(VLOOKUP($A240,$A$3:$D$57,COUNT($B$3:C$3)+1,FALSE)),NA(),VLOOKUP($A240,$A$3:$D$57,COUNT($B$3:C$3)+1,FALSE))</f>
        <v>5</v>
      </c>
      <c r="D240" s="2">
        <f>IF(ISBLANK(VLOOKUP($A240,$A$3:$D$57,COUNT($B$3:D$3)+1,FALSE)),NA(),VLOOKUP($A240,$A$3:$D$57,COUNT($B$3:D$3)+1,FALSE))</f>
        <v>8</v>
      </c>
      <c r="AD240" s="3" t="s">
        <v>26</v>
      </c>
      <c r="AE240" s="3">
        <v>7</v>
      </c>
      <c r="AF240" s="3" t="s">
        <v>25</v>
      </c>
      <c r="AG240" s="8">
        <v>2.36</v>
      </c>
      <c r="AH240" s="8">
        <v>2.75</v>
      </c>
      <c r="AI240" s="8">
        <v>2.97</v>
      </c>
      <c r="AJ240" s="8">
        <v>3.12</v>
      </c>
      <c r="AK240" s="8">
        <v>3.24</v>
      </c>
      <c r="AL240" s="8">
        <v>3.33</v>
      </c>
      <c r="AM240" s="8">
        <v>3.41</v>
      </c>
      <c r="AN240" s="8">
        <v>3.47</v>
      </c>
      <c r="AO240" s="8">
        <v>3.53</v>
      </c>
      <c r="AP240" s="8">
        <v>3.58</v>
      </c>
      <c r="AQ240" s="8">
        <v>3.63</v>
      </c>
      <c r="AR240" s="8">
        <v>3.67</v>
      </c>
      <c r="AS240" s="8">
        <v>3.71</v>
      </c>
      <c r="AT240" s="8">
        <v>3.74</v>
      </c>
      <c r="AU240" s="8">
        <v>3.78</v>
      </c>
      <c r="AV240" s="8">
        <v>3.81</v>
      </c>
      <c r="AW240" s="8">
        <v>3.83</v>
      </c>
      <c r="AX240" s="8">
        <v>3.86</v>
      </c>
      <c r="AY240" s="8">
        <v>3.88</v>
      </c>
      <c r="AZ240" s="8">
        <v>3.91</v>
      </c>
      <c r="BB240" s="45" t="s">
        <v>50</v>
      </c>
      <c r="BC240" s="48">
        <v>8</v>
      </c>
      <c r="BD240" s="48">
        <v>8</v>
      </c>
      <c r="BE240" s="8">
        <v>8</v>
      </c>
      <c r="BF240" s="8">
        <v>10</v>
      </c>
      <c r="BG240" s="8">
        <v>10.33</v>
      </c>
      <c r="BH240" s="8">
        <v>10.29</v>
      </c>
      <c r="BI240" s="8">
        <v>9.75</v>
      </c>
      <c r="BJ240" s="8">
        <v>10.68</v>
      </c>
      <c r="BK240" s="48">
        <v>8</v>
      </c>
      <c r="BL240" s="8">
        <v>9</v>
      </c>
      <c r="BM240" s="8">
        <v>10.199999999999999</v>
      </c>
      <c r="BN240" s="8">
        <v>10.92</v>
      </c>
      <c r="BP240" s="2" t="e">
        <f>HLOOKUP($H$61,$BC$233:$BN$241,8,FALSE)</f>
        <v>#N/A</v>
      </c>
      <c r="BQ240" s="43">
        <v>5.0000000000000001E-3</v>
      </c>
    </row>
    <row r="241" spans="1:69" s="2" customFormat="1" ht="14.25" customHeight="1">
      <c r="A241" s="3" t="str">
        <f>CONCATENATE("n=",ROUNDUP((MAX($H$59:$AB$59)/(100)*((COUNTA($A$232:$A240)+1))),0))</f>
        <v>n=5</v>
      </c>
      <c r="B241" s="2">
        <f>IF(ISBLANK(VLOOKUP($A241,$A$3:$D$57,COUNT($B$3:B$3)+1,FALSE)),NA(),VLOOKUP($A241,$A$3:$D$57,COUNT($B$3:B$3)+1,FALSE))</f>
        <v>7</v>
      </c>
      <c r="C241" s="2">
        <f>IF(ISBLANK(VLOOKUP($A241,$A$3:$D$57,COUNT($B$3:C$3)+1,FALSE)),NA(),VLOOKUP($A241,$A$3:$D$57,COUNT($B$3:C$3)+1,FALSE))</f>
        <v>5</v>
      </c>
      <c r="D241" s="2">
        <f>IF(ISBLANK(VLOOKUP($A241,$A$3:$D$57,COUNT($B$3:D$3)+1,FALSE)),NA(),VLOOKUP($A241,$A$3:$D$57,COUNT($B$3:D$3)+1,FALSE))</f>
        <v>8</v>
      </c>
      <c r="AD241" s="3"/>
      <c r="AE241" s="3"/>
      <c r="AF241" s="3" t="s">
        <v>24</v>
      </c>
      <c r="AG241" s="8">
        <v>3.5</v>
      </c>
      <c r="AH241" s="8">
        <v>3.95</v>
      </c>
      <c r="AI241" s="8">
        <v>4.21</v>
      </c>
      <c r="AJ241" s="8">
        <v>4.3499999999999996</v>
      </c>
      <c r="AK241" s="8">
        <v>4.53</v>
      </c>
      <c r="AL241" s="8">
        <v>4.6399999999999997</v>
      </c>
      <c r="AM241" s="8">
        <v>4.74</v>
      </c>
      <c r="AN241" s="8">
        <v>4.82</v>
      </c>
      <c r="AO241" s="8">
        <v>4.8899999999999997</v>
      </c>
      <c r="AP241" s="8">
        <v>4.95</v>
      </c>
      <c r="AQ241" s="8">
        <v>5.01</v>
      </c>
      <c r="AR241" s="8">
        <v>5.0599999999999996</v>
      </c>
      <c r="AS241" s="8">
        <v>5.0999999999999996</v>
      </c>
      <c r="AT241" s="8">
        <v>5.15</v>
      </c>
      <c r="AU241" s="8">
        <v>5.19</v>
      </c>
      <c r="AV241" s="8">
        <v>5.22</v>
      </c>
      <c r="AW241" s="8">
        <v>5.26</v>
      </c>
      <c r="AX241" s="8">
        <v>5.29</v>
      </c>
      <c r="AY241" s="8">
        <v>5.33</v>
      </c>
      <c r="AZ241" s="8">
        <v>5.36</v>
      </c>
      <c r="BB241" s="43" t="s">
        <v>49</v>
      </c>
      <c r="BC241" s="48">
        <v>12</v>
      </c>
      <c r="BD241" s="48">
        <v>12</v>
      </c>
      <c r="BE241" s="48">
        <v>12</v>
      </c>
      <c r="BF241" s="48">
        <v>16</v>
      </c>
      <c r="BG241" s="48">
        <v>16</v>
      </c>
      <c r="BH241" s="48">
        <v>16</v>
      </c>
      <c r="BI241" s="48">
        <v>16</v>
      </c>
      <c r="BJ241" s="48">
        <v>16</v>
      </c>
      <c r="BK241" s="48">
        <v>12</v>
      </c>
      <c r="BL241" s="48">
        <v>12</v>
      </c>
      <c r="BM241" s="48">
        <v>16</v>
      </c>
      <c r="BN241" s="48">
        <v>16</v>
      </c>
      <c r="BP241" s="2" t="e">
        <f>HLOOKUP($H$61,$BC$233:$BN$241,9,FALSE)</f>
        <v>#N/A</v>
      </c>
      <c r="BQ241" s="43">
        <v>0</v>
      </c>
    </row>
    <row r="242" spans="1:69" s="2" customFormat="1" ht="14.25" customHeight="1">
      <c r="A242" s="3" t="str">
        <f>CONCATENATE("n=",ROUNDUP((MAX($H$59:$AB$59)/(100)*((COUNTA($A$232:$A241)+1))),0))</f>
        <v>n=6</v>
      </c>
      <c r="B242" s="2">
        <f>IF(ISBLANK(VLOOKUP($A242,$A$3:$D$57,COUNT($B$3:B$3)+1,FALSE)),NA(),VLOOKUP($A242,$A$3:$D$57,COUNT($B$3:B$3)+1,FALSE))</f>
        <v>10</v>
      </c>
      <c r="C242" s="2">
        <f>IF(ISBLANK(VLOOKUP($A242,$A$3:$D$57,COUNT($B$3:C$3)+1,FALSE)),NA(),VLOOKUP($A242,$A$3:$D$57,COUNT($B$3:C$3)+1,FALSE))</f>
        <v>1</v>
      </c>
      <c r="D242" s="2">
        <f>IF(ISBLANK(VLOOKUP($A242,$A$3:$D$57,COUNT($B$3:D$3)+1,FALSE)),NA(),VLOOKUP($A242,$A$3:$D$57,COUNT($B$3:D$3)+1,FALSE))</f>
        <v>4</v>
      </c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C242" s="8"/>
      <c r="BP242" s="2">
        <f>((12/(COUNT($B$3:$D$3)*COUNT($B$3:$B$57)*(COUNT($B$3:$D$3)+1)))*(SUM($H$60:$AB$60)))-3*COUNT($B$3:$B$57)*(COUNT($B$3:$D$3)+1)</f>
        <v>6.0818181818181074</v>
      </c>
      <c r="BQ242" s="43" t="e">
        <f>VLOOKUP(LARGE(BP234:BP242,RANK(BP242,BP234:BP242)-1),BP234:BQ241,2,FALSE)-(VLOOKUP(LARGE(BP234:BP242,RANK(BP242,BP234:BP242)-1),BP234:BQ241,2,FALSE)-VLOOKUP(LARGE(BP234:BP242,RANK(BP242,BP234:BP242)+1),BP234:BQ241,2,FALSE))/(LARGE(BP234:BP242,RANK(BP242,BP234:BP242)+1)-LARGE(BP234:BP242,RANK(BP242,BP234:BP242)-1))*(BP242-LARGE(BP234:BP242,RANK(BP242,BP234:BP242)-1))</f>
        <v>#N/A</v>
      </c>
    </row>
    <row r="243" spans="1:69" s="2" customFormat="1" ht="14.25" customHeight="1">
      <c r="A243" s="3" t="str">
        <f>CONCATENATE("n=",ROUNDUP((MAX($H$59:$AB$59)/(100)*((COUNTA($A$232:$A242)+1))),0))</f>
        <v>n=7</v>
      </c>
      <c r="B243" s="2">
        <f>IF(ISBLANK(VLOOKUP($A243,$A$3:$D$57,COUNT($B$3:B$3)+1,FALSE)),NA(),VLOOKUP($A243,$A$3:$D$57,COUNT($B$3:B$3)+1,FALSE))</f>
        <v>10</v>
      </c>
      <c r="C243" s="2">
        <f>IF(ISBLANK(VLOOKUP($A243,$A$3:$D$57,COUNT($B$3:C$3)+1,FALSE)),NA(),VLOOKUP($A243,$A$3:$D$57,COUNT($B$3:C$3)+1,FALSE))</f>
        <v>8</v>
      </c>
      <c r="D243" s="2">
        <f>IF(ISBLANK(VLOOKUP($A243,$A$3:$D$57,COUNT($B$3:D$3)+1,FALSE)),NA(),VLOOKUP($A243,$A$3:$D$57,COUNT($B$3:D$3)+1,FALSE))</f>
        <v>4</v>
      </c>
      <c r="AD243" s="3" t="s">
        <v>26</v>
      </c>
      <c r="AE243" s="3">
        <v>8</v>
      </c>
      <c r="AF243" s="3" t="s">
        <v>25</v>
      </c>
      <c r="AG243" s="8">
        <v>2.31</v>
      </c>
      <c r="AH243" s="8">
        <v>2.67</v>
      </c>
      <c r="AI243" s="8">
        <v>2.88</v>
      </c>
      <c r="AJ243" s="8">
        <v>3.02</v>
      </c>
      <c r="AK243" s="8">
        <v>3.13</v>
      </c>
      <c r="AL243" s="8">
        <v>3.22</v>
      </c>
      <c r="AM243" s="8">
        <v>3.29</v>
      </c>
      <c r="AN243" s="8">
        <v>3.35</v>
      </c>
      <c r="AO243" s="8">
        <v>3.41</v>
      </c>
      <c r="AP243" s="8">
        <v>3.46</v>
      </c>
      <c r="AQ243" s="8">
        <v>3.5</v>
      </c>
      <c r="AR243" s="8">
        <v>3.54</v>
      </c>
      <c r="AS243" s="8">
        <v>3.57</v>
      </c>
      <c r="AT243" s="8">
        <v>3.61</v>
      </c>
      <c r="AU243" s="8">
        <v>3.64</v>
      </c>
      <c r="AV243" s="8">
        <v>3.66</v>
      </c>
      <c r="AW243" s="8">
        <v>3.69</v>
      </c>
      <c r="AX243" s="8">
        <v>3.71</v>
      </c>
      <c r="AY243" s="8">
        <v>3.74</v>
      </c>
      <c r="AZ243" s="8">
        <v>3.76</v>
      </c>
    </row>
    <row r="244" spans="1:69" s="2" customFormat="1" ht="14.25" customHeight="1">
      <c r="A244" s="3" t="str">
        <f>CONCATENATE("n=",ROUNDUP((MAX($H$59:$AB$59)/(100)*((COUNTA($A$232:$A243)+1))),0))</f>
        <v>n=7</v>
      </c>
      <c r="B244" s="2">
        <f>IF(ISBLANK(VLOOKUP($A244,$A$3:$D$57,COUNT($B$3:B$3)+1,FALSE)),NA(),VLOOKUP($A244,$A$3:$D$57,COUNT($B$3:B$3)+1,FALSE))</f>
        <v>10</v>
      </c>
      <c r="C244" s="2">
        <f>IF(ISBLANK(VLOOKUP($A244,$A$3:$D$57,COUNT($B$3:C$3)+1,FALSE)),NA(),VLOOKUP($A244,$A$3:$D$57,COUNT($B$3:C$3)+1,FALSE))</f>
        <v>8</v>
      </c>
      <c r="D244" s="2">
        <f>IF(ISBLANK(VLOOKUP($A244,$A$3:$D$57,COUNT($B$3:D$3)+1,FALSE)),NA(),VLOOKUP($A244,$A$3:$D$57,COUNT($B$3:D$3)+1,FALSE))</f>
        <v>4</v>
      </c>
      <c r="AD244" s="3"/>
      <c r="AE244" s="3"/>
      <c r="AF244" s="3" t="s">
        <v>24</v>
      </c>
      <c r="AG244" s="8">
        <v>3.36</v>
      </c>
      <c r="AH244" s="8">
        <v>3.77</v>
      </c>
      <c r="AI244" s="8">
        <v>4</v>
      </c>
      <c r="AJ244" s="8">
        <v>4.17</v>
      </c>
      <c r="AK244" s="8">
        <v>4.29</v>
      </c>
      <c r="AL244" s="8">
        <v>4.4000000000000004</v>
      </c>
      <c r="AM244" s="8">
        <v>4.4800000000000004</v>
      </c>
      <c r="AN244" s="8">
        <v>4.5599999999999996</v>
      </c>
      <c r="AO244" s="8">
        <v>4.62</v>
      </c>
      <c r="AP244" s="8">
        <v>4.68</v>
      </c>
      <c r="AQ244" s="8">
        <v>4.7300000000000004</v>
      </c>
      <c r="AR244" s="8">
        <v>4.78</v>
      </c>
      <c r="AS244" s="8">
        <v>4.82</v>
      </c>
      <c r="AT244" s="8">
        <v>4.8600000000000003</v>
      </c>
      <c r="AU244" s="8">
        <v>4.9000000000000004</v>
      </c>
      <c r="AV244" s="8">
        <v>4.93</v>
      </c>
      <c r="AW244" s="8">
        <v>4.96</v>
      </c>
      <c r="AX244" s="8">
        <v>4.99</v>
      </c>
      <c r="AY244" s="8">
        <v>5.0199999999999996</v>
      </c>
      <c r="AZ244" s="8">
        <v>5.05</v>
      </c>
      <c r="BB244" s="47"/>
      <c r="BD244" s="7"/>
    </row>
    <row r="245" spans="1:69" s="2" customFormat="1" ht="14.25" customHeight="1">
      <c r="A245" s="3" t="str">
        <f>CONCATENATE("n=",ROUNDUP((MAX($H$59:$AB$59)/(100)*((COUNTA($A$232:$A244)+1))),0))</f>
        <v>n=8</v>
      </c>
      <c r="B245" s="2">
        <f>IF(ISBLANK(VLOOKUP($A245,$A$3:$D$57,COUNT($B$3:B$3)+1,FALSE)),NA(),VLOOKUP($A245,$A$3:$D$57,COUNT($B$3:B$3)+1,FALSE))</f>
        <v>10</v>
      </c>
      <c r="C245" s="2">
        <f>IF(ISBLANK(VLOOKUP($A245,$A$3:$D$57,COUNT($B$3:C$3)+1,FALSE)),NA(),VLOOKUP($A245,$A$3:$D$57,COUNT($B$3:C$3)+1,FALSE))</f>
        <v>9</v>
      </c>
      <c r="D245" s="2">
        <f>IF(ISBLANK(VLOOKUP($A245,$A$3:$D$57,COUNT($B$3:D$3)+1,FALSE)),NA(),VLOOKUP($A245,$A$3:$D$57,COUNT($B$3:D$3)+1,FALSE))</f>
        <v>6</v>
      </c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B245" s="47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P245" s="3"/>
    </row>
    <row r="246" spans="1:69" s="2" customFormat="1" ht="14.25" customHeight="1">
      <c r="A246" s="3" t="str">
        <f>CONCATENATE("n=",ROUNDUP((MAX($H$59:$AB$59)/(100)*((COUNTA($A$232:$A245)+1))),0))</f>
        <v>n=8</v>
      </c>
      <c r="B246" s="2">
        <f>IF(ISBLANK(VLOOKUP($A246,$A$3:$D$57,COUNT($B$3:B$3)+1,FALSE)),NA(),VLOOKUP($A246,$A$3:$D$57,COUNT($B$3:B$3)+1,FALSE))</f>
        <v>10</v>
      </c>
      <c r="C246" s="2">
        <f>IF(ISBLANK(VLOOKUP($A246,$A$3:$D$57,COUNT($B$3:C$3)+1,FALSE)),NA(),VLOOKUP($A246,$A$3:$D$57,COUNT($B$3:C$3)+1,FALSE))</f>
        <v>9</v>
      </c>
      <c r="D246" s="2">
        <f>IF(ISBLANK(VLOOKUP($A246,$A$3:$D$57,COUNT($B$3:D$3)+1,FALSE)),NA(),VLOOKUP($A246,$A$3:$D$57,COUNT($B$3:D$3)+1,FALSE))</f>
        <v>6</v>
      </c>
      <c r="AD246" s="3" t="s">
        <v>26</v>
      </c>
      <c r="AE246" s="3">
        <v>9</v>
      </c>
      <c r="AF246" s="3" t="s">
        <v>25</v>
      </c>
      <c r="AG246" s="8">
        <v>2.2599999999999998</v>
      </c>
      <c r="AH246" s="8">
        <v>2.61</v>
      </c>
      <c r="AI246" s="8">
        <v>2.81</v>
      </c>
      <c r="AJ246" s="8">
        <v>2.95</v>
      </c>
      <c r="AK246" s="8">
        <v>3.05</v>
      </c>
      <c r="AL246" s="8">
        <v>3.14</v>
      </c>
      <c r="AM246" s="8">
        <v>3.2</v>
      </c>
      <c r="AN246" s="8">
        <v>3.26</v>
      </c>
      <c r="AO246" s="8">
        <v>3.32</v>
      </c>
      <c r="AP246" s="8">
        <v>3.36</v>
      </c>
      <c r="AQ246" s="8">
        <v>3.4</v>
      </c>
      <c r="AR246" s="8">
        <v>3.44</v>
      </c>
      <c r="AS246" s="8">
        <v>3.47</v>
      </c>
      <c r="AT246" s="8">
        <v>3.5</v>
      </c>
      <c r="AU246" s="8">
        <v>3.53</v>
      </c>
      <c r="AV246" s="8">
        <v>3.55</v>
      </c>
      <c r="AW246" s="8">
        <v>3.58</v>
      </c>
      <c r="AX246" s="8">
        <v>3.6</v>
      </c>
      <c r="AY246" s="8">
        <v>3.63</v>
      </c>
      <c r="AZ246" s="8">
        <v>3.65</v>
      </c>
      <c r="BB246" s="43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Q246" s="43"/>
    </row>
    <row r="247" spans="1:69" s="2" customFormat="1" ht="14.25" customHeight="1">
      <c r="A247" s="3" t="str">
        <f>CONCATENATE("n=",ROUNDUP((MAX($H$59:$AB$59)/(100)*((COUNTA($A$232:$A246)+1))),0))</f>
        <v>n=9</v>
      </c>
      <c r="B247" s="2">
        <f>IF(ISBLANK(VLOOKUP($A247,$A$3:$D$57,COUNT($B$3:B$3)+1,FALSE)),NA(),VLOOKUP($A247,$A$3:$D$57,COUNT($B$3:B$3)+1,FALSE))</f>
        <v>8</v>
      </c>
      <c r="C247" s="2">
        <f>IF(ISBLANK(VLOOKUP($A247,$A$3:$D$57,COUNT($B$3:C$3)+1,FALSE)),NA(),VLOOKUP($A247,$A$3:$D$57,COUNT($B$3:C$3)+1,FALSE))</f>
        <v>6</v>
      </c>
      <c r="D247" s="2">
        <f>IF(ISBLANK(VLOOKUP($A247,$A$3:$D$57,COUNT($B$3:D$3)+1,FALSE)),NA(),VLOOKUP($A247,$A$3:$D$57,COUNT($B$3:D$3)+1,FALSE))</f>
        <v>4</v>
      </c>
      <c r="AD247" s="3"/>
      <c r="AE247" s="3"/>
      <c r="AF247" s="3" t="s">
        <v>24</v>
      </c>
      <c r="AG247" s="8">
        <v>3.25</v>
      </c>
      <c r="AH247" s="8">
        <v>3.63</v>
      </c>
      <c r="AI247" s="8">
        <v>3.85</v>
      </c>
      <c r="AJ247" s="8">
        <v>4.01</v>
      </c>
      <c r="AK247" s="8">
        <v>4.12</v>
      </c>
      <c r="AL247" s="8">
        <v>4.22</v>
      </c>
      <c r="AM247" s="8">
        <v>4.3</v>
      </c>
      <c r="AN247" s="8">
        <v>4.37</v>
      </c>
      <c r="AO247" s="8">
        <v>4.43</v>
      </c>
      <c r="AP247" s="8">
        <v>4.4800000000000004</v>
      </c>
      <c r="AQ247" s="8">
        <v>4.53</v>
      </c>
      <c r="AR247" s="8">
        <v>4.57</v>
      </c>
      <c r="AS247" s="8">
        <v>4.6100000000000003</v>
      </c>
      <c r="AT247" s="8">
        <v>4.6399999999999997</v>
      </c>
      <c r="AU247" s="8">
        <v>4.68</v>
      </c>
      <c r="AV247" s="8">
        <v>4.71</v>
      </c>
      <c r="AW247" s="8">
        <v>4.74</v>
      </c>
      <c r="AX247" s="8">
        <v>4.76</v>
      </c>
      <c r="AY247" s="8">
        <v>4.79</v>
      </c>
      <c r="AZ247" s="8">
        <v>4.82</v>
      </c>
      <c r="BB247" s="45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Q247" s="43"/>
    </row>
    <row r="248" spans="1:69" s="2" customFormat="1" ht="14.25" customHeight="1">
      <c r="A248" s="3" t="str">
        <f>CONCATENATE("n=",ROUNDUP((MAX($H$59:$AB$59)/(100)*((COUNTA($A$232:$A247)+1))),0))</f>
        <v>n=9</v>
      </c>
      <c r="B248" s="2">
        <f>IF(ISBLANK(VLOOKUP($A248,$A$3:$D$57,COUNT($B$3:B$3)+1,FALSE)),NA(),VLOOKUP($A248,$A$3:$D$57,COUNT($B$3:B$3)+1,FALSE))</f>
        <v>8</v>
      </c>
      <c r="C248" s="2">
        <f>IF(ISBLANK(VLOOKUP($A248,$A$3:$D$57,COUNT($B$3:C$3)+1,FALSE)),NA(),VLOOKUP($A248,$A$3:$D$57,COUNT($B$3:C$3)+1,FALSE))</f>
        <v>6</v>
      </c>
      <c r="D248" s="2">
        <f>IF(ISBLANK(VLOOKUP($A248,$A$3:$D$57,COUNT($B$3:D$3)+1,FALSE)),NA(),VLOOKUP($A248,$A$3:$D$57,COUNT($B$3:D$3)+1,FALSE))</f>
        <v>4</v>
      </c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B248" s="45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Q248" s="43"/>
    </row>
    <row r="249" spans="1:69" s="2" customFormat="1" ht="14.25" customHeight="1">
      <c r="A249" s="3" t="str">
        <f>CONCATENATE("n=",ROUNDUP((MAX($H$59:$AB$59)/(100)*((COUNTA($A$232:$A248)+1))),0))</f>
        <v>n=10</v>
      </c>
      <c r="B249" s="2">
        <f>IF(ISBLANK(VLOOKUP($A249,$A$3:$D$57,COUNT($B$3:B$3)+1,FALSE)),NA(),VLOOKUP($A249,$A$3:$D$57,COUNT($B$3:B$3)+1,FALSE))</f>
        <v>6</v>
      </c>
      <c r="C249" s="2">
        <f>IF(ISBLANK(VLOOKUP($A249,$A$3:$D$57,COUNT($B$3:C$3)+1,FALSE)),NA(),VLOOKUP($A249,$A$3:$D$57,COUNT($B$3:C$3)+1,FALSE))</f>
        <v>7</v>
      </c>
      <c r="D249" s="2">
        <f>IF(ISBLANK(VLOOKUP($A249,$A$3:$D$57,COUNT($B$3:D$3)+1,FALSE)),NA(),VLOOKUP($A249,$A$3:$D$57,COUNT($B$3:D$3)+1,FALSE))</f>
        <v>6</v>
      </c>
      <c r="AD249" s="3" t="s">
        <v>26</v>
      </c>
      <c r="AE249" s="3">
        <v>10</v>
      </c>
      <c r="AF249" s="3" t="s">
        <v>25</v>
      </c>
      <c r="AG249" s="8">
        <v>2.23</v>
      </c>
      <c r="AH249" s="8">
        <v>2.57</v>
      </c>
      <c r="AI249" s="8">
        <v>2.76</v>
      </c>
      <c r="AJ249" s="8">
        <v>2.89</v>
      </c>
      <c r="AK249" s="8">
        <v>2.99</v>
      </c>
      <c r="AL249" s="8">
        <v>3.07</v>
      </c>
      <c r="AM249" s="8">
        <v>3.14</v>
      </c>
      <c r="AN249" s="8">
        <v>3.19</v>
      </c>
      <c r="AO249" s="8">
        <v>3.24</v>
      </c>
      <c r="AP249" s="8">
        <v>3.29</v>
      </c>
      <c r="AQ249" s="8">
        <v>3.33</v>
      </c>
      <c r="AR249" s="8">
        <v>3.36</v>
      </c>
      <c r="AS249" s="8">
        <v>3.39</v>
      </c>
      <c r="AT249" s="8">
        <v>3.42</v>
      </c>
      <c r="AU249" s="8">
        <v>3.45</v>
      </c>
      <c r="AV249" s="8">
        <v>3.4740000000000002</v>
      </c>
      <c r="AW249" s="8">
        <v>3.4980000000000002</v>
      </c>
      <c r="AX249" s="8">
        <v>3.5219999999999998</v>
      </c>
      <c r="AY249" s="8">
        <v>3.5459999999999998</v>
      </c>
      <c r="AZ249" s="8">
        <v>3.57</v>
      </c>
      <c r="BB249" s="45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Q249" s="43"/>
    </row>
    <row r="250" spans="1:69" s="2" customFormat="1" ht="14.25" customHeight="1">
      <c r="A250" s="3" t="str">
        <f>CONCATENATE("n=",ROUNDUP((MAX($H$59:$AB$59)/(100)*((COUNTA($A$232:$A249)+1))),0))</f>
        <v>n=10</v>
      </c>
      <c r="B250" s="2">
        <f>IF(ISBLANK(VLOOKUP($A250,$A$3:$D$57,COUNT($B$3:B$3)+1,FALSE)),NA(),VLOOKUP($A250,$A$3:$D$57,COUNT($B$3:B$3)+1,FALSE))</f>
        <v>6</v>
      </c>
      <c r="C250" s="2">
        <f>IF(ISBLANK(VLOOKUP($A250,$A$3:$D$57,COUNT($B$3:C$3)+1,FALSE)),NA(),VLOOKUP($A250,$A$3:$D$57,COUNT($B$3:C$3)+1,FALSE))</f>
        <v>7</v>
      </c>
      <c r="D250" s="2">
        <f>IF(ISBLANK(VLOOKUP($A250,$A$3:$D$57,COUNT($B$3:D$3)+1,FALSE)),NA(),VLOOKUP($A250,$A$3:$D$57,COUNT($B$3:D$3)+1,FALSE))</f>
        <v>6</v>
      </c>
      <c r="AD250" s="3"/>
      <c r="AE250" s="3"/>
      <c r="AF250" s="3" t="s">
        <v>24</v>
      </c>
      <c r="AG250" s="8">
        <v>3.17</v>
      </c>
      <c r="AH250" s="8">
        <v>3.53</v>
      </c>
      <c r="AI250" s="8">
        <v>3.74</v>
      </c>
      <c r="AJ250" s="8">
        <v>3.88</v>
      </c>
      <c r="AK250" s="8">
        <v>3.99</v>
      </c>
      <c r="AL250" s="8">
        <v>4.08</v>
      </c>
      <c r="AM250" s="8">
        <v>4.16</v>
      </c>
      <c r="AN250" s="8">
        <v>4.22</v>
      </c>
      <c r="AO250" s="8">
        <v>4.28</v>
      </c>
      <c r="AP250" s="8">
        <v>4.33</v>
      </c>
      <c r="AQ250" s="8">
        <v>4.37</v>
      </c>
      <c r="AR250" s="8">
        <v>4.42</v>
      </c>
      <c r="AS250" s="8">
        <v>4.4533333333333331</v>
      </c>
      <c r="AT250" s="8">
        <v>4.4866666666666664</v>
      </c>
      <c r="AU250" s="8">
        <v>4.5199999999999996</v>
      </c>
      <c r="AV250" s="8">
        <v>4.5459999999999994</v>
      </c>
      <c r="AW250" s="8">
        <v>4.5720000000000001</v>
      </c>
      <c r="AX250" s="8">
        <v>4.5979999999999999</v>
      </c>
      <c r="AY250" s="8">
        <v>4.6240000000000006</v>
      </c>
      <c r="AZ250" s="8">
        <v>4.6500000000000004</v>
      </c>
      <c r="BB250" s="45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Q250" s="43"/>
    </row>
    <row r="251" spans="1:69" s="2" customFormat="1" ht="14.25" customHeight="1">
      <c r="A251" s="3" t="str">
        <f>CONCATENATE("n=",ROUNDUP((MAX($H$59:$AB$59)/(100)*((COUNTA($A$232:$A250)+1))),0))</f>
        <v>n=11</v>
      </c>
      <c r="B251" s="2">
        <f>IF(ISBLANK(VLOOKUP($A251,$A$3:$D$57,COUNT($B$3:B$3)+1,FALSE)),NA(),VLOOKUP($A251,$A$3:$D$57,COUNT($B$3:B$3)+1,FALSE))</f>
        <v>4</v>
      </c>
      <c r="C251" s="2">
        <f>IF(ISBLANK(VLOOKUP($A251,$A$3:$D$57,COUNT($B$3:C$3)+1,FALSE)),NA(),VLOOKUP($A251,$A$3:$D$57,COUNT($B$3:C$3)+1,FALSE))</f>
        <v>5</v>
      </c>
      <c r="D251" s="2">
        <f>IF(ISBLANK(VLOOKUP($A251,$A$3:$D$57,COUNT($B$3:D$3)+1,FALSE)),NA(),VLOOKUP($A251,$A$3:$D$57,COUNT($B$3:D$3)+1,FALSE))</f>
        <v>1</v>
      </c>
      <c r="AD251" s="3"/>
      <c r="AE251" s="3"/>
      <c r="AF251" s="3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B251" s="45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Q251" s="43"/>
    </row>
    <row r="252" spans="1:69" s="2" customFormat="1" ht="14.25" customHeight="1">
      <c r="A252" s="3" t="str">
        <f>CONCATENATE("n=",ROUNDUP((MAX($H$59:$AB$59)/(100)*((COUNTA($A$232:$A251)+1))),0))</f>
        <v>n=11</v>
      </c>
      <c r="B252" s="2">
        <f>IF(ISBLANK(VLOOKUP($A252,$A$3:$D$57,COUNT($B$3:B$3)+1,FALSE)),NA(),VLOOKUP($A252,$A$3:$D$57,COUNT($B$3:B$3)+1,FALSE))</f>
        <v>4</v>
      </c>
      <c r="C252" s="2">
        <f>IF(ISBLANK(VLOOKUP($A252,$A$3:$D$57,COUNT($B$3:C$3)+1,FALSE)),NA(),VLOOKUP($A252,$A$3:$D$57,COUNT($B$3:C$3)+1,FALSE))</f>
        <v>5</v>
      </c>
      <c r="D252" s="2">
        <f>IF(ISBLANK(VLOOKUP($A252,$A$3:$D$57,COUNT($B$3:D$3)+1,FALSE)),NA(),VLOOKUP($A252,$A$3:$D$57,COUNT($B$3:D$3)+1,FALSE))</f>
        <v>1</v>
      </c>
      <c r="AD252" s="3" t="s">
        <v>26</v>
      </c>
      <c r="AE252" s="3">
        <v>11</v>
      </c>
      <c r="AF252" s="3" t="s">
        <v>25</v>
      </c>
      <c r="AG252" s="8">
        <v>2.2000000000000002</v>
      </c>
      <c r="AH252" s="8">
        <v>2.5299999999999998</v>
      </c>
      <c r="AI252" s="8">
        <v>2.72</v>
      </c>
      <c r="AJ252" s="8">
        <v>2.84</v>
      </c>
      <c r="AK252" s="8">
        <v>2.94</v>
      </c>
      <c r="AL252" s="8">
        <v>3.02</v>
      </c>
      <c r="AM252" s="8">
        <v>3.08</v>
      </c>
      <c r="AN252" s="8">
        <v>3.14</v>
      </c>
      <c r="AO252" s="8">
        <v>3.19</v>
      </c>
      <c r="AP252" s="8">
        <v>3.23</v>
      </c>
      <c r="AQ252" s="8">
        <v>3.27</v>
      </c>
      <c r="AR252" s="8">
        <v>3.3</v>
      </c>
      <c r="AS252" s="8">
        <v>3.33</v>
      </c>
      <c r="AT252" s="8">
        <v>3.36</v>
      </c>
      <c r="AU252" s="8">
        <v>3.39</v>
      </c>
      <c r="AV252" s="8">
        <v>3.4119999999999999</v>
      </c>
      <c r="AW252" s="8">
        <v>3.4340000000000002</v>
      </c>
      <c r="AX252" s="8">
        <v>3.456</v>
      </c>
      <c r="AY252" s="8">
        <v>3.4780000000000002</v>
      </c>
      <c r="AZ252" s="8">
        <v>3.5</v>
      </c>
      <c r="BB252" s="45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Q252" s="43"/>
    </row>
    <row r="253" spans="1:69" s="2" customFormat="1" ht="14.25" customHeight="1">
      <c r="A253" s="3" t="str">
        <f>CONCATENATE("n=",ROUNDUP((MAX($H$59:$AB$59)/(100)*((COUNTA($A$232:$A252)+1))),0))</f>
        <v>n=12</v>
      </c>
      <c r="B253" s="2">
        <f>IF(ISBLANK(VLOOKUP($A253,$A$3:$D$57,COUNT($B$3:B$3)+1,FALSE)),NA(),VLOOKUP($A253,$A$3:$D$57,COUNT($B$3:B$3)+1,FALSE))</f>
        <v>8</v>
      </c>
      <c r="C253" s="2">
        <f>IF(ISBLANK(VLOOKUP($A253,$A$3:$D$57,COUNT($B$3:C$3)+1,FALSE)),NA(),VLOOKUP($A253,$A$3:$D$57,COUNT($B$3:C$3)+1,FALSE))</f>
        <v>3</v>
      </c>
      <c r="D253" s="2">
        <f>IF(ISBLANK(VLOOKUP($A253,$A$3:$D$57,COUNT($B$3:D$3)+1,FALSE)),NA(),VLOOKUP($A253,$A$3:$D$57,COUNT($B$3:D$3)+1,FALSE))</f>
        <v>7</v>
      </c>
      <c r="AD253" s="3"/>
      <c r="AE253" s="3"/>
      <c r="AF253" s="3" t="s">
        <v>24</v>
      </c>
      <c r="AG253" s="8">
        <v>3.11</v>
      </c>
      <c r="AH253" s="8">
        <v>3.45</v>
      </c>
      <c r="AI253" s="8">
        <v>3.65</v>
      </c>
      <c r="AJ253" s="8">
        <v>3.79</v>
      </c>
      <c r="AK253" s="8">
        <v>3.89</v>
      </c>
      <c r="AL253" s="8">
        <v>3.98</v>
      </c>
      <c r="AM253" s="8">
        <v>4.05</v>
      </c>
      <c r="AN253" s="8">
        <v>4.1100000000000003</v>
      </c>
      <c r="AO253" s="8">
        <v>4.16</v>
      </c>
      <c r="AP253" s="8">
        <v>4.21</v>
      </c>
      <c r="AQ253" s="8">
        <v>4.25</v>
      </c>
      <c r="AR253" s="8">
        <v>4.29</v>
      </c>
      <c r="AS253" s="8">
        <v>4.3266666666666671</v>
      </c>
      <c r="AT253" s="8">
        <v>4.3633333333333333</v>
      </c>
      <c r="AU253" s="8">
        <v>4.4000000000000004</v>
      </c>
      <c r="AV253" s="8">
        <v>4.4240000000000004</v>
      </c>
      <c r="AW253" s="8">
        <v>4.4480000000000004</v>
      </c>
      <c r="AX253" s="8">
        <v>4.4719999999999995</v>
      </c>
      <c r="AY253" s="8">
        <v>4.4959999999999996</v>
      </c>
      <c r="AZ253" s="8">
        <v>4.5199999999999996</v>
      </c>
      <c r="BB253" s="43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Q253" s="43"/>
    </row>
    <row r="254" spans="1:69" s="2" customFormat="1" ht="14.25" customHeight="1">
      <c r="A254" s="3" t="str">
        <f>CONCATENATE("n=",ROUNDUP((MAX($H$59:$AB$59)/(100)*((COUNTA($A$232:$A253)+1))),0))</f>
        <v>n=13</v>
      </c>
      <c r="B254" s="2">
        <f>IF(ISBLANK(VLOOKUP($A254,$A$3:$D$57,COUNT($B$3:B$3)+1,FALSE)),NA(),VLOOKUP($A254,$A$3:$D$57,COUNT($B$3:B$3)+1,FALSE))</f>
        <v>7</v>
      </c>
      <c r="C254" s="2">
        <f>IF(ISBLANK(VLOOKUP($A254,$A$3:$D$57,COUNT($B$3:C$3)+1,FALSE)),NA(),VLOOKUP($A254,$A$3:$D$57,COUNT($B$3:C$3)+1,FALSE))</f>
        <v>10</v>
      </c>
      <c r="D254" s="2">
        <f>IF(ISBLANK(VLOOKUP($A254,$A$3:$D$57,COUNT($B$3:D$3)+1,FALSE)),NA(),VLOOKUP($A254,$A$3:$D$57,COUNT($B$3:D$3)+1,FALSE))</f>
        <v>9</v>
      </c>
      <c r="AD254" s="3"/>
      <c r="AE254" s="3"/>
      <c r="AF254" s="3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Q254" s="43"/>
    </row>
    <row r="255" spans="1:69" s="2" customFormat="1" ht="14.25" customHeight="1">
      <c r="A255" s="3" t="str">
        <f>CONCATENATE("n=",ROUNDUP((MAX($H$59:$AB$59)/(100)*((COUNTA($A$232:$A254)+1))),0))</f>
        <v>n=13</v>
      </c>
      <c r="B255" s="2">
        <f>IF(ISBLANK(VLOOKUP($A255,$A$3:$D$57,COUNT($B$3:B$3)+1,FALSE)),NA(),VLOOKUP($A255,$A$3:$D$57,COUNT($B$3:B$3)+1,FALSE))</f>
        <v>7</v>
      </c>
      <c r="C255" s="2">
        <f>IF(ISBLANK(VLOOKUP($A255,$A$3:$D$57,COUNT($B$3:C$3)+1,FALSE)),NA(),VLOOKUP($A255,$A$3:$D$57,COUNT($B$3:C$3)+1,FALSE))</f>
        <v>10</v>
      </c>
      <c r="D255" s="2">
        <f>IF(ISBLANK(VLOOKUP($A255,$A$3:$D$57,COUNT($B$3:D$3)+1,FALSE)),NA(),VLOOKUP($A255,$A$3:$D$57,COUNT($B$3:D$3)+1,FALSE))</f>
        <v>9</v>
      </c>
      <c r="AD255" s="3" t="s">
        <v>26</v>
      </c>
      <c r="AE255" s="3">
        <v>12</v>
      </c>
      <c r="AF255" s="3" t="s">
        <v>25</v>
      </c>
      <c r="AG255" s="8">
        <v>2.1800000000000002</v>
      </c>
      <c r="AH255" s="8">
        <v>2.5</v>
      </c>
      <c r="AI255" s="8">
        <v>2.68</v>
      </c>
      <c r="AJ255" s="8">
        <v>2.81</v>
      </c>
      <c r="AK255" s="8">
        <v>2.9</v>
      </c>
      <c r="AL255" s="8">
        <v>2.98</v>
      </c>
      <c r="AM255" s="8">
        <v>3.04</v>
      </c>
      <c r="AN255" s="8">
        <v>3.09</v>
      </c>
      <c r="AO255" s="8">
        <v>3.14</v>
      </c>
      <c r="AP255" s="8">
        <v>3.18</v>
      </c>
      <c r="AQ255" s="8">
        <v>3.22</v>
      </c>
      <c r="AR255" s="8">
        <v>3.25</v>
      </c>
      <c r="AS255" s="8">
        <v>3.28</v>
      </c>
      <c r="AT255" s="8">
        <v>3.31</v>
      </c>
      <c r="AU255" s="8">
        <v>3.34</v>
      </c>
      <c r="AV255" s="8">
        <v>3.3620000000000001</v>
      </c>
      <c r="AW255" s="8">
        <v>3.3839999999999999</v>
      </c>
      <c r="AX255" s="8">
        <v>3.4060000000000001</v>
      </c>
      <c r="AY255" s="8">
        <v>3.4279999999999999</v>
      </c>
      <c r="AZ255" s="8">
        <v>3.45</v>
      </c>
    </row>
    <row r="256" spans="1:69" s="2" customFormat="1" ht="14.25" customHeight="1">
      <c r="A256" s="3" t="str">
        <f>CONCATENATE("n=",ROUNDUP((MAX($H$59:$AB$59)/(100)*((COUNTA($A$232:$A255)+1))),0))</f>
        <v>n=14</v>
      </c>
      <c r="B256" s="2">
        <f>IF(ISBLANK(VLOOKUP($A256,$A$3:$D$57,COUNT($B$3:B$3)+1,FALSE)),NA(),VLOOKUP($A256,$A$3:$D$57,COUNT($B$3:B$3)+1,FALSE))</f>
        <v>5</v>
      </c>
      <c r="C256" s="2">
        <f>IF(ISBLANK(VLOOKUP($A256,$A$3:$D$57,COUNT($B$3:C$3)+1,FALSE)),NA(),VLOOKUP($A256,$A$3:$D$57,COUNT($B$3:C$3)+1,FALSE))</f>
        <v>3</v>
      </c>
      <c r="D256" s="2">
        <f>IF(ISBLANK(VLOOKUP($A256,$A$3:$D$57,COUNT($B$3:D$3)+1,FALSE)),NA(),VLOOKUP($A256,$A$3:$D$57,COUNT($B$3:D$3)+1,FALSE))</f>
        <v>8</v>
      </c>
      <c r="AD256" s="3"/>
      <c r="AE256" s="3"/>
      <c r="AF256" s="3" t="s">
        <v>24</v>
      </c>
      <c r="AG256" s="8">
        <v>3.05</v>
      </c>
      <c r="AH256" s="8">
        <v>3.39</v>
      </c>
      <c r="AI256" s="8">
        <v>3.58</v>
      </c>
      <c r="AJ256" s="8">
        <v>3.71</v>
      </c>
      <c r="AK256" s="8">
        <v>3.81</v>
      </c>
      <c r="AL256" s="8">
        <v>3.89</v>
      </c>
      <c r="AM256" s="8">
        <v>3.96</v>
      </c>
      <c r="AN256" s="8">
        <v>4.0199999999999996</v>
      </c>
      <c r="AO256" s="8">
        <v>4.07</v>
      </c>
      <c r="AP256" s="8">
        <v>4.12</v>
      </c>
      <c r="AQ256" s="8">
        <v>4.16</v>
      </c>
      <c r="AR256" s="8">
        <v>4.1900000000000004</v>
      </c>
      <c r="AS256" s="8">
        <v>4.2233333333333336</v>
      </c>
      <c r="AT256" s="8">
        <v>4.2566666666666668</v>
      </c>
      <c r="AU256" s="8">
        <v>4.29</v>
      </c>
      <c r="AV256" s="8">
        <v>4.3140000000000001</v>
      </c>
      <c r="AW256" s="8">
        <v>4.3380000000000001</v>
      </c>
      <c r="AX256" s="8">
        <v>4.3620000000000001</v>
      </c>
      <c r="AY256" s="8">
        <v>4.3860000000000001</v>
      </c>
      <c r="AZ256" s="8">
        <v>4.41</v>
      </c>
    </row>
    <row r="257" spans="1:52" s="2" customFormat="1" ht="14.25" customHeight="1">
      <c r="A257" s="3" t="str">
        <f>CONCATENATE("n=",ROUNDUP((MAX($H$59:$AB$59)/(100)*((COUNTA($A$232:$A256)+1))),0))</f>
        <v>n=14</v>
      </c>
      <c r="B257" s="2">
        <f>IF(ISBLANK(VLOOKUP($A257,$A$3:$D$57,COUNT($B$3:B$3)+1,FALSE)),NA(),VLOOKUP($A257,$A$3:$D$57,COUNT($B$3:B$3)+1,FALSE))</f>
        <v>5</v>
      </c>
      <c r="C257" s="2">
        <f>IF(ISBLANK(VLOOKUP($A257,$A$3:$D$57,COUNT($B$3:C$3)+1,FALSE)),NA(),VLOOKUP($A257,$A$3:$D$57,COUNT($B$3:C$3)+1,FALSE))</f>
        <v>3</v>
      </c>
      <c r="D257" s="2">
        <f>IF(ISBLANK(VLOOKUP($A257,$A$3:$D$57,COUNT($B$3:D$3)+1,FALSE)),NA(),VLOOKUP($A257,$A$3:$D$57,COUNT($B$3:D$3)+1,FALSE))</f>
        <v>8</v>
      </c>
      <c r="AD257" s="3"/>
      <c r="AE257" s="3"/>
      <c r="AF257" s="3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ht="14.25" customHeight="1">
      <c r="A258" s="3" t="str">
        <f>CONCATENATE("n=",ROUNDUP((MAX($H$59:$AB$59)/(100)*((COUNTA($A$232:$A257)+1))),0))</f>
        <v>n=15</v>
      </c>
      <c r="B258" s="2">
        <f>IF(ISBLANK(VLOOKUP($A258,$A$3:$D$57,COUNT($B$3:B$3)+1,FALSE)),NA(),VLOOKUP($A258,$A$3:$D$57,COUNT($B$3:B$3)+1,FALSE))</f>
        <v>3</v>
      </c>
      <c r="C258" s="2">
        <f>IF(ISBLANK(VLOOKUP($A258,$A$3:$D$57,COUNT($B$3:C$3)+1,FALSE)),NA(),VLOOKUP($A258,$A$3:$D$57,COUNT($B$3:C$3)+1,FALSE))</f>
        <v>8</v>
      </c>
      <c r="D258" s="2">
        <f>IF(ISBLANK(VLOOKUP($A258,$A$3:$D$57,COUNT($B$3:D$3)+1,FALSE)),NA(),VLOOKUP($A258,$A$3:$D$57,COUNT($B$3:D$3)+1,FALSE))</f>
        <v>5</v>
      </c>
      <c r="AD258" s="3" t="s">
        <v>26</v>
      </c>
      <c r="AE258" s="3">
        <v>13</v>
      </c>
      <c r="AF258" s="3" t="s">
        <v>25</v>
      </c>
      <c r="AG258" s="8">
        <v>2.16</v>
      </c>
      <c r="AH258" s="8">
        <v>2.48</v>
      </c>
      <c r="AI258" s="8">
        <v>2.65</v>
      </c>
      <c r="AJ258" s="8">
        <v>2.78</v>
      </c>
      <c r="AK258" s="8">
        <v>2.87</v>
      </c>
      <c r="AL258" s="8">
        <v>2.94</v>
      </c>
      <c r="AM258" s="8">
        <v>3</v>
      </c>
      <c r="AN258" s="8">
        <v>3.06</v>
      </c>
      <c r="AO258" s="8">
        <v>3.1</v>
      </c>
      <c r="AP258" s="8">
        <v>3.14</v>
      </c>
      <c r="AQ258" s="8">
        <v>3.18</v>
      </c>
      <c r="AR258" s="8">
        <v>3.21</v>
      </c>
      <c r="AS258" s="8">
        <v>3.2366666666666668</v>
      </c>
      <c r="AT258" s="8">
        <v>3.2633333333333332</v>
      </c>
      <c r="AU258" s="8">
        <v>3.29</v>
      </c>
      <c r="AV258" s="8">
        <v>3.3119999999999998</v>
      </c>
      <c r="AW258" s="8">
        <v>3.3340000000000001</v>
      </c>
      <c r="AX258" s="8">
        <v>3.3559999999999999</v>
      </c>
      <c r="AY258" s="8">
        <v>3.3780000000000001</v>
      </c>
      <c r="AZ258" s="8">
        <v>3.4</v>
      </c>
    </row>
    <row r="259" spans="1:52" s="2" customFormat="1" ht="14.25" customHeight="1">
      <c r="A259" s="3" t="str">
        <f>CONCATENATE("n=",ROUNDUP((MAX($H$59:$AB$59)/(100)*((COUNTA($A$232:$A258)+1))),0))</f>
        <v>n=15</v>
      </c>
      <c r="B259" s="2">
        <f>IF(ISBLANK(VLOOKUP($A259,$A$3:$D$57,COUNT($B$3:B$3)+1,FALSE)),NA(),VLOOKUP($A259,$A$3:$D$57,COUNT($B$3:B$3)+1,FALSE))</f>
        <v>3</v>
      </c>
      <c r="C259" s="2">
        <f>IF(ISBLANK(VLOOKUP($A259,$A$3:$D$57,COUNT($B$3:C$3)+1,FALSE)),NA(),VLOOKUP($A259,$A$3:$D$57,COUNT($B$3:C$3)+1,FALSE))</f>
        <v>8</v>
      </c>
      <c r="D259" s="2">
        <f>IF(ISBLANK(VLOOKUP($A259,$A$3:$D$57,COUNT($B$3:D$3)+1,FALSE)),NA(),VLOOKUP($A259,$A$3:$D$57,COUNT($B$3:D$3)+1,FALSE))</f>
        <v>5</v>
      </c>
      <c r="AD259" s="3"/>
      <c r="AE259" s="3"/>
      <c r="AF259" s="3" t="s">
        <v>24</v>
      </c>
      <c r="AG259" s="8">
        <v>3.01</v>
      </c>
      <c r="AH259" s="8">
        <v>3.33</v>
      </c>
      <c r="AI259" s="8">
        <v>3.52</v>
      </c>
      <c r="AJ259" s="8">
        <v>3.65</v>
      </c>
      <c r="AK259" s="8">
        <v>3.74</v>
      </c>
      <c r="AL259" s="8">
        <v>3.82</v>
      </c>
      <c r="AM259" s="8">
        <v>3.89</v>
      </c>
      <c r="AN259" s="8">
        <v>3.94</v>
      </c>
      <c r="AO259" s="8">
        <v>3.99</v>
      </c>
      <c r="AP259" s="8">
        <v>4.04</v>
      </c>
      <c r="AQ259" s="8">
        <v>4.08</v>
      </c>
      <c r="AR259" s="8">
        <v>4.1100000000000003</v>
      </c>
      <c r="AS259" s="8">
        <v>4.1399999999999997</v>
      </c>
      <c r="AT259" s="8">
        <v>4.17</v>
      </c>
      <c r="AU259" s="8">
        <v>4.2</v>
      </c>
      <c r="AV259" s="8">
        <v>4.2240000000000002</v>
      </c>
      <c r="AW259" s="8">
        <v>4.2480000000000002</v>
      </c>
      <c r="AX259" s="8">
        <v>4.2720000000000002</v>
      </c>
      <c r="AY259" s="8">
        <v>4.2960000000000003</v>
      </c>
      <c r="AZ259" s="8">
        <v>4.32</v>
      </c>
    </row>
    <row r="260" spans="1:52" s="2" customFormat="1" ht="14.25" customHeight="1">
      <c r="A260" s="3" t="str">
        <f>CONCATENATE("n=",ROUNDUP((MAX($H$59:$AB$59)/(100)*((COUNTA($A$232:$A259)+1))),0))</f>
        <v>n=16</v>
      </c>
      <c r="B260" s="2">
        <f>IF(ISBLANK(VLOOKUP($A260,$A$3:$D$57,COUNT($B$3:B$3)+1,FALSE)),NA(),VLOOKUP($A260,$A$3:$D$57,COUNT($B$3:B$3)+1,FALSE))</f>
        <v>3</v>
      </c>
      <c r="C260" s="2">
        <f>IF(ISBLANK(VLOOKUP($A260,$A$3:$D$57,COUNT($B$3:C$3)+1,FALSE)),NA(),VLOOKUP($A260,$A$3:$D$57,COUNT($B$3:C$3)+1,FALSE))</f>
        <v>4</v>
      </c>
      <c r="D260" s="2">
        <f>IF(ISBLANK(VLOOKUP($A260,$A$3:$D$57,COUNT($B$3:D$3)+1,FALSE)),NA(),VLOOKUP($A260,$A$3:$D$57,COUNT($B$3:D$3)+1,FALSE))</f>
        <v>3</v>
      </c>
      <c r="AD260" s="3"/>
      <c r="AE260" s="3"/>
      <c r="AF260" s="3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ht="14.25" customHeight="1">
      <c r="A261" s="3" t="str">
        <f>CONCATENATE("n=",ROUNDUP((MAX($H$59:$AB$59)/(100)*((COUNTA($A$232:$A260)+1))),0))</f>
        <v>n=16</v>
      </c>
      <c r="B261" s="2">
        <f>IF(ISBLANK(VLOOKUP($A261,$A$3:$D$57,COUNT($B$3:B$3)+1,FALSE)),NA(),VLOOKUP($A261,$A$3:$D$57,COUNT($B$3:B$3)+1,FALSE))</f>
        <v>3</v>
      </c>
      <c r="C261" s="2">
        <f>IF(ISBLANK(VLOOKUP($A261,$A$3:$D$57,COUNT($B$3:C$3)+1,FALSE)),NA(),VLOOKUP($A261,$A$3:$D$57,COUNT($B$3:C$3)+1,FALSE))</f>
        <v>4</v>
      </c>
      <c r="D261" s="2">
        <f>IF(ISBLANK(VLOOKUP($A261,$A$3:$D$57,COUNT($B$3:D$3)+1,FALSE)),NA(),VLOOKUP($A261,$A$3:$D$57,COUNT($B$3:D$3)+1,FALSE))</f>
        <v>3</v>
      </c>
      <c r="AD261" s="3" t="s">
        <v>26</v>
      </c>
      <c r="AE261" s="3">
        <v>14</v>
      </c>
      <c r="AF261" s="3" t="s">
        <v>25</v>
      </c>
      <c r="AG261" s="8">
        <v>2.14</v>
      </c>
      <c r="AH261" s="8">
        <v>2.46</v>
      </c>
      <c r="AI261" s="8">
        <v>2.63</v>
      </c>
      <c r="AJ261" s="8">
        <v>2.75</v>
      </c>
      <c r="AK261" s="8">
        <v>2.84</v>
      </c>
      <c r="AL261" s="8">
        <v>2.91</v>
      </c>
      <c r="AM261" s="8">
        <v>2.97</v>
      </c>
      <c r="AN261" s="8">
        <v>3.02</v>
      </c>
      <c r="AO261" s="8">
        <v>3.07</v>
      </c>
      <c r="AP261" s="8">
        <v>3.11</v>
      </c>
      <c r="AQ261" s="8">
        <v>3.14</v>
      </c>
      <c r="AR261" s="8">
        <v>3.18</v>
      </c>
      <c r="AS261" s="8">
        <v>3.2066666666666666</v>
      </c>
      <c r="AT261" s="8">
        <v>3.2333333333333334</v>
      </c>
      <c r="AU261" s="8">
        <v>3.26</v>
      </c>
      <c r="AV261" s="8">
        <v>3.28</v>
      </c>
      <c r="AW261" s="8">
        <v>3.3</v>
      </c>
      <c r="AX261" s="8">
        <v>3.32</v>
      </c>
      <c r="AY261" s="8">
        <v>3.34</v>
      </c>
      <c r="AZ261" s="8">
        <v>3.36</v>
      </c>
    </row>
    <row r="262" spans="1:52" s="2" customFormat="1" ht="14.25" customHeight="1">
      <c r="A262" s="3" t="str">
        <f>CONCATENATE("n=",ROUNDUP((MAX($H$59:$AB$59)/(100)*((COUNTA($A$232:$A261)+1))),0))</f>
        <v>n=17</v>
      </c>
      <c r="B262" s="2">
        <f>IF(ISBLANK(VLOOKUP($A262,$A$3:$D$57,COUNT($B$3:B$3)+1,FALSE)),NA(),VLOOKUP($A262,$A$3:$D$57,COUNT($B$3:B$3)+1,FALSE))</f>
        <v>5</v>
      </c>
      <c r="C262" s="2">
        <f>IF(ISBLANK(VLOOKUP($A262,$A$3:$D$57,COUNT($B$3:C$3)+1,FALSE)),NA(),VLOOKUP($A262,$A$3:$D$57,COUNT($B$3:C$3)+1,FALSE))</f>
        <v>6</v>
      </c>
      <c r="D262" s="2">
        <f>IF(ISBLANK(VLOOKUP($A262,$A$3:$D$57,COUNT($B$3:D$3)+1,FALSE)),NA(),VLOOKUP($A262,$A$3:$D$57,COUNT($B$3:D$3)+1,FALSE))</f>
        <v>3</v>
      </c>
      <c r="AD262" s="3"/>
      <c r="AE262" s="3"/>
      <c r="AF262" s="3" t="s">
        <v>24</v>
      </c>
      <c r="AG262" s="8">
        <v>2.98</v>
      </c>
      <c r="AH262" s="8">
        <v>3.29</v>
      </c>
      <c r="AI262" s="8">
        <v>3.47</v>
      </c>
      <c r="AJ262" s="8">
        <v>3.59</v>
      </c>
      <c r="AK262" s="8">
        <v>3.69</v>
      </c>
      <c r="AL262" s="8">
        <v>3.76</v>
      </c>
      <c r="AM262" s="8">
        <v>3.83</v>
      </c>
      <c r="AN262" s="8">
        <v>3.88</v>
      </c>
      <c r="AO262" s="8">
        <v>3.93</v>
      </c>
      <c r="AP262" s="8">
        <v>3.97</v>
      </c>
      <c r="AQ262" s="8">
        <v>4.01</v>
      </c>
      <c r="AR262" s="8">
        <v>4.05</v>
      </c>
      <c r="AS262" s="8">
        <v>4.0766666666666662</v>
      </c>
      <c r="AT262" s="8">
        <v>4.1033333333333335</v>
      </c>
      <c r="AU262" s="8">
        <v>4.13</v>
      </c>
      <c r="AV262" s="8">
        <v>4.1520000000000001</v>
      </c>
      <c r="AW262" s="8">
        <v>4.1740000000000004</v>
      </c>
      <c r="AX262" s="8">
        <v>4.1959999999999997</v>
      </c>
      <c r="AY262" s="8">
        <v>4.218</v>
      </c>
      <c r="AZ262" s="8">
        <v>4.24</v>
      </c>
    </row>
    <row r="263" spans="1:52" s="2" customFormat="1" ht="14.25" customHeight="1">
      <c r="A263" s="3" t="str">
        <f>CONCATENATE("n=",ROUNDUP((MAX($H$59:$AB$59)/(100)*((COUNTA($A$232:$A262)+1))),0))</f>
        <v>n=18</v>
      </c>
      <c r="B263" s="2">
        <f>IF(ISBLANK(VLOOKUP($A263,$A$3:$D$57,COUNT($B$3:B$3)+1,FALSE)),NA(),VLOOKUP($A263,$A$3:$D$57,COUNT($B$3:B$3)+1,FALSE))</f>
        <v>9</v>
      </c>
      <c r="C263" s="2">
        <f>IF(ISBLANK(VLOOKUP($A263,$A$3:$D$57,COUNT($B$3:C$3)+1,FALSE)),NA(),VLOOKUP($A263,$A$3:$D$57,COUNT($B$3:C$3)+1,FALSE))</f>
        <v>7</v>
      </c>
      <c r="D263" s="2">
        <f>IF(ISBLANK(VLOOKUP($A263,$A$3:$D$57,COUNT($B$3:D$3)+1,FALSE)),NA(),VLOOKUP($A263,$A$3:$D$57,COUNT($B$3:D$3)+1,FALSE))</f>
        <v>5</v>
      </c>
      <c r="AD263" s="3"/>
      <c r="AE263" s="3"/>
      <c r="AF263" s="3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ht="14.25" customHeight="1">
      <c r="A264" s="3" t="str">
        <f>CONCATENATE("n=",ROUNDUP((MAX($H$59:$AB$59)/(100)*((COUNTA($A$232:$A263)+1))),0))</f>
        <v>n=18</v>
      </c>
      <c r="B264" s="2">
        <f>IF(ISBLANK(VLOOKUP($A264,$A$3:$D$57,COUNT($B$3:B$3)+1,FALSE)),NA(),VLOOKUP($A264,$A$3:$D$57,COUNT($B$3:B$3)+1,FALSE))</f>
        <v>9</v>
      </c>
      <c r="C264" s="2">
        <f>IF(ISBLANK(VLOOKUP($A264,$A$3:$D$57,COUNT($B$3:C$3)+1,FALSE)),NA(),VLOOKUP($A264,$A$3:$D$57,COUNT($B$3:C$3)+1,FALSE))</f>
        <v>7</v>
      </c>
      <c r="D264" s="2">
        <f>IF(ISBLANK(VLOOKUP($A264,$A$3:$D$57,COUNT($B$3:D$3)+1,FALSE)),NA(),VLOOKUP($A264,$A$3:$D$57,COUNT($B$3:D$3)+1,FALSE))</f>
        <v>5</v>
      </c>
      <c r="AD264" s="3" t="s">
        <v>26</v>
      </c>
      <c r="AE264" s="3">
        <v>15</v>
      </c>
      <c r="AF264" s="3" t="s">
        <v>25</v>
      </c>
      <c r="AG264" s="8">
        <v>2.13</v>
      </c>
      <c r="AH264" s="8">
        <v>2.44</v>
      </c>
      <c r="AI264" s="8">
        <v>2.61</v>
      </c>
      <c r="AJ264" s="8">
        <v>2.73</v>
      </c>
      <c r="AK264" s="8">
        <v>2.82</v>
      </c>
      <c r="AL264" s="8">
        <v>2.89</v>
      </c>
      <c r="AM264" s="8">
        <v>2.95</v>
      </c>
      <c r="AN264" s="8">
        <v>3</v>
      </c>
      <c r="AO264" s="8">
        <v>3.04</v>
      </c>
      <c r="AP264" s="8">
        <v>3.08</v>
      </c>
      <c r="AQ264" s="8">
        <v>3.12</v>
      </c>
      <c r="AR264" s="8">
        <v>3.15</v>
      </c>
      <c r="AS264" s="8">
        <v>3.1766666666666667</v>
      </c>
      <c r="AT264" s="8">
        <v>3.2033333333333331</v>
      </c>
      <c r="AU264" s="8">
        <v>3.23</v>
      </c>
      <c r="AV264" s="8">
        <v>3.25</v>
      </c>
      <c r="AW264" s="8">
        <v>3.27</v>
      </c>
      <c r="AX264" s="8">
        <v>3.29</v>
      </c>
      <c r="AY264" s="8">
        <v>3.31</v>
      </c>
      <c r="AZ264" s="8">
        <v>3.33</v>
      </c>
    </row>
    <row r="265" spans="1:52" s="2" customFormat="1" ht="14.25" customHeight="1">
      <c r="A265" s="3" t="str">
        <f>CONCATENATE("n=",ROUNDUP((MAX($H$59:$AB$59)/(100)*((COUNTA($A$232:$A264)+1))),0))</f>
        <v>n=19</v>
      </c>
      <c r="B265" s="2">
        <f>IF(ISBLANK(VLOOKUP($A265,$A$3:$D$57,COUNT($B$3:B$3)+1,FALSE)),NA(),VLOOKUP($A265,$A$3:$D$57,COUNT($B$3:B$3)+1,FALSE))</f>
        <v>8</v>
      </c>
      <c r="C265" s="2">
        <f>IF(ISBLANK(VLOOKUP($A265,$A$3:$D$57,COUNT($B$3:C$3)+1,FALSE)),NA(),VLOOKUP($A265,$A$3:$D$57,COUNT($B$3:C$3)+1,FALSE))</f>
        <v>10</v>
      </c>
      <c r="D265" s="2">
        <f>IF(ISBLANK(VLOOKUP($A265,$A$3:$D$57,COUNT($B$3:D$3)+1,FALSE)),NA(),VLOOKUP($A265,$A$3:$D$57,COUNT($B$3:D$3)+1,FALSE))</f>
        <v>3</v>
      </c>
      <c r="AD265" s="3"/>
      <c r="AE265" s="3"/>
      <c r="AF265" s="3" t="s">
        <v>24</v>
      </c>
      <c r="AG265" s="8">
        <v>2.95</v>
      </c>
      <c r="AH265" s="8">
        <v>3.25</v>
      </c>
      <c r="AI265" s="8">
        <v>3.43</v>
      </c>
      <c r="AJ265" s="8">
        <v>3.55</v>
      </c>
      <c r="AK265" s="8">
        <v>3.64</v>
      </c>
      <c r="AL265" s="8">
        <v>3.71</v>
      </c>
      <c r="AM265" s="8">
        <v>3.78</v>
      </c>
      <c r="AN265" s="8">
        <v>3.83</v>
      </c>
      <c r="AO265" s="8">
        <v>3.88</v>
      </c>
      <c r="AP265" s="8">
        <v>3.92</v>
      </c>
      <c r="AQ265" s="8">
        <v>3.95</v>
      </c>
      <c r="AR265" s="8">
        <v>3.99</v>
      </c>
      <c r="AS265" s="8">
        <v>4.0166666666666666</v>
      </c>
      <c r="AT265" s="8">
        <v>4.0433333333333339</v>
      </c>
      <c r="AU265" s="8">
        <v>4.07</v>
      </c>
      <c r="AV265" s="8">
        <v>4.0920000000000005</v>
      </c>
      <c r="AW265" s="8">
        <v>4.1139999999999999</v>
      </c>
      <c r="AX265" s="8">
        <v>4.1360000000000001</v>
      </c>
      <c r="AY265" s="8">
        <v>4.1579999999999995</v>
      </c>
      <c r="AZ265" s="8">
        <v>4.18</v>
      </c>
    </row>
    <row r="266" spans="1:52" s="2" customFormat="1" ht="14.25" customHeight="1">
      <c r="A266" s="3" t="str">
        <f>CONCATENATE("n=",ROUNDUP((MAX($H$59:$AB$59)/(100)*((COUNTA($A$232:$A265)+1))),0))</f>
        <v>n=19</v>
      </c>
      <c r="B266" s="2">
        <f>IF(ISBLANK(VLOOKUP($A266,$A$3:$D$57,COUNT($B$3:B$3)+1,FALSE)),NA(),VLOOKUP($A266,$A$3:$D$57,COUNT($B$3:B$3)+1,FALSE))</f>
        <v>8</v>
      </c>
      <c r="C266" s="2">
        <f>IF(ISBLANK(VLOOKUP($A266,$A$3:$D$57,COUNT($B$3:C$3)+1,FALSE)),NA(),VLOOKUP($A266,$A$3:$D$57,COUNT($B$3:C$3)+1,FALSE))</f>
        <v>10</v>
      </c>
      <c r="D266" s="2">
        <f>IF(ISBLANK(VLOOKUP($A266,$A$3:$D$57,COUNT($B$3:D$3)+1,FALSE)),NA(),VLOOKUP($A266,$A$3:$D$57,COUNT($B$3:D$3)+1,FALSE))</f>
        <v>3</v>
      </c>
      <c r="AD266" s="3"/>
      <c r="AE266" s="3"/>
      <c r="AF266" s="3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ht="14.25" customHeight="1">
      <c r="A267" s="3" t="str">
        <f>CONCATENATE("n=",ROUNDUP((MAX($H$59:$AB$59)/(100)*((COUNTA($A$232:$A266)+1))),0))</f>
        <v>n=20</v>
      </c>
      <c r="B267" s="2">
        <f>IF(ISBLANK(VLOOKUP($A267,$A$3:$D$57,COUNT($B$3:B$3)+1,FALSE)),NA(),VLOOKUP($A267,$A$3:$D$57,COUNT($B$3:B$3)+1,FALSE))</f>
        <v>6</v>
      </c>
      <c r="C267" s="2">
        <f>IF(ISBLANK(VLOOKUP($A267,$A$3:$D$57,COUNT($B$3:C$3)+1,FALSE)),NA(),VLOOKUP($A267,$A$3:$D$57,COUNT($B$3:C$3)+1,FALSE))</f>
        <v>5</v>
      </c>
      <c r="D267" s="2">
        <f>IF(ISBLANK(VLOOKUP($A267,$A$3:$D$57,COUNT($B$3:D$3)+1,FALSE)),NA(),VLOOKUP($A267,$A$3:$D$57,COUNT($B$3:D$3)+1,FALSE))</f>
        <v>3</v>
      </c>
      <c r="AD267" s="3" t="s">
        <v>26</v>
      </c>
      <c r="AE267" s="3">
        <v>16</v>
      </c>
      <c r="AF267" s="3" t="s">
        <v>25</v>
      </c>
      <c r="AG267" s="8">
        <v>2.12</v>
      </c>
      <c r="AH267" s="8">
        <v>2.42</v>
      </c>
      <c r="AI267" s="8">
        <v>2.59</v>
      </c>
      <c r="AJ267" s="8">
        <v>2.71</v>
      </c>
      <c r="AK267" s="8">
        <v>2.8</v>
      </c>
      <c r="AL267" s="8">
        <v>2.87</v>
      </c>
      <c r="AM267" s="8">
        <v>2.92</v>
      </c>
      <c r="AN267" s="8">
        <v>2.97</v>
      </c>
      <c r="AO267" s="8">
        <v>3.02</v>
      </c>
      <c r="AP267" s="8">
        <v>3.06</v>
      </c>
      <c r="AQ267" s="8">
        <v>3.09</v>
      </c>
      <c r="AR267" s="8">
        <v>3.12</v>
      </c>
      <c r="AS267" s="8">
        <v>3.1466666666666669</v>
      </c>
      <c r="AT267" s="8">
        <v>3.1733333333333333</v>
      </c>
      <c r="AU267" s="8">
        <v>3.2</v>
      </c>
      <c r="AV267" s="8">
        <v>3.22</v>
      </c>
      <c r="AW267" s="8">
        <v>3.24</v>
      </c>
      <c r="AX267" s="8">
        <v>3.26</v>
      </c>
      <c r="AY267" s="8">
        <v>3.28</v>
      </c>
      <c r="AZ267" s="8">
        <v>3.3</v>
      </c>
    </row>
    <row r="268" spans="1:52" s="2" customFormat="1" ht="14.25" customHeight="1">
      <c r="A268" s="3" t="str">
        <f>CONCATENATE("n=",ROUNDUP((MAX($H$59:$AB$59)/(100)*((COUNTA($A$232:$A267)+1))),0))</f>
        <v>n=20</v>
      </c>
      <c r="B268" s="2">
        <f>IF(ISBLANK(VLOOKUP($A268,$A$3:$D$57,COUNT($B$3:B$3)+1,FALSE)),NA(),VLOOKUP($A268,$A$3:$D$57,COUNT($B$3:B$3)+1,FALSE))</f>
        <v>6</v>
      </c>
      <c r="C268" s="2">
        <f>IF(ISBLANK(VLOOKUP($A268,$A$3:$D$57,COUNT($B$3:C$3)+1,FALSE)),NA(),VLOOKUP($A268,$A$3:$D$57,COUNT($B$3:C$3)+1,FALSE))</f>
        <v>5</v>
      </c>
      <c r="D268" s="2">
        <f>IF(ISBLANK(VLOOKUP($A268,$A$3:$D$57,COUNT($B$3:D$3)+1,FALSE)),NA(),VLOOKUP($A268,$A$3:$D$57,COUNT($B$3:D$3)+1,FALSE))</f>
        <v>3</v>
      </c>
      <c r="AD268" s="3"/>
      <c r="AE268" s="3"/>
      <c r="AF268" s="3" t="s">
        <v>24</v>
      </c>
      <c r="AG268" s="8">
        <v>2.92</v>
      </c>
      <c r="AH268" s="8">
        <v>3.22</v>
      </c>
      <c r="AI268" s="8">
        <v>3.39</v>
      </c>
      <c r="AJ268" s="8">
        <v>3.51</v>
      </c>
      <c r="AK268" s="8">
        <v>3.6</v>
      </c>
      <c r="AL268" s="8">
        <v>3.67</v>
      </c>
      <c r="AM268" s="8">
        <v>3.73</v>
      </c>
      <c r="AN268" s="8">
        <v>3.78</v>
      </c>
      <c r="AO268" s="8">
        <v>3.83</v>
      </c>
      <c r="AP268" s="8">
        <v>3.87</v>
      </c>
      <c r="AQ268" s="8">
        <v>3.91</v>
      </c>
      <c r="AR268" s="8">
        <v>3.94</v>
      </c>
      <c r="AS268" s="8">
        <v>3.9666666666666663</v>
      </c>
      <c r="AT268" s="8">
        <v>3.9933333333333332</v>
      </c>
      <c r="AU268" s="8">
        <v>4.0199999999999996</v>
      </c>
      <c r="AV268" s="8">
        <v>4.0419999999999998</v>
      </c>
      <c r="AW268" s="8">
        <v>4.0640000000000001</v>
      </c>
      <c r="AX268" s="8">
        <v>4.0859999999999994</v>
      </c>
      <c r="AY268" s="8">
        <v>4.1079999999999997</v>
      </c>
      <c r="AZ268" s="8">
        <v>4.13</v>
      </c>
    </row>
    <row r="269" spans="1:52" s="2" customFormat="1" ht="14.25" customHeight="1">
      <c r="A269" s="3" t="str">
        <f>CONCATENATE("n=",ROUNDUP((MAX($H$59:$AB$59)/(100)*((COUNTA($A$232:$A268)+1))),0))</f>
        <v>n=21</v>
      </c>
      <c r="B269" s="2">
        <f>IF(ISBLANK(VLOOKUP($A269,$A$3:$D$57,COUNT($B$3:B$3)+1,FALSE)),NA(),VLOOKUP($A269,$A$3:$D$57,COUNT($B$3:B$3)+1,FALSE))</f>
        <v>7</v>
      </c>
      <c r="C269" s="2">
        <f>IF(ISBLANK(VLOOKUP($A269,$A$3:$D$57,COUNT($B$3:C$3)+1,FALSE)),NA(),VLOOKUP($A269,$A$3:$D$57,COUNT($B$3:C$3)+1,FALSE))</f>
        <v>6</v>
      </c>
      <c r="D269" s="2">
        <f>IF(ISBLANK(VLOOKUP($A269,$A$3:$D$57,COUNT($B$3:D$3)+1,FALSE)),NA(),VLOOKUP($A269,$A$3:$D$57,COUNT($B$3:D$3)+1,FALSE))</f>
        <v>9</v>
      </c>
      <c r="AD269" s="3"/>
      <c r="AE269" s="3"/>
      <c r="AF269" s="3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ht="14.25" customHeight="1">
      <c r="A270" s="3" t="str">
        <f>CONCATENATE("n=",ROUNDUP((MAX($H$59:$AB$59)/(100)*((COUNTA($A$232:$A269)+1))),0))</f>
        <v>n=21</v>
      </c>
      <c r="B270" s="2">
        <f>IF(ISBLANK(VLOOKUP($A270,$A$3:$D$57,COUNT($B$3:B$3)+1,FALSE)),NA(),VLOOKUP($A270,$A$3:$D$57,COUNT($B$3:B$3)+1,FALSE))</f>
        <v>7</v>
      </c>
      <c r="C270" s="2">
        <f>IF(ISBLANK(VLOOKUP($A270,$A$3:$D$57,COUNT($B$3:C$3)+1,FALSE)),NA(),VLOOKUP($A270,$A$3:$D$57,COUNT($B$3:C$3)+1,FALSE))</f>
        <v>6</v>
      </c>
      <c r="D270" s="2">
        <f>IF(ISBLANK(VLOOKUP($A270,$A$3:$D$57,COUNT($B$3:D$3)+1,FALSE)),NA(),VLOOKUP($A270,$A$3:$D$57,COUNT($B$3:D$3)+1,FALSE))</f>
        <v>9</v>
      </c>
      <c r="AD270" s="3" t="s">
        <v>26</v>
      </c>
      <c r="AE270" s="3">
        <v>17</v>
      </c>
      <c r="AF270" s="3" t="s">
        <v>25</v>
      </c>
      <c r="AG270" s="8">
        <v>2.11</v>
      </c>
      <c r="AH270" s="8">
        <v>2.41</v>
      </c>
      <c r="AI270" s="8">
        <v>2.58</v>
      </c>
      <c r="AJ270" s="8">
        <v>2.69</v>
      </c>
      <c r="AK270" s="8">
        <v>2.78</v>
      </c>
      <c r="AL270" s="8">
        <v>2.85</v>
      </c>
      <c r="AM270" s="8">
        <v>2.9</v>
      </c>
      <c r="AN270" s="8">
        <v>2.95</v>
      </c>
      <c r="AO270" s="8">
        <v>3</v>
      </c>
      <c r="AP270" s="8">
        <v>3.03</v>
      </c>
      <c r="AQ270" s="8">
        <v>3.07</v>
      </c>
      <c r="AR270" s="8">
        <v>3.1</v>
      </c>
      <c r="AS270" s="8">
        <v>3.1266666666666669</v>
      </c>
      <c r="AT270" s="8">
        <v>3.1533333333333333</v>
      </c>
      <c r="AU270" s="8">
        <v>3.18</v>
      </c>
      <c r="AV270" s="8">
        <v>3.198</v>
      </c>
      <c r="AW270" s="8">
        <v>3.2160000000000002</v>
      </c>
      <c r="AX270" s="8">
        <v>3.234</v>
      </c>
      <c r="AY270" s="8">
        <v>3.2520000000000002</v>
      </c>
      <c r="AZ270" s="8">
        <v>3.27</v>
      </c>
    </row>
    <row r="271" spans="1:52" s="2" customFormat="1" ht="14.25" customHeight="1">
      <c r="A271" s="3" t="str">
        <f>CONCATENATE("n=",ROUNDUP((MAX($H$59:$AB$59)/(100)*((COUNTA($A$232:$A270)+1))),0))</f>
        <v>n=22</v>
      </c>
      <c r="B271" s="2">
        <f>IF(ISBLANK(VLOOKUP($A271,$A$3:$D$57,COUNT($B$3:B$3)+1,FALSE)),NA(),VLOOKUP($A271,$A$3:$D$57,COUNT($B$3:B$3)+1,FALSE))</f>
        <v>4</v>
      </c>
      <c r="C271" s="2">
        <f>IF(ISBLANK(VLOOKUP($A271,$A$3:$D$57,COUNT($B$3:C$3)+1,FALSE)),NA(),VLOOKUP($A271,$A$3:$D$57,COUNT($B$3:C$3)+1,FALSE))</f>
        <v>2</v>
      </c>
      <c r="D271" s="2">
        <f>IF(ISBLANK(VLOOKUP($A271,$A$3:$D$57,COUNT($B$3:D$3)+1,FALSE)),NA(),VLOOKUP($A271,$A$3:$D$57,COUNT($B$3:D$3)+1,FALSE))</f>
        <v>6</v>
      </c>
      <c r="AD271" s="3"/>
      <c r="AE271" s="3"/>
      <c r="AF271" s="3" t="s">
        <v>24</v>
      </c>
      <c r="AG271" s="8">
        <v>2.9</v>
      </c>
      <c r="AH271" s="8">
        <v>3.19</v>
      </c>
      <c r="AI271" s="8">
        <v>3.36</v>
      </c>
      <c r="AJ271" s="8">
        <v>3.47</v>
      </c>
      <c r="AK271" s="8">
        <v>3.56</v>
      </c>
      <c r="AL271" s="8">
        <v>3.63</v>
      </c>
      <c r="AM271" s="8">
        <v>3.69</v>
      </c>
      <c r="AN271" s="8">
        <v>3.74</v>
      </c>
      <c r="AO271" s="8">
        <v>3.79</v>
      </c>
      <c r="AP271" s="8">
        <v>3.83</v>
      </c>
      <c r="AQ271" s="8">
        <v>3.86</v>
      </c>
      <c r="AR271" s="8">
        <v>3.9</v>
      </c>
      <c r="AS271" s="8">
        <v>3.9266666666666667</v>
      </c>
      <c r="AT271" s="8">
        <v>3.9533333333333331</v>
      </c>
      <c r="AU271" s="8">
        <v>3.98</v>
      </c>
      <c r="AV271" s="8">
        <v>4</v>
      </c>
      <c r="AW271" s="8">
        <v>4.0199999999999996</v>
      </c>
      <c r="AX271" s="8">
        <v>4.04</v>
      </c>
      <c r="AY271" s="8">
        <v>4.0599999999999996</v>
      </c>
      <c r="AZ271" s="8">
        <v>4.08</v>
      </c>
    </row>
    <row r="272" spans="1:52" s="2" customFormat="1" ht="14.25" customHeight="1">
      <c r="A272" s="3" t="str">
        <f>CONCATENATE("n=",ROUNDUP((MAX($H$59:$AB$59)/(100)*((COUNTA($A$232:$A271)+1))),0))</f>
        <v>n=22</v>
      </c>
      <c r="B272" s="2">
        <f>IF(ISBLANK(VLOOKUP($A272,$A$3:$D$57,COUNT($B$3:B$3)+1,FALSE)),NA(),VLOOKUP($A272,$A$3:$D$57,COUNT($B$3:B$3)+1,FALSE))</f>
        <v>4</v>
      </c>
      <c r="C272" s="2">
        <f>IF(ISBLANK(VLOOKUP($A272,$A$3:$D$57,COUNT($B$3:C$3)+1,FALSE)),NA(),VLOOKUP($A272,$A$3:$D$57,COUNT($B$3:C$3)+1,FALSE))</f>
        <v>2</v>
      </c>
      <c r="D272" s="2">
        <f>IF(ISBLANK(VLOOKUP($A272,$A$3:$D$57,COUNT($B$3:D$3)+1,FALSE)),NA(),VLOOKUP($A272,$A$3:$D$57,COUNT($B$3:D$3)+1,FALSE))</f>
        <v>6</v>
      </c>
      <c r="AD272" s="3"/>
      <c r="AE272" s="3"/>
      <c r="AF272" s="3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ht="14.25" customHeight="1">
      <c r="A273" s="3" t="str">
        <f>CONCATENATE("n=",ROUNDUP((MAX($H$59:$AB$59)/(100)*((COUNTA($A$232:$A272)+1))),0))</f>
        <v>n=23</v>
      </c>
      <c r="B273" s="2">
        <f>IF(ISBLANK(VLOOKUP($A273,$A$3:$D$57,COUNT($B$3:B$3)+1,FALSE)),NA(),VLOOKUP($A273,$A$3:$D$57,COUNT($B$3:B$3)+1,FALSE))</f>
        <v>3</v>
      </c>
      <c r="C273" s="2">
        <f>IF(ISBLANK(VLOOKUP($A273,$A$3:$D$57,COUNT($B$3:C$3)+1,FALSE)),NA(),VLOOKUP($A273,$A$3:$D$57,COUNT($B$3:C$3)+1,FALSE))</f>
        <v>2</v>
      </c>
      <c r="D273" s="2">
        <f>IF(ISBLANK(VLOOKUP($A273,$A$3:$D$57,COUNT($B$3:D$3)+1,FALSE)),NA(),VLOOKUP($A273,$A$3:$D$57,COUNT($B$3:D$3)+1,FALSE))</f>
        <v>6</v>
      </c>
      <c r="AD273" s="3" t="s">
        <v>26</v>
      </c>
      <c r="AE273" s="3">
        <v>18</v>
      </c>
      <c r="AF273" s="3" t="s">
        <v>25</v>
      </c>
      <c r="AG273" s="8">
        <v>2.1</v>
      </c>
      <c r="AH273" s="8">
        <v>2.4</v>
      </c>
      <c r="AI273" s="8">
        <v>2.56</v>
      </c>
      <c r="AJ273" s="8">
        <v>2.68</v>
      </c>
      <c r="AK273" s="8">
        <v>2.76</v>
      </c>
      <c r="AL273" s="8">
        <v>2.83</v>
      </c>
      <c r="AM273" s="8">
        <v>2.89</v>
      </c>
      <c r="AN273" s="8">
        <v>2.94</v>
      </c>
      <c r="AO273" s="8">
        <v>2.98</v>
      </c>
      <c r="AP273" s="8">
        <v>3.01</v>
      </c>
      <c r="AQ273" s="8">
        <v>3.05</v>
      </c>
      <c r="AR273" s="8">
        <v>3.08</v>
      </c>
      <c r="AS273" s="8">
        <v>3.1066666666666669</v>
      </c>
      <c r="AT273" s="8">
        <v>3.1333333333333333</v>
      </c>
      <c r="AU273" s="8">
        <v>3.16</v>
      </c>
      <c r="AV273" s="8">
        <v>3.1779999999999999</v>
      </c>
      <c r="AW273" s="8">
        <v>3.1960000000000002</v>
      </c>
      <c r="AX273" s="8">
        <v>3.214</v>
      </c>
      <c r="AY273" s="8">
        <v>3.2320000000000002</v>
      </c>
      <c r="AZ273" s="8">
        <v>3.25</v>
      </c>
    </row>
    <row r="274" spans="1:52" s="2" customFormat="1" ht="14.25" customHeight="1">
      <c r="A274" s="3" t="str">
        <f>CONCATENATE("n=",ROUNDUP((MAX($H$59:$AB$59)/(100)*((COUNTA($A$232:$A273)+1))),0))</f>
        <v>n=24</v>
      </c>
      <c r="B274" s="2">
        <f>IF(ISBLANK(VLOOKUP($A274,$A$3:$D$57,COUNT($B$3:B$3)+1,FALSE)),NA(),VLOOKUP($A274,$A$3:$D$57,COUNT($B$3:B$3)+1,FALSE))</f>
        <v>7</v>
      </c>
      <c r="C274" s="2">
        <f>IF(ISBLANK(VLOOKUP($A274,$A$3:$D$57,COUNT($B$3:C$3)+1,FALSE)),NA(),VLOOKUP($A274,$A$3:$D$57,COUNT($B$3:C$3)+1,FALSE))</f>
        <v>4</v>
      </c>
      <c r="D274" s="2">
        <f>IF(ISBLANK(VLOOKUP($A274,$A$3:$D$57,COUNT($B$3:D$3)+1,FALSE)),NA(),VLOOKUP($A274,$A$3:$D$57,COUNT($B$3:D$3)+1,FALSE))</f>
        <v>5</v>
      </c>
      <c r="AD274" s="3"/>
      <c r="AE274" s="3"/>
      <c r="AF274" s="3" t="s">
        <v>24</v>
      </c>
      <c r="AG274" s="8">
        <v>2.88</v>
      </c>
      <c r="AH274" s="8">
        <v>3.17</v>
      </c>
      <c r="AI274" s="8">
        <v>3.33</v>
      </c>
      <c r="AJ274" s="8">
        <v>3.44</v>
      </c>
      <c r="AK274" s="44">
        <v>3.53</v>
      </c>
      <c r="AL274" s="8">
        <v>3.6</v>
      </c>
      <c r="AM274" s="8">
        <v>3.66</v>
      </c>
      <c r="AN274" s="8">
        <v>3.71</v>
      </c>
      <c r="AO274" s="8">
        <v>3.75</v>
      </c>
      <c r="AP274" s="8">
        <v>3.79</v>
      </c>
      <c r="AQ274" s="8">
        <v>3.83</v>
      </c>
      <c r="AR274" s="8">
        <v>3.86</v>
      </c>
      <c r="AS274" s="8">
        <v>3.8866666666666667</v>
      </c>
      <c r="AT274" s="8">
        <v>3.9133333333333331</v>
      </c>
      <c r="AU274" s="8">
        <v>3.94</v>
      </c>
      <c r="AV274" s="8">
        <v>3.96</v>
      </c>
      <c r="AW274" s="8">
        <v>3.98</v>
      </c>
      <c r="AX274" s="8">
        <v>4</v>
      </c>
      <c r="AY274" s="8">
        <v>4.0199999999999996</v>
      </c>
      <c r="AZ274" s="8">
        <v>4.04</v>
      </c>
    </row>
    <row r="275" spans="1:52" s="2" customFormat="1" ht="14.25" customHeight="1">
      <c r="A275" s="3" t="str">
        <f>CONCATENATE("n=",ROUNDUP((MAX($H$59:$AB$59)/(100)*((COUNTA($A$232:$A274)+1))),0))</f>
        <v>n=24</v>
      </c>
      <c r="B275" s="2">
        <f>IF(ISBLANK(VLOOKUP($A275,$A$3:$D$57,COUNT($B$3:B$3)+1,FALSE)),NA(),VLOOKUP($A275,$A$3:$D$57,COUNT($B$3:B$3)+1,FALSE))</f>
        <v>7</v>
      </c>
      <c r="C275" s="2">
        <f>IF(ISBLANK(VLOOKUP($A275,$A$3:$D$57,COUNT($B$3:C$3)+1,FALSE)),NA(),VLOOKUP($A275,$A$3:$D$57,COUNT($B$3:C$3)+1,FALSE))</f>
        <v>4</v>
      </c>
      <c r="D275" s="2">
        <f>IF(ISBLANK(VLOOKUP($A275,$A$3:$D$57,COUNT($B$3:D$3)+1,FALSE)),NA(),VLOOKUP($A275,$A$3:$D$57,COUNT($B$3:D$3)+1,FALSE))</f>
        <v>5</v>
      </c>
      <c r="AD275" s="3"/>
      <c r="AE275" s="3"/>
      <c r="AF275" s="3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ht="14.25" customHeight="1">
      <c r="A276" s="3" t="str">
        <f>CONCATENATE("n=",ROUNDUP((MAX($H$59:$AB$59)/(100)*((COUNTA($A$232:$A275)+1))),0))</f>
        <v>n=25</v>
      </c>
      <c r="B276" s="2">
        <f>IF(ISBLANK(VLOOKUP($A276,$A$3:$D$57,COUNT($B$3:B$3)+1,FALSE)),NA(),VLOOKUP($A276,$A$3:$D$57,COUNT($B$3:B$3)+1,FALSE))</f>
        <v>5</v>
      </c>
      <c r="C276" s="2">
        <f>IF(ISBLANK(VLOOKUP($A276,$A$3:$D$57,COUNT($B$3:C$3)+1,FALSE)),NA(),VLOOKUP($A276,$A$3:$D$57,COUNT($B$3:C$3)+1,FALSE))</f>
        <v>9</v>
      </c>
      <c r="D276" s="2">
        <f>IF(ISBLANK(VLOOKUP($A276,$A$3:$D$57,COUNT($B$3:D$3)+1,FALSE)),NA(),VLOOKUP($A276,$A$3:$D$57,COUNT($B$3:D$3)+1,FALSE))</f>
        <v>7</v>
      </c>
      <c r="AD276" s="3" t="s">
        <v>26</v>
      </c>
      <c r="AE276" s="3">
        <v>19</v>
      </c>
      <c r="AF276" s="3" t="s">
        <v>25</v>
      </c>
      <c r="AG276" s="8">
        <v>2.09</v>
      </c>
      <c r="AH276" s="8">
        <v>2.39</v>
      </c>
      <c r="AI276" s="8">
        <v>2.5499999999999998</v>
      </c>
      <c r="AJ276" s="8">
        <v>2.66</v>
      </c>
      <c r="AK276" s="8">
        <v>2.75</v>
      </c>
      <c r="AL276" s="8">
        <v>2.81</v>
      </c>
      <c r="AM276" s="8">
        <v>2.87</v>
      </c>
      <c r="AN276" s="8">
        <v>2.92</v>
      </c>
      <c r="AO276" s="8">
        <v>2.96</v>
      </c>
      <c r="AP276" s="8">
        <v>3</v>
      </c>
      <c r="AQ276" s="8">
        <v>3.03</v>
      </c>
      <c r="AR276" s="8">
        <v>3.06</v>
      </c>
      <c r="AS276" s="8">
        <v>3.0866666666666669</v>
      </c>
      <c r="AT276" s="8">
        <v>3.1133333333333333</v>
      </c>
      <c r="AU276" s="8">
        <v>3.14</v>
      </c>
      <c r="AV276" s="8">
        <v>3.1579999999999999</v>
      </c>
      <c r="AW276" s="8">
        <v>3.1760000000000002</v>
      </c>
      <c r="AX276" s="8">
        <v>3.194</v>
      </c>
      <c r="AY276" s="8">
        <v>3.2120000000000002</v>
      </c>
      <c r="AZ276" s="8">
        <v>3.23</v>
      </c>
    </row>
    <row r="277" spans="1:52" s="2" customFormat="1" ht="14.25" customHeight="1">
      <c r="A277" s="3" t="str">
        <f>CONCATENATE("n=",ROUNDUP((MAX($H$59:$AB$59)/(100)*((COUNTA($A$232:$A276)+1))),0))</f>
        <v>n=25</v>
      </c>
      <c r="B277" s="2">
        <f>IF(ISBLANK(VLOOKUP($A277,$A$3:$D$57,COUNT($B$3:B$3)+1,FALSE)),NA(),VLOOKUP($A277,$A$3:$D$57,COUNT($B$3:B$3)+1,FALSE))</f>
        <v>5</v>
      </c>
      <c r="C277" s="2">
        <f>IF(ISBLANK(VLOOKUP($A277,$A$3:$D$57,COUNT($B$3:C$3)+1,FALSE)),NA(),VLOOKUP($A277,$A$3:$D$57,COUNT($B$3:C$3)+1,FALSE))</f>
        <v>9</v>
      </c>
      <c r="D277" s="2">
        <f>IF(ISBLANK(VLOOKUP($A277,$A$3:$D$57,COUNT($B$3:D$3)+1,FALSE)),NA(),VLOOKUP($A277,$A$3:$D$57,COUNT($B$3:D$3)+1,FALSE))</f>
        <v>7</v>
      </c>
      <c r="AD277" s="3"/>
      <c r="AE277" s="3"/>
      <c r="AF277" s="3" t="s">
        <v>24</v>
      </c>
      <c r="AG277" s="8">
        <v>2.86</v>
      </c>
      <c r="AH277" s="8">
        <v>3.15</v>
      </c>
      <c r="AI277" s="8">
        <v>3.31</v>
      </c>
      <c r="AJ277" s="8">
        <v>3.42</v>
      </c>
      <c r="AK277" s="8">
        <v>3.5</v>
      </c>
      <c r="AL277" s="8">
        <v>3.57</v>
      </c>
      <c r="AM277" s="8">
        <v>3.63</v>
      </c>
      <c r="AN277" s="8">
        <v>3.68</v>
      </c>
      <c r="AO277" s="8">
        <v>3.72</v>
      </c>
      <c r="AP277" s="8">
        <v>3.76</v>
      </c>
      <c r="AQ277" s="8">
        <v>3.79</v>
      </c>
      <c r="AR277" s="8">
        <v>3.83</v>
      </c>
      <c r="AS277" s="8">
        <v>3.8533333333333335</v>
      </c>
      <c r="AT277" s="8">
        <v>3.8766666666666665</v>
      </c>
      <c r="AU277" s="8">
        <v>3.9</v>
      </c>
      <c r="AV277" s="8">
        <v>3.92</v>
      </c>
      <c r="AW277" s="8">
        <v>3.94</v>
      </c>
      <c r="AX277" s="8">
        <v>3.96</v>
      </c>
      <c r="AY277" s="8">
        <v>3.98</v>
      </c>
      <c r="AZ277" s="8">
        <v>4</v>
      </c>
    </row>
    <row r="278" spans="1:52" s="2" customFormat="1" ht="14.25" customHeight="1">
      <c r="A278" s="3" t="str">
        <f>CONCATENATE("n=",ROUNDUP((MAX($H$59:$AB$59)/(100)*((COUNTA($A$232:$A277)+1))),0))</f>
        <v>n=26</v>
      </c>
      <c r="B278" s="2">
        <f>IF(ISBLANK(VLOOKUP($A278,$A$3:$D$57,COUNT($B$3:B$3)+1,FALSE)),NA(),VLOOKUP($A278,$A$3:$D$57,COUNT($B$3:B$3)+1,FALSE))</f>
        <v>7</v>
      </c>
      <c r="C278" s="2">
        <f>IF(ISBLANK(VLOOKUP($A278,$A$3:$D$57,COUNT($B$3:C$3)+1,FALSE)),NA(),VLOOKUP($A278,$A$3:$D$57,COUNT($B$3:C$3)+1,FALSE))</f>
        <v>9</v>
      </c>
      <c r="D278" s="2">
        <f>IF(ISBLANK(VLOOKUP($A278,$A$3:$D$57,COUNT($B$3:D$3)+1,FALSE)),NA(),VLOOKUP($A278,$A$3:$D$57,COUNT($B$3:D$3)+1,FALSE))</f>
        <v>7</v>
      </c>
      <c r="AD278" s="3"/>
      <c r="AE278" s="3"/>
      <c r="AF278" s="3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ht="14.25" customHeight="1">
      <c r="A279" s="3" t="str">
        <f>CONCATENATE("n=",ROUNDUP((MAX($H$59:$AB$59)/(100)*((COUNTA($A$232:$A278)+1))),0))</f>
        <v>n=26</v>
      </c>
      <c r="B279" s="2">
        <f>IF(ISBLANK(VLOOKUP($A279,$A$3:$D$57,COUNT($B$3:B$3)+1,FALSE)),NA(),VLOOKUP($A279,$A$3:$D$57,COUNT($B$3:B$3)+1,FALSE))</f>
        <v>7</v>
      </c>
      <c r="C279" s="2">
        <f>IF(ISBLANK(VLOOKUP($A279,$A$3:$D$57,COUNT($B$3:C$3)+1,FALSE)),NA(),VLOOKUP($A279,$A$3:$D$57,COUNT($B$3:C$3)+1,FALSE))</f>
        <v>9</v>
      </c>
      <c r="D279" s="2">
        <f>IF(ISBLANK(VLOOKUP($A279,$A$3:$D$57,COUNT($B$3:D$3)+1,FALSE)),NA(),VLOOKUP($A279,$A$3:$D$57,COUNT($B$3:D$3)+1,FALSE))</f>
        <v>7</v>
      </c>
      <c r="AD279" s="3" t="s">
        <v>26</v>
      </c>
      <c r="AE279" s="3">
        <v>20</v>
      </c>
      <c r="AF279" s="3" t="s">
        <v>25</v>
      </c>
      <c r="AG279" s="8">
        <v>2.09</v>
      </c>
      <c r="AH279" s="8">
        <v>2.38</v>
      </c>
      <c r="AI279" s="8">
        <v>2.54</v>
      </c>
      <c r="AJ279" s="8">
        <v>2.65</v>
      </c>
      <c r="AK279" s="8">
        <v>2.73</v>
      </c>
      <c r="AL279" s="8">
        <v>2.8</v>
      </c>
      <c r="AM279" s="8">
        <v>2.86</v>
      </c>
      <c r="AN279" s="8">
        <v>2.9</v>
      </c>
      <c r="AO279" s="8">
        <v>2.95</v>
      </c>
      <c r="AP279" s="8">
        <v>2.98</v>
      </c>
      <c r="AQ279" s="8">
        <v>3.02</v>
      </c>
      <c r="AR279" s="8">
        <v>3.05</v>
      </c>
      <c r="AS279" s="8">
        <v>3.0733333333333333</v>
      </c>
      <c r="AT279" s="8">
        <v>3.0966666666666667</v>
      </c>
      <c r="AU279" s="8">
        <v>3.12</v>
      </c>
      <c r="AV279" s="8">
        <v>3.14</v>
      </c>
      <c r="AW279" s="8">
        <v>3.16</v>
      </c>
      <c r="AX279" s="8">
        <v>3.18</v>
      </c>
      <c r="AY279" s="8">
        <v>3.2</v>
      </c>
      <c r="AZ279" s="8">
        <v>3.22</v>
      </c>
    </row>
    <row r="280" spans="1:52" s="2" customFormat="1" ht="14.25" customHeight="1">
      <c r="A280" s="3" t="str">
        <f>CONCATENATE("n=",ROUNDUP((MAX($H$59:$AB$59)/(100)*((COUNTA($A$232:$A279)+1))),0))</f>
        <v>n=27</v>
      </c>
      <c r="B280" s="2">
        <f>IF(ISBLANK(VLOOKUP($A280,$A$3:$D$57,COUNT($B$3:B$3)+1,FALSE)),NA(),VLOOKUP($A280,$A$3:$D$57,COUNT($B$3:B$3)+1,FALSE))</f>
        <v>7</v>
      </c>
      <c r="C280" s="2">
        <f>IF(ISBLANK(VLOOKUP($A280,$A$3:$D$57,COUNT($B$3:C$3)+1,FALSE)),NA(),VLOOKUP($A280,$A$3:$D$57,COUNT($B$3:C$3)+1,FALSE))</f>
        <v>9</v>
      </c>
      <c r="D280" s="2">
        <f>IF(ISBLANK(VLOOKUP($A280,$A$3:$D$57,COUNT($B$3:D$3)+1,FALSE)),NA(),VLOOKUP($A280,$A$3:$D$57,COUNT($B$3:D$3)+1,FALSE))</f>
        <v>7</v>
      </c>
      <c r="AD280" s="3"/>
      <c r="AE280" s="3"/>
      <c r="AF280" s="3" t="s">
        <v>24</v>
      </c>
      <c r="AG280" s="8">
        <v>2.85</v>
      </c>
      <c r="AH280" s="8">
        <v>3.13</v>
      </c>
      <c r="AI280" s="8">
        <v>3.29</v>
      </c>
      <c r="AJ280" s="8">
        <v>3.4</v>
      </c>
      <c r="AK280" s="8">
        <v>3.48</v>
      </c>
      <c r="AL280" s="8">
        <v>3.55</v>
      </c>
      <c r="AM280" s="8">
        <v>3.6</v>
      </c>
      <c r="AN280" s="8">
        <v>3.65</v>
      </c>
      <c r="AO280" s="8">
        <v>3.69</v>
      </c>
      <c r="AP280" s="8">
        <v>3.73</v>
      </c>
      <c r="AQ280" s="8">
        <v>3.77</v>
      </c>
      <c r="AR280" s="8">
        <v>3.8</v>
      </c>
      <c r="AS280" s="8">
        <v>3.8233333333333333</v>
      </c>
      <c r="AT280" s="8">
        <v>3.8466666666666667</v>
      </c>
      <c r="AU280" s="8">
        <v>3.87</v>
      </c>
      <c r="AV280" s="8">
        <v>3.89</v>
      </c>
      <c r="AW280" s="8">
        <v>3.91</v>
      </c>
      <c r="AX280" s="8">
        <v>3.93</v>
      </c>
      <c r="AY280" s="8">
        <v>3.95</v>
      </c>
      <c r="AZ280" s="8">
        <v>3.97</v>
      </c>
    </row>
    <row r="281" spans="1:52" s="2" customFormat="1" ht="14.25" customHeight="1">
      <c r="A281" s="3" t="str">
        <f>CONCATENATE("n=",ROUNDUP((MAX($H$59:$AB$59)/(100)*((COUNTA($A$232:$A280)+1))),0))</f>
        <v>n=27</v>
      </c>
      <c r="B281" s="2">
        <f>IF(ISBLANK(VLOOKUP($A281,$A$3:$D$57,COUNT($B$3:B$3)+1,FALSE)),NA(),VLOOKUP($A281,$A$3:$D$57,COUNT($B$3:B$3)+1,FALSE))</f>
        <v>7</v>
      </c>
      <c r="C281" s="2">
        <f>IF(ISBLANK(VLOOKUP($A281,$A$3:$D$57,COUNT($B$3:C$3)+1,FALSE)),NA(),VLOOKUP($A281,$A$3:$D$57,COUNT($B$3:C$3)+1,FALSE))</f>
        <v>9</v>
      </c>
      <c r="D281" s="2">
        <f>IF(ISBLANK(VLOOKUP($A281,$A$3:$D$57,COUNT($B$3:D$3)+1,FALSE)),NA(),VLOOKUP($A281,$A$3:$D$57,COUNT($B$3:D$3)+1,FALSE))</f>
        <v>7</v>
      </c>
      <c r="AD281" s="3"/>
      <c r="AE281" s="5"/>
      <c r="AF281" s="3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ht="14.25" customHeight="1">
      <c r="A282" s="3" t="str">
        <f>CONCATENATE("n=",ROUNDUP((MAX($H$59:$AB$59)/(100)*((COUNTA($A$232:$A281)+1))),0))</f>
        <v>n=28</v>
      </c>
      <c r="B282" s="2">
        <f>IF(ISBLANK(VLOOKUP($A282,$A$3:$D$57,COUNT($B$3:B$3)+1,FALSE)),NA(),VLOOKUP($A282,$A$3:$D$57,COUNT($B$3:B$3)+1,FALSE))</f>
        <v>2</v>
      </c>
      <c r="C282" s="2">
        <f>IF(ISBLANK(VLOOKUP($A282,$A$3:$D$57,COUNT($B$3:C$3)+1,FALSE)),NA(),VLOOKUP($A282,$A$3:$D$57,COUNT($B$3:C$3)+1,FALSE))</f>
        <v>7</v>
      </c>
      <c r="D282" s="2">
        <f>IF(ISBLANK(VLOOKUP($A282,$A$3:$D$57,COUNT($B$3:D$3)+1,FALSE)),NA(),VLOOKUP($A282,$A$3:$D$57,COUNT($B$3:D$3)+1,FALSE))</f>
        <v>4</v>
      </c>
      <c r="AD282" s="3" t="s">
        <v>26</v>
      </c>
      <c r="AE282" s="3">
        <v>24</v>
      </c>
      <c r="AF282" s="3" t="s">
        <v>25</v>
      </c>
      <c r="AG282" s="8">
        <v>2.06</v>
      </c>
      <c r="AH282" s="8">
        <v>2.35</v>
      </c>
      <c r="AI282" s="8">
        <v>2.5099999999999998</v>
      </c>
      <c r="AJ282" s="8">
        <v>2.61</v>
      </c>
      <c r="AK282" s="8">
        <v>2.7</v>
      </c>
      <c r="AL282" s="8">
        <v>2.76</v>
      </c>
      <c r="AM282" s="8">
        <v>2.81</v>
      </c>
      <c r="AN282" s="8">
        <v>2.86</v>
      </c>
      <c r="AO282" s="8">
        <v>2.9</v>
      </c>
      <c r="AP282" s="8">
        <v>2.94</v>
      </c>
      <c r="AQ282" s="8">
        <v>2.97</v>
      </c>
      <c r="AR282" s="8">
        <v>3</v>
      </c>
      <c r="AS282" s="8">
        <v>3.0233333333333334</v>
      </c>
      <c r="AT282" s="8">
        <v>3.0466666666666664</v>
      </c>
      <c r="AU282" s="8">
        <v>3.07</v>
      </c>
      <c r="AV282" s="8">
        <v>3.0880000000000001</v>
      </c>
      <c r="AW282" s="8">
        <v>3.1059999999999999</v>
      </c>
      <c r="AX282" s="8">
        <v>3.1240000000000001</v>
      </c>
      <c r="AY282" s="8">
        <v>3.1419999999999999</v>
      </c>
      <c r="AZ282" s="8">
        <v>3.16</v>
      </c>
    </row>
    <row r="283" spans="1:52" s="2" customFormat="1" ht="14.25" customHeight="1">
      <c r="A283" s="3" t="str">
        <f>CONCATENATE("n=",ROUNDUP((MAX($H$59:$AB$59)/(100)*((COUNTA($A$232:$A282)+1))),0))</f>
        <v>n=29</v>
      </c>
      <c r="B283" s="2">
        <f>IF(ISBLANK(VLOOKUP($A283,$A$3:$D$57,COUNT($B$3:B$3)+1,FALSE)),NA(),VLOOKUP($A283,$A$3:$D$57,COUNT($B$3:B$3)+1,FALSE))</f>
        <v>8</v>
      </c>
      <c r="C283" s="2">
        <f>IF(ISBLANK(VLOOKUP($A283,$A$3:$D$57,COUNT($B$3:C$3)+1,FALSE)),NA(),VLOOKUP($A283,$A$3:$D$57,COUNT($B$3:C$3)+1,FALSE))</f>
        <v>6</v>
      </c>
      <c r="D283" s="2">
        <f>IF(ISBLANK(VLOOKUP($A283,$A$3:$D$57,COUNT($B$3:D$3)+1,FALSE)),NA(),VLOOKUP($A283,$A$3:$D$57,COUNT($B$3:D$3)+1,FALSE))</f>
        <v>5</v>
      </c>
      <c r="AD283" s="3"/>
      <c r="AE283" s="3"/>
      <c r="AF283" s="3" t="s">
        <v>24</v>
      </c>
      <c r="AG283" s="8">
        <v>2.8</v>
      </c>
      <c r="AH283" s="8">
        <v>3.07</v>
      </c>
      <c r="AI283" s="8">
        <v>3.22</v>
      </c>
      <c r="AJ283" s="8">
        <v>3.32</v>
      </c>
      <c r="AK283" s="8">
        <v>3.4</v>
      </c>
      <c r="AL283" s="8">
        <v>3.47</v>
      </c>
      <c r="AM283" s="8">
        <v>3.52</v>
      </c>
      <c r="AN283" s="8">
        <v>3.57</v>
      </c>
      <c r="AO283" s="8">
        <v>3.61</v>
      </c>
      <c r="AP283" s="8">
        <v>3.64</v>
      </c>
      <c r="AQ283" s="8">
        <v>3.68</v>
      </c>
      <c r="AR283" s="8">
        <v>3.7</v>
      </c>
      <c r="AS283" s="8">
        <v>3.7266666666666666</v>
      </c>
      <c r="AT283" s="8">
        <v>3.7533333333333334</v>
      </c>
      <c r="AU283" s="8">
        <v>3.78</v>
      </c>
      <c r="AV283" s="8">
        <v>3.798</v>
      </c>
      <c r="AW283" s="8">
        <v>3.8159999999999998</v>
      </c>
      <c r="AX283" s="8">
        <v>3.8340000000000001</v>
      </c>
      <c r="AY283" s="8">
        <v>3.8519999999999999</v>
      </c>
      <c r="AZ283" s="8">
        <v>3.87</v>
      </c>
    </row>
    <row r="284" spans="1:52" s="2" customFormat="1" ht="14.25" customHeight="1">
      <c r="A284" s="3" t="str">
        <f>CONCATENATE("n=",ROUNDUP((MAX($H$59:$AB$59)/(100)*((COUNTA($A$232:$A283)+1))),0))</f>
        <v>n=29</v>
      </c>
      <c r="B284" s="2">
        <f>IF(ISBLANK(VLOOKUP($A284,$A$3:$D$57,COUNT($B$3:B$3)+1,FALSE)),NA(),VLOOKUP($A284,$A$3:$D$57,COUNT($B$3:B$3)+1,FALSE))</f>
        <v>8</v>
      </c>
      <c r="C284" s="2">
        <f>IF(ISBLANK(VLOOKUP($A284,$A$3:$D$57,COUNT($B$3:C$3)+1,FALSE)),NA(),VLOOKUP($A284,$A$3:$D$57,COUNT($B$3:C$3)+1,FALSE))</f>
        <v>6</v>
      </c>
      <c r="D284" s="2">
        <f>IF(ISBLANK(VLOOKUP($A284,$A$3:$D$57,COUNT($B$3:D$3)+1,FALSE)),NA(),VLOOKUP($A284,$A$3:$D$57,COUNT($B$3:D$3)+1,FALSE))</f>
        <v>5</v>
      </c>
      <c r="AD284" s="3"/>
      <c r="AE284" s="3"/>
      <c r="AF284" s="3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ht="14.25" customHeight="1">
      <c r="A285" s="3" t="str">
        <f>CONCATENATE("n=",ROUNDUP((MAX($H$59:$AB$59)/(100)*((COUNTA($A$232:$A284)+1))),0))</f>
        <v>n=30</v>
      </c>
      <c r="B285" s="2">
        <f>IF(ISBLANK(VLOOKUP($A285,$A$3:$D$57,COUNT($B$3:B$3)+1,FALSE)),NA(),VLOOKUP($A285,$A$3:$D$57,COUNT($B$3:B$3)+1,FALSE))</f>
        <v>5</v>
      </c>
      <c r="C285" s="2">
        <f>IF(ISBLANK(VLOOKUP($A285,$A$3:$D$57,COUNT($B$3:C$3)+1,FALSE)),NA(),VLOOKUP($A285,$A$3:$D$57,COUNT($B$3:C$3)+1,FALSE))</f>
        <v>8</v>
      </c>
      <c r="D285" s="2">
        <f>IF(ISBLANK(VLOOKUP($A285,$A$3:$D$57,COUNT($B$3:D$3)+1,FALSE)),NA(),VLOOKUP($A285,$A$3:$D$57,COUNT($B$3:D$3)+1,FALSE))</f>
        <v>6</v>
      </c>
      <c r="AD285" s="3" t="s">
        <v>26</v>
      </c>
      <c r="AE285" s="3">
        <v>30</v>
      </c>
      <c r="AF285" s="3" t="s">
        <v>25</v>
      </c>
      <c r="AG285" s="8">
        <v>2.04</v>
      </c>
      <c r="AH285" s="8">
        <v>2.3199999999999998</v>
      </c>
      <c r="AI285" s="8">
        <v>2.4700000000000002</v>
      </c>
      <c r="AJ285" s="8">
        <v>2.58</v>
      </c>
      <c r="AK285" s="8">
        <v>2.66</v>
      </c>
      <c r="AL285" s="8">
        <v>2.72</v>
      </c>
      <c r="AM285" s="8">
        <v>2.77</v>
      </c>
      <c r="AN285" s="8">
        <v>2.82</v>
      </c>
      <c r="AO285" s="8">
        <v>2.86</v>
      </c>
      <c r="AP285" s="8">
        <v>2.89</v>
      </c>
      <c r="AQ285" s="8">
        <v>2.92</v>
      </c>
      <c r="AR285" s="8">
        <v>2.95</v>
      </c>
      <c r="AS285" s="8">
        <v>2.9733333333333336</v>
      </c>
      <c r="AT285" s="8">
        <v>2.9966666666666666</v>
      </c>
      <c r="AU285" s="8">
        <v>3.02</v>
      </c>
      <c r="AV285" s="8">
        <v>3.0379999999999998</v>
      </c>
      <c r="AW285" s="8">
        <v>3.056</v>
      </c>
      <c r="AX285" s="8">
        <v>3.0739999999999998</v>
      </c>
      <c r="AY285" s="8">
        <v>3.0920000000000001</v>
      </c>
      <c r="AZ285" s="8">
        <v>3.11</v>
      </c>
    </row>
    <row r="286" spans="1:52" s="2" customFormat="1" ht="14.25" customHeight="1">
      <c r="A286" s="3" t="str">
        <f>CONCATENATE("n=",ROUNDUP((MAX($H$59:$AB$59)/(100)*((COUNTA($A$232:$A285)+1))),0))</f>
        <v>n=30</v>
      </c>
      <c r="B286" s="2">
        <f>IF(ISBLANK(VLOOKUP($A286,$A$3:$D$57,COUNT($B$3:B$3)+1,FALSE)),NA(),VLOOKUP($A286,$A$3:$D$57,COUNT($B$3:B$3)+1,FALSE))</f>
        <v>5</v>
      </c>
      <c r="C286" s="2">
        <f>IF(ISBLANK(VLOOKUP($A286,$A$3:$D$57,COUNT($B$3:C$3)+1,FALSE)),NA(),VLOOKUP($A286,$A$3:$D$57,COUNT($B$3:C$3)+1,FALSE))</f>
        <v>8</v>
      </c>
      <c r="D286" s="2">
        <f>IF(ISBLANK(VLOOKUP($A286,$A$3:$D$57,COUNT($B$3:D$3)+1,FALSE)),NA(),VLOOKUP($A286,$A$3:$D$57,COUNT($B$3:D$3)+1,FALSE))</f>
        <v>6</v>
      </c>
      <c r="AD286" s="3"/>
      <c r="AE286" s="3"/>
      <c r="AF286" s="3" t="s">
        <v>24</v>
      </c>
      <c r="AG286" s="8">
        <v>2.75</v>
      </c>
      <c r="AH286" s="8">
        <v>3.01</v>
      </c>
      <c r="AI286" s="8">
        <v>3.15</v>
      </c>
      <c r="AJ286" s="8">
        <v>3.25</v>
      </c>
      <c r="AK286" s="8">
        <v>3.33</v>
      </c>
      <c r="AL286" s="8">
        <v>3.39</v>
      </c>
      <c r="AM286" s="8">
        <v>3.44</v>
      </c>
      <c r="AN286" s="8">
        <v>3.49</v>
      </c>
      <c r="AO286" s="8">
        <v>3.52</v>
      </c>
      <c r="AP286" s="8">
        <v>3.56</v>
      </c>
      <c r="AQ286" s="8">
        <v>3.59</v>
      </c>
      <c r="AR286" s="8">
        <v>3.62</v>
      </c>
      <c r="AS286" s="8">
        <v>3.6433333333333335</v>
      </c>
      <c r="AT286" s="8">
        <v>3.6666666666666665</v>
      </c>
      <c r="AU286" s="8">
        <v>3.69</v>
      </c>
      <c r="AV286" s="8">
        <v>3.7079999999999997</v>
      </c>
      <c r="AW286" s="8">
        <v>3.726</v>
      </c>
      <c r="AX286" s="8">
        <v>3.7439999999999998</v>
      </c>
      <c r="AY286" s="8">
        <v>3.762</v>
      </c>
      <c r="AZ286" s="8">
        <v>3.78</v>
      </c>
    </row>
    <row r="287" spans="1:52" s="2" customFormat="1" ht="14.25" customHeight="1">
      <c r="A287" s="3" t="str">
        <f>CONCATENATE("n=",ROUNDUP((MAX($H$59:$AB$59)/(100)*((COUNTA($A$232:$A286)+1))),0))</f>
        <v>n=31</v>
      </c>
      <c r="B287" s="2">
        <f>IF(ISBLANK(VLOOKUP($A287,$A$3:$D$57,COUNT($B$3:B$3)+1,FALSE)),NA(),VLOOKUP($A287,$A$3:$D$57,COUNT($B$3:B$3)+1,FALSE))</f>
        <v>5</v>
      </c>
      <c r="C287" s="2">
        <f>IF(ISBLANK(VLOOKUP($A287,$A$3:$D$57,COUNT($B$3:C$3)+1,FALSE)),NA(),VLOOKUP($A287,$A$3:$D$57,COUNT($B$3:C$3)+1,FALSE))</f>
        <v>8</v>
      </c>
      <c r="D287" s="2">
        <f>IF(ISBLANK(VLOOKUP($A287,$A$3:$D$57,COUNT($B$3:D$3)+1,FALSE)),NA(),VLOOKUP($A287,$A$3:$D$57,COUNT($B$3:D$3)+1,FALSE))</f>
        <v>5</v>
      </c>
      <c r="AD287" s="3"/>
      <c r="AE287" s="3"/>
      <c r="AF287" s="3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ht="14.25" customHeight="1">
      <c r="A288" s="3" t="str">
        <f>CONCATENATE("n=",ROUNDUP((MAX($H$59:$AB$59)/(100)*((COUNTA($A$232:$A287)+1))),0))</f>
        <v>n=31</v>
      </c>
      <c r="B288" s="2">
        <f>IF(ISBLANK(VLOOKUP($A288,$A$3:$D$57,COUNT($B$3:B$3)+1,FALSE)),NA(),VLOOKUP($A288,$A$3:$D$57,COUNT($B$3:B$3)+1,FALSE))</f>
        <v>5</v>
      </c>
      <c r="C288" s="2">
        <f>IF(ISBLANK(VLOOKUP($A288,$A$3:$D$57,COUNT($B$3:C$3)+1,FALSE)),NA(),VLOOKUP($A288,$A$3:$D$57,COUNT($B$3:C$3)+1,FALSE))</f>
        <v>8</v>
      </c>
      <c r="D288" s="2">
        <f>IF(ISBLANK(VLOOKUP($A288,$A$3:$D$57,COUNT($B$3:D$3)+1,FALSE)),NA(),VLOOKUP($A288,$A$3:$D$57,COUNT($B$3:D$3)+1,FALSE))</f>
        <v>5</v>
      </c>
      <c r="AD288" s="3" t="s">
        <v>26</v>
      </c>
      <c r="AE288" s="3">
        <v>40</v>
      </c>
      <c r="AF288" s="3" t="s">
        <v>25</v>
      </c>
      <c r="AG288" s="8">
        <v>2.02</v>
      </c>
      <c r="AH288" s="8">
        <v>2.29</v>
      </c>
      <c r="AI288" s="8">
        <v>2.44</v>
      </c>
      <c r="AJ288" s="8">
        <v>2.54</v>
      </c>
      <c r="AK288" s="8">
        <v>2.62</v>
      </c>
      <c r="AL288" s="8">
        <v>2.68</v>
      </c>
      <c r="AM288" s="8">
        <v>2.73</v>
      </c>
      <c r="AN288" s="8">
        <v>2.77</v>
      </c>
      <c r="AO288" s="8">
        <v>2.81</v>
      </c>
      <c r="AP288" s="8">
        <v>2.85</v>
      </c>
      <c r="AQ288" s="8">
        <v>2.87</v>
      </c>
      <c r="AR288" s="8">
        <v>2.9</v>
      </c>
      <c r="AS288" s="8">
        <v>2.9233333333333333</v>
      </c>
      <c r="AT288" s="8">
        <v>2.9466666666666668</v>
      </c>
      <c r="AU288" s="8">
        <v>2.97</v>
      </c>
      <c r="AV288" s="8">
        <v>2.988</v>
      </c>
      <c r="AW288" s="8">
        <v>3.0060000000000002</v>
      </c>
      <c r="AX288" s="8">
        <v>3.024</v>
      </c>
      <c r="AY288" s="8">
        <v>3.0420000000000003</v>
      </c>
      <c r="AZ288" s="8">
        <v>3.06</v>
      </c>
    </row>
    <row r="289" spans="1:52" s="2" customFormat="1" ht="14.25" customHeight="1">
      <c r="A289" s="3" t="str">
        <f>CONCATENATE("n=",ROUNDUP((MAX($H$59:$AB$59)/(100)*((COUNTA($A$232:$A288)+1))),0))</f>
        <v>n=32</v>
      </c>
      <c r="B289" s="2">
        <f>IF(ISBLANK(VLOOKUP($A289,$A$3:$D$57,COUNT($B$3:B$3)+1,FALSE)),NA(),VLOOKUP($A289,$A$3:$D$57,COUNT($B$3:B$3)+1,FALSE))</f>
        <v>5</v>
      </c>
      <c r="C289" s="2">
        <f>IF(ISBLANK(VLOOKUP($A289,$A$3:$D$57,COUNT($B$3:C$3)+1,FALSE)),NA(),VLOOKUP($A289,$A$3:$D$57,COUNT($B$3:C$3)+1,FALSE))</f>
        <v>6</v>
      </c>
      <c r="D289" s="2">
        <f>IF(ISBLANK(VLOOKUP($A289,$A$3:$D$57,COUNT($B$3:D$3)+1,FALSE)),NA(),VLOOKUP($A289,$A$3:$D$57,COUNT($B$3:D$3)+1,FALSE))</f>
        <v>5</v>
      </c>
      <c r="AD289" s="3"/>
      <c r="AE289" s="3"/>
      <c r="AF289" s="3" t="s">
        <v>24</v>
      </c>
      <c r="AG289" s="8">
        <v>2.7</v>
      </c>
      <c r="AH289" s="8">
        <v>2.95</v>
      </c>
      <c r="AI289" s="8">
        <v>3.09</v>
      </c>
      <c r="AJ289" s="8">
        <v>3.19</v>
      </c>
      <c r="AK289" s="8">
        <v>3.26</v>
      </c>
      <c r="AL289" s="8">
        <v>3.32</v>
      </c>
      <c r="AM289" s="8">
        <v>3.37</v>
      </c>
      <c r="AN289" s="8">
        <v>3.41</v>
      </c>
      <c r="AO289" s="8">
        <v>3.44</v>
      </c>
      <c r="AP289" s="8">
        <v>3.48</v>
      </c>
      <c r="AQ289" s="8">
        <v>3.51</v>
      </c>
      <c r="AR289" s="8">
        <v>3.53</v>
      </c>
      <c r="AS289" s="8">
        <v>3.5533333333333332</v>
      </c>
      <c r="AT289" s="8">
        <v>3.5766666666666667</v>
      </c>
      <c r="AU289" s="8">
        <v>3.6</v>
      </c>
      <c r="AV289" s="8">
        <v>3.6160000000000001</v>
      </c>
      <c r="AW289" s="8">
        <v>3.6320000000000001</v>
      </c>
      <c r="AX289" s="8">
        <v>3.6480000000000001</v>
      </c>
      <c r="AY289" s="8">
        <v>3.6640000000000001</v>
      </c>
      <c r="AZ289" s="8">
        <v>3.68</v>
      </c>
    </row>
    <row r="290" spans="1:52" s="2" customFormat="1" ht="14.25" customHeight="1">
      <c r="A290" s="3" t="str">
        <f>CONCATENATE("n=",ROUNDUP((MAX($H$59:$AB$59)/(100)*((COUNTA($A$232:$A289)+1))),0))</f>
        <v>n=32</v>
      </c>
      <c r="B290" s="2">
        <f>IF(ISBLANK(VLOOKUP($A290,$A$3:$D$57,COUNT($B$3:B$3)+1,FALSE)),NA(),VLOOKUP($A290,$A$3:$D$57,COUNT($B$3:B$3)+1,FALSE))</f>
        <v>5</v>
      </c>
      <c r="C290" s="2">
        <f>IF(ISBLANK(VLOOKUP($A290,$A$3:$D$57,COUNT($B$3:C$3)+1,FALSE)),NA(),VLOOKUP($A290,$A$3:$D$57,COUNT($B$3:C$3)+1,FALSE))</f>
        <v>6</v>
      </c>
      <c r="D290" s="2">
        <f>IF(ISBLANK(VLOOKUP($A290,$A$3:$D$57,COUNT($B$3:D$3)+1,FALSE)),NA(),VLOOKUP($A290,$A$3:$D$57,COUNT($B$3:D$3)+1,FALSE))</f>
        <v>5</v>
      </c>
      <c r="AD290" s="3"/>
      <c r="AE290" s="3"/>
      <c r="AF290" s="3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ht="14.25" customHeight="1">
      <c r="A291" s="3" t="str">
        <f>CONCATENATE("n=",ROUNDUP((MAX($H$59:$AB$59)/(100)*((COUNTA($A$232:$A290)+1))),0))</f>
        <v>n=33</v>
      </c>
      <c r="B291" s="2">
        <f>IF(ISBLANK(VLOOKUP($A291,$A$3:$D$57,COUNT($B$3:B$3)+1,FALSE)),NA(),VLOOKUP($A291,$A$3:$D$57,COUNT($B$3:B$3)+1,FALSE))</f>
        <v>6</v>
      </c>
      <c r="C291" s="2">
        <f>IF(ISBLANK(VLOOKUP($A291,$A$3:$D$57,COUNT($B$3:C$3)+1,FALSE)),NA(),VLOOKUP($A291,$A$3:$D$57,COUNT($B$3:C$3)+1,FALSE))</f>
        <v>4</v>
      </c>
      <c r="D291" s="2">
        <f>IF(ISBLANK(VLOOKUP($A291,$A$3:$D$57,COUNT($B$3:D$3)+1,FALSE)),NA(),VLOOKUP($A291,$A$3:$D$57,COUNT($B$3:D$3)+1,FALSE))</f>
        <v>7</v>
      </c>
      <c r="AD291" s="3" t="s">
        <v>26</v>
      </c>
      <c r="AE291" s="3">
        <v>60</v>
      </c>
      <c r="AF291" s="3" t="s">
        <v>25</v>
      </c>
      <c r="AG291" s="8">
        <v>2</v>
      </c>
      <c r="AH291" s="8">
        <v>2.27</v>
      </c>
      <c r="AI291" s="8">
        <v>2.41</v>
      </c>
      <c r="AJ291" s="8">
        <v>2.5099999999999998</v>
      </c>
      <c r="AK291" s="8">
        <v>2.58</v>
      </c>
      <c r="AL291" s="8">
        <v>2.64</v>
      </c>
      <c r="AM291" s="8">
        <v>2.69</v>
      </c>
      <c r="AN291" s="8">
        <v>2.73</v>
      </c>
      <c r="AO291" s="8">
        <v>2.77</v>
      </c>
      <c r="AP291" s="8">
        <v>2.8</v>
      </c>
      <c r="AQ291" s="8">
        <v>2.83</v>
      </c>
      <c r="AR291" s="8">
        <v>2.86</v>
      </c>
      <c r="AS291" s="8">
        <v>2.88</v>
      </c>
      <c r="AT291" s="8">
        <v>2.9</v>
      </c>
      <c r="AU291" s="8">
        <v>2.92</v>
      </c>
      <c r="AV291" s="8">
        <v>2.9359999999999999</v>
      </c>
      <c r="AW291" s="8">
        <v>2.952</v>
      </c>
      <c r="AX291" s="8">
        <v>2.968</v>
      </c>
      <c r="AY291" s="8">
        <v>2.984</v>
      </c>
      <c r="AZ291" s="8">
        <v>3</v>
      </c>
    </row>
    <row r="292" spans="1:52" s="2" customFormat="1" ht="14.25" customHeight="1">
      <c r="A292" s="3" t="str">
        <f>CONCATENATE("n=",ROUNDUP((MAX($H$59:$AB$59)/(100)*((COUNTA($A$232:$A291)+1))),0))</f>
        <v>n=33</v>
      </c>
      <c r="B292" s="2">
        <f>IF(ISBLANK(VLOOKUP($A292,$A$3:$D$57,COUNT($B$3:B$3)+1,FALSE)),NA(),VLOOKUP($A292,$A$3:$D$57,COUNT($B$3:B$3)+1,FALSE))</f>
        <v>6</v>
      </c>
      <c r="C292" s="2">
        <f>IF(ISBLANK(VLOOKUP($A292,$A$3:$D$57,COUNT($B$3:C$3)+1,FALSE)),NA(),VLOOKUP($A292,$A$3:$D$57,COUNT($B$3:C$3)+1,FALSE))</f>
        <v>4</v>
      </c>
      <c r="D292" s="2">
        <f>IF(ISBLANK(VLOOKUP($A292,$A$3:$D$57,COUNT($B$3:D$3)+1,FALSE)),NA(),VLOOKUP($A292,$A$3:$D$57,COUNT($B$3:D$3)+1,FALSE))</f>
        <v>7</v>
      </c>
      <c r="AD292" s="3"/>
      <c r="AE292" s="3"/>
      <c r="AF292" s="3" t="s">
        <v>24</v>
      </c>
      <c r="AG292" s="8">
        <v>2.66</v>
      </c>
      <c r="AH292" s="8">
        <v>2.9</v>
      </c>
      <c r="AI292" s="8">
        <v>3.03</v>
      </c>
      <c r="AJ292" s="8">
        <v>3.12</v>
      </c>
      <c r="AK292" s="8">
        <v>3.19</v>
      </c>
      <c r="AL292" s="8">
        <v>3.25</v>
      </c>
      <c r="AM292" s="8">
        <v>3.29</v>
      </c>
      <c r="AN292" s="8">
        <v>3.33</v>
      </c>
      <c r="AO292" s="8">
        <v>3.37</v>
      </c>
      <c r="AP292" s="8">
        <v>3.4</v>
      </c>
      <c r="AQ292" s="8">
        <v>3.42</v>
      </c>
      <c r="AR292" s="8">
        <v>3.45</v>
      </c>
      <c r="AS292" s="8">
        <v>3.47</v>
      </c>
      <c r="AT292" s="8">
        <v>3.49</v>
      </c>
      <c r="AU292" s="8">
        <v>3.51</v>
      </c>
      <c r="AV292" s="8">
        <v>3.5259999999999998</v>
      </c>
      <c r="AW292" s="8">
        <v>3.5419999999999998</v>
      </c>
      <c r="AX292" s="8">
        <v>3.5579999999999998</v>
      </c>
      <c r="AY292" s="8">
        <v>3.5739999999999998</v>
      </c>
      <c r="AZ292" s="8">
        <v>3.59</v>
      </c>
    </row>
    <row r="293" spans="1:52" s="2" customFormat="1" ht="14.25" customHeight="1">
      <c r="A293" s="3" t="str">
        <f>CONCATENATE("n=",ROUNDUP((MAX($H$59:$AB$59)/(100)*((COUNTA($A$232:$A292)+1))),0))</f>
        <v>n=34</v>
      </c>
      <c r="B293" s="2">
        <f>IF(ISBLANK(VLOOKUP($A293,$A$3:$D$57,COUNT($B$3:B$3)+1,FALSE)),NA(),VLOOKUP($A293,$A$3:$D$57,COUNT($B$3:B$3)+1,FALSE))</f>
        <v>9</v>
      </c>
      <c r="C293" s="2">
        <f>IF(ISBLANK(VLOOKUP($A293,$A$3:$D$57,COUNT($B$3:C$3)+1,FALSE)),NA(),VLOOKUP($A293,$A$3:$D$57,COUNT($B$3:C$3)+1,FALSE))</f>
        <v>9</v>
      </c>
      <c r="D293" s="2">
        <f>IF(ISBLANK(VLOOKUP($A293,$A$3:$D$57,COUNT($B$3:D$3)+1,FALSE)),NA(),VLOOKUP($A293,$A$3:$D$57,COUNT($B$3:D$3)+1,FALSE))</f>
        <v>9</v>
      </c>
      <c r="AA293" s="9"/>
      <c r="AD293" s="3"/>
      <c r="AE293" s="3"/>
      <c r="AF293" s="3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ht="14.25" customHeight="1">
      <c r="A294" s="3" t="str">
        <f>CONCATENATE("n=",ROUNDUP((MAX($H$59:$AB$59)/(100)*((COUNTA($A$232:$A293)+1))),0))</f>
        <v>n=35</v>
      </c>
      <c r="B294" s="2">
        <f>IF(ISBLANK(VLOOKUP($A294,$A$3:$D$57,COUNT($B$3:B$3)+1,FALSE)),NA(),VLOOKUP($A294,$A$3:$D$57,COUNT($B$3:B$3)+1,FALSE))</f>
        <v>8</v>
      </c>
      <c r="C294" s="2">
        <f>IF(ISBLANK(VLOOKUP($A294,$A$3:$D$57,COUNT($B$3:C$3)+1,FALSE)),NA(),VLOOKUP($A294,$A$3:$D$57,COUNT($B$3:C$3)+1,FALSE))</f>
        <v>9</v>
      </c>
      <c r="D294" s="2">
        <f>IF(ISBLANK(VLOOKUP($A294,$A$3:$D$57,COUNT($B$3:D$3)+1,FALSE)),NA(),VLOOKUP($A294,$A$3:$D$57,COUNT($B$3:D$3)+1,FALSE))</f>
        <v>8</v>
      </c>
      <c r="AD294" s="3" t="s">
        <v>26</v>
      </c>
      <c r="AE294" s="3">
        <v>120</v>
      </c>
      <c r="AF294" s="3" t="s">
        <v>25</v>
      </c>
      <c r="AG294" s="8">
        <v>1.98</v>
      </c>
      <c r="AH294" s="8">
        <v>2.2400000000000002</v>
      </c>
      <c r="AI294" s="8">
        <v>2.38</v>
      </c>
      <c r="AJ294" s="8">
        <v>2.4700000000000002</v>
      </c>
      <c r="AK294" s="8">
        <v>2.5499999999999998</v>
      </c>
      <c r="AL294" s="8">
        <v>2.6</v>
      </c>
      <c r="AM294" s="8">
        <v>2.65</v>
      </c>
      <c r="AN294" s="8">
        <v>2.69</v>
      </c>
      <c r="AO294" s="8">
        <v>2.73</v>
      </c>
      <c r="AP294" s="8">
        <v>2.76</v>
      </c>
      <c r="AQ294" s="8">
        <v>2.79</v>
      </c>
      <c r="AR294" s="8">
        <v>2.81</v>
      </c>
      <c r="AS294" s="8">
        <v>2.83</v>
      </c>
      <c r="AT294" s="8">
        <v>2.85</v>
      </c>
      <c r="AU294" s="8">
        <v>2.87</v>
      </c>
      <c r="AV294" s="8">
        <v>2.8860000000000001</v>
      </c>
      <c r="AW294" s="8">
        <v>2.9020000000000001</v>
      </c>
      <c r="AX294" s="8">
        <v>2.9180000000000001</v>
      </c>
      <c r="AY294" s="8">
        <v>2.9340000000000002</v>
      </c>
      <c r="AZ294" s="8">
        <v>2.95</v>
      </c>
    </row>
    <row r="295" spans="1:52" s="2" customFormat="1" ht="14.25" customHeight="1">
      <c r="A295" s="3" t="str">
        <f>CONCATENATE("n=",ROUNDUP((MAX($H$59:$AB$59)/(100)*((COUNTA($A$232:$A294)+1))),0))</f>
        <v>n=35</v>
      </c>
      <c r="B295" s="2">
        <f>IF(ISBLANK(VLOOKUP($A295,$A$3:$D$57,COUNT($B$3:B$3)+1,FALSE)),NA(),VLOOKUP($A295,$A$3:$D$57,COUNT($B$3:B$3)+1,FALSE))</f>
        <v>8</v>
      </c>
      <c r="C295" s="2">
        <f>IF(ISBLANK(VLOOKUP($A295,$A$3:$D$57,COUNT($B$3:C$3)+1,FALSE)),NA(),VLOOKUP($A295,$A$3:$D$57,COUNT($B$3:C$3)+1,FALSE))</f>
        <v>9</v>
      </c>
      <c r="D295" s="2">
        <f>IF(ISBLANK(VLOOKUP($A295,$A$3:$D$57,COUNT($B$3:D$3)+1,FALSE)),NA(),VLOOKUP($A295,$A$3:$D$57,COUNT($B$3:D$3)+1,FALSE))</f>
        <v>8</v>
      </c>
      <c r="AD295" s="3"/>
      <c r="AE295" s="3"/>
      <c r="AF295" s="3" t="s">
        <v>24</v>
      </c>
      <c r="AG295" s="8">
        <v>2.62</v>
      </c>
      <c r="AH295" s="8">
        <v>2.85</v>
      </c>
      <c r="AI295" s="8">
        <v>2.97</v>
      </c>
      <c r="AJ295" s="8">
        <v>3.06</v>
      </c>
      <c r="AK295" s="8">
        <v>3.12</v>
      </c>
      <c r="AL295" s="8">
        <v>3.18</v>
      </c>
      <c r="AM295" s="8">
        <v>3.22</v>
      </c>
      <c r="AN295" s="8">
        <v>3.26</v>
      </c>
      <c r="AO295" s="8">
        <v>3.29</v>
      </c>
      <c r="AP295" s="8">
        <v>3.32</v>
      </c>
      <c r="AQ295" s="8">
        <v>3.35</v>
      </c>
      <c r="AR295" s="8">
        <v>3.37</v>
      </c>
      <c r="AS295" s="8">
        <v>3.39</v>
      </c>
      <c r="AT295" s="8">
        <v>3.41</v>
      </c>
      <c r="AU295" s="8">
        <v>3.43</v>
      </c>
      <c r="AV295" s="8">
        <v>3.4460000000000002</v>
      </c>
      <c r="AW295" s="8">
        <v>3.4620000000000002</v>
      </c>
      <c r="AX295" s="8">
        <v>3.4779999999999998</v>
      </c>
      <c r="AY295" s="8">
        <v>3.4939999999999998</v>
      </c>
      <c r="AZ295" s="8">
        <v>3.51</v>
      </c>
    </row>
    <row r="296" spans="1:52" s="2" customFormat="1" ht="14.25" customHeight="1">
      <c r="A296" s="3" t="str">
        <f>CONCATENATE("n=",ROUNDUP((MAX($H$59:$AB$59)/(100)*((COUNTA($A$232:$A295)+1))),0))</f>
        <v>n=36</v>
      </c>
      <c r="B296" s="2">
        <f>IF(ISBLANK(VLOOKUP($A296,$A$3:$D$57,COUNT($B$3:B$3)+1,FALSE)),NA(),VLOOKUP($A296,$A$3:$D$57,COUNT($B$3:B$3)+1,FALSE))</f>
        <v>6</v>
      </c>
      <c r="C296" s="2">
        <f>IF(ISBLANK(VLOOKUP($A296,$A$3:$D$57,COUNT($B$3:C$3)+1,FALSE)),NA(),VLOOKUP($A296,$A$3:$D$57,COUNT($B$3:C$3)+1,FALSE))</f>
        <v>9</v>
      </c>
      <c r="D296" s="2">
        <f>IF(ISBLANK(VLOOKUP($A296,$A$3:$D$57,COUNT($B$3:D$3)+1,FALSE)),NA(),VLOOKUP($A296,$A$3:$D$57,COUNT($B$3:D$3)+1,FALSE))</f>
        <v>8</v>
      </c>
      <c r="AD296" s="3"/>
      <c r="AE296" s="3"/>
      <c r="AF296" s="3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ht="14.25" customHeight="1">
      <c r="A297" s="3" t="str">
        <f>CONCATENATE("n=",ROUNDUP((MAX($H$59:$AB$59)/(100)*((COUNTA($A$232:$A296)+1))),0))</f>
        <v>n=36</v>
      </c>
      <c r="B297" s="2">
        <f>IF(ISBLANK(VLOOKUP($A297,$A$3:$D$57,COUNT($B$3:B$3)+1,FALSE)),NA(),VLOOKUP($A297,$A$3:$D$57,COUNT($B$3:B$3)+1,FALSE))</f>
        <v>6</v>
      </c>
      <c r="C297" s="2">
        <f>IF(ISBLANK(VLOOKUP($A297,$A$3:$D$57,COUNT($B$3:C$3)+1,FALSE)),NA(),VLOOKUP($A297,$A$3:$D$57,COUNT($B$3:C$3)+1,FALSE))</f>
        <v>9</v>
      </c>
      <c r="D297" s="2">
        <f>IF(ISBLANK(VLOOKUP($A297,$A$3:$D$57,COUNT($B$3:D$3)+1,FALSE)),NA(),VLOOKUP($A297,$A$3:$D$57,COUNT($B$3:D$3)+1,FALSE))</f>
        <v>8</v>
      </c>
      <c r="AD297" s="3" t="s">
        <v>26</v>
      </c>
      <c r="AE297" s="3">
        <v>1000</v>
      </c>
      <c r="AF297" s="3" t="s">
        <v>25</v>
      </c>
      <c r="AG297" s="8">
        <v>1.96</v>
      </c>
      <c r="AH297" s="8">
        <v>2.21</v>
      </c>
      <c r="AI297" s="8">
        <v>2.35</v>
      </c>
      <c r="AJ297" s="8">
        <v>2.44</v>
      </c>
      <c r="AK297" s="8">
        <v>2.5099999999999998</v>
      </c>
      <c r="AL297" s="8">
        <v>2.57</v>
      </c>
      <c r="AM297" s="8">
        <v>2.61</v>
      </c>
      <c r="AN297" s="8">
        <v>2.65</v>
      </c>
      <c r="AO297" s="8">
        <v>2.69</v>
      </c>
      <c r="AP297" s="8">
        <v>2.72</v>
      </c>
      <c r="AQ297" s="8">
        <v>2.74</v>
      </c>
      <c r="AR297" s="8">
        <v>2.77</v>
      </c>
      <c r="AS297" s="8">
        <v>2.79</v>
      </c>
      <c r="AT297" s="8">
        <v>2.81</v>
      </c>
      <c r="AU297" s="8">
        <v>2.83</v>
      </c>
      <c r="AV297" s="8">
        <v>2.8460000000000001</v>
      </c>
      <c r="AW297" s="8">
        <v>2.8620000000000001</v>
      </c>
      <c r="AX297" s="8">
        <v>2.8780000000000001</v>
      </c>
      <c r="AY297" s="8">
        <v>2.8940000000000001</v>
      </c>
      <c r="AZ297" s="8">
        <v>2.91</v>
      </c>
    </row>
    <row r="298" spans="1:52" s="2" customFormat="1" ht="14.25" customHeight="1">
      <c r="A298" s="3" t="str">
        <f>CONCATENATE("n=",ROUNDUP((MAX($H$59:$AB$59)/(100)*((COUNTA($A$232:$A297)+1))),0))</f>
        <v>n=37</v>
      </c>
      <c r="B298" s="2">
        <f>IF(ISBLANK(VLOOKUP($A298,$A$3:$D$57,COUNT($B$3:B$3)+1,FALSE)),NA(),VLOOKUP($A298,$A$3:$D$57,COUNT($B$3:B$3)+1,FALSE))</f>
        <v>9</v>
      </c>
      <c r="C298" s="2">
        <f>IF(ISBLANK(VLOOKUP($A298,$A$3:$D$57,COUNT($B$3:C$3)+1,FALSE)),NA(),VLOOKUP($A298,$A$3:$D$57,COUNT($B$3:C$3)+1,FALSE))</f>
        <v>10</v>
      </c>
      <c r="D298" s="2">
        <f>IF(ISBLANK(VLOOKUP($A298,$A$3:$D$57,COUNT($B$3:D$3)+1,FALSE)),NA(),VLOOKUP($A298,$A$3:$D$57,COUNT($B$3:D$3)+1,FALSE))</f>
        <v>7</v>
      </c>
      <c r="AD298" s="3"/>
      <c r="AE298" s="3" t="s">
        <v>27</v>
      </c>
      <c r="AF298" s="3" t="s">
        <v>24</v>
      </c>
      <c r="AG298" s="8">
        <v>2.58</v>
      </c>
      <c r="AH298" s="8">
        <v>2.79</v>
      </c>
      <c r="AI298" s="8">
        <v>2.92</v>
      </c>
      <c r="AJ298" s="8">
        <v>3</v>
      </c>
      <c r="AK298" s="8">
        <v>3.06</v>
      </c>
      <c r="AL298" s="8">
        <v>3.11</v>
      </c>
      <c r="AM298" s="8">
        <v>3.15</v>
      </c>
      <c r="AN298" s="8">
        <v>3.19</v>
      </c>
      <c r="AO298" s="8">
        <v>3.22</v>
      </c>
      <c r="AP298" s="8">
        <v>3.25</v>
      </c>
      <c r="AQ298" s="8">
        <v>3.27</v>
      </c>
      <c r="AR298" s="8">
        <v>3.29</v>
      </c>
      <c r="AS298" s="8">
        <v>3.31</v>
      </c>
      <c r="AT298" s="8">
        <v>3.33</v>
      </c>
      <c r="AU298" s="8">
        <v>3.35</v>
      </c>
      <c r="AV298" s="8">
        <v>3.3639999999999999</v>
      </c>
      <c r="AW298" s="8">
        <v>3.3780000000000001</v>
      </c>
      <c r="AX298" s="8">
        <v>3.3919999999999999</v>
      </c>
      <c r="AY298" s="8">
        <v>3.4060000000000001</v>
      </c>
      <c r="AZ298" s="8">
        <v>3.42</v>
      </c>
    </row>
    <row r="299" spans="1:52" s="2" customFormat="1" ht="14.25" customHeight="1">
      <c r="A299" s="3" t="str">
        <f>CONCATENATE("n=",ROUNDUP((MAX($H$59:$AB$59)/(100)*((COUNTA($A$232:$A298)+1))),0))</f>
        <v>n=37</v>
      </c>
      <c r="B299" s="2">
        <f>IF(ISBLANK(VLOOKUP($A299,$A$3:$D$57,COUNT($B$3:B$3)+1,FALSE)),NA(),VLOOKUP($A299,$A$3:$D$57,COUNT($B$3:B$3)+1,FALSE))</f>
        <v>9</v>
      </c>
      <c r="C299" s="2">
        <f>IF(ISBLANK(VLOOKUP($A299,$A$3:$D$57,COUNT($B$3:C$3)+1,FALSE)),NA(),VLOOKUP($A299,$A$3:$D$57,COUNT($B$3:C$3)+1,FALSE))</f>
        <v>10</v>
      </c>
      <c r="D299" s="2">
        <f>IF(ISBLANK(VLOOKUP($A299,$A$3:$D$57,COUNT($B$3:D$3)+1,FALSE)),NA(),VLOOKUP($A299,$A$3:$D$57,COUNT($B$3:D$3)+1,FALSE))</f>
        <v>7</v>
      </c>
      <c r="AD299" s="3"/>
      <c r="AE299" s="3"/>
      <c r="AF299" s="3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ht="14.25" customHeight="1">
      <c r="A300" s="3" t="str">
        <f>CONCATENATE("n=",ROUNDUP((MAX($H$59:$AB$59)/(100)*((COUNTA($A$232:$A299)+1))),0))</f>
        <v>n=38</v>
      </c>
      <c r="B300" s="2">
        <f>IF(ISBLANK(VLOOKUP($A300,$A$3:$D$57,COUNT($B$3:B$3)+1,FALSE)),NA(),VLOOKUP($A300,$A$3:$D$57,COUNT($B$3:B$3)+1,FALSE))</f>
        <v>6</v>
      </c>
      <c r="C300" s="2">
        <f>IF(ISBLANK(VLOOKUP($A300,$A$3:$D$57,COUNT($B$3:C$3)+1,FALSE)),NA(),VLOOKUP($A300,$A$3:$D$57,COUNT($B$3:C$3)+1,FALSE))</f>
        <v>7</v>
      </c>
      <c r="D300" s="2">
        <f>IF(ISBLANK(VLOOKUP($A300,$A$3:$D$57,COUNT($B$3:D$3)+1,FALSE)),NA(),VLOOKUP($A300,$A$3:$D$57,COUNT($B$3:D$3)+1,FALSE))</f>
        <v>8</v>
      </c>
      <c r="AD300" s="3" t="s">
        <v>26</v>
      </c>
      <c r="AE300" s="3">
        <f>$D$62</f>
        <v>108</v>
      </c>
      <c r="AF300" s="3" t="s">
        <v>25</v>
      </c>
      <c r="AG300" s="8">
        <f t="shared" ref="AG300:AZ300" si="12">LOOKUP(SMALL($AE234:$AE300,RANK($AE300,$AE234:$AE300,1)-1),$AE234:$AE297,AG234:AG297)-(LOOKUP(SMALL($AE234:$AE300,RANK($AE300,$AE234:$AE300,1)-1),$AE234:$AE297,AG234:AG297)-LOOKUP(SMALL($AE234:$AE300,RANK($AE300,$AE234:$AE300,1)+1),$AE234:$AE297,AG234:AG297))/(SMALL($AE234:$AE300,RANK($AE300,$AE234:$AE300,1)+1)-SMALL($AE234:$AE300,RANK($AE300,$AE234:$AE300,1)-1))*($AE300-SMALL($AE234:$AE300,RANK($AE300,$AE234:$AE300,1)-1))</f>
        <v>1.984</v>
      </c>
      <c r="AH300" s="8">
        <f t="shared" si="12"/>
        <v>2.246</v>
      </c>
      <c r="AI300" s="8">
        <f t="shared" si="12"/>
        <v>2.3860000000000001</v>
      </c>
      <c r="AJ300" s="8">
        <f t="shared" si="12"/>
        <v>2.4780000000000002</v>
      </c>
      <c r="AK300" s="8">
        <f t="shared" si="12"/>
        <v>2.556</v>
      </c>
      <c r="AL300" s="8">
        <f t="shared" si="12"/>
        <v>2.6080000000000001</v>
      </c>
      <c r="AM300" s="8">
        <f t="shared" si="12"/>
        <v>2.6579999999999999</v>
      </c>
      <c r="AN300" s="8">
        <f t="shared" si="12"/>
        <v>2.698</v>
      </c>
      <c r="AO300" s="8">
        <f t="shared" si="12"/>
        <v>2.738</v>
      </c>
      <c r="AP300" s="8">
        <f t="shared" si="12"/>
        <v>2.7679999999999998</v>
      </c>
      <c r="AQ300" s="8">
        <f t="shared" si="12"/>
        <v>2.798</v>
      </c>
      <c r="AR300" s="8">
        <f t="shared" si="12"/>
        <v>2.82</v>
      </c>
      <c r="AS300" s="8">
        <f t="shared" si="12"/>
        <v>2.84</v>
      </c>
      <c r="AT300" s="8">
        <f t="shared" si="12"/>
        <v>2.86</v>
      </c>
      <c r="AU300" s="8">
        <f t="shared" si="12"/>
        <v>2.88</v>
      </c>
      <c r="AV300" s="8">
        <f t="shared" si="12"/>
        <v>2.8959999999999999</v>
      </c>
      <c r="AW300" s="8">
        <f t="shared" si="12"/>
        <v>2.9119999999999999</v>
      </c>
      <c r="AX300" s="8">
        <f t="shared" si="12"/>
        <v>2.9279999999999999</v>
      </c>
      <c r="AY300" s="8">
        <f t="shared" si="12"/>
        <v>2.944</v>
      </c>
      <c r="AZ300" s="8">
        <f t="shared" si="12"/>
        <v>2.96</v>
      </c>
    </row>
    <row r="301" spans="1:52" s="2" customFormat="1" ht="14.25" customHeight="1">
      <c r="A301" s="3" t="str">
        <f>CONCATENATE("n=",ROUNDUP((MAX($H$59:$AB$59)/(100)*((COUNTA($A$232:$A300)+1))),0))</f>
        <v>n=38</v>
      </c>
      <c r="B301" s="2">
        <f>IF(ISBLANK(VLOOKUP($A301,$A$3:$D$57,COUNT($B$3:B$3)+1,FALSE)),NA(),VLOOKUP($A301,$A$3:$D$57,COUNT($B$3:B$3)+1,FALSE))</f>
        <v>6</v>
      </c>
      <c r="C301" s="2">
        <f>IF(ISBLANK(VLOOKUP($A301,$A$3:$D$57,COUNT($B$3:C$3)+1,FALSE)),NA(),VLOOKUP($A301,$A$3:$D$57,COUNT($B$3:C$3)+1,FALSE))</f>
        <v>7</v>
      </c>
      <c r="D301" s="2">
        <f>IF(ISBLANK(VLOOKUP($A301,$A$3:$D$57,COUNT($B$3:D$3)+1,FALSE)),NA(),VLOOKUP($A301,$A$3:$D$57,COUNT($B$3:D$3)+1,FALSE))</f>
        <v>8</v>
      </c>
      <c r="AD301" s="3"/>
      <c r="AE301" s="3"/>
      <c r="AF301" s="3" t="s">
        <v>24</v>
      </c>
      <c r="AG301" s="8">
        <f t="shared" ref="AG301:AZ301" si="13">LOOKUP(SMALL($AE234:$AE300,RANK($AE300,$AE234:$AE300,1)-1),$AE234:$AE297,AG235:AG298)-(LOOKUP(SMALL($AE234:$AE300,RANK($AE300,$AE234:$AE300,1)-1),$AE234:$AE297,AG235:AG298)-LOOKUP(SMALL($AE234:$AE300,RANK($AE300,$AE234:$AE300,1)+1),$AE234:$AE297,AG235:AG298))/(SMALL($AE234:$AE300,RANK($AE300,$AE234:$AE300,1)+1)-SMALL($AE234:$AE300,RANK($AE300,$AE234:$AE300,1)-1))*($AE300-SMALL($AE234:$AE300,RANK($AE300,$AE234:$AE300,1)-1))</f>
        <v>2.6280000000000001</v>
      </c>
      <c r="AH301" s="8">
        <f t="shared" si="13"/>
        <v>2.86</v>
      </c>
      <c r="AI301" s="8">
        <f t="shared" si="13"/>
        <v>2.9820000000000002</v>
      </c>
      <c r="AJ301" s="8">
        <f t="shared" si="13"/>
        <v>3.0720000000000001</v>
      </c>
      <c r="AK301" s="8">
        <f t="shared" si="13"/>
        <v>3.1339999999999999</v>
      </c>
      <c r="AL301" s="8">
        <f t="shared" si="13"/>
        <v>3.194</v>
      </c>
      <c r="AM301" s="8">
        <f t="shared" si="13"/>
        <v>3.234</v>
      </c>
      <c r="AN301" s="8">
        <f t="shared" si="13"/>
        <v>3.274</v>
      </c>
      <c r="AO301" s="8">
        <f t="shared" si="13"/>
        <v>3.306</v>
      </c>
      <c r="AP301" s="8">
        <f t="shared" si="13"/>
        <v>3.3359999999999999</v>
      </c>
      <c r="AQ301" s="8">
        <f t="shared" si="13"/>
        <v>3.3639999999999999</v>
      </c>
      <c r="AR301" s="8">
        <f t="shared" si="13"/>
        <v>3.3860000000000001</v>
      </c>
      <c r="AS301" s="8">
        <f t="shared" si="13"/>
        <v>3.4060000000000001</v>
      </c>
      <c r="AT301" s="8">
        <f t="shared" si="13"/>
        <v>3.4260000000000002</v>
      </c>
      <c r="AU301" s="8">
        <f t="shared" si="13"/>
        <v>3.4460000000000002</v>
      </c>
      <c r="AV301" s="8">
        <f t="shared" si="13"/>
        <v>3.4620000000000002</v>
      </c>
      <c r="AW301" s="8">
        <f t="shared" si="13"/>
        <v>3.4780000000000002</v>
      </c>
      <c r="AX301" s="8">
        <f t="shared" si="13"/>
        <v>3.4939999999999998</v>
      </c>
      <c r="AY301" s="8">
        <f t="shared" si="13"/>
        <v>3.51</v>
      </c>
      <c r="AZ301" s="8">
        <f t="shared" si="13"/>
        <v>3.5259999999999998</v>
      </c>
    </row>
    <row r="302" spans="1:52" s="2" customFormat="1" ht="14.25" customHeight="1">
      <c r="A302" s="3" t="str">
        <f>CONCATENATE("n=",ROUNDUP((MAX($H$59:$AB$59)/(100)*((COUNTA($A$232:$A301)+1))),0))</f>
        <v>n=39</v>
      </c>
      <c r="B302" s="2">
        <f>IF(ISBLANK(VLOOKUP($A302,$A$3:$D$57,COUNT($B$3:B$3)+1,FALSE)),NA(),VLOOKUP($A302,$A$3:$D$57,COUNT($B$3:B$3)+1,FALSE))</f>
        <v>5</v>
      </c>
      <c r="C302" s="2">
        <f>IF(ISBLANK(VLOOKUP($A302,$A$3:$D$57,COUNT($B$3:C$3)+1,FALSE)),NA(),VLOOKUP($A302,$A$3:$D$57,COUNT($B$3:C$3)+1,FALSE))</f>
        <v>8</v>
      </c>
      <c r="D302" s="2">
        <f>IF(ISBLANK(VLOOKUP($A302,$A$3:$D$57,COUNT($B$3:D$3)+1,FALSE)),NA(),VLOOKUP($A302,$A$3:$D$57,COUNT($B$3:D$3)+1,FALSE))</f>
        <v>6</v>
      </c>
      <c r="AD302" s="3"/>
      <c r="AE302" s="3"/>
      <c r="AF302" s="3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spans="1:52" s="2" customFormat="1" ht="14.25" customHeight="1">
      <c r="A303" s="3" t="str">
        <f>CONCATENATE("n=",ROUNDUP((MAX($H$59:$AB$59)/(100)*((COUNTA($A$232:$A302)+1))),0))</f>
        <v>n=40</v>
      </c>
      <c r="B303" s="2">
        <f>IF(ISBLANK(VLOOKUP($A303,$A$3:$D$57,COUNT($B$3:B$3)+1,FALSE)),NA(),VLOOKUP($A303,$A$3:$D$57,COUNT($B$3:B$3)+1,FALSE))</f>
        <v>4</v>
      </c>
      <c r="C303" s="2">
        <f>IF(ISBLANK(VLOOKUP($A303,$A$3:$D$57,COUNT($B$3:C$3)+1,FALSE)),NA(),VLOOKUP($A303,$A$3:$D$57,COUNT($B$3:C$3)+1,FALSE))</f>
        <v>9</v>
      </c>
      <c r="D303" s="2">
        <f>IF(ISBLANK(VLOOKUP($A303,$A$3:$D$57,COUNT($B$3:D$3)+1,FALSE)),NA(),VLOOKUP($A303,$A$3:$D$57,COUNT($B$3:D$3)+1,FALSE))</f>
        <v>7</v>
      </c>
      <c r="AD303" s="43" t="s">
        <v>48</v>
      </c>
      <c r="AE303" s="3"/>
      <c r="AF303" s="3"/>
    </row>
    <row r="304" spans="1:52" s="2" customFormat="1" ht="14.25" customHeight="1">
      <c r="A304" s="3" t="str">
        <f>CONCATENATE("n=",ROUNDUP((MAX($H$59:$AB$59)/(100)*((COUNTA($A$232:$A303)+1))),0))</f>
        <v>n=40</v>
      </c>
      <c r="B304" s="2">
        <f>IF(ISBLANK(VLOOKUP($A304,$A$3:$D$57,COUNT($B$3:B$3)+1,FALSE)),NA(),VLOOKUP($A304,$A$3:$D$57,COUNT($B$3:B$3)+1,FALSE))</f>
        <v>4</v>
      </c>
      <c r="C304" s="2">
        <f>IF(ISBLANK(VLOOKUP($A304,$A$3:$D$57,COUNT($B$3:C$3)+1,FALSE)),NA(),VLOOKUP($A304,$A$3:$D$57,COUNT($B$3:C$3)+1,FALSE))</f>
        <v>9</v>
      </c>
      <c r="D304" s="2">
        <f>IF(ISBLANK(VLOOKUP($A304,$A$3:$D$57,COUNT($B$3:D$3)+1,FALSE)),NA(),VLOOKUP($A304,$A$3:$D$57,COUNT($B$3:D$3)+1,FALSE))</f>
        <v>7</v>
      </c>
      <c r="AD304" s="3"/>
      <c r="AE304" s="3"/>
      <c r="AF304" s="3"/>
      <c r="AG304" s="3" t="s">
        <v>47</v>
      </c>
      <c r="AH304" s="3" t="s">
        <v>46</v>
      </c>
      <c r="AI304" s="3" t="s">
        <v>45</v>
      </c>
      <c r="AJ304" s="3" t="s">
        <v>44</v>
      </c>
      <c r="AK304" s="3" t="s">
        <v>43</v>
      </c>
      <c r="AL304" s="3" t="s">
        <v>42</v>
      </c>
      <c r="AM304" s="3" t="s">
        <v>41</v>
      </c>
      <c r="AN304" s="3" t="s">
        <v>40</v>
      </c>
      <c r="AO304" s="3" t="s">
        <v>39</v>
      </c>
      <c r="AP304" s="3" t="s">
        <v>38</v>
      </c>
      <c r="AQ304" s="3" t="s">
        <v>37</v>
      </c>
      <c r="AR304" s="3" t="s">
        <v>36</v>
      </c>
      <c r="AS304" s="3" t="s">
        <v>35</v>
      </c>
      <c r="AT304" s="3" t="s">
        <v>34</v>
      </c>
      <c r="AU304" s="3" t="s">
        <v>33</v>
      </c>
      <c r="AV304" s="3" t="s">
        <v>32</v>
      </c>
      <c r="AW304" s="3" t="s">
        <v>31</v>
      </c>
      <c r="AX304" s="3" t="s">
        <v>30</v>
      </c>
      <c r="AY304" s="3" t="s">
        <v>29</v>
      </c>
      <c r="AZ304" s="3" t="s">
        <v>28</v>
      </c>
    </row>
    <row r="305" spans="1:52" s="2" customFormat="1" ht="14.25" customHeight="1">
      <c r="A305" s="3" t="str">
        <f>CONCATENATE("n=",ROUNDUP((MAX($H$59:$AB$59)/(100)*((COUNTA($A$232:$A304)+1))),0))</f>
        <v>n=41</v>
      </c>
      <c r="B305" s="2">
        <f>IF(ISBLANK(VLOOKUP($A305,$A$3:$D$57,COUNT($B$3:B$3)+1,FALSE)),NA(),VLOOKUP($A305,$A$3:$D$57,COUNT($B$3:B$3)+1,FALSE))</f>
        <v>5</v>
      </c>
      <c r="C305" s="2">
        <f>IF(ISBLANK(VLOOKUP($A305,$A$3:$D$57,COUNT($B$3:C$3)+1,FALSE)),NA(),VLOOKUP($A305,$A$3:$D$57,COUNT($B$3:C$3)+1,FALSE))</f>
        <v>7</v>
      </c>
      <c r="D305" s="2">
        <f>IF(ISBLANK(VLOOKUP($A305,$A$3:$D$57,COUNT($B$3:D$3)+1,FALSE)),NA(),VLOOKUP($A305,$A$3:$D$57,COUNT($B$3:D$3)+1,FALSE))</f>
        <v>5</v>
      </c>
      <c r="AD305" s="3" t="s">
        <v>26</v>
      </c>
      <c r="AE305" s="3">
        <v>5</v>
      </c>
      <c r="AF305" s="3" t="s">
        <v>25</v>
      </c>
      <c r="AG305" s="6">
        <v>3.6349999999999998</v>
      </c>
      <c r="AH305" s="6">
        <v>4.6020000000000003</v>
      </c>
      <c r="AI305" s="6">
        <v>5.218</v>
      </c>
      <c r="AJ305" s="6">
        <v>5.673</v>
      </c>
      <c r="AK305" s="6">
        <v>6.0330000000000004</v>
      </c>
      <c r="AL305" s="6">
        <v>6.33</v>
      </c>
      <c r="AM305" s="6">
        <v>6.5819999999999999</v>
      </c>
      <c r="AN305" s="6">
        <v>6.8019999999999996</v>
      </c>
      <c r="AO305" s="6">
        <v>6.9950000000000001</v>
      </c>
      <c r="AP305" s="6">
        <v>7.1680000000000001</v>
      </c>
      <c r="AQ305" s="6">
        <v>7.3239999999999998</v>
      </c>
      <c r="AR305" s="6">
        <v>7.4660000000000002</v>
      </c>
      <c r="AS305" s="6">
        <v>7.5960000000000001</v>
      </c>
      <c r="AT305" s="6">
        <v>7.7169999999999996</v>
      </c>
      <c r="AU305" s="6">
        <v>7.8280000000000003</v>
      </c>
      <c r="AV305" s="6">
        <v>7.9320000000000004</v>
      </c>
      <c r="AW305" s="6">
        <v>8.0299999999999994</v>
      </c>
      <c r="AX305" s="6">
        <v>8.1219999999999999</v>
      </c>
      <c r="AY305" s="6">
        <v>8.2080000000000002</v>
      </c>
      <c r="AZ305" s="6">
        <v>8.2940000000000005</v>
      </c>
    </row>
    <row r="306" spans="1:52" s="2" customFormat="1" ht="14.25" customHeight="1">
      <c r="A306" s="3" t="str">
        <f>CONCATENATE("n=",ROUNDUP((MAX($H$59:$AB$59)/(100)*((COUNTA($A$232:$A305)+1))),0))</f>
        <v>n=41</v>
      </c>
      <c r="B306" s="2">
        <f>IF(ISBLANK(VLOOKUP($A306,$A$3:$D$57,COUNT($B$3:B$3)+1,FALSE)),NA(),VLOOKUP($A306,$A$3:$D$57,COUNT($B$3:B$3)+1,FALSE))</f>
        <v>5</v>
      </c>
      <c r="C306" s="2">
        <f>IF(ISBLANK(VLOOKUP($A306,$A$3:$D$57,COUNT($B$3:C$3)+1,FALSE)),NA(),VLOOKUP($A306,$A$3:$D$57,COUNT($B$3:C$3)+1,FALSE))</f>
        <v>7</v>
      </c>
      <c r="D306" s="2">
        <f>IF(ISBLANK(VLOOKUP($A306,$A$3:$D$57,COUNT($B$3:D$3)+1,FALSE)),NA(),VLOOKUP($A306,$A$3:$D$57,COUNT($B$3:D$3)+1,FALSE))</f>
        <v>5</v>
      </c>
      <c r="AD306" s="3"/>
      <c r="AE306" s="3"/>
      <c r="AF306" s="3" t="s">
        <v>24</v>
      </c>
      <c r="AG306" s="6">
        <v>5.702</v>
      </c>
      <c r="AH306" s="6">
        <v>6.976</v>
      </c>
      <c r="AI306" s="6">
        <v>7.8040000000000003</v>
      </c>
      <c r="AJ306" s="6">
        <v>8.4209999999999994</v>
      </c>
      <c r="AK306" s="6">
        <v>8.9130000000000003</v>
      </c>
      <c r="AL306" s="6">
        <v>9.3209999999999997</v>
      </c>
      <c r="AM306" s="6">
        <v>9.6690000000000005</v>
      </c>
      <c r="AN306" s="6">
        <v>9.9719999999999995</v>
      </c>
      <c r="AO306" s="6">
        <v>10.24</v>
      </c>
      <c r="AP306" s="6">
        <v>10.48</v>
      </c>
      <c r="AQ306" s="6">
        <v>10.7</v>
      </c>
      <c r="AR306" s="6">
        <v>10.89</v>
      </c>
      <c r="AS306" s="6">
        <v>11.08</v>
      </c>
      <c r="AT306" s="6">
        <v>11.24</v>
      </c>
      <c r="AU306" s="6">
        <v>11.4</v>
      </c>
      <c r="AV306" s="6">
        <v>11.55</v>
      </c>
      <c r="AW306" s="6">
        <v>11.68</v>
      </c>
      <c r="AX306" s="6">
        <v>11.81</v>
      </c>
      <c r="AY306" s="6">
        <v>11.93</v>
      </c>
      <c r="AZ306" s="6">
        <v>12.05</v>
      </c>
    </row>
    <row r="307" spans="1:52" s="2" customFormat="1" ht="14.25" customHeight="1">
      <c r="A307" s="3" t="str">
        <f>CONCATENATE("n=",ROUNDUP((MAX($H$59:$AB$59)/(100)*((COUNTA($A$232:$A306)+1))),0))</f>
        <v>n=42</v>
      </c>
      <c r="B307" s="2">
        <f>IF(ISBLANK(VLOOKUP($A307,$A$3:$D$57,COUNT($B$3:B$3)+1,FALSE)),NA(),VLOOKUP($A307,$A$3:$D$57,COUNT($B$3:B$3)+1,FALSE))</f>
        <v>9</v>
      </c>
      <c r="C307" s="2">
        <f>IF(ISBLANK(VLOOKUP($A307,$A$3:$D$57,COUNT($B$3:C$3)+1,FALSE)),NA(),VLOOKUP($A307,$A$3:$D$57,COUNT($B$3:C$3)+1,FALSE))</f>
        <v>9</v>
      </c>
      <c r="D307" s="2">
        <f>IF(ISBLANK(VLOOKUP($A307,$A$3:$D$57,COUNT($B$3:D$3)+1,FALSE)),NA(),VLOOKUP($A307,$A$3:$D$57,COUNT($B$3:D$3)+1,FALSE))</f>
        <v>7</v>
      </c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1:52" s="2" customFormat="1" ht="14.25" customHeight="1">
      <c r="A308" s="3" t="str">
        <f>CONCATENATE("n=",ROUNDUP((MAX($H$59:$AB$59)/(100)*((COUNTA($A$232:$A307)+1))),0))</f>
        <v>n=42</v>
      </c>
      <c r="B308" s="2">
        <f>IF(ISBLANK(VLOOKUP($A308,$A$3:$D$57,COUNT($B$3:B$3)+1,FALSE)),NA(),VLOOKUP($A308,$A$3:$D$57,COUNT($B$3:B$3)+1,FALSE))</f>
        <v>9</v>
      </c>
      <c r="C308" s="2">
        <f>IF(ISBLANK(VLOOKUP($A308,$A$3:$D$57,COUNT($B$3:C$3)+1,FALSE)),NA(),VLOOKUP($A308,$A$3:$D$57,COUNT($B$3:C$3)+1,FALSE))</f>
        <v>9</v>
      </c>
      <c r="D308" s="2">
        <f>IF(ISBLANK(VLOOKUP($A308,$A$3:$D$57,COUNT($B$3:D$3)+1,FALSE)),NA(),VLOOKUP($A308,$A$3:$D$57,COUNT($B$3:D$3)+1,FALSE))</f>
        <v>7</v>
      </c>
      <c r="AD308" s="3" t="s">
        <v>26</v>
      </c>
      <c r="AE308" s="3">
        <v>6</v>
      </c>
      <c r="AF308" s="3" t="s">
        <v>25</v>
      </c>
      <c r="AG308" s="6">
        <v>3.4609999999999999</v>
      </c>
      <c r="AH308" s="6">
        <v>4.3390000000000004</v>
      </c>
      <c r="AI308" s="6">
        <v>4.8959999999999999</v>
      </c>
      <c r="AJ308" s="6">
        <v>5.3049999999999997</v>
      </c>
      <c r="AK308" s="6">
        <v>5.6280000000000001</v>
      </c>
      <c r="AL308" s="6">
        <v>5.8949999999999996</v>
      </c>
      <c r="AM308" s="6">
        <v>6.1219999999999999</v>
      </c>
      <c r="AN308" s="6">
        <v>6.319</v>
      </c>
      <c r="AO308" s="6">
        <v>6.4930000000000003</v>
      </c>
      <c r="AP308" s="6">
        <v>6.649</v>
      </c>
      <c r="AQ308" s="6">
        <v>6.7889999999999997</v>
      </c>
      <c r="AR308" s="6">
        <v>6.9169999999999998</v>
      </c>
      <c r="AS308" s="6">
        <v>7.0339999999999998</v>
      </c>
      <c r="AT308" s="6">
        <v>7.1429999999999998</v>
      </c>
      <c r="AU308" s="6">
        <v>7.2439999999999998</v>
      </c>
      <c r="AV308" s="6">
        <v>7.3380000000000001</v>
      </c>
      <c r="AW308" s="6">
        <v>7.4260000000000002</v>
      </c>
      <c r="AX308" s="6">
        <v>7.508</v>
      </c>
      <c r="AY308" s="6">
        <v>7.5869999999999997</v>
      </c>
      <c r="AZ308" s="6">
        <v>7.6659999999999995</v>
      </c>
    </row>
    <row r="309" spans="1:52" s="2" customFormat="1" ht="14.25" customHeight="1">
      <c r="A309" s="3" t="str">
        <f>CONCATENATE("n=",ROUNDUP((MAX($H$59:$AB$59)/(100)*((COUNTA($A$232:$A308)+1))),0))</f>
        <v>n=43</v>
      </c>
      <c r="B309" s="2">
        <f>IF(ISBLANK(VLOOKUP($A309,$A$3:$D$57,COUNT($B$3:B$3)+1,FALSE)),NA(),VLOOKUP($A309,$A$3:$D$57,COUNT($B$3:B$3)+1,FALSE))</f>
        <v>5</v>
      </c>
      <c r="C309" s="2">
        <f>IF(ISBLANK(VLOOKUP($A309,$A$3:$D$57,COUNT($B$3:C$3)+1,FALSE)),NA(),VLOOKUP($A309,$A$3:$D$57,COUNT($B$3:C$3)+1,FALSE))</f>
        <v>8</v>
      </c>
      <c r="D309" s="2">
        <f>IF(ISBLANK(VLOOKUP($A309,$A$3:$D$57,COUNT($B$3:D$3)+1,FALSE)),NA(),VLOOKUP($A309,$A$3:$D$57,COUNT($B$3:D$3)+1,FALSE))</f>
        <v>3</v>
      </c>
      <c r="AD309" s="3"/>
      <c r="AE309" s="3"/>
      <c r="AF309" s="3" t="s">
        <v>24</v>
      </c>
      <c r="AG309" s="6">
        <v>5.2430000000000003</v>
      </c>
      <c r="AH309" s="6">
        <v>6.3310000000000004</v>
      </c>
      <c r="AI309" s="6">
        <v>7.0330000000000004</v>
      </c>
      <c r="AJ309" s="6">
        <v>7.556</v>
      </c>
      <c r="AK309" s="6">
        <v>7.9729999999999999</v>
      </c>
      <c r="AL309" s="6">
        <v>8.3179999999999996</v>
      </c>
      <c r="AM309" s="6">
        <v>8.6129999999999995</v>
      </c>
      <c r="AN309" s="6">
        <v>8.8689999999999998</v>
      </c>
      <c r="AO309" s="6">
        <v>9.0969999999999995</v>
      </c>
      <c r="AP309" s="6">
        <v>9.3010000000000002</v>
      </c>
      <c r="AQ309" s="6">
        <v>9.4849999999999994</v>
      </c>
      <c r="AR309" s="6">
        <v>9.6530000000000005</v>
      </c>
      <c r="AS309" s="6">
        <v>9.8079999999999998</v>
      </c>
      <c r="AT309" s="6">
        <v>9.9510000000000005</v>
      </c>
      <c r="AU309" s="6">
        <v>10.08</v>
      </c>
      <c r="AV309" s="6">
        <v>10.210000000000001</v>
      </c>
      <c r="AW309" s="6">
        <v>10.32</v>
      </c>
      <c r="AX309" s="6">
        <v>10.43</v>
      </c>
      <c r="AY309" s="6">
        <v>10.54</v>
      </c>
      <c r="AZ309" s="6">
        <v>10.65</v>
      </c>
    </row>
    <row r="310" spans="1:52" s="2" customFormat="1" ht="14.25" customHeight="1">
      <c r="A310" s="3" t="str">
        <f>CONCATENATE("n=",ROUNDUP((MAX($H$59:$AB$59)/(100)*((COUNTA($A$232:$A309)+1))),0))</f>
        <v>n=43</v>
      </c>
      <c r="B310" s="2">
        <f>IF(ISBLANK(VLOOKUP($A310,$A$3:$D$57,COUNT($B$3:B$3)+1,FALSE)),NA(),VLOOKUP($A310,$A$3:$D$57,COUNT($B$3:B$3)+1,FALSE))</f>
        <v>5</v>
      </c>
      <c r="C310" s="2">
        <f>IF(ISBLANK(VLOOKUP($A310,$A$3:$D$57,COUNT($B$3:C$3)+1,FALSE)),NA(),VLOOKUP($A310,$A$3:$D$57,COUNT($B$3:C$3)+1,FALSE))</f>
        <v>8</v>
      </c>
      <c r="D310" s="2">
        <f>IF(ISBLANK(VLOOKUP($A310,$A$3:$D$57,COUNT($B$3:D$3)+1,FALSE)),NA(),VLOOKUP($A310,$A$3:$D$57,COUNT($B$3:D$3)+1,FALSE))</f>
        <v>3</v>
      </c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1:52" s="2" customFormat="1" ht="14.25" customHeight="1">
      <c r="A311" s="3" t="str">
        <f>CONCATENATE("n=",ROUNDUP((MAX($H$59:$AB$59)/(100)*((COUNTA($A$232:$A310)+1))),0))</f>
        <v>n=44</v>
      </c>
      <c r="B311" s="2">
        <f>IF(ISBLANK(VLOOKUP($A311,$A$3:$D$57,COUNT($B$3:B$3)+1,FALSE)),NA(),VLOOKUP($A311,$A$3:$D$57,COUNT($B$3:B$3)+1,FALSE))</f>
        <v>5</v>
      </c>
      <c r="C311" s="2">
        <f>IF(ISBLANK(VLOOKUP($A311,$A$3:$D$57,COUNT($B$3:C$3)+1,FALSE)),NA(),VLOOKUP($A311,$A$3:$D$57,COUNT($B$3:C$3)+1,FALSE))</f>
        <v>5</v>
      </c>
      <c r="D311" s="2">
        <f>IF(ISBLANK(VLOOKUP($A311,$A$3:$D$57,COUNT($B$3:D$3)+1,FALSE)),NA(),VLOOKUP($A311,$A$3:$D$57,COUNT($B$3:D$3)+1,FALSE))</f>
        <v>6</v>
      </c>
      <c r="AD311" s="3" t="s">
        <v>26</v>
      </c>
      <c r="AE311" s="3">
        <v>7</v>
      </c>
      <c r="AF311" s="3" t="s">
        <v>25</v>
      </c>
      <c r="AG311" s="6">
        <v>3.3439999999999999</v>
      </c>
      <c r="AH311" s="6">
        <v>4.165</v>
      </c>
      <c r="AI311" s="6">
        <v>4.681</v>
      </c>
      <c r="AJ311" s="6">
        <v>5.0599999999999996</v>
      </c>
      <c r="AK311" s="6">
        <v>5.359</v>
      </c>
      <c r="AL311" s="6">
        <v>5.6059999999999999</v>
      </c>
      <c r="AM311" s="6">
        <v>5.8150000000000004</v>
      </c>
      <c r="AN311" s="6">
        <v>5.9980000000000002</v>
      </c>
      <c r="AO311" s="6">
        <v>6.1580000000000004</v>
      </c>
      <c r="AP311" s="6">
        <v>6.3019999999999996</v>
      </c>
      <c r="AQ311" s="6">
        <v>6.431</v>
      </c>
      <c r="AR311" s="6">
        <v>6.55</v>
      </c>
      <c r="AS311" s="6">
        <v>6.6580000000000004</v>
      </c>
      <c r="AT311" s="6">
        <v>6.7590000000000003</v>
      </c>
      <c r="AU311" s="6">
        <v>6.8520000000000003</v>
      </c>
      <c r="AV311" s="6">
        <v>6.9390000000000001</v>
      </c>
      <c r="AW311" s="6">
        <v>7.02</v>
      </c>
      <c r="AX311" s="6">
        <v>7.0970000000000004</v>
      </c>
      <c r="AY311" s="6">
        <v>7.17</v>
      </c>
      <c r="AZ311" s="6">
        <v>7.2429999999999994</v>
      </c>
    </row>
    <row r="312" spans="1:52" s="2" customFormat="1" ht="14.25" customHeight="1">
      <c r="A312" s="3" t="str">
        <f>CONCATENATE("n=",ROUNDUP((MAX($H$59:$AB$59)/(100)*((COUNTA($A$232:$A311)+1))),0))</f>
        <v>n=44</v>
      </c>
      <c r="B312" s="2">
        <f>IF(ISBLANK(VLOOKUP($A312,$A$3:$D$57,COUNT($B$3:B$3)+1,FALSE)),NA(),VLOOKUP($A312,$A$3:$D$57,COUNT($B$3:B$3)+1,FALSE))</f>
        <v>5</v>
      </c>
      <c r="C312" s="2">
        <f>IF(ISBLANK(VLOOKUP($A312,$A$3:$D$57,COUNT($B$3:C$3)+1,FALSE)),NA(),VLOOKUP($A312,$A$3:$D$57,COUNT($B$3:C$3)+1,FALSE))</f>
        <v>5</v>
      </c>
      <c r="D312" s="2">
        <f>IF(ISBLANK(VLOOKUP($A312,$A$3:$D$57,COUNT($B$3:D$3)+1,FALSE)),NA(),VLOOKUP($A312,$A$3:$D$57,COUNT($B$3:D$3)+1,FALSE))</f>
        <v>6</v>
      </c>
      <c r="AD312" s="3"/>
      <c r="AE312" s="3"/>
      <c r="AF312" s="3" t="s">
        <v>24</v>
      </c>
      <c r="AG312" s="6">
        <v>4.9489999999999998</v>
      </c>
      <c r="AH312" s="6">
        <v>5.9189999999999996</v>
      </c>
      <c r="AI312" s="6">
        <v>6.5430000000000001</v>
      </c>
      <c r="AJ312" s="6">
        <v>7.0049999999999999</v>
      </c>
      <c r="AK312" s="6">
        <v>7.3730000000000002</v>
      </c>
      <c r="AL312" s="6">
        <v>7.6790000000000003</v>
      </c>
      <c r="AM312" s="6">
        <v>7.9390000000000001</v>
      </c>
      <c r="AN312" s="6">
        <v>8.1660000000000004</v>
      </c>
      <c r="AO312" s="6">
        <v>8.3680000000000003</v>
      </c>
      <c r="AP312" s="6">
        <v>8.548</v>
      </c>
      <c r="AQ312" s="6">
        <v>8.7110000000000003</v>
      </c>
      <c r="AR312" s="6">
        <v>8.86</v>
      </c>
      <c r="AS312" s="6">
        <v>8.9969999999999999</v>
      </c>
      <c r="AT312" s="6">
        <v>9.1240000000000006</v>
      </c>
      <c r="AU312" s="6">
        <v>9.2420000000000009</v>
      </c>
      <c r="AV312" s="6">
        <v>9.3529999999999998</v>
      </c>
      <c r="AW312" s="6">
        <v>9.4559999999999995</v>
      </c>
      <c r="AX312" s="6">
        <v>9.5540000000000003</v>
      </c>
      <c r="AY312" s="6">
        <v>9.6460000000000008</v>
      </c>
      <c r="AZ312" s="6">
        <v>9.7380000000000013</v>
      </c>
    </row>
    <row r="313" spans="1:52" s="2" customFormat="1" ht="14.25" customHeight="1">
      <c r="A313" s="3" t="str">
        <f>CONCATENATE("n=",ROUNDUP((MAX($H$59:$AB$59)/(100)*((COUNTA($A$232:$A312)+1))),0))</f>
        <v>n=45</v>
      </c>
      <c r="B313" s="2">
        <f>IF(ISBLANK(VLOOKUP($A313,$A$3:$D$57,COUNT($B$3:B$3)+1,FALSE)),NA(),VLOOKUP($A313,$A$3:$D$57,COUNT($B$3:B$3)+1,FALSE))</f>
        <v>10</v>
      </c>
      <c r="C313" s="2">
        <f>IF(ISBLANK(VLOOKUP($A313,$A$3:$D$57,COUNT($B$3:C$3)+1,FALSE)),NA(),VLOOKUP($A313,$A$3:$D$57,COUNT($B$3:C$3)+1,FALSE))</f>
        <v>9</v>
      </c>
      <c r="D313" s="2">
        <f>IF(ISBLANK(VLOOKUP($A313,$A$3:$D$57,COUNT($B$3:D$3)+1,FALSE)),NA(),VLOOKUP($A313,$A$3:$D$57,COUNT($B$3:D$3)+1,FALSE))</f>
        <v>6</v>
      </c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1:52" s="2" customFormat="1" ht="14.25" customHeight="1">
      <c r="A314" s="3" t="str">
        <f>CONCATENATE("n=",ROUNDUP((MAX($H$59:$AB$59)/(100)*((COUNTA($A$232:$A313)+1))),0))</f>
        <v>n=46</v>
      </c>
      <c r="B314" s="2">
        <f>IF(ISBLANK(VLOOKUP($A314,$A$3:$D$57,COUNT($B$3:B$3)+1,FALSE)),NA(),VLOOKUP($A314,$A$3:$D$57,COUNT($B$3:B$3)+1,FALSE))</f>
        <v>8</v>
      </c>
      <c r="C314" s="2">
        <f>IF(ISBLANK(VLOOKUP($A314,$A$3:$D$57,COUNT($B$3:C$3)+1,FALSE)),NA(),VLOOKUP($A314,$A$3:$D$57,COUNT($B$3:C$3)+1,FALSE))</f>
        <v>10</v>
      </c>
      <c r="D314" s="2">
        <f>IF(ISBLANK(VLOOKUP($A314,$A$3:$D$57,COUNT($B$3:D$3)+1,FALSE)),NA(),VLOOKUP($A314,$A$3:$D$57,COUNT($B$3:D$3)+1,FALSE))</f>
        <v>7</v>
      </c>
      <c r="AD314" s="3" t="s">
        <v>26</v>
      </c>
      <c r="AE314" s="3">
        <v>8</v>
      </c>
      <c r="AF314" s="3" t="s">
        <v>25</v>
      </c>
      <c r="AG314" s="6">
        <v>3.2610000000000001</v>
      </c>
      <c r="AH314" s="6">
        <v>4.0410000000000004</v>
      </c>
      <c r="AI314" s="6">
        <v>4.5289999999999999</v>
      </c>
      <c r="AJ314" s="6">
        <v>4.8860000000000001</v>
      </c>
      <c r="AK314" s="6">
        <v>5.1669999999999998</v>
      </c>
      <c r="AL314" s="6">
        <v>5.399</v>
      </c>
      <c r="AM314" s="6">
        <v>5.5970000000000004</v>
      </c>
      <c r="AN314" s="6">
        <v>5.7670000000000003</v>
      </c>
      <c r="AO314" s="6">
        <v>5.9180000000000001</v>
      </c>
      <c r="AP314" s="6">
        <v>6.0540000000000003</v>
      </c>
      <c r="AQ314" s="6">
        <v>6.1749999999999998</v>
      </c>
      <c r="AR314" s="6">
        <v>6.2869999999999999</v>
      </c>
      <c r="AS314" s="6">
        <v>6.3890000000000002</v>
      </c>
      <c r="AT314" s="6">
        <v>6.4829999999999997</v>
      </c>
      <c r="AU314" s="6">
        <v>6.5709999999999997</v>
      </c>
      <c r="AV314" s="6">
        <v>6.6529999999999996</v>
      </c>
      <c r="AW314" s="6">
        <v>6.7290000000000001</v>
      </c>
      <c r="AX314" s="6">
        <v>6.8019999999999996</v>
      </c>
      <c r="AY314" s="6">
        <v>6.87</v>
      </c>
      <c r="AZ314" s="6">
        <v>6.9380000000000006</v>
      </c>
    </row>
    <row r="315" spans="1:52" s="2" customFormat="1" ht="14.25" customHeight="1">
      <c r="A315" s="3" t="str">
        <f>CONCATENATE("n=",ROUNDUP((MAX($H$59:$AB$59)/(100)*((COUNTA($A$232:$A314)+1))),0))</f>
        <v>n=46</v>
      </c>
      <c r="B315" s="2">
        <f>IF(ISBLANK(VLOOKUP($A315,$A$3:$D$57,COUNT($B$3:B$3)+1,FALSE)),NA(),VLOOKUP($A315,$A$3:$D$57,COUNT($B$3:B$3)+1,FALSE))</f>
        <v>8</v>
      </c>
      <c r="C315" s="2">
        <f>IF(ISBLANK(VLOOKUP($A315,$A$3:$D$57,COUNT($B$3:C$3)+1,FALSE)),NA(),VLOOKUP($A315,$A$3:$D$57,COUNT($B$3:C$3)+1,FALSE))</f>
        <v>10</v>
      </c>
      <c r="D315" s="2">
        <f>IF(ISBLANK(VLOOKUP($A315,$A$3:$D$57,COUNT($B$3:D$3)+1,FALSE)),NA(),VLOOKUP($A315,$A$3:$D$57,COUNT($B$3:D$3)+1,FALSE))</f>
        <v>7</v>
      </c>
      <c r="AD315" s="3"/>
      <c r="AE315" s="3"/>
      <c r="AF315" s="3" t="s">
        <v>24</v>
      </c>
      <c r="AG315" s="6">
        <v>4.7460000000000004</v>
      </c>
      <c r="AH315" s="6">
        <v>5.6349999999999998</v>
      </c>
      <c r="AI315" s="6">
        <v>6.2039999999999997</v>
      </c>
      <c r="AJ315" s="6">
        <v>6.625</v>
      </c>
      <c r="AK315" s="6">
        <v>6.96</v>
      </c>
      <c r="AL315" s="6">
        <v>7.2370000000000001</v>
      </c>
      <c r="AM315" s="6">
        <v>7.4740000000000002</v>
      </c>
      <c r="AN315" s="6">
        <v>7.681</v>
      </c>
      <c r="AO315" s="6">
        <v>7.8630000000000004</v>
      </c>
      <c r="AP315" s="6">
        <v>8.0269999999999992</v>
      </c>
      <c r="AQ315" s="6">
        <v>8.1760000000000002</v>
      </c>
      <c r="AR315" s="6">
        <v>8.3119999999999994</v>
      </c>
      <c r="AS315" s="6">
        <v>8.4359999999999999</v>
      </c>
      <c r="AT315" s="6">
        <v>8.5519999999999996</v>
      </c>
      <c r="AU315" s="6">
        <v>8.6590000000000007</v>
      </c>
      <c r="AV315" s="6">
        <v>8.76</v>
      </c>
      <c r="AW315" s="6">
        <v>8.8539999999999992</v>
      </c>
      <c r="AX315" s="6">
        <v>8.9429999999999996</v>
      </c>
      <c r="AY315" s="6">
        <v>9.0269999999999992</v>
      </c>
      <c r="AZ315" s="6">
        <v>9.1109999999999989</v>
      </c>
    </row>
    <row r="316" spans="1:52" s="2" customFormat="1" ht="14.25" customHeight="1">
      <c r="A316" s="3" t="str">
        <f>CONCATENATE("n=",ROUNDUP((MAX($H$59:$AB$59)/(100)*((COUNTA($A$232:$A315)+1))),0))</f>
        <v>n=47</v>
      </c>
      <c r="B316" s="2">
        <f>IF(ISBLANK(VLOOKUP($A316,$A$3:$D$57,COUNT($B$3:B$3)+1,FALSE)),NA(),VLOOKUP($A316,$A$3:$D$57,COUNT($B$3:B$3)+1,FALSE))</f>
        <v>4</v>
      </c>
      <c r="C316" s="2">
        <f>IF(ISBLANK(VLOOKUP($A316,$A$3:$D$57,COUNT($B$3:C$3)+1,FALSE)),NA(),VLOOKUP($A316,$A$3:$D$57,COUNT($B$3:C$3)+1,FALSE))</f>
        <v>8</v>
      </c>
      <c r="D316" s="2">
        <f>IF(ISBLANK(VLOOKUP($A316,$A$3:$D$57,COUNT($B$3:D$3)+1,FALSE)),NA(),VLOOKUP($A316,$A$3:$D$57,COUNT($B$3:D$3)+1,FALSE))</f>
        <v>6</v>
      </c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1:52" s="2" customFormat="1" ht="14.25" customHeight="1">
      <c r="A317" s="3" t="str">
        <f>CONCATENATE("n=",ROUNDUP((MAX($H$59:$AB$59)/(100)*((COUNTA($A$232:$A316)+1))),0))</f>
        <v>n=47</v>
      </c>
      <c r="B317" s="2">
        <f>IF(ISBLANK(VLOOKUP($A317,$A$3:$D$57,COUNT($B$3:B$3)+1,FALSE)),NA(),VLOOKUP($A317,$A$3:$D$57,COUNT($B$3:B$3)+1,FALSE))</f>
        <v>4</v>
      </c>
      <c r="C317" s="2">
        <f>IF(ISBLANK(VLOOKUP($A317,$A$3:$D$57,COUNT($B$3:C$3)+1,FALSE)),NA(),VLOOKUP($A317,$A$3:$D$57,COUNT($B$3:C$3)+1,FALSE))</f>
        <v>8</v>
      </c>
      <c r="D317" s="2">
        <f>IF(ISBLANK(VLOOKUP($A317,$A$3:$D$57,COUNT($B$3:D$3)+1,FALSE)),NA(),VLOOKUP($A317,$A$3:$D$57,COUNT($B$3:D$3)+1,FALSE))</f>
        <v>6</v>
      </c>
      <c r="AD317" s="3" t="s">
        <v>26</v>
      </c>
      <c r="AE317" s="3">
        <v>9</v>
      </c>
      <c r="AF317" s="3" t="s">
        <v>25</v>
      </c>
      <c r="AG317" s="6">
        <v>3.1989999999999998</v>
      </c>
      <c r="AH317" s="6">
        <v>3.9489999999999998</v>
      </c>
      <c r="AI317" s="6">
        <v>4.415</v>
      </c>
      <c r="AJ317" s="6">
        <v>4.7560000000000002</v>
      </c>
      <c r="AK317" s="6">
        <v>5.024</v>
      </c>
      <c r="AL317" s="6">
        <v>5.2439999999999998</v>
      </c>
      <c r="AM317" s="6">
        <v>5.4320000000000004</v>
      </c>
      <c r="AN317" s="6">
        <v>5.5949999999999998</v>
      </c>
      <c r="AO317" s="6">
        <v>5.7389999999999999</v>
      </c>
      <c r="AP317" s="6">
        <v>5.867</v>
      </c>
      <c r="AQ317" s="6">
        <v>5.9829999999999997</v>
      </c>
      <c r="AR317" s="6">
        <v>6.0890000000000004</v>
      </c>
      <c r="AS317" s="6">
        <v>6.1859999999999999</v>
      </c>
      <c r="AT317" s="6">
        <v>6.2759999999999998</v>
      </c>
      <c r="AU317" s="6">
        <v>6.359</v>
      </c>
      <c r="AV317" s="6">
        <v>6.4370000000000003</v>
      </c>
      <c r="AW317" s="6">
        <v>6.51</v>
      </c>
      <c r="AX317" s="6">
        <v>6.5789999999999997</v>
      </c>
      <c r="AY317" s="6">
        <v>6.6440000000000001</v>
      </c>
      <c r="AZ317" s="6">
        <v>6.7090000000000005</v>
      </c>
    </row>
    <row r="318" spans="1:52" s="2" customFormat="1" ht="14.25" customHeight="1">
      <c r="A318" s="3" t="str">
        <f>CONCATENATE("n=",ROUNDUP((MAX($H$59:$AB$59)/(100)*((COUNTA($A$232:$A317)+1))),0))</f>
        <v>n=48</v>
      </c>
      <c r="B318" s="2">
        <f>IF(ISBLANK(VLOOKUP($A318,$A$3:$D$57,COUNT($B$3:B$3)+1,FALSE)),NA(),VLOOKUP($A318,$A$3:$D$57,COUNT($B$3:B$3)+1,FALSE))</f>
        <v>8</v>
      </c>
      <c r="C318" s="2">
        <f>IF(ISBLANK(VLOOKUP($A318,$A$3:$D$57,COUNT($B$3:C$3)+1,FALSE)),NA(),VLOOKUP($A318,$A$3:$D$57,COUNT($B$3:C$3)+1,FALSE))</f>
        <v>7</v>
      </c>
      <c r="D318" s="2">
        <f>IF(ISBLANK(VLOOKUP($A318,$A$3:$D$57,COUNT($B$3:D$3)+1,FALSE)),NA(),VLOOKUP($A318,$A$3:$D$57,COUNT($B$3:D$3)+1,FALSE))</f>
        <v>9</v>
      </c>
      <c r="AD318" s="3"/>
      <c r="AE318" s="3"/>
      <c r="AF318" s="3" t="s">
        <v>24</v>
      </c>
      <c r="AG318" s="6">
        <v>4.5960000000000001</v>
      </c>
      <c r="AH318" s="6">
        <v>5.4279999999999999</v>
      </c>
      <c r="AI318" s="6">
        <v>5.9569999999999999</v>
      </c>
      <c r="AJ318" s="6">
        <v>6.3479999999999999</v>
      </c>
      <c r="AK318" s="6">
        <v>6.6580000000000004</v>
      </c>
      <c r="AL318" s="6">
        <v>6.915</v>
      </c>
      <c r="AM318" s="6">
        <v>7.1340000000000003</v>
      </c>
      <c r="AN318" s="6">
        <v>7.3250000000000002</v>
      </c>
      <c r="AO318" s="6">
        <v>7.4950000000000001</v>
      </c>
      <c r="AP318" s="6">
        <v>7.6470000000000002</v>
      </c>
      <c r="AQ318" s="6">
        <v>7.7839999999999998</v>
      </c>
      <c r="AR318" s="6">
        <v>7.91</v>
      </c>
      <c r="AS318" s="6">
        <v>8.0250000000000004</v>
      </c>
      <c r="AT318" s="6">
        <v>8.1319999999999997</v>
      </c>
      <c r="AU318" s="6">
        <v>8.2319999999999993</v>
      </c>
      <c r="AV318" s="6">
        <v>8.3249999999999993</v>
      </c>
      <c r="AW318" s="6">
        <v>8.4120000000000008</v>
      </c>
      <c r="AX318" s="6">
        <v>8.4949999999999992</v>
      </c>
      <c r="AY318" s="6">
        <v>8.5730000000000004</v>
      </c>
      <c r="AZ318" s="6">
        <v>8.6510000000000016</v>
      </c>
    </row>
    <row r="319" spans="1:52" s="2" customFormat="1" ht="14.25" customHeight="1">
      <c r="A319" s="3" t="str">
        <f>CONCATENATE("n=",ROUNDUP((MAX($H$59:$AB$59)/(100)*((COUNTA($A$232:$A318)+1))),0))</f>
        <v>n=48</v>
      </c>
      <c r="B319" s="2">
        <f>IF(ISBLANK(VLOOKUP($A319,$A$3:$D$57,COUNT($B$3:B$3)+1,FALSE)),NA(),VLOOKUP($A319,$A$3:$D$57,COUNT($B$3:B$3)+1,FALSE))</f>
        <v>8</v>
      </c>
      <c r="C319" s="2">
        <f>IF(ISBLANK(VLOOKUP($A319,$A$3:$D$57,COUNT($B$3:C$3)+1,FALSE)),NA(),VLOOKUP($A319,$A$3:$D$57,COUNT($B$3:C$3)+1,FALSE))</f>
        <v>7</v>
      </c>
      <c r="D319" s="2">
        <f>IF(ISBLANK(VLOOKUP($A319,$A$3:$D$57,COUNT($B$3:D$3)+1,FALSE)),NA(),VLOOKUP($A319,$A$3:$D$57,COUNT($B$3:D$3)+1,FALSE))</f>
        <v>9</v>
      </c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1:52" s="2" customFormat="1" ht="14.25" customHeight="1">
      <c r="A320" s="3" t="str">
        <f>CONCATENATE("n=",ROUNDUP((MAX($H$59:$AB$59)/(100)*((COUNTA($A$232:$A319)+1))),0))</f>
        <v>n=49</v>
      </c>
      <c r="B320" s="2">
        <f>IF(ISBLANK(VLOOKUP($A320,$A$3:$D$57,COUNT($B$3:B$3)+1,FALSE)),NA(),VLOOKUP($A320,$A$3:$D$57,COUNT($B$3:B$3)+1,FALSE))</f>
        <v>4</v>
      </c>
      <c r="C320" s="2">
        <f>IF(ISBLANK(VLOOKUP($A320,$A$3:$D$57,COUNT($B$3:C$3)+1,FALSE)),NA(),VLOOKUP($A320,$A$3:$D$57,COUNT($B$3:C$3)+1,FALSE))</f>
        <v>8</v>
      </c>
      <c r="D320" s="2">
        <f>IF(ISBLANK(VLOOKUP($A320,$A$3:$D$57,COUNT($B$3:D$3)+1,FALSE)),NA(),VLOOKUP($A320,$A$3:$D$57,COUNT($B$3:D$3)+1,FALSE))</f>
        <v>4</v>
      </c>
      <c r="AD320" s="3" t="s">
        <v>26</v>
      </c>
      <c r="AE320" s="3">
        <v>10</v>
      </c>
      <c r="AF320" s="3" t="s">
        <v>25</v>
      </c>
      <c r="AG320" s="6">
        <v>3.1509999999999998</v>
      </c>
      <c r="AH320" s="6">
        <v>3.8769999999999998</v>
      </c>
      <c r="AI320" s="6">
        <v>4.327</v>
      </c>
      <c r="AJ320" s="6">
        <v>4.6539999999999999</v>
      </c>
      <c r="AK320" s="6">
        <v>4.9119999999999999</v>
      </c>
      <c r="AL320" s="6">
        <v>5.1239999999999997</v>
      </c>
      <c r="AM320" s="6">
        <v>5.3049999999999997</v>
      </c>
      <c r="AN320" s="6">
        <v>5.4610000000000003</v>
      </c>
      <c r="AO320" s="6">
        <v>5.5590000000000002</v>
      </c>
      <c r="AP320" s="6">
        <v>5.7220000000000004</v>
      </c>
      <c r="AQ320" s="6">
        <v>5.8330000000000002</v>
      </c>
      <c r="AR320" s="6">
        <v>5.9349999999999996</v>
      </c>
      <c r="AS320" s="6">
        <v>6.0279999999999996</v>
      </c>
      <c r="AT320" s="6">
        <v>6.1139999999999999</v>
      </c>
      <c r="AU320" s="6">
        <v>6.194</v>
      </c>
      <c r="AV320" s="6">
        <v>6.2690000000000001</v>
      </c>
      <c r="AW320" s="6">
        <v>6.3390000000000004</v>
      </c>
      <c r="AX320" s="6">
        <v>6.4050000000000002</v>
      </c>
      <c r="AY320" s="6">
        <v>6.4669999999999996</v>
      </c>
      <c r="AZ320" s="6">
        <v>6.5244999999999997</v>
      </c>
    </row>
    <row r="321" spans="1:52" s="2" customFormat="1" ht="14.25" customHeight="1">
      <c r="A321" s="3" t="str">
        <f>CONCATENATE("n=",ROUNDUP((MAX($H$59:$AB$59)/(100)*((COUNTA($A$232:$A320)+1))),0))</f>
        <v>n=49</v>
      </c>
      <c r="B321" s="2">
        <f>IF(ISBLANK(VLOOKUP($A321,$A$3:$D$57,COUNT($B$3:B$3)+1,FALSE)),NA(),VLOOKUP($A321,$A$3:$D$57,COUNT($B$3:B$3)+1,FALSE))</f>
        <v>4</v>
      </c>
      <c r="C321" s="2">
        <f>IF(ISBLANK(VLOOKUP($A321,$A$3:$D$57,COUNT($B$3:C$3)+1,FALSE)),NA(),VLOOKUP($A321,$A$3:$D$57,COUNT($B$3:C$3)+1,FALSE))</f>
        <v>8</v>
      </c>
      <c r="D321" s="2">
        <f>IF(ISBLANK(VLOOKUP($A321,$A$3:$D$57,COUNT($B$3:D$3)+1,FALSE)),NA(),VLOOKUP($A321,$A$3:$D$57,COUNT($B$3:D$3)+1,FALSE))</f>
        <v>4</v>
      </c>
      <c r="AD321" s="3"/>
      <c r="AE321" s="3"/>
      <c r="AF321" s="3" t="s">
        <v>24</v>
      </c>
      <c r="AG321" s="6">
        <v>4.4820000000000002</v>
      </c>
      <c r="AH321" s="6">
        <v>5.27</v>
      </c>
      <c r="AI321" s="6">
        <v>5.7690000000000001</v>
      </c>
      <c r="AJ321" s="6">
        <v>6.1360000000000001</v>
      </c>
      <c r="AK321" s="6">
        <v>6.4279999999999999</v>
      </c>
      <c r="AL321" s="6">
        <v>6.6689999999999996</v>
      </c>
      <c r="AM321" s="6">
        <v>6.875</v>
      </c>
      <c r="AN321" s="6">
        <v>7.0549999999999997</v>
      </c>
      <c r="AO321" s="6">
        <v>7.2130000000000001</v>
      </c>
      <c r="AP321" s="6">
        <v>7.3559999999999999</v>
      </c>
      <c r="AQ321" s="6">
        <v>7.4850000000000003</v>
      </c>
      <c r="AR321" s="6">
        <v>7.6029999999999998</v>
      </c>
      <c r="AS321" s="6">
        <v>7.7119999999999997</v>
      </c>
      <c r="AT321" s="6">
        <v>7.8120000000000003</v>
      </c>
      <c r="AU321" s="6">
        <v>7.9059999999999997</v>
      </c>
      <c r="AV321" s="6">
        <v>7.9930000000000003</v>
      </c>
      <c r="AW321" s="6">
        <v>8.0760000000000005</v>
      </c>
      <c r="AX321" s="6">
        <v>8.1530000000000005</v>
      </c>
      <c r="AY321" s="6">
        <v>8.2260000000000009</v>
      </c>
      <c r="AZ321" s="6">
        <v>8.2935000000000016</v>
      </c>
    </row>
    <row r="322" spans="1:52" s="2" customFormat="1" ht="14.25" customHeight="1">
      <c r="A322" s="3" t="str">
        <f>CONCATENATE("n=",ROUNDUP((MAX($H$59:$AB$59)/(100)*((COUNTA($A$232:$A321)+1))),0))</f>
        <v>n=50</v>
      </c>
      <c r="B322" s="2">
        <f>IF(ISBLANK(VLOOKUP($A322,$A$3:$D$57,COUNT($B$3:B$3)+1,FALSE)),NA(),VLOOKUP($A322,$A$3:$D$57,COUNT($B$3:B$3)+1,FALSE))</f>
        <v>9</v>
      </c>
      <c r="C322" s="2">
        <f>IF(ISBLANK(VLOOKUP($A322,$A$3:$D$57,COUNT($B$3:C$3)+1,FALSE)),NA(),VLOOKUP($A322,$A$3:$D$57,COUNT($B$3:C$3)+1,FALSE))</f>
        <v>5</v>
      </c>
      <c r="D322" s="2">
        <f>IF(ISBLANK(VLOOKUP($A322,$A$3:$D$57,COUNT($B$3:D$3)+1,FALSE)),NA(),VLOOKUP($A322,$A$3:$D$57,COUNT($B$3:D$3)+1,FALSE))</f>
        <v>9</v>
      </c>
      <c r="AD322" s="3"/>
      <c r="AE322" s="3"/>
      <c r="AF322" s="3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1:52" s="2" customFormat="1" ht="14.25" customHeight="1">
      <c r="A323" s="3" t="str">
        <f>CONCATENATE("n=",ROUNDUP((MAX($H$59:$AB$59)/(100)*((COUNTA($A$232:$A322)+1))),0))</f>
        <v>n=51</v>
      </c>
      <c r="B323" s="2">
        <f>IF(ISBLANK(VLOOKUP($A323,$A$3:$D$57,COUNT($B$3:B$3)+1,FALSE)),NA(),VLOOKUP($A323,$A$3:$D$57,COUNT($B$3:B$3)+1,FALSE))</f>
        <v>6</v>
      </c>
      <c r="C323" s="2">
        <f>IF(ISBLANK(VLOOKUP($A323,$A$3:$D$57,COUNT($B$3:C$3)+1,FALSE)),NA(),VLOOKUP($A323,$A$3:$D$57,COUNT($B$3:C$3)+1,FALSE))</f>
        <v>8</v>
      </c>
      <c r="D323" s="2">
        <f>IF(ISBLANK(VLOOKUP($A323,$A$3:$D$57,COUNT($B$3:D$3)+1,FALSE)),NA(),VLOOKUP($A323,$A$3:$D$57,COUNT($B$3:D$3)+1,FALSE))</f>
        <v>3</v>
      </c>
      <c r="AD323" s="3" t="s">
        <v>26</v>
      </c>
      <c r="AE323" s="3">
        <v>11</v>
      </c>
      <c r="AF323" s="3" t="s">
        <v>25</v>
      </c>
      <c r="AG323" s="6">
        <v>3.113</v>
      </c>
      <c r="AH323" s="6">
        <v>3.82</v>
      </c>
      <c r="AI323" s="6">
        <v>4.2560000000000002</v>
      </c>
      <c r="AJ323" s="6">
        <v>4.5739999999999998</v>
      </c>
      <c r="AK323" s="6">
        <v>4.8230000000000004</v>
      </c>
      <c r="AL323" s="6">
        <v>5.0279999999999996</v>
      </c>
      <c r="AM323" s="6">
        <v>5.202</v>
      </c>
      <c r="AN323" s="6">
        <v>5.3529999999999998</v>
      </c>
      <c r="AO323" s="6">
        <v>5.4870000000000001</v>
      </c>
      <c r="AP323" s="6">
        <v>5.6050000000000004</v>
      </c>
      <c r="AQ323" s="6">
        <v>5.7130000000000001</v>
      </c>
      <c r="AR323" s="6">
        <v>5.8109999999999999</v>
      </c>
      <c r="AS323" s="6">
        <v>5.9009999999999998</v>
      </c>
      <c r="AT323" s="6">
        <v>5.984</v>
      </c>
      <c r="AU323" s="6">
        <v>6.0620000000000003</v>
      </c>
      <c r="AV323" s="6">
        <v>6.1340000000000003</v>
      </c>
      <c r="AW323" s="6">
        <v>6.202</v>
      </c>
      <c r="AX323" s="6">
        <v>6.2649999999999997</v>
      </c>
      <c r="AY323" s="6">
        <v>6.3259999999999996</v>
      </c>
      <c r="AZ323" s="6">
        <v>6.3810000000000002</v>
      </c>
    </row>
    <row r="324" spans="1:52" s="2" customFormat="1" ht="14.25" customHeight="1">
      <c r="A324" s="3" t="str">
        <f>CONCATENATE("n=",ROUNDUP((MAX($H$59:$AB$59)/(100)*((COUNTA($A$232:$A323)+1))),0))</f>
        <v>n=51</v>
      </c>
      <c r="B324" s="2">
        <f>IF(ISBLANK(VLOOKUP($A324,$A$3:$D$57,COUNT($B$3:B$3)+1,FALSE)),NA(),VLOOKUP($A324,$A$3:$D$57,COUNT($B$3:B$3)+1,FALSE))</f>
        <v>6</v>
      </c>
      <c r="C324" s="2">
        <f>IF(ISBLANK(VLOOKUP($A324,$A$3:$D$57,COUNT($B$3:C$3)+1,FALSE)),NA(),VLOOKUP($A324,$A$3:$D$57,COUNT($B$3:C$3)+1,FALSE))</f>
        <v>8</v>
      </c>
      <c r="D324" s="2">
        <f>IF(ISBLANK(VLOOKUP($A324,$A$3:$D$57,COUNT($B$3:D$3)+1,FALSE)),NA(),VLOOKUP($A324,$A$3:$D$57,COUNT($B$3:D$3)+1,FALSE))</f>
        <v>3</v>
      </c>
      <c r="AD324" s="3"/>
      <c r="AE324" s="3"/>
      <c r="AF324" s="3" t="s">
        <v>24</v>
      </c>
      <c r="AG324" s="6">
        <v>4.3920000000000003</v>
      </c>
      <c r="AH324" s="6">
        <v>5.1459999999999999</v>
      </c>
      <c r="AI324" s="6">
        <v>5.6210000000000004</v>
      </c>
      <c r="AJ324" s="6">
        <v>5.97</v>
      </c>
      <c r="AK324" s="6">
        <v>6.2469999999999999</v>
      </c>
      <c r="AL324" s="6">
        <v>6.476</v>
      </c>
      <c r="AM324" s="6">
        <v>6.6719999999999997</v>
      </c>
      <c r="AN324" s="6">
        <v>6.8419999999999996</v>
      </c>
      <c r="AO324" s="6">
        <v>6.992</v>
      </c>
      <c r="AP324" s="6">
        <v>7.1280000000000001</v>
      </c>
      <c r="AQ324" s="6">
        <v>7.25</v>
      </c>
      <c r="AR324" s="6">
        <v>7.3620000000000001</v>
      </c>
      <c r="AS324" s="6">
        <v>7.4649999999999999</v>
      </c>
      <c r="AT324" s="6">
        <v>7.56</v>
      </c>
      <c r="AU324" s="6">
        <v>7.649</v>
      </c>
      <c r="AV324" s="6">
        <v>7.7320000000000002</v>
      </c>
      <c r="AW324" s="6">
        <v>7.8090000000000002</v>
      </c>
      <c r="AX324" s="6">
        <v>7.883</v>
      </c>
      <c r="AY324" s="6">
        <v>7.952</v>
      </c>
      <c r="AZ324" s="6">
        <v>8.016</v>
      </c>
    </row>
    <row r="325" spans="1:52" s="2" customFormat="1" ht="14.25" customHeight="1">
      <c r="A325" s="3" t="str">
        <f>CONCATENATE("n=",ROUNDUP((MAX($H$59:$AB$59)/(100)*((COUNTA($A$232:$A324)+1))),0))</f>
        <v>n=52</v>
      </c>
      <c r="B325" s="2">
        <f>IF(ISBLANK(VLOOKUP($A325,$A$3:$D$57,COUNT($B$3:B$3)+1,FALSE)),NA(),VLOOKUP($A325,$A$3:$D$57,COUNT($B$3:B$3)+1,FALSE))</f>
        <v>7</v>
      </c>
      <c r="C325" s="2">
        <f>IF(ISBLANK(VLOOKUP($A325,$A$3:$D$57,COUNT($B$3:C$3)+1,FALSE)),NA(),VLOOKUP($A325,$A$3:$D$57,COUNT($B$3:C$3)+1,FALSE))</f>
        <v>8</v>
      </c>
      <c r="D325" s="2">
        <f>IF(ISBLANK(VLOOKUP($A325,$A$3:$D$57,COUNT($B$3:D$3)+1,FALSE)),NA(),VLOOKUP($A325,$A$3:$D$57,COUNT($B$3:D$3)+1,FALSE))</f>
        <v>1</v>
      </c>
      <c r="AD325" s="3"/>
      <c r="AE325" s="3"/>
      <c r="AF325" s="3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1:52" s="2" customFormat="1" ht="14.25" customHeight="1">
      <c r="A326" s="3" t="str">
        <f>CONCATENATE("n=",ROUNDUP((MAX($H$59:$AB$59)/(100)*((COUNTA($A$232:$A325)+1))),0))</f>
        <v>n=52</v>
      </c>
      <c r="B326" s="2">
        <f>IF(ISBLANK(VLOOKUP($A326,$A$3:$D$57,COUNT($B$3:B$3)+1,FALSE)),NA(),VLOOKUP($A326,$A$3:$D$57,COUNT($B$3:B$3)+1,FALSE))</f>
        <v>7</v>
      </c>
      <c r="C326" s="2">
        <f>IF(ISBLANK(VLOOKUP($A326,$A$3:$D$57,COUNT($B$3:C$3)+1,FALSE)),NA(),VLOOKUP($A326,$A$3:$D$57,COUNT($B$3:C$3)+1,FALSE))</f>
        <v>8</v>
      </c>
      <c r="D326" s="2">
        <f>IF(ISBLANK(VLOOKUP($A326,$A$3:$D$57,COUNT($B$3:D$3)+1,FALSE)),NA(),VLOOKUP($A326,$A$3:$D$57,COUNT($B$3:D$3)+1,FALSE))</f>
        <v>1</v>
      </c>
      <c r="AD326" s="3" t="s">
        <v>26</v>
      </c>
      <c r="AE326" s="3">
        <v>12</v>
      </c>
      <c r="AF326" s="3" t="s">
        <v>25</v>
      </c>
      <c r="AG326" s="6">
        <v>3.0819999999999999</v>
      </c>
      <c r="AH326" s="6">
        <v>3.7730000000000001</v>
      </c>
      <c r="AI326" s="6">
        <v>4.1989999999999998</v>
      </c>
      <c r="AJ326" s="6">
        <v>4.508</v>
      </c>
      <c r="AK326" s="6">
        <v>4.7510000000000003</v>
      </c>
      <c r="AL326" s="6">
        <v>4.95</v>
      </c>
      <c r="AM326" s="6">
        <v>5.1189999999999998</v>
      </c>
      <c r="AN326" s="6">
        <v>5.2649999999999997</v>
      </c>
      <c r="AO326" s="6">
        <v>5.3949999999999996</v>
      </c>
      <c r="AP326" s="6">
        <v>5.5110000000000001</v>
      </c>
      <c r="AQ326" s="6">
        <v>5.6150000000000002</v>
      </c>
      <c r="AR326" s="6">
        <v>5.71</v>
      </c>
      <c r="AS326" s="6">
        <v>5.798</v>
      </c>
      <c r="AT326" s="6">
        <v>5.8780000000000001</v>
      </c>
      <c r="AU326" s="6">
        <v>5.9530000000000003</v>
      </c>
      <c r="AV326" s="6">
        <v>6.0229999999999997</v>
      </c>
      <c r="AW326" s="6">
        <v>6.0890000000000004</v>
      </c>
      <c r="AX326" s="6">
        <v>6.1509999999999998</v>
      </c>
      <c r="AY326" s="6">
        <v>6.2089999999999996</v>
      </c>
      <c r="AZ326" s="6">
        <v>6.2629999999999999</v>
      </c>
    </row>
    <row r="327" spans="1:52" s="2" customFormat="1" ht="14.25" customHeight="1">
      <c r="A327" s="3" t="str">
        <f>CONCATENATE("n=",ROUNDUP((MAX($H$59:$AB$59)/(100)*((COUNTA($A$232:$A326)+1))),0))</f>
        <v>n=53</v>
      </c>
      <c r="B327" s="2">
        <f>IF(ISBLANK(VLOOKUP($A327,$A$3:$D$57,COUNT($B$3:B$3)+1,FALSE)),NA(),VLOOKUP($A327,$A$3:$D$57,COUNT($B$3:B$3)+1,FALSE))</f>
        <v>5</v>
      </c>
      <c r="C327" s="2">
        <f>IF(ISBLANK(VLOOKUP($A327,$A$3:$D$57,COUNT($B$3:C$3)+1,FALSE)),NA(),VLOOKUP($A327,$A$3:$D$57,COUNT($B$3:C$3)+1,FALSE))</f>
        <v>8</v>
      </c>
      <c r="D327" s="2">
        <f>IF(ISBLANK(VLOOKUP($A327,$A$3:$D$57,COUNT($B$3:D$3)+1,FALSE)),NA(),VLOOKUP($A327,$A$3:$D$57,COUNT($B$3:D$3)+1,FALSE))</f>
        <v>3</v>
      </c>
      <c r="AD327" s="3"/>
      <c r="AE327" s="3"/>
      <c r="AF327" s="3" t="s">
        <v>24</v>
      </c>
      <c r="AG327" s="6">
        <v>4.32</v>
      </c>
      <c r="AH327" s="6">
        <v>5.0460000000000003</v>
      </c>
      <c r="AI327" s="6">
        <v>5.5019999999999998</v>
      </c>
      <c r="AJ327" s="6">
        <v>5.8360000000000003</v>
      </c>
      <c r="AK327" s="6">
        <v>6.101</v>
      </c>
      <c r="AL327" s="6">
        <v>6.3209999999999997</v>
      </c>
      <c r="AM327" s="6">
        <v>6.5069999999999997</v>
      </c>
      <c r="AN327" s="6">
        <v>6.67</v>
      </c>
      <c r="AO327" s="6">
        <v>6.8140000000000001</v>
      </c>
      <c r="AP327" s="6">
        <v>6.9429999999999996</v>
      </c>
      <c r="AQ327" s="6">
        <v>7.06</v>
      </c>
      <c r="AR327" s="6">
        <v>7.1669999999999998</v>
      </c>
      <c r="AS327" s="6">
        <v>7.2649999999999997</v>
      </c>
      <c r="AT327" s="6">
        <v>7.3559999999999999</v>
      </c>
      <c r="AU327" s="6">
        <v>7.4409999999999998</v>
      </c>
      <c r="AV327" s="6">
        <v>7.52</v>
      </c>
      <c r="AW327" s="6">
        <v>7.5940000000000003</v>
      </c>
      <c r="AX327" s="6">
        <v>7.665</v>
      </c>
      <c r="AY327" s="6">
        <v>7.7309999999999999</v>
      </c>
      <c r="AZ327" s="6">
        <v>7.7919999999999998</v>
      </c>
    </row>
    <row r="328" spans="1:52" s="2" customFormat="1" ht="14.25" customHeight="1">
      <c r="A328" s="3" t="str">
        <f>CONCATENATE("n=",ROUNDUP((MAX($H$59:$AB$59)/(100)*((COUNTA($A$232:$A327)+1))),0))</f>
        <v>n=53</v>
      </c>
      <c r="B328" s="2">
        <f>IF(ISBLANK(VLOOKUP($A328,$A$3:$D$57,COUNT($B$3:B$3)+1,FALSE)),NA(),VLOOKUP($A328,$A$3:$D$57,COUNT($B$3:B$3)+1,FALSE))</f>
        <v>5</v>
      </c>
      <c r="C328" s="2">
        <f>IF(ISBLANK(VLOOKUP($A328,$A$3:$D$57,COUNT($B$3:C$3)+1,FALSE)),NA(),VLOOKUP($A328,$A$3:$D$57,COUNT($B$3:C$3)+1,FALSE))</f>
        <v>8</v>
      </c>
      <c r="D328" s="2">
        <f>IF(ISBLANK(VLOOKUP($A328,$A$3:$D$57,COUNT($B$3:D$3)+1,FALSE)),NA(),VLOOKUP($A328,$A$3:$D$57,COUNT($B$3:D$3)+1,FALSE))</f>
        <v>3</v>
      </c>
      <c r="AD328" s="3"/>
      <c r="AE328" s="3"/>
      <c r="AF328" s="3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1:52" s="2" customFormat="1" ht="14.25" customHeight="1">
      <c r="A329" s="3" t="str">
        <f>CONCATENATE("n=",ROUNDUP((MAX($H$59:$AB$59)/(100)*((COUNTA($A$232:$A328)+1))),0))</f>
        <v>n=54</v>
      </c>
      <c r="B329" s="2">
        <f>IF(ISBLANK(VLOOKUP($A329,$A$3:$D$57,COUNT($B$3:B$3)+1,FALSE)),NA(),VLOOKUP($A329,$A$3:$D$57,COUNT($B$3:B$3)+1,FALSE))</f>
        <v>7</v>
      </c>
      <c r="C329" s="2">
        <f>IF(ISBLANK(VLOOKUP($A329,$A$3:$D$57,COUNT($B$3:C$3)+1,FALSE)),NA(),VLOOKUP($A329,$A$3:$D$57,COUNT($B$3:C$3)+1,FALSE))</f>
        <v>8</v>
      </c>
      <c r="D329" s="2">
        <f>IF(ISBLANK(VLOOKUP($A329,$A$3:$D$57,COUNT($B$3:D$3)+1,FALSE)),NA(),VLOOKUP($A329,$A$3:$D$57,COUNT($B$3:D$3)+1,FALSE))</f>
        <v>2</v>
      </c>
      <c r="AD329" s="3" t="s">
        <v>26</v>
      </c>
      <c r="AE329" s="3">
        <v>13</v>
      </c>
      <c r="AF329" s="3" t="s">
        <v>25</v>
      </c>
      <c r="AG329" s="6">
        <v>3.0550000000000002</v>
      </c>
      <c r="AH329" s="6">
        <v>3.7349999999999999</v>
      </c>
      <c r="AI329" s="6">
        <v>4.1509999999999998</v>
      </c>
      <c r="AJ329" s="6">
        <v>4.4530000000000003</v>
      </c>
      <c r="AK329" s="6">
        <v>4.6900000000000004</v>
      </c>
      <c r="AL329" s="6">
        <v>4.8849999999999998</v>
      </c>
      <c r="AM329" s="6">
        <v>5.0490000000000004</v>
      </c>
      <c r="AN329" s="6">
        <v>5.1920000000000002</v>
      </c>
      <c r="AO329" s="6">
        <v>5.3179999999999996</v>
      </c>
      <c r="AP329" s="6">
        <v>5.431</v>
      </c>
      <c r="AQ329" s="6">
        <v>5.5330000000000004</v>
      </c>
      <c r="AR329" s="6">
        <v>5.625</v>
      </c>
      <c r="AS329" s="6">
        <v>5.7110000000000003</v>
      </c>
      <c r="AT329" s="6">
        <v>5.7889999999999997</v>
      </c>
      <c r="AU329" s="6">
        <v>5.8620000000000001</v>
      </c>
      <c r="AV329" s="6">
        <v>5.931</v>
      </c>
      <c r="AW329" s="6">
        <v>5.9950000000000001</v>
      </c>
      <c r="AX329" s="6">
        <v>6.0549999999999997</v>
      </c>
      <c r="AY329" s="6">
        <v>6.1120000000000001</v>
      </c>
      <c r="AZ329" s="6">
        <v>6.1645000000000003</v>
      </c>
    </row>
    <row r="330" spans="1:52" s="2" customFormat="1" ht="14.25" customHeight="1">
      <c r="A330" s="3" t="str">
        <f>CONCATENATE("n=",ROUNDUP((MAX($H$59:$AB$59)/(100)*((COUNTA($A$232:$A329)+1))),0))</f>
        <v>n=54</v>
      </c>
      <c r="B330" s="2">
        <f>IF(ISBLANK(VLOOKUP($A330,$A$3:$D$57,COUNT($B$3:B$3)+1,FALSE)),NA(),VLOOKUP($A330,$A$3:$D$57,COUNT($B$3:B$3)+1,FALSE))</f>
        <v>7</v>
      </c>
      <c r="C330" s="2">
        <f>IF(ISBLANK(VLOOKUP($A330,$A$3:$D$57,COUNT($B$3:C$3)+1,FALSE)),NA(),VLOOKUP($A330,$A$3:$D$57,COUNT($B$3:C$3)+1,FALSE))</f>
        <v>8</v>
      </c>
      <c r="D330" s="2">
        <f>IF(ISBLANK(VLOOKUP($A330,$A$3:$D$57,COUNT($B$3:D$3)+1,FALSE)),NA(),VLOOKUP($A330,$A$3:$D$57,COUNT($B$3:D$3)+1,FALSE))</f>
        <v>2</v>
      </c>
      <c r="AD330" s="3"/>
      <c r="AE330" s="3"/>
      <c r="AF330" s="3" t="s">
        <v>24</v>
      </c>
      <c r="AG330" s="6">
        <v>4.26</v>
      </c>
      <c r="AH330" s="6">
        <v>4.9640000000000004</v>
      </c>
      <c r="AI330" s="6">
        <v>5.4039999999999999</v>
      </c>
      <c r="AJ330" s="6">
        <v>5.7270000000000003</v>
      </c>
      <c r="AK330" s="6">
        <v>5.9809999999999999</v>
      </c>
      <c r="AL330" s="6">
        <v>6.1920000000000002</v>
      </c>
      <c r="AM330" s="6">
        <v>6.3719999999999999</v>
      </c>
      <c r="AN330" s="6">
        <v>6.5279999999999996</v>
      </c>
      <c r="AO330" s="6">
        <v>6.6669999999999998</v>
      </c>
      <c r="AP330" s="6">
        <v>6.7910000000000004</v>
      </c>
      <c r="AQ330" s="6">
        <v>6.9029999999999996</v>
      </c>
      <c r="AR330" s="6">
        <v>7.0060000000000002</v>
      </c>
      <c r="AS330" s="6">
        <v>7.101</v>
      </c>
      <c r="AT330" s="6">
        <v>7.1879999999999997</v>
      </c>
      <c r="AU330" s="6">
        <v>7.2690000000000001</v>
      </c>
      <c r="AV330" s="6">
        <v>7.3449999999999998</v>
      </c>
      <c r="AW330" s="6">
        <v>7.4169999999999998</v>
      </c>
      <c r="AX330" s="6">
        <v>7.4850000000000003</v>
      </c>
      <c r="AY330" s="6">
        <v>7.548</v>
      </c>
      <c r="AZ330" s="6">
        <v>7.6065000000000005</v>
      </c>
    </row>
    <row r="331" spans="1:52" s="2" customFormat="1" ht="14.25" customHeight="1">
      <c r="A331" s="3" t="str">
        <f>CONCATENATE("n=",ROUNDUP((MAX($H$59:$AB$59)/(100)*((COUNTA($A$232:$A330)+1))),0))</f>
        <v>n=55</v>
      </c>
      <c r="B331" s="2">
        <f>IF(ISBLANK(VLOOKUP($A331,$A$3:$D$57,COUNT($B$3:B$3)+1,FALSE)),NA(),VLOOKUP($A331,$A$3:$D$57,COUNT($B$3:B$3)+1,FALSE))</f>
        <v>8</v>
      </c>
      <c r="C331" s="2">
        <f>IF(ISBLANK(VLOOKUP($A331,$A$3:$D$57,COUNT($B$3:C$3)+1,FALSE)),NA(),VLOOKUP($A331,$A$3:$D$57,COUNT($B$3:C$3)+1,FALSE))</f>
        <v>9</v>
      </c>
      <c r="D331" s="2">
        <f>IF(ISBLANK(VLOOKUP($A331,$A$3:$D$57,COUNT($B$3:D$3)+1,FALSE)),NA(),VLOOKUP($A331,$A$3:$D$57,COUNT($B$3:D$3)+1,FALSE))</f>
        <v>9</v>
      </c>
      <c r="AD331" s="3"/>
      <c r="AE331" s="3"/>
      <c r="AF331" s="3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1:52" s="2" customFormat="1" ht="14.25" customHeight="1">
      <c r="A332" s="3" t="str">
        <f>CONCATENATE("n=",ROUNDUP((MAX($H$59:$AB$59)/(100)*((COUNTA($A$232:$A331)+1))),0))</f>
        <v>n=55</v>
      </c>
      <c r="B332" s="2">
        <f>IF(ISBLANK(VLOOKUP($A332,$A$3:$D$57,COUNT($B$3:B$3)+1,FALSE)),NA(),VLOOKUP($A332,$A$3:$D$57,COUNT($B$3:B$3)+1,FALSE))</f>
        <v>8</v>
      </c>
      <c r="C332" s="2">
        <f>IF(ISBLANK(VLOOKUP($A332,$A$3:$D$57,COUNT($B$3:C$3)+1,FALSE)),NA(),VLOOKUP($A332,$A$3:$D$57,COUNT($B$3:C$3)+1,FALSE))</f>
        <v>9</v>
      </c>
      <c r="D332" s="2">
        <f>IF(ISBLANK(VLOOKUP($A332,$A$3:$D$57,COUNT($B$3:D$3)+1,FALSE)),NA(),VLOOKUP($A332,$A$3:$D$57,COUNT($B$3:D$3)+1,FALSE))</f>
        <v>9</v>
      </c>
      <c r="AD332" s="3" t="s">
        <v>26</v>
      </c>
      <c r="AE332" s="3">
        <v>14</v>
      </c>
      <c r="AF332" s="3" t="s">
        <v>25</v>
      </c>
      <c r="AG332" s="6">
        <v>3.0329999999999999</v>
      </c>
      <c r="AH332" s="6">
        <v>3.702</v>
      </c>
      <c r="AI332" s="6">
        <v>4.1109999999999998</v>
      </c>
      <c r="AJ332" s="6">
        <v>4.407</v>
      </c>
      <c r="AK332" s="6">
        <v>4.6390000000000002</v>
      </c>
      <c r="AL332" s="6">
        <v>4.8289999999999997</v>
      </c>
      <c r="AM332" s="6">
        <v>4.99</v>
      </c>
      <c r="AN332" s="6">
        <v>5.1310000000000002</v>
      </c>
      <c r="AO332" s="6">
        <v>5.2539999999999996</v>
      </c>
      <c r="AP332" s="6">
        <v>5.3639999999999999</v>
      </c>
      <c r="AQ332" s="6">
        <v>5.4630000000000001</v>
      </c>
      <c r="AR332" s="6">
        <v>5.5540000000000003</v>
      </c>
      <c r="AS332" s="6">
        <v>5.6369999999999996</v>
      </c>
      <c r="AT332" s="6">
        <v>5.7140000000000004</v>
      </c>
      <c r="AU332" s="6">
        <v>5.7859999999999996</v>
      </c>
      <c r="AV332" s="6">
        <v>5.8520000000000003</v>
      </c>
      <c r="AW332" s="6">
        <v>5.915</v>
      </c>
      <c r="AX332" s="6">
        <v>5.9740000000000002</v>
      </c>
      <c r="AY332" s="6">
        <v>6.0289999999999999</v>
      </c>
      <c r="AZ332" s="6">
        <v>6.0804999999999998</v>
      </c>
    </row>
    <row r="333" spans="1:52" s="2" customFormat="1" ht="14.25" customHeight="1">
      <c r="A333" s="3"/>
      <c r="AD333" s="3"/>
      <c r="AE333" s="3"/>
      <c r="AF333" s="3" t="s">
        <v>24</v>
      </c>
      <c r="AG333" s="6">
        <v>4.21</v>
      </c>
      <c r="AH333" s="6">
        <v>4.8949999999999996</v>
      </c>
      <c r="AI333" s="6">
        <v>5.3220000000000001</v>
      </c>
      <c r="AJ333" s="6">
        <v>5.6340000000000003</v>
      </c>
      <c r="AK333" s="6">
        <v>5.8810000000000002</v>
      </c>
      <c r="AL333" s="6">
        <v>6.085</v>
      </c>
      <c r="AM333" s="6">
        <v>6.258</v>
      </c>
      <c r="AN333" s="6">
        <v>6.4089999999999998</v>
      </c>
      <c r="AO333" s="6">
        <v>6.5430000000000001</v>
      </c>
      <c r="AP333" s="6">
        <v>6.6639999999999997</v>
      </c>
      <c r="AQ333" s="6">
        <v>6.7720000000000002</v>
      </c>
      <c r="AR333" s="6">
        <v>6.8710000000000004</v>
      </c>
      <c r="AS333" s="6">
        <v>6.9619999999999997</v>
      </c>
      <c r="AT333" s="6">
        <v>7.0469999999999997</v>
      </c>
      <c r="AU333" s="6">
        <v>7.1260000000000003</v>
      </c>
      <c r="AV333" s="6">
        <v>7.1989999999999998</v>
      </c>
      <c r="AW333" s="6">
        <v>7.2679999999999998</v>
      </c>
      <c r="AX333" s="6">
        <v>7.3330000000000002</v>
      </c>
      <c r="AY333" s="6">
        <v>7.3949999999999996</v>
      </c>
      <c r="AZ333" s="6">
        <v>7.4514999999999993</v>
      </c>
    </row>
    <row r="334" spans="1:52" s="2" customFormat="1" ht="14.25" customHeight="1">
      <c r="A334" s="3"/>
      <c r="AD334" s="3"/>
      <c r="AE334" s="3"/>
      <c r="AF334" s="3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1:52" s="2" customFormat="1" ht="14.25" customHeight="1">
      <c r="A335" s="3"/>
      <c r="AD335" s="3" t="s">
        <v>26</v>
      </c>
      <c r="AE335" s="3">
        <v>15</v>
      </c>
      <c r="AF335" s="3" t="s">
        <v>25</v>
      </c>
      <c r="AG335" s="6">
        <v>3.0139999999999998</v>
      </c>
      <c r="AH335" s="6">
        <v>3.6739999999999999</v>
      </c>
      <c r="AI335" s="6">
        <v>4.0759999999999996</v>
      </c>
      <c r="AJ335" s="6">
        <v>4.367</v>
      </c>
      <c r="AK335" s="6">
        <v>4.5949999999999998</v>
      </c>
      <c r="AL335" s="6">
        <v>4.782</v>
      </c>
      <c r="AM335" s="6">
        <v>4.9400000000000004</v>
      </c>
      <c r="AN335" s="6">
        <v>5.077</v>
      </c>
      <c r="AO335" s="6">
        <v>5.1980000000000004</v>
      </c>
      <c r="AP335" s="6">
        <v>5.306</v>
      </c>
      <c r="AQ335" s="6">
        <v>5.4039999999999999</v>
      </c>
      <c r="AR335" s="6">
        <v>5.4930000000000003</v>
      </c>
      <c r="AS335" s="6">
        <v>5.5739999999999998</v>
      </c>
      <c r="AT335" s="6">
        <v>5.649</v>
      </c>
      <c r="AU335" s="6">
        <v>5.72</v>
      </c>
      <c r="AV335" s="6">
        <v>5.7850000000000001</v>
      </c>
      <c r="AW335" s="6">
        <v>5.8460000000000001</v>
      </c>
      <c r="AX335" s="6">
        <v>5.9039999999999999</v>
      </c>
      <c r="AY335" s="6">
        <v>5.9580000000000002</v>
      </c>
      <c r="AZ335" s="6">
        <v>6.0084999999999997</v>
      </c>
    </row>
    <row r="336" spans="1:52" s="2" customFormat="1" ht="14.25" customHeight="1">
      <c r="A336" s="3"/>
      <c r="AD336" s="3"/>
      <c r="AE336" s="3"/>
      <c r="AF336" s="3" t="s">
        <v>24</v>
      </c>
      <c r="AG336" s="6">
        <v>4.1680000000000001</v>
      </c>
      <c r="AH336" s="6">
        <v>4.8360000000000003</v>
      </c>
      <c r="AI336" s="6">
        <v>5.2519999999999998</v>
      </c>
      <c r="AJ336" s="6">
        <v>5.556</v>
      </c>
      <c r="AK336" s="6">
        <v>5.7960000000000003</v>
      </c>
      <c r="AL336" s="6">
        <v>5.9939999999999998</v>
      </c>
      <c r="AM336" s="6">
        <v>6.1619999999999999</v>
      </c>
      <c r="AN336" s="6">
        <v>6.3090000000000002</v>
      </c>
      <c r="AO336" s="6">
        <v>6.4390000000000001</v>
      </c>
      <c r="AP336" s="6">
        <v>6.5549999999999997</v>
      </c>
      <c r="AQ336" s="6">
        <v>6.66</v>
      </c>
      <c r="AR336" s="6">
        <v>6.7569999999999997</v>
      </c>
      <c r="AS336" s="6">
        <v>6.8449999999999998</v>
      </c>
      <c r="AT336" s="6">
        <v>6.9269999999999996</v>
      </c>
      <c r="AU336" s="6">
        <v>7.0030000000000001</v>
      </c>
      <c r="AV336" s="6">
        <v>7.0739999999999998</v>
      </c>
      <c r="AW336" s="6">
        <v>7.1420000000000003</v>
      </c>
      <c r="AX336" s="6">
        <v>7.2039999999999997</v>
      </c>
      <c r="AY336" s="6">
        <v>7.2640000000000002</v>
      </c>
      <c r="AZ336" s="6">
        <v>7.319</v>
      </c>
    </row>
    <row r="337" spans="1:70" s="2" customFormat="1" ht="14.25" customHeight="1">
      <c r="A337" s="3"/>
      <c r="AD337" s="3"/>
      <c r="AE337" s="3"/>
      <c r="AF337" s="3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1:70" ht="14.25" customHeight="1">
      <c r="A338" s="3"/>
      <c r="B338" s="2"/>
      <c r="C338" s="2"/>
      <c r="D338" s="2"/>
      <c r="AD338" s="3" t="s">
        <v>26</v>
      </c>
      <c r="AE338" s="3">
        <v>16</v>
      </c>
      <c r="AF338" s="3" t="s">
        <v>25</v>
      </c>
      <c r="AG338" s="6">
        <v>2.9980000000000002</v>
      </c>
      <c r="AH338" s="6">
        <v>3.649</v>
      </c>
      <c r="AI338" s="6">
        <v>4.0460000000000003</v>
      </c>
      <c r="AJ338" s="6">
        <v>4.3330000000000002</v>
      </c>
      <c r="AK338" s="6">
        <v>4.5570000000000004</v>
      </c>
      <c r="AL338" s="6">
        <v>4.7409999999999997</v>
      </c>
      <c r="AM338" s="6">
        <v>4.8970000000000002</v>
      </c>
      <c r="AN338" s="6">
        <v>5.0309999999999997</v>
      </c>
      <c r="AO338" s="6">
        <v>5.15</v>
      </c>
      <c r="AP338" s="6">
        <v>5.2560000000000002</v>
      </c>
      <c r="AQ338" s="6">
        <v>5.3520000000000003</v>
      </c>
      <c r="AR338" s="6">
        <v>5.4390000000000001</v>
      </c>
      <c r="AS338" s="6">
        <v>5.52</v>
      </c>
      <c r="AT338" s="6">
        <v>5.593</v>
      </c>
      <c r="AU338" s="6">
        <v>5.6619999999999999</v>
      </c>
      <c r="AV338" s="6">
        <v>5.7270000000000003</v>
      </c>
      <c r="AW338" s="6">
        <v>5.7859999999999996</v>
      </c>
      <c r="AX338" s="6">
        <v>5.843</v>
      </c>
      <c r="AY338" s="6">
        <v>5.8970000000000002</v>
      </c>
      <c r="AZ338" s="6">
        <v>5.9459999999999997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t="14.25" customHeight="1">
      <c r="A339" s="3"/>
      <c r="B339" s="2"/>
      <c r="C339" s="2"/>
      <c r="D339" s="2"/>
      <c r="AD339" s="3"/>
      <c r="AE339" s="3"/>
      <c r="AF339" s="3" t="s">
        <v>24</v>
      </c>
      <c r="AG339" s="6">
        <v>4.1310000000000002</v>
      </c>
      <c r="AH339" s="6">
        <v>4.7859999999999996</v>
      </c>
      <c r="AI339" s="6">
        <v>5.1920000000000002</v>
      </c>
      <c r="AJ339" s="6">
        <v>5.4889999999999999</v>
      </c>
      <c r="AK339" s="6">
        <v>5.7220000000000004</v>
      </c>
      <c r="AL339" s="6">
        <v>5.915</v>
      </c>
      <c r="AM339" s="6">
        <v>6.0789999999999997</v>
      </c>
      <c r="AN339" s="6">
        <v>6.2220000000000004</v>
      </c>
      <c r="AO339" s="6">
        <v>6.3490000000000002</v>
      </c>
      <c r="AP339" s="6">
        <v>6.4619999999999997</v>
      </c>
      <c r="AQ339" s="6">
        <v>6.5640000000000001</v>
      </c>
      <c r="AR339" s="6">
        <v>6.6580000000000004</v>
      </c>
      <c r="AS339" s="6">
        <v>6.7439999999999998</v>
      </c>
      <c r="AT339" s="6">
        <v>6.8230000000000004</v>
      </c>
      <c r="AU339" s="6">
        <v>6.8979999999999997</v>
      </c>
      <c r="AV339" s="6">
        <v>6.9669999999999996</v>
      </c>
      <c r="AW339" s="6">
        <v>7.032</v>
      </c>
      <c r="AX339" s="6">
        <v>7.093</v>
      </c>
      <c r="AY339" s="6">
        <v>7.1520000000000001</v>
      </c>
      <c r="AZ339" s="6">
        <v>7.2050000000000001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</row>
    <row r="340" spans="1:70" ht="14.25" customHeight="1">
      <c r="A340" s="3"/>
      <c r="B340" s="2"/>
      <c r="C340" s="2"/>
      <c r="D340" s="2"/>
      <c r="AD340" s="3"/>
      <c r="AE340" s="3"/>
      <c r="AF340" s="3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</row>
    <row r="341" spans="1:70" ht="14.25" customHeight="1">
      <c r="A341" s="3"/>
      <c r="B341" s="2"/>
      <c r="C341" s="2"/>
      <c r="D341" s="2"/>
      <c r="AD341" s="3" t="s">
        <v>26</v>
      </c>
      <c r="AE341" s="3">
        <v>17</v>
      </c>
      <c r="AF341" s="3" t="s">
        <v>25</v>
      </c>
      <c r="AG341" s="6">
        <v>2.984</v>
      </c>
      <c r="AH341" s="6">
        <v>3.6280000000000001</v>
      </c>
      <c r="AI341" s="6">
        <v>4.0199999999999996</v>
      </c>
      <c r="AJ341" s="6">
        <v>4.3029999999999999</v>
      </c>
      <c r="AK341" s="6">
        <v>4.524</v>
      </c>
      <c r="AL341" s="6">
        <v>4.7050000000000001</v>
      </c>
      <c r="AM341" s="6">
        <v>4.8579999999999997</v>
      </c>
      <c r="AN341" s="6">
        <v>4.9909999999999997</v>
      </c>
      <c r="AO341" s="6">
        <v>5.1079999999999997</v>
      </c>
      <c r="AP341" s="6">
        <v>5.2119999999999997</v>
      </c>
      <c r="AQ341" s="6">
        <v>5.3070000000000004</v>
      </c>
      <c r="AR341" s="6">
        <v>5.3920000000000003</v>
      </c>
      <c r="AS341" s="6">
        <v>5.4710000000000001</v>
      </c>
      <c r="AT341" s="6">
        <v>5.5439999999999996</v>
      </c>
      <c r="AU341" s="6">
        <v>5.6120000000000001</v>
      </c>
      <c r="AV341" s="6">
        <v>5.6749999999999998</v>
      </c>
      <c r="AW341" s="6">
        <v>5.734</v>
      </c>
      <c r="AX341" s="6">
        <v>5.79</v>
      </c>
      <c r="AY341" s="6">
        <v>5.8419999999999996</v>
      </c>
      <c r="AZ341" s="6">
        <v>5.891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</row>
    <row r="342" spans="1:70" ht="14.25" customHeight="1">
      <c r="A342" s="3"/>
      <c r="B342" s="2"/>
      <c r="C342" s="2"/>
      <c r="D342" s="2"/>
      <c r="AD342" s="3"/>
      <c r="AE342" s="3"/>
      <c r="AF342" s="3" t="s">
        <v>24</v>
      </c>
      <c r="AG342" s="6">
        <v>4.0990000000000002</v>
      </c>
      <c r="AH342" s="6">
        <v>4.742</v>
      </c>
      <c r="AI342" s="6">
        <v>5.14</v>
      </c>
      <c r="AJ342" s="6">
        <v>5.43</v>
      </c>
      <c r="AK342" s="6">
        <v>5.6589999999999998</v>
      </c>
      <c r="AL342" s="6">
        <v>5.8470000000000004</v>
      </c>
      <c r="AM342" s="6">
        <v>6.0069999999999997</v>
      </c>
      <c r="AN342" s="6">
        <v>6.1470000000000002</v>
      </c>
      <c r="AO342" s="6">
        <v>6.27</v>
      </c>
      <c r="AP342" s="6">
        <v>6.3810000000000002</v>
      </c>
      <c r="AQ342" s="6">
        <v>6.48</v>
      </c>
      <c r="AR342" s="6">
        <v>6.5720000000000001</v>
      </c>
      <c r="AS342" s="6">
        <v>6.6559999999999997</v>
      </c>
      <c r="AT342" s="6">
        <v>6.734</v>
      </c>
      <c r="AU342" s="6">
        <v>6.806</v>
      </c>
      <c r="AV342" s="6">
        <v>6.8730000000000002</v>
      </c>
      <c r="AW342" s="6">
        <v>6.9370000000000003</v>
      </c>
      <c r="AX342" s="6">
        <v>6.9969999999999999</v>
      </c>
      <c r="AY342" s="6">
        <v>7.0529999999999999</v>
      </c>
      <c r="AZ342" s="6">
        <v>7.1055000000000001</v>
      </c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</row>
    <row r="343" spans="1:70" ht="14.25" customHeight="1">
      <c r="A343" s="3"/>
      <c r="B343" s="2"/>
      <c r="C343" s="2"/>
      <c r="D343" s="2"/>
      <c r="AD343" s="3"/>
      <c r="AE343" s="3"/>
      <c r="AF343" s="3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</row>
    <row r="344" spans="1:70" ht="14.25" customHeight="1">
      <c r="A344" s="3"/>
      <c r="B344" s="2"/>
      <c r="C344" s="2"/>
      <c r="D344" s="2"/>
      <c r="AD344" s="3" t="s">
        <v>26</v>
      </c>
      <c r="AE344" s="3">
        <v>18</v>
      </c>
      <c r="AF344" s="3" t="s">
        <v>25</v>
      </c>
      <c r="AG344" s="6">
        <v>2.9710000000000001</v>
      </c>
      <c r="AH344" s="6">
        <v>3.609</v>
      </c>
      <c r="AI344" s="6">
        <v>3.9969999999999999</v>
      </c>
      <c r="AJ344" s="6">
        <v>4.2770000000000001</v>
      </c>
      <c r="AK344" s="6">
        <v>4.4950000000000001</v>
      </c>
      <c r="AL344" s="6">
        <v>4.673</v>
      </c>
      <c r="AM344" s="6">
        <v>4.8239999999999998</v>
      </c>
      <c r="AN344" s="6">
        <v>4.9560000000000004</v>
      </c>
      <c r="AO344" s="6">
        <v>5.0709999999999997</v>
      </c>
      <c r="AP344" s="6">
        <v>5.1740000000000004</v>
      </c>
      <c r="AQ344" s="6">
        <v>5.2670000000000003</v>
      </c>
      <c r="AR344" s="6">
        <v>5.3520000000000003</v>
      </c>
      <c r="AS344" s="6">
        <v>5.4290000000000003</v>
      </c>
      <c r="AT344" s="6">
        <v>5.5010000000000003</v>
      </c>
      <c r="AU344" s="6">
        <v>5.5679999999999996</v>
      </c>
      <c r="AV344" s="6">
        <v>5.63</v>
      </c>
      <c r="AW344" s="6">
        <v>5.6879999999999997</v>
      </c>
      <c r="AX344" s="6">
        <v>5.7430000000000003</v>
      </c>
      <c r="AY344" s="6">
        <v>5.7939999999999996</v>
      </c>
      <c r="AZ344" s="6">
        <v>5.8419999999999996</v>
      </c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</row>
    <row r="345" spans="1:70" ht="14.25" customHeight="1">
      <c r="A345" s="3"/>
      <c r="B345" s="2"/>
      <c r="C345" s="2"/>
      <c r="D345" s="2"/>
      <c r="AD345" s="3"/>
      <c r="AE345" s="3"/>
      <c r="AF345" s="3" t="s">
        <v>24</v>
      </c>
      <c r="AG345" s="6">
        <v>4.0709999999999997</v>
      </c>
      <c r="AH345" s="6">
        <v>4.7030000000000003</v>
      </c>
      <c r="AI345" s="6">
        <v>5.0940000000000003</v>
      </c>
      <c r="AJ345" s="6">
        <v>5.3789999999999996</v>
      </c>
      <c r="AK345" s="42">
        <v>5.6029999999999998</v>
      </c>
      <c r="AL345" s="6">
        <v>5.7880000000000003</v>
      </c>
      <c r="AM345" s="6">
        <v>5.944</v>
      </c>
      <c r="AN345" s="6">
        <v>6.0810000000000004</v>
      </c>
      <c r="AO345" s="6">
        <v>6.2009999999999996</v>
      </c>
      <c r="AP345" s="6">
        <v>6.31</v>
      </c>
      <c r="AQ345" s="6">
        <v>6.407</v>
      </c>
      <c r="AR345" s="6">
        <v>6.4969999999999999</v>
      </c>
      <c r="AS345" s="6">
        <v>6.5789999999999997</v>
      </c>
      <c r="AT345" s="6">
        <v>6.6550000000000002</v>
      </c>
      <c r="AU345" s="6">
        <v>6.7249999999999996</v>
      </c>
      <c r="AV345" s="6">
        <v>6.7919999999999998</v>
      </c>
      <c r="AW345" s="6">
        <v>6.8540000000000001</v>
      </c>
      <c r="AX345" s="6">
        <v>6.9119999999999999</v>
      </c>
      <c r="AY345" s="6">
        <v>6.968</v>
      </c>
      <c r="AZ345" s="6">
        <v>7.0190000000000001</v>
      </c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</row>
    <row r="346" spans="1:70" ht="14.25" customHeight="1">
      <c r="A346" s="3"/>
      <c r="B346" s="2"/>
      <c r="C346" s="2"/>
      <c r="D346" s="2"/>
      <c r="AD346" s="3"/>
      <c r="AE346" s="3"/>
      <c r="AF346" s="3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</row>
    <row r="347" spans="1:70" ht="14.25" customHeight="1">
      <c r="A347" s="3"/>
      <c r="B347" s="2"/>
      <c r="C347" s="2"/>
      <c r="D347" s="2"/>
      <c r="AD347" s="3" t="s">
        <v>26</v>
      </c>
      <c r="AE347" s="3">
        <v>19</v>
      </c>
      <c r="AF347" s="3" t="s">
        <v>25</v>
      </c>
      <c r="AG347" s="6">
        <v>2.96</v>
      </c>
      <c r="AH347" s="6">
        <v>3.593</v>
      </c>
      <c r="AI347" s="6">
        <v>3.9769999999999999</v>
      </c>
      <c r="AJ347" s="6">
        <v>4.2530000000000001</v>
      </c>
      <c r="AK347" s="6">
        <v>4.4690000000000003</v>
      </c>
      <c r="AL347" s="6">
        <v>4.6449999999999996</v>
      </c>
      <c r="AM347" s="6">
        <v>4.7939999999999996</v>
      </c>
      <c r="AN347" s="6">
        <v>4.9240000000000004</v>
      </c>
      <c r="AO347" s="6">
        <v>5.0380000000000003</v>
      </c>
      <c r="AP347" s="6">
        <v>5.14</v>
      </c>
      <c r="AQ347" s="6">
        <v>5.2309999999999999</v>
      </c>
      <c r="AR347" s="6">
        <v>5.3150000000000004</v>
      </c>
      <c r="AS347" s="6">
        <v>5.391</v>
      </c>
      <c r="AT347" s="6">
        <v>5.4619999999999997</v>
      </c>
      <c r="AU347" s="6">
        <v>5.5279999999999996</v>
      </c>
      <c r="AV347" s="6">
        <v>5.5890000000000004</v>
      </c>
      <c r="AW347" s="6">
        <v>5.6470000000000002</v>
      </c>
      <c r="AX347" s="6">
        <v>5.7009999999999996</v>
      </c>
      <c r="AY347" s="6">
        <v>5.7519999999999998</v>
      </c>
      <c r="AZ347" s="6">
        <v>5.7989999999999995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</row>
    <row r="348" spans="1:70" ht="14.25" customHeight="1">
      <c r="A348" s="3"/>
      <c r="B348" s="2"/>
      <c r="C348" s="2"/>
      <c r="D348" s="2"/>
      <c r="AD348" s="3"/>
      <c r="AE348" s="3"/>
      <c r="AF348" s="3" t="s">
        <v>24</v>
      </c>
      <c r="AG348" s="6">
        <v>4.0460000000000003</v>
      </c>
      <c r="AH348" s="6">
        <v>4.67</v>
      </c>
      <c r="AI348" s="6">
        <v>5.0540000000000003</v>
      </c>
      <c r="AJ348" s="6">
        <v>5.3339999999999996</v>
      </c>
      <c r="AK348" s="6">
        <v>5.5540000000000003</v>
      </c>
      <c r="AL348" s="6">
        <v>5.7350000000000003</v>
      </c>
      <c r="AM348" s="6">
        <v>5.8890000000000002</v>
      </c>
      <c r="AN348" s="6">
        <v>6.0220000000000002</v>
      </c>
      <c r="AO348" s="6">
        <v>6.141</v>
      </c>
      <c r="AP348" s="6">
        <v>6.2469999999999999</v>
      </c>
      <c r="AQ348" s="6">
        <v>6.3419999999999996</v>
      </c>
      <c r="AR348" s="6">
        <v>6.43</v>
      </c>
      <c r="AS348" s="6">
        <v>6.51</v>
      </c>
      <c r="AT348" s="6">
        <v>6.585</v>
      </c>
      <c r="AU348" s="6">
        <v>6.6539999999999999</v>
      </c>
      <c r="AV348" s="6">
        <v>6.7190000000000003</v>
      </c>
      <c r="AW348" s="6">
        <v>6.78</v>
      </c>
      <c r="AX348" s="6">
        <v>6.8369999999999997</v>
      </c>
      <c r="AY348" s="6">
        <v>6.891</v>
      </c>
      <c r="AZ348" s="6">
        <v>6.9414999999999996</v>
      </c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</row>
    <row r="349" spans="1:70" ht="14.25" customHeight="1">
      <c r="A349" s="3"/>
      <c r="B349" s="2"/>
      <c r="C349" s="2"/>
      <c r="D349" s="2"/>
      <c r="AD349" s="3"/>
      <c r="AE349" s="3"/>
      <c r="AF349" s="3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</row>
    <row r="350" spans="1:70" ht="14.25" customHeight="1">
      <c r="A350" s="3"/>
      <c r="B350" s="2"/>
      <c r="C350" s="2"/>
      <c r="D350" s="2"/>
      <c r="AD350" s="3" t="s">
        <v>26</v>
      </c>
      <c r="AE350" s="3">
        <v>20</v>
      </c>
      <c r="AF350" s="3" t="s">
        <v>25</v>
      </c>
      <c r="AG350" s="6">
        <v>2.95</v>
      </c>
      <c r="AH350" s="6">
        <v>3.5779999999999998</v>
      </c>
      <c r="AI350" s="6">
        <v>3.9580000000000002</v>
      </c>
      <c r="AJ350" s="6">
        <v>4.2320000000000002</v>
      </c>
      <c r="AK350" s="6">
        <v>4.4450000000000003</v>
      </c>
      <c r="AL350" s="6">
        <v>4.62</v>
      </c>
      <c r="AM350" s="6">
        <v>4.7679999999999998</v>
      </c>
      <c r="AN350" s="6">
        <v>4.8959999999999999</v>
      </c>
      <c r="AO350" s="6">
        <v>5.008</v>
      </c>
      <c r="AP350" s="6">
        <v>5.1079999999999997</v>
      </c>
      <c r="AQ350" s="6">
        <v>5.1989999999999998</v>
      </c>
      <c r="AR350" s="6">
        <v>5.282</v>
      </c>
      <c r="AS350" s="6">
        <v>5.3570000000000002</v>
      </c>
      <c r="AT350" s="6">
        <v>5.4269999999999996</v>
      </c>
      <c r="AU350" s="6">
        <v>5.4930000000000003</v>
      </c>
      <c r="AV350" s="6">
        <v>5.5529999999999999</v>
      </c>
      <c r="AW350" s="6">
        <v>5.61</v>
      </c>
      <c r="AX350" s="6">
        <v>5.6630000000000003</v>
      </c>
      <c r="AY350" s="6">
        <v>5.7140000000000004</v>
      </c>
      <c r="AZ350" s="6">
        <v>5.7605000000000004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</row>
    <row r="351" spans="1:70" ht="14.25" customHeight="1">
      <c r="A351" s="3"/>
      <c r="B351" s="2"/>
      <c r="C351" s="2"/>
      <c r="D351" s="2"/>
      <c r="AD351" s="3"/>
      <c r="AE351" s="3"/>
      <c r="AF351" s="3" t="s">
        <v>24</v>
      </c>
      <c r="AG351" s="6">
        <v>4.024</v>
      </c>
      <c r="AH351" s="6">
        <v>4.6390000000000002</v>
      </c>
      <c r="AI351" s="6">
        <v>5.0179999999999998</v>
      </c>
      <c r="AJ351" s="6">
        <v>5.2939999999999996</v>
      </c>
      <c r="AK351" s="6">
        <v>5.51</v>
      </c>
      <c r="AL351" s="6">
        <v>5.6879999999999997</v>
      </c>
      <c r="AM351" s="6">
        <v>5.8390000000000004</v>
      </c>
      <c r="AN351" s="6">
        <v>5.97</v>
      </c>
      <c r="AO351" s="6">
        <v>6.0869999999999997</v>
      </c>
      <c r="AP351" s="6">
        <v>6.1909999999999998</v>
      </c>
      <c r="AQ351" s="6">
        <v>6.2850000000000001</v>
      </c>
      <c r="AR351" s="6">
        <v>6.3710000000000004</v>
      </c>
      <c r="AS351" s="6">
        <v>6.45</v>
      </c>
      <c r="AT351" s="6">
        <v>6.5229999999999997</v>
      </c>
      <c r="AU351" s="6">
        <v>6.5910000000000002</v>
      </c>
      <c r="AV351" s="6">
        <v>6.6539999999999999</v>
      </c>
      <c r="AW351" s="6">
        <v>6.7140000000000004</v>
      </c>
      <c r="AX351" s="6">
        <v>6.7709999999999999</v>
      </c>
      <c r="AY351" s="6">
        <v>6.8230000000000004</v>
      </c>
      <c r="AZ351" s="6">
        <v>6.8724999999999996</v>
      </c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</row>
    <row r="352" spans="1:70" ht="14.25" customHeight="1">
      <c r="A352" s="3"/>
      <c r="B352" s="2"/>
      <c r="C352" s="2"/>
      <c r="D352" s="2"/>
      <c r="AD352" s="3"/>
      <c r="AE352" s="5"/>
      <c r="AF352" s="3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1:65" ht="14.25" customHeight="1">
      <c r="A353" s="3"/>
      <c r="B353" s="2"/>
      <c r="C353" s="2"/>
      <c r="D353" s="2"/>
      <c r="AD353" s="3" t="s">
        <v>26</v>
      </c>
      <c r="AE353" s="3">
        <v>24</v>
      </c>
      <c r="AF353" s="3" t="s">
        <v>25</v>
      </c>
      <c r="AG353" s="6">
        <v>2.919</v>
      </c>
      <c r="AH353" s="6">
        <v>3.532</v>
      </c>
      <c r="AI353" s="6">
        <v>3.9009999999999998</v>
      </c>
      <c r="AJ353" s="6">
        <v>4.1660000000000004</v>
      </c>
      <c r="AK353" s="6">
        <v>4.3730000000000002</v>
      </c>
      <c r="AL353" s="6">
        <v>4.5410000000000004</v>
      </c>
      <c r="AM353" s="6">
        <v>4.6840000000000002</v>
      </c>
      <c r="AN353" s="6">
        <v>4.8070000000000004</v>
      </c>
      <c r="AO353" s="6">
        <v>4.915</v>
      </c>
      <c r="AP353" s="6">
        <v>5.0119999999999996</v>
      </c>
      <c r="AQ353" s="6">
        <v>5.0990000000000002</v>
      </c>
      <c r="AR353" s="6">
        <v>5.1790000000000003</v>
      </c>
      <c r="AS353" s="6">
        <v>5.2510000000000003</v>
      </c>
      <c r="AT353" s="6">
        <v>5.319</v>
      </c>
      <c r="AU353" s="6">
        <v>5.3810000000000002</v>
      </c>
      <c r="AV353" s="6">
        <v>5.4390000000000001</v>
      </c>
      <c r="AW353" s="6">
        <v>5.4939999999999998</v>
      </c>
      <c r="AX353" s="6">
        <v>5.5449999999999999</v>
      </c>
      <c r="AY353" s="6">
        <v>5.5940000000000003</v>
      </c>
      <c r="AZ353" s="6">
        <v>5.6385000000000005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</row>
    <row r="354" spans="1:65" ht="14.25" customHeight="1">
      <c r="A354" s="3"/>
      <c r="B354" s="2"/>
      <c r="C354" s="2"/>
      <c r="D354" s="2"/>
      <c r="AD354" s="3"/>
      <c r="AE354" s="3"/>
      <c r="AF354" s="3" t="s">
        <v>24</v>
      </c>
      <c r="AG354" s="6">
        <v>3.956</v>
      </c>
      <c r="AH354" s="6">
        <v>4.5460000000000003</v>
      </c>
      <c r="AI354" s="6">
        <v>4.907</v>
      </c>
      <c r="AJ354" s="6">
        <v>5.1680000000000001</v>
      </c>
      <c r="AK354" s="6">
        <v>5.3739999999999997</v>
      </c>
      <c r="AL354" s="6">
        <v>5.5419999999999998</v>
      </c>
      <c r="AM354" s="6">
        <v>5.6849999999999996</v>
      </c>
      <c r="AN354" s="6">
        <v>5.8090000000000002</v>
      </c>
      <c r="AO354" s="6">
        <v>5.9189999999999996</v>
      </c>
      <c r="AP354" s="6">
        <v>6.0170000000000003</v>
      </c>
      <c r="AQ354" s="6">
        <v>6.1059999999999999</v>
      </c>
      <c r="AR354" s="6">
        <v>6.1859999999999999</v>
      </c>
      <c r="AS354" s="6">
        <v>6.2610000000000001</v>
      </c>
      <c r="AT354" s="6">
        <v>6.33</v>
      </c>
      <c r="AU354" s="6">
        <v>6.3940000000000001</v>
      </c>
      <c r="AV354" s="6">
        <v>6.4530000000000003</v>
      </c>
      <c r="AW354" s="6">
        <v>6.51</v>
      </c>
      <c r="AX354" s="6">
        <v>6.5629999999999997</v>
      </c>
      <c r="AY354" s="6">
        <v>6.6120000000000001</v>
      </c>
      <c r="AZ354" s="6">
        <v>6.6585000000000001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</row>
    <row r="355" spans="1:65" ht="14.25" customHeight="1">
      <c r="A355" s="3"/>
      <c r="B355" s="2"/>
      <c r="C355" s="2"/>
      <c r="D355" s="2"/>
      <c r="AD355" s="3"/>
      <c r="AE355" s="3"/>
      <c r="AF355" s="3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</row>
    <row r="356" spans="1:65" ht="14.25" customHeight="1">
      <c r="A356" s="3"/>
      <c r="B356" s="2"/>
      <c r="C356" s="2"/>
      <c r="D356" s="2"/>
      <c r="AD356" s="3" t="s">
        <v>26</v>
      </c>
      <c r="AE356" s="3">
        <v>30</v>
      </c>
      <c r="AF356" s="3" t="s">
        <v>25</v>
      </c>
      <c r="AG356" s="6">
        <v>2.8879999999999999</v>
      </c>
      <c r="AH356" s="6">
        <v>3.4860000000000002</v>
      </c>
      <c r="AI356" s="6">
        <v>3.8450000000000002</v>
      </c>
      <c r="AJ356" s="6">
        <v>4.1020000000000003</v>
      </c>
      <c r="AK356" s="6">
        <v>4.3019999999999996</v>
      </c>
      <c r="AL356" s="6">
        <v>4.4640000000000004</v>
      </c>
      <c r="AM356" s="6">
        <v>4.6020000000000003</v>
      </c>
      <c r="AN356" s="6">
        <v>4.72</v>
      </c>
      <c r="AO356" s="6">
        <v>4.8239999999999998</v>
      </c>
      <c r="AP356" s="6">
        <v>4.9169999999999998</v>
      </c>
      <c r="AQ356" s="6">
        <v>5.0010000000000003</v>
      </c>
      <c r="AR356" s="6">
        <v>5.077</v>
      </c>
      <c r="AS356" s="6">
        <v>5.1470000000000002</v>
      </c>
      <c r="AT356" s="6">
        <v>5.2110000000000003</v>
      </c>
      <c r="AU356" s="6">
        <v>5.2709999999999999</v>
      </c>
      <c r="AV356" s="6">
        <v>5.327</v>
      </c>
      <c r="AW356" s="6">
        <v>5.3789999999999996</v>
      </c>
      <c r="AX356" s="6">
        <v>5.4290000000000003</v>
      </c>
      <c r="AY356" s="6">
        <v>5.4749999999999996</v>
      </c>
      <c r="AZ356" s="6">
        <v>5.5179999999999998</v>
      </c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</row>
    <row r="357" spans="1:65" ht="14.25" customHeight="1">
      <c r="A357" s="3"/>
      <c r="B357" s="2"/>
      <c r="C357" s="2"/>
      <c r="D357" s="2"/>
      <c r="AD357" s="3"/>
      <c r="AE357" s="3"/>
      <c r="AF357" s="3" t="s">
        <v>24</v>
      </c>
      <c r="AG357" s="6">
        <v>3.8889999999999998</v>
      </c>
      <c r="AH357" s="6">
        <v>4.4550000000000001</v>
      </c>
      <c r="AI357" s="6">
        <v>4.7990000000000004</v>
      </c>
      <c r="AJ357" s="6">
        <v>5.048</v>
      </c>
      <c r="AK357" s="6">
        <v>5.242</v>
      </c>
      <c r="AL357" s="6">
        <v>5.4009999999999998</v>
      </c>
      <c r="AM357" s="6">
        <v>5.5359999999999996</v>
      </c>
      <c r="AN357" s="6">
        <v>5.6529999999999996</v>
      </c>
      <c r="AO357" s="6">
        <v>5.7560000000000002</v>
      </c>
      <c r="AP357" s="6">
        <v>5.8490000000000002</v>
      </c>
      <c r="AQ357" s="6">
        <v>5.9320000000000004</v>
      </c>
      <c r="AR357" s="6">
        <v>6.008</v>
      </c>
      <c r="AS357" s="6">
        <v>6.0780000000000003</v>
      </c>
      <c r="AT357" s="6">
        <v>6.1429999999999998</v>
      </c>
      <c r="AU357" s="6">
        <v>6.2030000000000003</v>
      </c>
      <c r="AV357" s="6">
        <v>6.2590000000000003</v>
      </c>
      <c r="AW357" s="6">
        <v>6.3109999999999999</v>
      </c>
      <c r="AX357" s="6">
        <v>6.3609999999999998</v>
      </c>
      <c r="AY357" s="6">
        <v>6.407</v>
      </c>
      <c r="AZ357" s="6">
        <v>6.4504999999999999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</row>
    <row r="358" spans="1:65" ht="14.25" customHeight="1">
      <c r="A358" s="3"/>
      <c r="B358" s="2"/>
      <c r="C358" s="2"/>
      <c r="D358" s="2"/>
      <c r="AD358" s="3"/>
      <c r="AE358" s="3"/>
      <c r="AF358" s="3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1:65" ht="14.25" customHeight="1">
      <c r="A359" s="3"/>
      <c r="B359" s="2"/>
      <c r="C359" s="2"/>
      <c r="D359" s="2"/>
      <c r="AD359" s="3" t="s">
        <v>26</v>
      </c>
      <c r="AE359" s="3">
        <v>40</v>
      </c>
      <c r="AF359" s="3" t="s">
        <v>25</v>
      </c>
      <c r="AG359" s="6">
        <v>2.8580000000000001</v>
      </c>
      <c r="AH359" s="6">
        <v>3.4420000000000002</v>
      </c>
      <c r="AI359" s="6">
        <v>3.7909999999999999</v>
      </c>
      <c r="AJ359" s="6">
        <v>4.0389999999999997</v>
      </c>
      <c r="AK359" s="6">
        <v>4.2320000000000002</v>
      </c>
      <c r="AL359" s="6">
        <v>4.3890000000000002</v>
      </c>
      <c r="AM359" s="6">
        <v>4.5209999999999999</v>
      </c>
      <c r="AN359" s="6">
        <v>4.6349999999999998</v>
      </c>
      <c r="AO359" s="6">
        <v>4.7350000000000003</v>
      </c>
      <c r="AP359" s="6">
        <v>4.8239999999999998</v>
      </c>
      <c r="AQ359" s="6">
        <v>4.9039999999999999</v>
      </c>
      <c r="AR359" s="6">
        <v>4.9770000000000003</v>
      </c>
      <c r="AS359" s="6">
        <v>5.0439999999999996</v>
      </c>
      <c r="AT359" s="6">
        <v>5.1059999999999999</v>
      </c>
      <c r="AU359" s="6">
        <v>5.1630000000000003</v>
      </c>
      <c r="AV359" s="6">
        <v>5.2160000000000002</v>
      </c>
      <c r="AW359" s="6">
        <v>5.266</v>
      </c>
      <c r="AX359" s="6">
        <v>5.3129999999999997</v>
      </c>
      <c r="AY359" s="6">
        <v>5.3579999999999997</v>
      </c>
      <c r="AZ359" s="6">
        <v>5.3985000000000003</v>
      </c>
    </row>
    <row r="360" spans="1:65" ht="14.25" customHeight="1">
      <c r="A360" s="3"/>
      <c r="B360" s="2"/>
      <c r="C360" s="2"/>
      <c r="D360" s="2"/>
      <c r="AD360" s="3"/>
      <c r="AE360" s="3"/>
      <c r="AF360" s="3" t="s">
        <v>24</v>
      </c>
      <c r="AG360" s="6">
        <v>3.8250000000000002</v>
      </c>
      <c r="AH360" s="6">
        <v>4.367</v>
      </c>
      <c r="AI360" s="6">
        <v>4.6959999999999997</v>
      </c>
      <c r="AJ360" s="6">
        <v>4.931</v>
      </c>
      <c r="AK360" s="6">
        <v>5.1139999999999999</v>
      </c>
      <c r="AL360" s="6">
        <v>5.2649999999999997</v>
      </c>
      <c r="AM360" s="6">
        <v>5.3920000000000003</v>
      </c>
      <c r="AN360" s="6">
        <v>5.5019999999999998</v>
      </c>
      <c r="AO360" s="6">
        <v>5.5590000000000002</v>
      </c>
      <c r="AP360" s="6">
        <v>5.6859999999999999</v>
      </c>
      <c r="AQ360" s="6">
        <v>5.7640000000000002</v>
      </c>
      <c r="AR360" s="6">
        <v>5.835</v>
      </c>
      <c r="AS360" s="6">
        <v>5.9</v>
      </c>
      <c r="AT360" s="6">
        <v>5.9610000000000003</v>
      </c>
      <c r="AU360" s="6">
        <v>6.0170000000000003</v>
      </c>
      <c r="AV360" s="6">
        <v>6.069</v>
      </c>
      <c r="AW360" s="6">
        <v>6.1189999999999998</v>
      </c>
      <c r="AX360" s="6">
        <v>6.165</v>
      </c>
      <c r="AY360" s="6">
        <v>6.2089999999999996</v>
      </c>
      <c r="AZ360" s="6">
        <v>6.2489999999999997</v>
      </c>
    </row>
    <row r="361" spans="1:65" ht="14.25" customHeight="1">
      <c r="A361" s="3"/>
      <c r="B361" s="2"/>
      <c r="C361" s="2"/>
      <c r="D361" s="2"/>
      <c r="AD361" s="3"/>
      <c r="AE361" s="3"/>
      <c r="AF361" s="3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1:65" ht="14.25" customHeight="1">
      <c r="A362" s="3"/>
      <c r="B362" s="2"/>
      <c r="C362" s="2"/>
      <c r="D362" s="2"/>
      <c r="AD362" s="3" t="s">
        <v>26</v>
      </c>
      <c r="AE362" s="3">
        <v>60</v>
      </c>
      <c r="AF362" s="3" t="s">
        <v>25</v>
      </c>
      <c r="AG362" s="6">
        <v>2.8290000000000002</v>
      </c>
      <c r="AH362" s="6">
        <v>3.399</v>
      </c>
      <c r="AI362" s="6">
        <v>3.7370000000000001</v>
      </c>
      <c r="AJ362" s="6">
        <v>3.9769999999999999</v>
      </c>
      <c r="AK362" s="6">
        <v>4.1630000000000003</v>
      </c>
      <c r="AL362" s="6">
        <v>4.3140000000000001</v>
      </c>
      <c r="AM362" s="6">
        <v>4.4409999999999998</v>
      </c>
      <c r="AN362" s="6">
        <v>4.55</v>
      </c>
      <c r="AO362" s="6">
        <v>4.6459999999999999</v>
      </c>
      <c r="AP362" s="6">
        <v>4.7320000000000002</v>
      </c>
      <c r="AQ362" s="6">
        <v>4.8079999999999998</v>
      </c>
      <c r="AR362" s="6">
        <v>4.8780000000000001</v>
      </c>
      <c r="AS362" s="6">
        <v>4.9240000000000004</v>
      </c>
      <c r="AT362" s="6">
        <v>5.0010000000000003</v>
      </c>
      <c r="AU362" s="6">
        <v>5.056</v>
      </c>
      <c r="AV362" s="6">
        <v>5.1070000000000002</v>
      </c>
      <c r="AW362" s="6">
        <v>5.1539999999999999</v>
      </c>
      <c r="AX362" s="6">
        <v>5.1989999999999998</v>
      </c>
      <c r="AY362" s="6">
        <v>5.2409999999999997</v>
      </c>
      <c r="AZ362" s="6">
        <v>5.28</v>
      </c>
    </row>
    <row r="363" spans="1:65" ht="14.25" customHeight="1">
      <c r="A363" s="3"/>
      <c r="B363" s="2"/>
      <c r="C363" s="2"/>
      <c r="D363" s="2"/>
      <c r="AD363" s="3"/>
      <c r="AE363" s="3"/>
      <c r="AF363" s="3" t="s">
        <v>24</v>
      </c>
      <c r="AG363" s="6">
        <v>3.762</v>
      </c>
      <c r="AH363" s="6">
        <v>4.282</v>
      </c>
      <c r="AI363" s="6">
        <v>4.5949999999999998</v>
      </c>
      <c r="AJ363" s="6">
        <v>4.8179999999999996</v>
      </c>
      <c r="AK363" s="6">
        <v>4.9909999999999997</v>
      </c>
      <c r="AL363" s="6">
        <v>5.133</v>
      </c>
      <c r="AM363" s="6">
        <v>5.2530000000000001</v>
      </c>
      <c r="AN363" s="6">
        <v>5.3559999999999999</v>
      </c>
      <c r="AO363" s="6">
        <v>5.4470000000000001</v>
      </c>
      <c r="AP363" s="6">
        <v>5.5279999999999996</v>
      </c>
      <c r="AQ363" s="6">
        <v>5.601</v>
      </c>
      <c r="AR363" s="6">
        <v>5.6669999999999998</v>
      </c>
      <c r="AS363" s="6">
        <v>5.7279999999999998</v>
      </c>
      <c r="AT363" s="6">
        <v>5.7850000000000001</v>
      </c>
      <c r="AU363" s="6">
        <v>5.8369999999999997</v>
      </c>
      <c r="AV363" s="6">
        <v>5.8860000000000001</v>
      </c>
      <c r="AW363" s="6">
        <v>5.931</v>
      </c>
      <c r="AX363" s="6">
        <v>5.9740000000000002</v>
      </c>
      <c r="AY363" s="6">
        <v>6.0149999999999997</v>
      </c>
      <c r="AZ363" s="6">
        <v>6.0525000000000002</v>
      </c>
    </row>
    <row r="364" spans="1:65" ht="14.25" customHeight="1">
      <c r="A364" s="3"/>
      <c r="B364" s="2"/>
      <c r="C364" s="2"/>
      <c r="D364" s="2"/>
      <c r="AD364" s="3"/>
      <c r="AE364" s="3"/>
      <c r="AF364" s="3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1:65" ht="14.25" customHeight="1">
      <c r="A365" s="3"/>
      <c r="B365" s="2"/>
      <c r="C365" s="2"/>
      <c r="D365" s="2"/>
      <c r="AD365" s="3" t="s">
        <v>26</v>
      </c>
      <c r="AE365" s="3">
        <v>120</v>
      </c>
      <c r="AF365" s="3" t="s">
        <v>25</v>
      </c>
      <c r="AG365" s="6">
        <v>2.8</v>
      </c>
      <c r="AH365" s="6">
        <v>3.3559999999999999</v>
      </c>
      <c r="AI365" s="6">
        <v>3.6850000000000001</v>
      </c>
      <c r="AJ365" s="6">
        <v>3.9169999999999998</v>
      </c>
      <c r="AK365" s="6">
        <v>4.0960000000000001</v>
      </c>
      <c r="AL365" s="6">
        <v>4.2409999999999997</v>
      </c>
      <c r="AM365" s="6">
        <v>4.3630000000000004</v>
      </c>
      <c r="AN365" s="6">
        <v>4.468</v>
      </c>
      <c r="AO365" s="6">
        <v>4.5599999999999996</v>
      </c>
      <c r="AP365" s="6">
        <v>4.641</v>
      </c>
      <c r="AQ365" s="6">
        <v>4.7140000000000004</v>
      </c>
      <c r="AR365" s="6">
        <v>4.7809999999999997</v>
      </c>
      <c r="AS365" s="6">
        <v>4.8419999999999996</v>
      </c>
      <c r="AT365" s="6">
        <v>4.8979999999999997</v>
      </c>
      <c r="AU365" s="6">
        <v>4.95</v>
      </c>
      <c r="AV365" s="6">
        <v>4.9980000000000002</v>
      </c>
      <c r="AW365" s="6">
        <v>5.0439999999999996</v>
      </c>
      <c r="AX365" s="6">
        <v>5.0860000000000003</v>
      </c>
      <c r="AY365" s="6">
        <v>5.1260000000000003</v>
      </c>
      <c r="AZ365" s="6">
        <v>5.1630000000000003</v>
      </c>
    </row>
    <row r="366" spans="1:65" ht="14.25" customHeight="1">
      <c r="A366" s="3"/>
      <c r="B366" s="2"/>
      <c r="C366" s="2"/>
      <c r="D366" s="2"/>
      <c r="AD366" s="3"/>
      <c r="AE366" s="3"/>
      <c r="AF366" s="3" t="s">
        <v>24</v>
      </c>
      <c r="AG366" s="6">
        <v>3.702</v>
      </c>
      <c r="AH366" s="6">
        <v>4.2</v>
      </c>
      <c r="AI366" s="6">
        <v>4.4969999999999999</v>
      </c>
      <c r="AJ366" s="6">
        <v>4.7089999999999996</v>
      </c>
      <c r="AK366" s="6">
        <v>4.8719999999999999</v>
      </c>
      <c r="AL366" s="6">
        <v>5.0049999999999999</v>
      </c>
      <c r="AM366" s="6">
        <v>5.1180000000000003</v>
      </c>
      <c r="AN366" s="6">
        <v>5.2140000000000004</v>
      </c>
      <c r="AO366" s="6">
        <v>5.2990000000000004</v>
      </c>
      <c r="AP366" s="6">
        <v>5.375</v>
      </c>
      <c r="AQ366" s="6">
        <v>5.4429999999999996</v>
      </c>
      <c r="AR366" s="6">
        <v>5.5049999999999999</v>
      </c>
      <c r="AS366" s="6">
        <v>5.5620000000000003</v>
      </c>
      <c r="AT366" s="6">
        <v>5.6139999999999999</v>
      </c>
      <c r="AU366" s="6">
        <v>5.6619999999999999</v>
      </c>
      <c r="AV366" s="6">
        <v>5.7080000000000002</v>
      </c>
      <c r="AW366" s="6">
        <v>5.75</v>
      </c>
      <c r="AX366" s="6">
        <v>5.79</v>
      </c>
      <c r="AY366" s="6">
        <v>5.827</v>
      </c>
      <c r="AZ366" s="6">
        <v>5.8620000000000001</v>
      </c>
    </row>
    <row r="367" spans="1:65" ht="14.25" customHeight="1">
      <c r="A367" s="3"/>
      <c r="B367" s="2"/>
      <c r="C367" s="2"/>
      <c r="D367" s="2"/>
      <c r="AD367" s="3"/>
      <c r="AE367" s="3"/>
      <c r="AF367" s="3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1:65" ht="14.25" customHeight="1">
      <c r="A368" s="3"/>
      <c r="B368" s="2"/>
      <c r="C368" s="2"/>
      <c r="D368" s="2"/>
      <c r="AD368" s="3" t="s">
        <v>26</v>
      </c>
      <c r="AE368" s="3">
        <v>1000</v>
      </c>
      <c r="AF368" s="3" t="s">
        <v>25</v>
      </c>
      <c r="AG368" s="6">
        <v>2.7719999999999998</v>
      </c>
      <c r="AH368" s="6">
        <v>3.3140000000000001</v>
      </c>
      <c r="AI368" s="6">
        <v>3.633</v>
      </c>
      <c r="AJ368" s="6">
        <v>3.8580000000000001</v>
      </c>
      <c r="AK368" s="6">
        <v>4.03</v>
      </c>
      <c r="AL368" s="6">
        <v>4.17</v>
      </c>
      <c r="AM368" s="6">
        <v>4.2859999999999996</v>
      </c>
      <c r="AN368" s="6">
        <v>4.3869999999999996</v>
      </c>
      <c r="AO368" s="6">
        <v>4.4740000000000002</v>
      </c>
      <c r="AP368" s="6">
        <v>4.5519999999999996</v>
      </c>
      <c r="AQ368" s="6">
        <v>4.6219999999999999</v>
      </c>
      <c r="AR368" s="6">
        <v>4.6849999999999996</v>
      </c>
      <c r="AS368" s="6">
        <v>4.7430000000000003</v>
      </c>
      <c r="AT368" s="6">
        <v>4.7960000000000003</v>
      </c>
      <c r="AU368" s="6">
        <v>4.8449999999999998</v>
      </c>
      <c r="AV368" s="6">
        <v>4.891</v>
      </c>
      <c r="AW368" s="6">
        <v>4.9340000000000002</v>
      </c>
      <c r="AX368" s="6">
        <v>4.9740000000000002</v>
      </c>
      <c r="AY368" s="6">
        <v>5.0119999999999996</v>
      </c>
      <c r="AZ368" s="6">
        <v>5.0465</v>
      </c>
    </row>
    <row r="369" spans="1:52" ht="14.25" customHeight="1">
      <c r="A369" s="3"/>
      <c r="B369" s="2"/>
      <c r="C369" s="2"/>
      <c r="D369" s="2"/>
      <c r="AD369" s="3"/>
      <c r="AE369" s="3" t="s">
        <v>27</v>
      </c>
      <c r="AF369" s="3" t="s">
        <v>24</v>
      </c>
      <c r="AG369" s="6">
        <v>3.6429999999999998</v>
      </c>
      <c r="AH369" s="6">
        <v>4.12</v>
      </c>
      <c r="AI369" s="6">
        <v>4.4029999999999996</v>
      </c>
      <c r="AJ369" s="6">
        <v>4.6029999999999998</v>
      </c>
      <c r="AK369" s="6">
        <v>4.7569999999999997</v>
      </c>
      <c r="AL369" s="6">
        <v>4.8819999999999997</v>
      </c>
      <c r="AM369" s="6">
        <v>4.9870000000000001</v>
      </c>
      <c r="AN369" s="6">
        <v>5.0780000000000003</v>
      </c>
      <c r="AO369" s="6">
        <v>5.157</v>
      </c>
      <c r="AP369" s="6">
        <v>5.2270000000000003</v>
      </c>
      <c r="AQ369" s="6">
        <v>5.29</v>
      </c>
      <c r="AR369" s="6">
        <v>5.3479999999999999</v>
      </c>
      <c r="AS369" s="6">
        <v>5.4</v>
      </c>
      <c r="AT369" s="6">
        <v>5.4480000000000004</v>
      </c>
      <c r="AU369" s="6">
        <v>5.4930000000000003</v>
      </c>
      <c r="AV369" s="6">
        <v>5.5350000000000001</v>
      </c>
      <c r="AW369" s="6">
        <v>5.5739999999999998</v>
      </c>
      <c r="AX369" s="6">
        <v>5.6109999999999998</v>
      </c>
      <c r="AY369" s="6">
        <v>5.6449999999999996</v>
      </c>
      <c r="AZ369" s="6">
        <v>5.6769999999999996</v>
      </c>
    </row>
    <row r="370" spans="1:52" ht="14.25" customHeight="1">
      <c r="A370" s="3"/>
      <c r="B370" s="2"/>
      <c r="C370" s="2"/>
      <c r="D370" s="2"/>
      <c r="AD370" s="3"/>
      <c r="AE370" s="3"/>
      <c r="AF370" s="3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1:52" ht="14.25" customHeight="1">
      <c r="A371" s="3"/>
      <c r="B371" s="2"/>
      <c r="C371" s="2"/>
      <c r="D371" s="2"/>
      <c r="AD371" s="3" t="s">
        <v>26</v>
      </c>
      <c r="AE371" s="3">
        <f>$D$62</f>
        <v>108</v>
      </c>
      <c r="AF371" s="3" t="s">
        <v>25</v>
      </c>
      <c r="AG371" s="6">
        <f t="shared" ref="AG371:AZ371" si="14">LOOKUP(SMALL($AE305:$AE371,RANK($AE371,$AE305:$AE371,1)-1),$AE305:$AE368,AG305:AG368)-(LOOKUP(SMALL($AE305:$AE371,RANK($AE371,$AE305:$AE371,1)-1),$AE305:$AE368,AG305:AG368)-LOOKUP(SMALL($AE305:$AE371,RANK($AE371,$AE305:$AE371,1)+1),$AE305:$AE368,AG305:AG368))/(SMALL($AE305:$AE371,RANK($AE371,$AE305:$AE371,1)+1)-SMALL($AE305:$AE371,RANK($AE371,$AE305:$AE371,1)-1))*($AE371-SMALL($AE305:$AE371,RANK($AE371,$AE305:$AE371,1)-1))</f>
        <v>2.8058000000000001</v>
      </c>
      <c r="AH371" s="6">
        <f t="shared" si="14"/>
        <v>3.3645999999999998</v>
      </c>
      <c r="AI371" s="6">
        <f t="shared" si="14"/>
        <v>3.6954000000000002</v>
      </c>
      <c r="AJ371" s="6">
        <f t="shared" si="14"/>
        <v>3.9289999999999998</v>
      </c>
      <c r="AK371" s="6">
        <f t="shared" si="14"/>
        <v>4.1093999999999999</v>
      </c>
      <c r="AL371" s="6">
        <f t="shared" si="14"/>
        <v>4.2555999999999994</v>
      </c>
      <c r="AM371" s="6">
        <f t="shared" si="14"/>
        <v>4.3786000000000005</v>
      </c>
      <c r="AN371" s="6">
        <f t="shared" si="14"/>
        <v>4.4843999999999999</v>
      </c>
      <c r="AO371" s="6">
        <f t="shared" si="14"/>
        <v>4.5771999999999995</v>
      </c>
      <c r="AP371" s="6">
        <f t="shared" si="14"/>
        <v>4.6592000000000002</v>
      </c>
      <c r="AQ371" s="6">
        <f t="shared" si="14"/>
        <v>4.7328000000000001</v>
      </c>
      <c r="AR371" s="6">
        <f t="shared" si="14"/>
        <v>4.8003999999999998</v>
      </c>
      <c r="AS371" s="6">
        <f t="shared" si="14"/>
        <v>4.8583999999999996</v>
      </c>
      <c r="AT371" s="6">
        <f t="shared" si="14"/>
        <v>4.9185999999999996</v>
      </c>
      <c r="AU371" s="6">
        <f t="shared" si="14"/>
        <v>4.9712000000000005</v>
      </c>
      <c r="AV371" s="6">
        <f t="shared" si="14"/>
        <v>5.0198</v>
      </c>
      <c r="AW371" s="6">
        <f t="shared" si="14"/>
        <v>5.0659999999999998</v>
      </c>
      <c r="AX371" s="6">
        <f t="shared" si="14"/>
        <v>5.1086</v>
      </c>
      <c r="AY371" s="6">
        <f t="shared" si="14"/>
        <v>5.149</v>
      </c>
      <c r="AZ371" s="6">
        <f t="shared" si="14"/>
        <v>5.1863999999999999</v>
      </c>
    </row>
    <row r="372" spans="1:52" ht="14.25" customHeight="1">
      <c r="A372" s="3"/>
      <c r="B372" s="2"/>
      <c r="C372" s="2"/>
      <c r="D372" s="2"/>
      <c r="AD372" s="3"/>
      <c r="AE372" s="3"/>
      <c r="AF372" s="3" t="s">
        <v>24</v>
      </c>
      <c r="AG372" s="6">
        <f t="shared" ref="AG372:AZ372" si="15">LOOKUP(SMALL($AE305:$AE371,RANK($AE371,$AE305:$AE371,1)-1),$AE305:$AE368,AG306:AG369)-(LOOKUP(SMALL($AE305:$AE371,RANK($AE371,$AE305:$AE371,1)-1),$AE305:$AE368,AG306:AG369)-LOOKUP(SMALL($AE305:$AE371,RANK($AE371,$AE305:$AE371,1)+1),$AE305:$AE368,AG306:AG369))/(SMALL($AE305:$AE371,RANK($AE371,$AE305:$AE371,1)+1)-SMALL($AE305:$AE371,RANK($AE371,$AE305:$AE371,1)-1))*($AE371-SMALL($AE305:$AE371,RANK($AE371,$AE305:$AE371,1)-1))</f>
        <v>3.714</v>
      </c>
      <c r="AH372" s="6">
        <f t="shared" si="15"/>
        <v>4.2164000000000001</v>
      </c>
      <c r="AI372" s="6">
        <f t="shared" si="15"/>
        <v>4.5165999999999995</v>
      </c>
      <c r="AJ372" s="6">
        <f t="shared" si="15"/>
        <v>4.7307999999999995</v>
      </c>
      <c r="AK372" s="6">
        <f t="shared" si="15"/>
        <v>4.8957999999999995</v>
      </c>
      <c r="AL372" s="6">
        <f t="shared" si="15"/>
        <v>5.0305999999999997</v>
      </c>
      <c r="AM372" s="6">
        <f t="shared" si="15"/>
        <v>5.1450000000000005</v>
      </c>
      <c r="AN372" s="6">
        <f t="shared" si="15"/>
        <v>5.2423999999999999</v>
      </c>
      <c r="AO372" s="6">
        <f t="shared" si="15"/>
        <v>5.3286000000000007</v>
      </c>
      <c r="AP372" s="6">
        <f t="shared" si="15"/>
        <v>5.4055999999999997</v>
      </c>
      <c r="AQ372" s="6">
        <f t="shared" si="15"/>
        <v>5.4745999999999997</v>
      </c>
      <c r="AR372" s="6">
        <f t="shared" si="15"/>
        <v>5.5373999999999999</v>
      </c>
      <c r="AS372" s="6">
        <f t="shared" si="15"/>
        <v>5.5952000000000002</v>
      </c>
      <c r="AT372" s="6">
        <f t="shared" si="15"/>
        <v>5.6482000000000001</v>
      </c>
      <c r="AU372" s="6">
        <f t="shared" si="15"/>
        <v>5.6970000000000001</v>
      </c>
      <c r="AV372" s="6">
        <f t="shared" si="15"/>
        <v>5.7435999999999998</v>
      </c>
      <c r="AW372" s="6">
        <f t="shared" si="15"/>
        <v>5.7862</v>
      </c>
      <c r="AX372" s="6">
        <f t="shared" si="15"/>
        <v>5.8268000000000004</v>
      </c>
      <c r="AY372" s="6">
        <f t="shared" si="15"/>
        <v>5.8646000000000003</v>
      </c>
      <c r="AZ372" s="6">
        <f t="shared" si="15"/>
        <v>5.9001000000000001</v>
      </c>
    </row>
    <row r="373" spans="1:52" ht="14.25" customHeight="1">
      <c r="A373" s="3"/>
      <c r="B373" s="2"/>
      <c r="C373" s="2"/>
      <c r="D373" s="2"/>
    </row>
    <row r="374" spans="1:52" ht="14.25" customHeight="1">
      <c r="A374" s="3"/>
      <c r="B374" s="2"/>
      <c r="C374" s="2"/>
      <c r="D374" s="2"/>
    </row>
    <row r="375" spans="1:52" ht="14.25" customHeight="1">
      <c r="A375" s="3"/>
      <c r="B375" s="2"/>
      <c r="C375" s="2"/>
      <c r="D375" s="2"/>
    </row>
    <row r="376" spans="1:52" ht="14.25" customHeight="1">
      <c r="A376" s="3"/>
      <c r="B376" s="2"/>
      <c r="C376" s="2"/>
      <c r="D376" s="2"/>
    </row>
    <row r="377" spans="1:52" ht="14.25" customHeight="1">
      <c r="A377" s="3"/>
      <c r="B377" s="2"/>
      <c r="C377" s="2"/>
      <c r="D377" s="2"/>
    </row>
    <row r="378" spans="1:52" ht="14.25" customHeight="1">
      <c r="A378" s="3"/>
      <c r="B378" s="2"/>
      <c r="C378" s="2"/>
      <c r="D378" s="2"/>
    </row>
    <row r="379" spans="1:52" ht="14.25" customHeight="1">
      <c r="A379" s="3"/>
      <c r="B379" s="2"/>
      <c r="C379" s="2"/>
      <c r="D379" s="2"/>
    </row>
    <row r="380" spans="1:52" ht="14.25" customHeight="1">
      <c r="A380" s="3"/>
      <c r="B380" s="2"/>
      <c r="C380" s="2"/>
      <c r="D380" s="2"/>
    </row>
    <row r="381" spans="1:52" ht="14.25" customHeight="1">
      <c r="A381" s="3"/>
      <c r="B381" s="2"/>
      <c r="C381" s="2"/>
      <c r="D381" s="2"/>
    </row>
    <row r="382" spans="1:52" ht="14.25" customHeight="1">
      <c r="A382" s="3"/>
      <c r="B382" s="2"/>
      <c r="C382" s="2"/>
      <c r="D382" s="2"/>
    </row>
    <row r="383" spans="1:52" ht="14.25" customHeight="1">
      <c r="A383" s="3"/>
      <c r="B383" s="2"/>
      <c r="C383" s="2"/>
      <c r="D383" s="2"/>
    </row>
    <row r="384" spans="1:52" ht="14.25" customHeight="1">
      <c r="A384" s="3"/>
      <c r="B384" s="2"/>
      <c r="C384" s="2"/>
      <c r="D384" s="2"/>
    </row>
    <row r="385" spans="1:4" ht="14.25" customHeight="1">
      <c r="A385" s="3"/>
      <c r="B385" s="2"/>
      <c r="C385" s="2"/>
      <c r="D385" s="2"/>
    </row>
    <row r="386" spans="1:4" ht="14.25" customHeight="1">
      <c r="A386" s="3"/>
      <c r="B386" s="2"/>
      <c r="C386" s="2"/>
      <c r="D386" s="2"/>
    </row>
    <row r="387" spans="1:4" ht="14.25" customHeight="1">
      <c r="A387" s="3"/>
      <c r="B387" s="2"/>
      <c r="C387" s="2"/>
      <c r="D387" s="2"/>
    </row>
    <row r="388" spans="1:4" ht="14.25" customHeight="1">
      <c r="A388" s="3"/>
      <c r="B388" s="2"/>
      <c r="C388" s="2"/>
      <c r="D388" s="2"/>
    </row>
    <row r="389" spans="1:4" ht="14.25" customHeight="1">
      <c r="A389" s="3"/>
      <c r="B389" s="2"/>
      <c r="C389" s="2"/>
      <c r="D389" s="2"/>
    </row>
    <row r="390" spans="1:4" ht="14.25" customHeight="1">
      <c r="A390" s="3"/>
      <c r="B390" s="2"/>
      <c r="C390" s="2"/>
      <c r="D390" s="2"/>
    </row>
    <row r="391" spans="1:4" ht="14.25" customHeight="1">
      <c r="A391" s="3"/>
      <c r="B391" s="2"/>
      <c r="C391" s="2"/>
      <c r="D391" s="2"/>
    </row>
    <row r="392" spans="1:4" ht="14.25" customHeight="1">
      <c r="A392" s="3"/>
      <c r="B392" s="2"/>
      <c r="C392" s="2"/>
      <c r="D392" s="2"/>
    </row>
    <row r="393" spans="1:4" ht="14.25" customHeight="1">
      <c r="A393" s="3"/>
      <c r="B393" s="2"/>
      <c r="C393" s="2"/>
      <c r="D393" s="2"/>
    </row>
    <row r="394" spans="1:4" ht="14.25" customHeight="1">
      <c r="A394" s="3"/>
      <c r="B394" s="2"/>
      <c r="C394" s="2"/>
      <c r="D394" s="2"/>
    </row>
    <row r="395" spans="1:4" ht="14.25" customHeight="1">
      <c r="A395" s="3"/>
      <c r="B395" s="2"/>
      <c r="C395" s="2"/>
      <c r="D395" s="2"/>
    </row>
    <row r="396" spans="1:4" ht="14.25" customHeight="1">
      <c r="A396" s="3"/>
      <c r="B396" s="2"/>
      <c r="C396" s="2"/>
      <c r="D396" s="2"/>
    </row>
    <row r="397" spans="1:4" ht="14.25" customHeight="1">
      <c r="A397" s="3"/>
      <c r="B397" s="2"/>
      <c r="C397" s="2"/>
      <c r="D397" s="2"/>
    </row>
    <row r="398" spans="1:4" ht="14.25" customHeight="1">
      <c r="A398" s="3"/>
      <c r="B398" s="2"/>
      <c r="C398" s="2"/>
      <c r="D398" s="2"/>
    </row>
    <row r="399" spans="1:4" ht="14.25" customHeight="1">
      <c r="A399" s="3"/>
      <c r="B399" s="2"/>
      <c r="C399" s="2"/>
      <c r="D399" s="2"/>
    </row>
    <row r="400" spans="1:4" ht="14.25" customHeight="1">
      <c r="A400" s="3"/>
      <c r="B400" s="2"/>
      <c r="C400" s="2"/>
      <c r="D400" s="2"/>
    </row>
    <row r="401" spans="1:4" ht="14.25" customHeight="1">
      <c r="A401" s="3"/>
      <c r="B401" s="2"/>
      <c r="C401" s="2"/>
      <c r="D401" s="2"/>
    </row>
    <row r="402" spans="1:4" ht="14.25" customHeight="1">
      <c r="A402" s="3"/>
      <c r="B402" s="2"/>
      <c r="C402" s="2"/>
      <c r="D402" s="2"/>
    </row>
    <row r="403" spans="1:4" ht="14.25" customHeight="1">
      <c r="A403" s="3"/>
      <c r="B403" s="2"/>
      <c r="C403" s="2"/>
      <c r="D403" s="2"/>
    </row>
    <row r="404" spans="1:4" ht="14.25" customHeight="1">
      <c r="A404" s="3"/>
      <c r="B404" s="2"/>
      <c r="C404" s="2"/>
      <c r="D404" s="2"/>
    </row>
    <row r="405" spans="1:4" ht="14.25" customHeight="1">
      <c r="A405" s="3"/>
      <c r="B405" s="2"/>
      <c r="C405" s="2"/>
      <c r="D405" s="2"/>
    </row>
    <row r="406" spans="1:4" ht="14.25" customHeight="1">
      <c r="A406" s="3"/>
      <c r="B406" s="2"/>
      <c r="C406" s="2"/>
      <c r="D406" s="2"/>
    </row>
    <row r="407" spans="1:4" ht="14.25" customHeight="1">
      <c r="A407" s="3"/>
      <c r="B407" s="2"/>
      <c r="C407" s="2"/>
      <c r="D407" s="2"/>
    </row>
    <row r="408" spans="1:4" ht="14.25" customHeight="1">
      <c r="A408" s="3"/>
      <c r="B408" s="2"/>
      <c r="C408" s="2"/>
      <c r="D408" s="2"/>
    </row>
    <row r="409" spans="1:4" ht="14.25" customHeight="1">
      <c r="A409" s="3"/>
      <c r="B409" s="2"/>
      <c r="C409" s="2"/>
      <c r="D409" s="2"/>
    </row>
    <row r="410" spans="1:4" ht="14.25" customHeight="1">
      <c r="A410" s="3"/>
      <c r="B410" s="2"/>
      <c r="C410" s="2"/>
      <c r="D410" s="2"/>
    </row>
    <row r="411" spans="1:4" ht="14.25" customHeight="1">
      <c r="A411" s="3"/>
      <c r="B411" s="2"/>
      <c r="C411" s="2"/>
      <c r="D411" s="2"/>
    </row>
    <row r="412" spans="1:4" ht="14.25" customHeight="1">
      <c r="A412" s="3"/>
      <c r="B412" s="2"/>
      <c r="C412" s="2"/>
      <c r="D412" s="2"/>
    </row>
    <row r="413" spans="1:4" ht="14.25" customHeight="1">
      <c r="A413" s="3"/>
      <c r="B413" s="2"/>
      <c r="C413" s="2"/>
      <c r="D413" s="2"/>
    </row>
    <row r="414" spans="1:4" ht="14.25" customHeight="1">
      <c r="A414" s="3"/>
      <c r="B414" s="2"/>
      <c r="C414" s="2"/>
      <c r="D414" s="2"/>
    </row>
    <row r="415" spans="1:4" ht="14.25" customHeight="1">
      <c r="A415" s="3"/>
      <c r="B415" s="2"/>
      <c r="C415" s="2"/>
      <c r="D415" s="2"/>
    </row>
    <row r="416" spans="1:4" ht="14.25" customHeight="1">
      <c r="A416" s="3"/>
      <c r="B416" s="2"/>
      <c r="C416" s="2"/>
      <c r="D416" s="2"/>
    </row>
    <row r="417" spans="1:4" ht="14.25" customHeight="1">
      <c r="A417" s="3"/>
      <c r="B417" s="2"/>
      <c r="C417" s="2"/>
      <c r="D417" s="2"/>
    </row>
    <row r="418" spans="1:4" ht="14.25" customHeight="1">
      <c r="A418" s="3"/>
      <c r="B418" s="2"/>
      <c r="C418" s="2"/>
      <c r="D418" s="2"/>
    </row>
    <row r="419" spans="1:4" ht="14.25" customHeight="1">
      <c r="A419" s="3"/>
      <c r="B419" s="2"/>
      <c r="C419" s="2"/>
      <c r="D419" s="2"/>
    </row>
    <row r="420" spans="1:4" ht="14.25" customHeight="1">
      <c r="A420" s="3"/>
      <c r="B420" s="2"/>
      <c r="C420" s="2"/>
      <c r="D420" s="2"/>
    </row>
    <row r="421" spans="1:4" ht="14.25" customHeight="1">
      <c r="A421" s="3"/>
      <c r="B421" s="2"/>
      <c r="C421" s="2"/>
      <c r="D421" s="2"/>
    </row>
    <row r="422" spans="1:4" ht="14.25" customHeight="1">
      <c r="A422" s="3"/>
      <c r="B422" s="2"/>
      <c r="C422" s="2"/>
      <c r="D422" s="2"/>
    </row>
    <row r="423" spans="1:4" ht="14.25" customHeight="1">
      <c r="A423" s="3"/>
      <c r="B423" s="2"/>
      <c r="C423" s="2"/>
      <c r="D423" s="2"/>
    </row>
    <row r="424" spans="1:4" ht="14.25" customHeight="1">
      <c r="A424" s="3"/>
      <c r="B424" s="2"/>
      <c r="C424" s="2"/>
      <c r="D424" s="2"/>
    </row>
    <row r="425" spans="1:4" ht="14.25" customHeight="1">
      <c r="A425" s="3"/>
      <c r="B425" s="2"/>
      <c r="C425" s="2"/>
      <c r="D425" s="2"/>
    </row>
    <row r="426" spans="1:4" ht="14.25" customHeight="1">
      <c r="A426" s="3"/>
      <c r="B426" s="2"/>
      <c r="C426" s="2"/>
      <c r="D426" s="2"/>
    </row>
    <row r="427" spans="1:4" ht="14.25" customHeight="1">
      <c r="A427" s="3"/>
      <c r="B427" s="2"/>
      <c r="C427" s="2"/>
      <c r="D427" s="2"/>
    </row>
    <row r="428" spans="1:4" ht="14.25" customHeight="1">
      <c r="A428" s="3"/>
      <c r="B428" s="2"/>
      <c r="C428" s="2"/>
      <c r="D428" s="2"/>
    </row>
    <row r="429" spans="1:4" ht="14.25" customHeight="1">
      <c r="A429" s="3"/>
      <c r="B429" s="2"/>
      <c r="C429" s="2"/>
      <c r="D429" s="2"/>
    </row>
    <row r="430" spans="1:4" ht="14.25" customHeight="1">
      <c r="A430" s="3"/>
      <c r="B430" s="2"/>
      <c r="C430" s="2"/>
      <c r="D430" s="2"/>
    </row>
    <row r="431" spans="1:4" ht="14.25" customHeight="1">
      <c r="A431" s="3"/>
      <c r="B431" s="2"/>
      <c r="C431" s="2"/>
      <c r="D431" s="2"/>
    </row>
  </sheetData>
  <mergeCells count="1">
    <mergeCell ref="P73:R73"/>
  </mergeCells>
  <phoneticPr fontId="1"/>
  <hyperlinks>
    <hyperlink ref="P73" location="'Pt+wil'!A1" display="Go to [Pt+wil] sheet" xr:uid="{4462E29E-0660-42F3-AB1D-0AD9A342A635}"/>
  </hyperlinks>
  <pageMargins left="0" right="0" top="0.39370078740157483" bottom="0.59055118110236227" header="0" footer="0"/>
  <pageSetup paperSize="9" scale="75" orientation="landscape" horizontalDpi="240" verticalDpi="24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6B00-073B-4FD8-BD2B-AC6BCFD4D680}">
  <dimension ref="A1:S171"/>
  <sheetViews>
    <sheetView topLeftCell="A50" zoomScaleNormal="100" workbookViewId="0">
      <selection activeCell="B62" sqref="B62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McGrath</v>
      </c>
      <c r="Q2" s="62" t="str">
        <f>K71</f>
        <v>AWS</v>
      </c>
    </row>
    <row r="3" spans="1:17">
      <c r="A3" s="40" t="s">
        <v>147</v>
      </c>
      <c r="B3" s="40" t="s">
        <v>148</v>
      </c>
      <c r="C3" s="40" t="s">
        <v>150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9.6000000000000014</v>
      </c>
      <c r="Q3" s="59">
        <f>Q4+K76</f>
        <v>9</v>
      </c>
    </row>
    <row r="4" spans="1:17">
      <c r="A4" s="3" t="s">
        <v>112</v>
      </c>
      <c r="B4" s="39">
        <v>10</v>
      </c>
      <c r="C4" s="39">
        <v>6</v>
      </c>
      <c r="D4" s="2">
        <f t="shared" ref="D4:D35" si="1">IF(C4="","",IF(B4="","",(B4-C4)))</f>
        <v>4</v>
      </c>
      <c r="H4" s="3" t="str">
        <f t="shared" si="0"/>
        <v>n=1</v>
      </c>
      <c r="I4" s="2">
        <f t="shared" ref="I4:I35" si="2">IF(B4="","",IF(C4="","",ABS(B4-C4)))</f>
        <v>4</v>
      </c>
      <c r="J4" s="2">
        <f t="shared" ref="J4:J35" si="3">IF(I4="","",SIGN($B4-$C4)*(RANK(I4,I$4:I$58,1)-COUNTIF(I$4:I$58,0)+COUNTIF($I$4:$I$58,$I4)/2-0.5))</f>
        <v>43</v>
      </c>
      <c r="O4" s="60">
        <v>0.75</v>
      </c>
      <c r="P4" s="59">
        <f>P5+J75</f>
        <v>8</v>
      </c>
      <c r="Q4" s="59">
        <f>Q5+K75</f>
        <v>9</v>
      </c>
    </row>
    <row r="5" spans="1:17">
      <c r="A5" s="3" t="s">
        <v>111</v>
      </c>
      <c r="B5" s="39">
        <v>8</v>
      </c>
      <c r="C5" s="39">
        <v>4</v>
      </c>
      <c r="D5" s="2">
        <f t="shared" si="1"/>
        <v>4</v>
      </c>
      <c r="H5" s="3" t="str">
        <f t="shared" si="0"/>
        <v>n=2</v>
      </c>
      <c r="I5" s="2">
        <f t="shared" si="2"/>
        <v>4</v>
      </c>
      <c r="J5" s="2">
        <f t="shared" si="3"/>
        <v>43</v>
      </c>
      <c r="O5" s="60">
        <v>0.5</v>
      </c>
      <c r="P5" s="59">
        <f>P6+J74</f>
        <v>7</v>
      </c>
      <c r="Q5" s="59">
        <f>Q6+K74</f>
        <v>7</v>
      </c>
    </row>
    <row r="6" spans="1:17">
      <c r="A6" s="3" t="s">
        <v>110</v>
      </c>
      <c r="B6" s="39">
        <v>6</v>
      </c>
      <c r="C6" s="39">
        <v>2</v>
      </c>
      <c r="D6" s="2">
        <f t="shared" si="1"/>
        <v>4</v>
      </c>
      <c r="H6" s="3" t="str">
        <f t="shared" si="0"/>
        <v>n=3</v>
      </c>
      <c r="I6" s="2">
        <f t="shared" si="2"/>
        <v>4</v>
      </c>
      <c r="J6" s="2">
        <f t="shared" si="3"/>
        <v>43</v>
      </c>
      <c r="O6" s="60">
        <v>0.25</v>
      </c>
      <c r="P6" s="59">
        <f>P7+J73</f>
        <v>5</v>
      </c>
      <c r="Q6" s="59">
        <f>Q7+K73</f>
        <v>5</v>
      </c>
    </row>
    <row r="7" spans="1:17">
      <c r="A7" s="3" t="s">
        <v>109</v>
      </c>
      <c r="B7" s="39">
        <v>10</v>
      </c>
      <c r="C7" s="39">
        <v>5</v>
      </c>
      <c r="D7" s="2">
        <f t="shared" si="1"/>
        <v>5</v>
      </c>
      <c r="H7" s="3" t="str">
        <f t="shared" si="0"/>
        <v>n=4</v>
      </c>
      <c r="I7" s="2">
        <f t="shared" si="2"/>
        <v>5</v>
      </c>
      <c r="J7" s="2">
        <f t="shared" si="3"/>
        <v>49</v>
      </c>
      <c r="O7" s="60">
        <v>0.1</v>
      </c>
      <c r="P7" s="59">
        <f>J72</f>
        <v>4</v>
      </c>
      <c r="Q7" s="59">
        <f>K72</f>
        <v>3.4000000000000004</v>
      </c>
    </row>
    <row r="8" spans="1:17">
      <c r="A8" s="3" t="s">
        <v>108</v>
      </c>
      <c r="B8" s="39">
        <v>7</v>
      </c>
      <c r="C8" s="39">
        <v>5</v>
      </c>
      <c r="D8" s="2">
        <f t="shared" si="1"/>
        <v>2</v>
      </c>
      <c r="H8" s="3" t="str">
        <f t="shared" si="0"/>
        <v>n=5</v>
      </c>
      <c r="I8" s="2">
        <f t="shared" si="2"/>
        <v>2</v>
      </c>
      <c r="J8" s="2">
        <f t="shared" si="3"/>
        <v>24.5</v>
      </c>
    </row>
    <row r="9" spans="1:17">
      <c r="A9" s="3" t="s">
        <v>107</v>
      </c>
      <c r="B9" s="39">
        <v>10</v>
      </c>
      <c r="C9" s="39">
        <v>1</v>
      </c>
      <c r="D9" s="2">
        <f t="shared" si="1"/>
        <v>9</v>
      </c>
      <c r="H9" s="3" t="str">
        <f t="shared" si="0"/>
        <v>n=6</v>
      </c>
      <c r="I9" s="2">
        <f t="shared" si="2"/>
        <v>9</v>
      </c>
      <c r="J9" s="2">
        <f t="shared" si="3"/>
        <v>52</v>
      </c>
    </row>
    <row r="10" spans="1:17">
      <c r="A10" s="3" t="s">
        <v>106</v>
      </c>
      <c r="B10" s="39">
        <v>10</v>
      </c>
      <c r="C10" s="39">
        <v>8</v>
      </c>
      <c r="D10" s="2">
        <f t="shared" si="1"/>
        <v>2</v>
      </c>
      <c r="H10" s="3" t="str">
        <f t="shared" si="0"/>
        <v>n=7</v>
      </c>
      <c r="I10" s="2">
        <f t="shared" si="2"/>
        <v>2</v>
      </c>
      <c r="J10" s="2">
        <f t="shared" si="3"/>
        <v>24.5</v>
      </c>
    </row>
    <row r="11" spans="1:17">
      <c r="A11" s="3" t="s">
        <v>105</v>
      </c>
      <c r="B11" s="39">
        <v>10</v>
      </c>
      <c r="C11" s="39">
        <v>9</v>
      </c>
      <c r="D11" s="2">
        <f t="shared" si="1"/>
        <v>1</v>
      </c>
      <c r="H11" s="3" t="str">
        <f t="shared" si="0"/>
        <v>n=8</v>
      </c>
      <c r="I11" s="2">
        <f t="shared" si="2"/>
        <v>1</v>
      </c>
      <c r="J11" s="2">
        <f t="shared" si="3"/>
        <v>9</v>
      </c>
    </row>
    <row r="12" spans="1:17">
      <c r="A12" s="3" t="s">
        <v>104</v>
      </c>
      <c r="B12" s="39">
        <v>8</v>
      </c>
      <c r="C12" s="39">
        <v>6</v>
      </c>
      <c r="D12" s="2">
        <f t="shared" si="1"/>
        <v>2</v>
      </c>
      <c r="H12" s="3" t="str">
        <f t="shared" si="0"/>
        <v>n=9</v>
      </c>
      <c r="I12" s="2">
        <f t="shared" si="2"/>
        <v>2</v>
      </c>
      <c r="J12" s="2">
        <f t="shared" si="3"/>
        <v>24.5</v>
      </c>
    </row>
    <row r="13" spans="1:17">
      <c r="A13" s="3" t="s">
        <v>103</v>
      </c>
      <c r="B13" s="39">
        <v>6</v>
      </c>
      <c r="C13" s="39">
        <v>7</v>
      </c>
      <c r="D13" s="2">
        <f t="shared" si="1"/>
        <v>-1</v>
      </c>
      <c r="H13" s="3" t="str">
        <f t="shared" si="0"/>
        <v>n=10</v>
      </c>
      <c r="I13" s="2">
        <f t="shared" si="2"/>
        <v>1</v>
      </c>
      <c r="J13" s="2">
        <f t="shared" si="3"/>
        <v>-9</v>
      </c>
    </row>
    <row r="14" spans="1:17">
      <c r="A14" s="3" t="s">
        <v>102</v>
      </c>
      <c r="B14" s="39">
        <v>4</v>
      </c>
      <c r="C14" s="39">
        <v>5</v>
      </c>
      <c r="D14" s="2">
        <f t="shared" si="1"/>
        <v>-1</v>
      </c>
      <c r="H14" s="3" t="str">
        <f t="shared" si="0"/>
        <v>n=11</v>
      </c>
      <c r="I14" s="2">
        <f t="shared" si="2"/>
        <v>1</v>
      </c>
      <c r="J14" s="2">
        <f t="shared" si="3"/>
        <v>-9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8</v>
      </c>
      <c r="C15" s="39">
        <v>3</v>
      </c>
      <c r="D15" s="2">
        <f t="shared" si="1"/>
        <v>5</v>
      </c>
      <c r="H15" s="3" t="str">
        <f t="shared" si="0"/>
        <v>n=12</v>
      </c>
      <c r="I15" s="2">
        <f t="shared" si="2"/>
        <v>5</v>
      </c>
      <c r="J15" s="2">
        <f t="shared" si="3"/>
        <v>49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7</v>
      </c>
      <c r="C16" s="39">
        <v>10</v>
      </c>
      <c r="D16" s="2">
        <f t="shared" si="1"/>
        <v>-3</v>
      </c>
      <c r="H16" s="3" t="str">
        <f t="shared" si="0"/>
        <v>n=13</v>
      </c>
      <c r="I16" s="2">
        <f t="shared" si="2"/>
        <v>3</v>
      </c>
      <c r="J16" s="2">
        <f t="shared" si="3"/>
        <v>-35.5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5</v>
      </c>
      <c r="C17" s="39">
        <v>3</v>
      </c>
      <c r="D17" s="2">
        <f t="shared" si="1"/>
        <v>2</v>
      </c>
      <c r="H17" s="3" t="str">
        <f t="shared" si="0"/>
        <v>n=14</v>
      </c>
      <c r="I17" s="2">
        <f t="shared" si="2"/>
        <v>2</v>
      </c>
      <c r="J17" s="2">
        <f t="shared" si="3"/>
        <v>24.5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3</v>
      </c>
      <c r="C18" s="39">
        <v>8</v>
      </c>
      <c r="D18" s="2">
        <f t="shared" si="1"/>
        <v>-5</v>
      </c>
      <c r="H18" s="3" t="str">
        <f t="shared" si="0"/>
        <v>n=15</v>
      </c>
      <c r="I18" s="2">
        <f t="shared" si="2"/>
        <v>5</v>
      </c>
      <c r="J18" s="2">
        <f t="shared" si="3"/>
        <v>-49</v>
      </c>
    </row>
    <row r="19" spans="1:17">
      <c r="A19" s="3" t="s">
        <v>97</v>
      </c>
      <c r="B19" s="39">
        <v>3</v>
      </c>
      <c r="C19" s="39">
        <v>4</v>
      </c>
      <c r="D19" s="2">
        <f t="shared" si="1"/>
        <v>-1</v>
      </c>
      <c r="H19" s="3" t="str">
        <f t="shared" si="0"/>
        <v>n=16</v>
      </c>
      <c r="I19" s="2">
        <f t="shared" si="2"/>
        <v>1</v>
      </c>
      <c r="J19" s="2">
        <f t="shared" si="3"/>
        <v>-9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5</v>
      </c>
      <c r="C20" s="39">
        <v>6</v>
      </c>
      <c r="D20" s="2">
        <f t="shared" si="1"/>
        <v>-1</v>
      </c>
      <c r="H20" s="3" t="str">
        <f t="shared" si="0"/>
        <v>n=17</v>
      </c>
      <c r="I20" s="2">
        <f t="shared" si="2"/>
        <v>1</v>
      </c>
      <c r="J20" s="2">
        <f t="shared" si="3"/>
        <v>-9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9</v>
      </c>
      <c r="C21" s="39">
        <v>7</v>
      </c>
      <c r="D21" s="2">
        <f t="shared" si="1"/>
        <v>2</v>
      </c>
      <c r="H21" s="3" t="str">
        <f t="shared" si="0"/>
        <v>n=18</v>
      </c>
      <c r="I21" s="2">
        <f t="shared" si="2"/>
        <v>2</v>
      </c>
      <c r="J21" s="2">
        <f t="shared" si="3"/>
        <v>24.5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8</v>
      </c>
      <c r="C22" s="39">
        <v>10</v>
      </c>
      <c r="D22" s="2">
        <f t="shared" si="1"/>
        <v>-2</v>
      </c>
      <c r="H22" s="3" t="str">
        <f t="shared" si="0"/>
        <v>n=19</v>
      </c>
      <c r="I22" s="2">
        <f t="shared" si="2"/>
        <v>2</v>
      </c>
      <c r="J22" s="2">
        <f t="shared" si="3"/>
        <v>-24.5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6</v>
      </c>
      <c r="C23" s="39">
        <v>5</v>
      </c>
      <c r="D23" s="2">
        <f t="shared" si="1"/>
        <v>1</v>
      </c>
      <c r="H23" s="3" t="str">
        <f t="shared" si="0"/>
        <v>n=20</v>
      </c>
      <c r="I23" s="2">
        <f t="shared" si="2"/>
        <v>1</v>
      </c>
      <c r="J23" s="2">
        <f t="shared" si="3"/>
        <v>9</v>
      </c>
    </row>
    <row r="24" spans="1:17">
      <c r="A24" s="3" t="s">
        <v>92</v>
      </c>
      <c r="B24" s="39">
        <v>7</v>
      </c>
      <c r="C24" s="39">
        <v>6</v>
      </c>
      <c r="D24" s="2">
        <f t="shared" si="1"/>
        <v>1</v>
      </c>
      <c r="H24" s="3" t="str">
        <f t="shared" si="0"/>
        <v>n=21</v>
      </c>
      <c r="I24" s="2">
        <f t="shared" si="2"/>
        <v>1</v>
      </c>
      <c r="J24" s="2">
        <f t="shared" si="3"/>
        <v>9</v>
      </c>
    </row>
    <row r="25" spans="1:17">
      <c r="A25" s="3" t="s">
        <v>91</v>
      </c>
      <c r="B25" s="39">
        <v>4</v>
      </c>
      <c r="C25" s="39">
        <v>2</v>
      </c>
      <c r="D25" s="2">
        <f t="shared" si="1"/>
        <v>2</v>
      </c>
      <c r="H25" s="3" t="str">
        <f t="shared" si="0"/>
        <v>n=22</v>
      </c>
      <c r="I25" s="2">
        <f t="shared" si="2"/>
        <v>2</v>
      </c>
      <c r="J25" s="2">
        <f t="shared" si="3"/>
        <v>24.5</v>
      </c>
    </row>
    <row r="26" spans="1:17">
      <c r="A26" s="3" t="s">
        <v>90</v>
      </c>
      <c r="B26" s="39">
        <v>3</v>
      </c>
      <c r="C26" s="39">
        <v>2</v>
      </c>
      <c r="D26" s="2">
        <f t="shared" si="1"/>
        <v>1</v>
      </c>
      <c r="H26" s="3" t="str">
        <f t="shared" si="0"/>
        <v>n=23</v>
      </c>
      <c r="I26" s="2">
        <f t="shared" si="2"/>
        <v>1</v>
      </c>
      <c r="J26" s="2">
        <f t="shared" si="3"/>
        <v>9</v>
      </c>
    </row>
    <row r="27" spans="1:17">
      <c r="A27" s="3" t="s">
        <v>89</v>
      </c>
      <c r="B27" s="39">
        <v>7</v>
      </c>
      <c r="C27" s="39">
        <v>4</v>
      </c>
      <c r="D27" s="2">
        <f t="shared" si="1"/>
        <v>3</v>
      </c>
      <c r="H27" s="3" t="str">
        <f t="shared" si="0"/>
        <v>n=24</v>
      </c>
      <c r="I27" s="2">
        <f t="shared" si="2"/>
        <v>3</v>
      </c>
      <c r="J27" s="2">
        <f t="shared" si="3"/>
        <v>35.5</v>
      </c>
    </row>
    <row r="28" spans="1:17">
      <c r="A28" s="3" t="s">
        <v>88</v>
      </c>
      <c r="B28" s="39">
        <v>5</v>
      </c>
      <c r="C28" s="39">
        <v>9</v>
      </c>
      <c r="D28" s="2">
        <f t="shared" si="1"/>
        <v>-4</v>
      </c>
      <c r="H28" s="3" t="str">
        <f t="shared" si="0"/>
        <v>n=25</v>
      </c>
      <c r="I28" s="2">
        <f t="shared" si="2"/>
        <v>4</v>
      </c>
      <c r="J28" s="2">
        <f t="shared" si="3"/>
        <v>-43</v>
      </c>
    </row>
    <row r="29" spans="1:17">
      <c r="A29" s="3" t="s">
        <v>87</v>
      </c>
      <c r="B29" s="39">
        <v>7</v>
      </c>
      <c r="C29" s="39">
        <v>9</v>
      </c>
      <c r="D29" s="2">
        <f t="shared" si="1"/>
        <v>-2</v>
      </c>
      <c r="H29" s="3" t="str">
        <f t="shared" si="0"/>
        <v>n=26</v>
      </c>
      <c r="I29" s="2">
        <f t="shared" si="2"/>
        <v>2</v>
      </c>
      <c r="J29" s="2">
        <f t="shared" si="3"/>
        <v>-24.5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7</v>
      </c>
      <c r="C30" s="39">
        <v>9</v>
      </c>
      <c r="D30" s="2">
        <f t="shared" si="1"/>
        <v>-2</v>
      </c>
      <c r="H30" s="3" t="str">
        <f t="shared" si="0"/>
        <v>n=27</v>
      </c>
      <c r="I30" s="2">
        <f t="shared" si="2"/>
        <v>2</v>
      </c>
      <c r="J30" s="2">
        <f t="shared" si="3"/>
        <v>-24.5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2</v>
      </c>
      <c r="C31" s="39">
        <v>7</v>
      </c>
      <c r="D31" s="2">
        <f t="shared" si="1"/>
        <v>-5</v>
      </c>
      <c r="H31" s="3" t="str">
        <f t="shared" si="0"/>
        <v>n=28</v>
      </c>
      <c r="I31" s="2">
        <f t="shared" si="2"/>
        <v>5</v>
      </c>
      <c r="J31" s="2">
        <f t="shared" si="3"/>
        <v>-49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8</v>
      </c>
      <c r="C32" s="39">
        <v>6</v>
      </c>
      <c r="D32" s="2">
        <f t="shared" si="1"/>
        <v>2</v>
      </c>
      <c r="H32" s="3" t="str">
        <f t="shared" si="0"/>
        <v>n=29</v>
      </c>
      <c r="I32" s="2">
        <f t="shared" si="2"/>
        <v>2</v>
      </c>
      <c r="J32" s="2">
        <f t="shared" si="3"/>
        <v>24.5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5</v>
      </c>
      <c r="C33" s="39">
        <v>8</v>
      </c>
      <c r="D33" s="2">
        <f t="shared" si="1"/>
        <v>-3</v>
      </c>
      <c r="H33" s="3" t="str">
        <f t="shared" si="0"/>
        <v>n=30</v>
      </c>
      <c r="I33" s="2">
        <f t="shared" si="2"/>
        <v>3</v>
      </c>
      <c r="J33" s="2">
        <f t="shared" si="3"/>
        <v>-35.5</v>
      </c>
    </row>
    <row r="34" spans="1:17">
      <c r="A34" s="3" t="s">
        <v>82</v>
      </c>
      <c r="B34" s="39">
        <v>5</v>
      </c>
      <c r="C34" s="39">
        <v>8</v>
      </c>
      <c r="D34" s="2">
        <f t="shared" si="1"/>
        <v>-3</v>
      </c>
      <c r="H34" s="3" t="str">
        <f t="shared" si="0"/>
        <v>n=31</v>
      </c>
      <c r="I34" s="2">
        <f t="shared" si="2"/>
        <v>3</v>
      </c>
      <c r="J34" s="2">
        <f t="shared" si="3"/>
        <v>-35.5</v>
      </c>
    </row>
    <row r="35" spans="1:17">
      <c r="A35" s="3" t="s">
        <v>81</v>
      </c>
      <c r="B35" s="39">
        <v>5</v>
      </c>
      <c r="C35" s="39">
        <v>6</v>
      </c>
      <c r="D35" s="2">
        <f t="shared" si="1"/>
        <v>-1</v>
      </c>
      <c r="H35" s="3" t="str">
        <f t="shared" ref="H35:H58" si="4">A35</f>
        <v>n=32</v>
      </c>
      <c r="I35" s="2">
        <f t="shared" si="2"/>
        <v>1</v>
      </c>
      <c r="J35" s="2">
        <f t="shared" si="3"/>
        <v>-9</v>
      </c>
    </row>
    <row r="36" spans="1:17">
      <c r="A36" s="3" t="s">
        <v>80</v>
      </c>
      <c r="B36" s="39">
        <v>6</v>
      </c>
      <c r="C36" s="39">
        <v>4</v>
      </c>
      <c r="D36" s="2">
        <f t="shared" ref="D36:D58" si="5">IF(C36="","",IF(B36="","",(B36-C36)))</f>
        <v>2</v>
      </c>
      <c r="H36" s="3" t="str">
        <f t="shared" si="4"/>
        <v>n=33</v>
      </c>
      <c r="I36" s="2">
        <f t="shared" ref="I36:I58" si="6">IF(B36="","",IF(C36="","",ABS(B36-C36)))</f>
        <v>2</v>
      </c>
      <c r="J36" s="2">
        <f t="shared" ref="J36:J58" si="7">IF(I36="","",SIGN($B36-$C36)*(RANK(I36,I$4:I$58,1)-COUNTIF(I$4:I$58,0)+COUNTIF($I$4:$I$58,$I36)/2-0.5))</f>
        <v>24.5</v>
      </c>
    </row>
    <row r="37" spans="1:17">
      <c r="A37" s="3" t="s">
        <v>79</v>
      </c>
      <c r="B37" s="39">
        <v>9</v>
      </c>
      <c r="C37" s="39">
        <v>9</v>
      </c>
      <c r="D37" s="2">
        <f t="shared" si="5"/>
        <v>0</v>
      </c>
      <c r="H37" s="3" t="str">
        <f t="shared" si="4"/>
        <v>n=34</v>
      </c>
      <c r="I37" s="2">
        <f t="shared" si="6"/>
        <v>0</v>
      </c>
      <c r="J37" s="2">
        <f t="shared" si="7"/>
        <v>0</v>
      </c>
    </row>
    <row r="38" spans="1:17">
      <c r="A38" s="3" t="s">
        <v>78</v>
      </c>
      <c r="B38" s="39">
        <v>8</v>
      </c>
      <c r="C38" s="39">
        <v>9</v>
      </c>
      <c r="D38" s="2">
        <f t="shared" si="5"/>
        <v>-1</v>
      </c>
      <c r="H38" s="3" t="str">
        <f t="shared" si="4"/>
        <v>n=35</v>
      </c>
      <c r="I38" s="2">
        <f t="shared" si="6"/>
        <v>1</v>
      </c>
      <c r="J38" s="2">
        <f t="shared" si="7"/>
        <v>-9</v>
      </c>
    </row>
    <row r="39" spans="1:17">
      <c r="A39" s="3" t="s">
        <v>77</v>
      </c>
      <c r="B39" s="39">
        <v>6</v>
      </c>
      <c r="C39" s="39">
        <v>9</v>
      </c>
      <c r="D39" s="2">
        <f t="shared" si="5"/>
        <v>-3</v>
      </c>
      <c r="H39" s="3" t="str">
        <f t="shared" si="4"/>
        <v>n=36</v>
      </c>
      <c r="I39" s="2">
        <f t="shared" si="6"/>
        <v>3</v>
      </c>
      <c r="J39" s="2">
        <f t="shared" si="7"/>
        <v>-35.5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9</v>
      </c>
      <c r="C40" s="39">
        <v>10</v>
      </c>
      <c r="D40" s="2">
        <f t="shared" si="5"/>
        <v>-1</v>
      </c>
      <c r="H40" s="3" t="str">
        <f t="shared" si="4"/>
        <v>n=37</v>
      </c>
      <c r="I40" s="2">
        <f t="shared" si="6"/>
        <v>1</v>
      </c>
      <c r="J40" s="2">
        <f t="shared" si="7"/>
        <v>-9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6</v>
      </c>
      <c r="C41" s="39">
        <v>7</v>
      </c>
      <c r="D41" s="2">
        <f t="shared" si="5"/>
        <v>-1</v>
      </c>
      <c r="H41" s="3" t="str">
        <f t="shared" si="4"/>
        <v>n=38</v>
      </c>
      <c r="I41" s="2">
        <f t="shared" si="6"/>
        <v>1</v>
      </c>
      <c r="J41" s="2">
        <f t="shared" si="7"/>
        <v>-9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5</v>
      </c>
      <c r="C42" s="39">
        <v>8</v>
      </c>
      <c r="D42" s="2">
        <f t="shared" si="5"/>
        <v>-3</v>
      </c>
      <c r="H42" s="3" t="str">
        <f t="shared" si="4"/>
        <v>n=39</v>
      </c>
      <c r="I42" s="2">
        <f t="shared" si="6"/>
        <v>3</v>
      </c>
      <c r="J42" s="2">
        <f t="shared" si="7"/>
        <v>-35.5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4</v>
      </c>
      <c r="C43" s="39">
        <v>9</v>
      </c>
      <c r="D43" s="2">
        <f t="shared" si="5"/>
        <v>-5</v>
      </c>
      <c r="H43" s="3" t="str">
        <f t="shared" si="4"/>
        <v>n=40</v>
      </c>
      <c r="I43" s="2">
        <f t="shared" si="6"/>
        <v>5</v>
      </c>
      <c r="J43" s="2">
        <f t="shared" si="7"/>
        <v>-49</v>
      </c>
    </row>
    <row r="44" spans="1:17">
      <c r="A44" s="3" t="s">
        <v>72</v>
      </c>
      <c r="B44" s="39">
        <v>5</v>
      </c>
      <c r="C44" s="39">
        <v>7</v>
      </c>
      <c r="D44" s="2">
        <f t="shared" si="5"/>
        <v>-2</v>
      </c>
      <c r="H44" s="3" t="str">
        <f t="shared" si="4"/>
        <v>n=41</v>
      </c>
      <c r="I44" s="2">
        <f t="shared" si="6"/>
        <v>2</v>
      </c>
      <c r="J44" s="2">
        <f t="shared" si="7"/>
        <v>-24.5</v>
      </c>
    </row>
    <row r="45" spans="1:17">
      <c r="A45" s="3" t="s">
        <v>71</v>
      </c>
      <c r="B45" s="39">
        <v>9</v>
      </c>
      <c r="C45" s="39">
        <v>9</v>
      </c>
      <c r="D45" s="2">
        <f t="shared" si="5"/>
        <v>0</v>
      </c>
      <c r="H45" s="3" t="str">
        <f t="shared" si="4"/>
        <v>n=42</v>
      </c>
      <c r="I45" s="2">
        <f t="shared" si="6"/>
        <v>0</v>
      </c>
      <c r="J45" s="2">
        <f t="shared" si="7"/>
        <v>0</v>
      </c>
    </row>
    <row r="46" spans="1:17">
      <c r="A46" s="3" t="s">
        <v>70</v>
      </c>
      <c r="B46" s="39">
        <v>5</v>
      </c>
      <c r="C46" s="39">
        <v>8</v>
      </c>
      <c r="D46" s="2">
        <f t="shared" si="5"/>
        <v>-3</v>
      </c>
      <c r="H46" s="3" t="str">
        <f t="shared" si="4"/>
        <v>n=43</v>
      </c>
      <c r="I46" s="2">
        <f t="shared" si="6"/>
        <v>3</v>
      </c>
      <c r="J46" s="2">
        <f t="shared" si="7"/>
        <v>-35.5</v>
      </c>
    </row>
    <row r="47" spans="1:17">
      <c r="A47" s="3" t="s">
        <v>69</v>
      </c>
      <c r="B47" s="39">
        <v>5</v>
      </c>
      <c r="C47" s="39">
        <v>5</v>
      </c>
      <c r="D47" s="2">
        <f t="shared" si="5"/>
        <v>0</v>
      </c>
      <c r="H47" s="3" t="str">
        <f t="shared" si="4"/>
        <v>n=44</v>
      </c>
      <c r="I47" s="2">
        <f t="shared" si="6"/>
        <v>0</v>
      </c>
      <c r="J47" s="2">
        <f t="shared" si="7"/>
        <v>0</v>
      </c>
    </row>
    <row r="48" spans="1:17">
      <c r="A48" s="3" t="s">
        <v>68</v>
      </c>
      <c r="B48" s="39">
        <v>10</v>
      </c>
      <c r="C48" s="39">
        <v>9</v>
      </c>
      <c r="D48" s="2">
        <f t="shared" si="5"/>
        <v>1</v>
      </c>
      <c r="H48" s="3" t="str">
        <f t="shared" si="4"/>
        <v>n=45</v>
      </c>
      <c r="I48" s="2">
        <f t="shared" si="6"/>
        <v>1</v>
      </c>
      <c r="J48" s="2">
        <f t="shared" si="7"/>
        <v>9</v>
      </c>
    </row>
    <row r="49" spans="1:19">
      <c r="A49" s="3" t="s">
        <v>67</v>
      </c>
      <c r="B49" s="39">
        <v>8</v>
      </c>
      <c r="C49" s="39">
        <v>10</v>
      </c>
      <c r="D49" s="2">
        <f t="shared" si="5"/>
        <v>-2</v>
      </c>
      <c r="H49" s="3" t="str">
        <f t="shared" si="4"/>
        <v>n=46</v>
      </c>
      <c r="I49" s="2">
        <f t="shared" si="6"/>
        <v>2</v>
      </c>
      <c r="J49" s="2">
        <f t="shared" si="7"/>
        <v>-24.5</v>
      </c>
    </row>
    <row r="50" spans="1:19">
      <c r="A50" s="3" t="s">
        <v>66</v>
      </c>
      <c r="B50" s="39">
        <v>4</v>
      </c>
      <c r="C50" s="39">
        <v>8</v>
      </c>
      <c r="D50" s="2">
        <f t="shared" si="5"/>
        <v>-4</v>
      </c>
      <c r="H50" s="3" t="str">
        <f t="shared" si="4"/>
        <v>n=47</v>
      </c>
      <c r="I50" s="2">
        <f t="shared" si="6"/>
        <v>4</v>
      </c>
      <c r="J50" s="2">
        <f t="shared" si="7"/>
        <v>-43</v>
      </c>
    </row>
    <row r="51" spans="1:19">
      <c r="A51" s="3" t="s">
        <v>65</v>
      </c>
      <c r="B51" s="39">
        <v>8</v>
      </c>
      <c r="C51" s="39">
        <v>7</v>
      </c>
      <c r="D51" s="2">
        <f t="shared" si="5"/>
        <v>1</v>
      </c>
      <c r="H51" s="3" t="str">
        <f t="shared" si="4"/>
        <v>n=48</v>
      </c>
      <c r="I51" s="2">
        <f t="shared" si="6"/>
        <v>1</v>
      </c>
      <c r="J51" s="2">
        <f t="shared" si="7"/>
        <v>9</v>
      </c>
    </row>
    <row r="52" spans="1:19">
      <c r="A52" s="3" t="s">
        <v>64</v>
      </c>
      <c r="B52" s="39">
        <v>4</v>
      </c>
      <c r="C52" s="39">
        <v>8</v>
      </c>
      <c r="D52" s="2">
        <f t="shared" si="5"/>
        <v>-4</v>
      </c>
      <c r="H52" s="3" t="str">
        <f t="shared" si="4"/>
        <v>n=49</v>
      </c>
      <c r="I52" s="2">
        <f t="shared" si="6"/>
        <v>4</v>
      </c>
      <c r="J52" s="2">
        <f t="shared" si="7"/>
        <v>-43</v>
      </c>
    </row>
    <row r="53" spans="1:19">
      <c r="A53" s="3" t="s">
        <v>63</v>
      </c>
      <c r="B53" s="39">
        <v>9</v>
      </c>
      <c r="C53" s="39">
        <v>5</v>
      </c>
      <c r="D53" s="2">
        <f t="shared" si="5"/>
        <v>4</v>
      </c>
      <c r="H53" s="3" t="str">
        <f t="shared" si="4"/>
        <v>n=50</v>
      </c>
      <c r="I53" s="2">
        <f t="shared" si="6"/>
        <v>4</v>
      </c>
      <c r="J53" s="2">
        <f t="shared" si="7"/>
        <v>43</v>
      </c>
    </row>
    <row r="54" spans="1:19">
      <c r="A54" s="3" t="s">
        <v>62</v>
      </c>
      <c r="B54" s="39">
        <v>6</v>
      </c>
      <c r="C54" s="39">
        <v>8</v>
      </c>
      <c r="D54" s="2">
        <f t="shared" si="5"/>
        <v>-2</v>
      </c>
      <c r="H54" s="3" t="str">
        <f t="shared" si="4"/>
        <v>n=51</v>
      </c>
      <c r="I54" s="2">
        <f t="shared" si="6"/>
        <v>2</v>
      </c>
      <c r="J54" s="2">
        <f t="shared" si="7"/>
        <v>-24.5</v>
      </c>
    </row>
    <row r="55" spans="1:19">
      <c r="A55" s="3" t="s">
        <v>61</v>
      </c>
      <c r="B55" s="39">
        <v>7</v>
      </c>
      <c r="C55" s="39">
        <v>8</v>
      </c>
      <c r="D55" s="2">
        <f t="shared" si="5"/>
        <v>-1</v>
      </c>
      <c r="H55" s="3" t="str">
        <f t="shared" si="4"/>
        <v>n=52</v>
      </c>
      <c r="I55" s="2">
        <f t="shared" si="6"/>
        <v>1</v>
      </c>
      <c r="J55" s="2">
        <f t="shared" si="7"/>
        <v>-9</v>
      </c>
    </row>
    <row r="56" spans="1:19">
      <c r="A56" s="3" t="s">
        <v>60</v>
      </c>
      <c r="B56" s="39">
        <v>5</v>
      </c>
      <c r="C56" s="39">
        <v>8</v>
      </c>
      <c r="D56" s="2">
        <f t="shared" si="5"/>
        <v>-3</v>
      </c>
      <c r="H56" s="3" t="str">
        <f t="shared" si="4"/>
        <v>n=53</v>
      </c>
      <c r="I56" s="2">
        <f t="shared" si="6"/>
        <v>3</v>
      </c>
      <c r="J56" s="2">
        <f t="shared" si="7"/>
        <v>-35.5</v>
      </c>
    </row>
    <row r="57" spans="1:19">
      <c r="A57" s="3" t="s">
        <v>59</v>
      </c>
      <c r="B57" s="39">
        <v>7</v>
      </c>
      <c r="C57" s="39">
        <v>8</v>
      </c>
      <c r="D57" s="2">
        <f t="shared" si="5"/>
        <v>-1</v>
      </c>
      <c r="H57" s="3" t="str">
        <f t="shared" si="4"/>
        <v>n=54</v>
      </c>
      <c r="I57" s="2">
        <f t="shared" si="6"/>
        <v>1</v>
      </c>
      <c r="J57" s="2">
        <f t="shared" si="7"/>
        <v>-9</v>
      </c>
    </row>
    <row r="58" spans="1:19">
      <c r="A58" s="3" t="s">
        <v>58</v>
      </c>
      <c r="B58" s="39">
        <v>8</v>
      </c>
      <c r="C58" s="39">
        <v>9</v>
      </c>
      <c r="D58" s="2">
        <f t="shared" si="5"/>
        <v>-1</v>
      </c>
      <c r="H58" s="3" t="str">
        <f t="shared" si="4"/>
        <v>n=55</v>
      </c>
      <c r="I58" s="2">
        <f t="shared" si="6"/>
        <v>1</v>
      </c>
      <c r="J58" s="2">
        <f t="shared" si="7"/>
        <v>-9</v>
      </c>
    </row>
    <row r="59" spans="1:19">
      <c r="A59" s="3"/>
      <c r="H59" s="3"/>
    </row>
    <row r="60" spans="1:19">
      <c r="A60" s="3" t="s">
        <v>143</v>
      </c>
      <c r="B60" s="2">
        <f>AVERAGE($B$4:$B$58)</f>
        <v>6.5636363636363635</v>
      </c>
      <c r="C60" s="2">
        <f>AVERAGE($C$4:$C$58)</f>
        <v>6.7636363636363637</v>
      </c>
      <c r="D60" s="2">
        <f>(SUMIF($D$4:$D$58,"&gt;0",$D$4:$D$58)+SUMIF($D$4:$D$58,"&lt;0",$D$4:$D$58))/COUNT($D$4:$D$58)</f>
        <v>-0.2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607.5</v>
      </c>
      <c r="M60" s="3"/>
    </row>
    <row r="61" spans="1:19">
      <c r="A61" s="3" t="s">
        <v>162</v>
      </c>
      <c r="B61" s="2">
        <f>STDEV($B$4:$B$58)/SQRT(COUNT($B$4:$B$58))</f>
        <v>0.28517067529742035</v>
      </c>
      <c r="C61" s="2">
        <f>STDEV($C$4:$C$58)/SQRT(COUNT($C$4:$C$58))</f>
        <v>0.31672103346554964</v>
      </c>
      <c r="D61" s="2">
        <f>STDEV($D$4:$D$58)/SQRT(COUNT($D$4:$D$58))</f>
        <v>0.39389277113386473</v>
      </c>
      <c r="H61" s="10" t="s">
        <v>161</v>
      </c>
      <c r="I61" s="2">
        <f>COUNT($B$4:$B$58)-COUNTIF($D$4:$D$58,0)</f>
        <v>52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P=0.306847371339011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P=0.231337030502799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P=1.15668515251399</v>
      </c>
      <c r="R64" s="55"/>
      <c r="S64" s="55"/>
    </row>
    <row r="65" spans="1:19" s="54" customFormat="1">
      <c r="A65" s="36" t="str">
        <f>CONCATENATE("t=",ROUND((ABS($D$60)/$D$61),5))</f>
        <v>t=0.50775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no significant difference</v>
      </c>
      <c r="E65" s="55"/>
      <c r="F65" s="55"/>
      <c r="H65" s="36" t="str">
        <f>CONCATENATE("t=",$I$60)</f>
        <v>t=607.5</v>
      </c>
      <c r="I65" s="55">
        <f>$I$61*($I$61+1)/4-TINV(0.05*2,1000000000)*SQRT($I$61*($I$61+1)*(2*$I$61+1)/24)</f>
        <v>508.38413259452614</v>
      </c>
      <c r="J65" s="36" t="str">
        <f>IF(I65&gt;I60,"P&lt;0.05  significant difference*","P&lt;0.05  no significant difference")</f>
        <v>P&lt;0.05  no significant difference</v>
      </c>
      <c r="K65" s="36"/>
      <c r="O65" s="36" t="str">
        <f>CONCATENATE("t=",$I$60)</f>
        <v>t=607.5</v>
      </c>
      <c r="P65" s="55">
        <f>$I$61*($I$61+1)/4-TINV(0.05*2/$R$63,1000000000)*SQRT($I$61*($I$61+1)*(2*$I$61+1)/24)</f>
        <v>433.55153594055207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5" s="36"/>
    </row>
    <row r="66" spans="1:19" s="54" customFormat="1">
      <c r="A66" s="36" t="str">
        <f>CONCATENATE("t=",ROUND((ABS($D$60)/$D$61),5))</f>
        <v>t=0.50775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no significant difference</v>
      </c>
      <c r="E66" s="55"/>
      <c r="F66" s="55"/>
      <c r="H66" s="36" t="str">
        <f>CONCATENATE("t=",$I$60)</f>
        <v>t=607.5</v>
      </c>
      <c r="I66" s="55">
        <f>$I$61*($I$61+1)/4-TINV(0.01*2,1000000000)*SQRT($I$61*($I$61+1)*(2*$I$61+1)/24)</f>
        <v>433.55153594055207</v>
      </c>
      <c r="J66" s="36" t="str">
        <f>IF(I66&gt;I60,"P&lt;0.01  significant difference**","P&lt;0.01  no significant difference")</f>
        <v>P&lt;0.01  no significant difference</v>
      </c>
      <c r="K66" s="36"/>
      <c r="O66" s="36" t="str">
        <f>CONCATENATE("t=",$I$60)</f>
        <v>t=607.5</v>
      </c>
      <c r="P66" s="55">
        <f>$I$61*($I$61+1)/4-TINV(0.01*2/$R$63,1000000000)*SQRT($I$61*($I$61+1)*(2*$I$61+1)/24)</f>
        <v>372.95870686192819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6" s="36"/>
    </row>
    <row r="67" spans="1:19" s="54" customFormat="1">
      <c r="A67" s="36"/>
      <c r="B67" s="56" t="str">
        <f>CONCATENATE("two-tail   P=",TTEST($B$4:$B$58,$C$4:$C$58,2,1))</f>
        <v>two-tail   P=0.613694742678021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P=0.459478659871139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P=2.2973932993557</v>
      </c>
      <c r="R67" s="55"/>
      <c r="S67" s="55"/>
    </row>
    <row r="68" spans="1:19" s="54" customFormat="1">
      <c r="A68" s="36" t="str">
        <f>CONCATENATE("t=",ROUND((ABS($D$60)/$D$61),5))</f>
        <v>t=0.50775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no significant difference</v>
      </c>
      <c r="E68" s="55"/>
      <c r="F68" s="55"/>
      <c r="H68" s="36" t="str">
        <f>CONCATENATE("t=",$I$60)</f>
        <v>t=607.5</v>
      </c>
      <c r="I68" s="55">
        <f>$I$61*($I$61+1)/4-TINV(0.05,1000000000)*SQRT($I$61*($I$61+1)*(2*$I$61+1)/24)</f>
        <v>473.78292113961896</v>
      </c>
      <c r="J68" s="36" t="str">
        <f>IF(I68&gt;I60,"P&lt;0.05  significant difference*","P&lt;0.05  no significant difference")</f>
        <v>P&lt;0.05  no significant difference</v>
      </c>
      <c r="K68" s="36"/>
      <c r="O68" s="36" t="str">
        <f>CONCATENATE("t=",$I$60)</f>
        <v>t=607.5</v>
      </c>
      <c r="P68" s="55">
        <f>$I$61*($I$61+1)/4-TINV(0.05/$R$63,1000000000)*SQRT($I$61*($I$61+1)*(2*$I$61+1)/24)</f>
        <v>406.15682178222784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8" s="36"/>
    </row>
    <row r="69" spans="1:19" s="54" customFormat="1">
      <c r="A69" s="36" t="str">
        <f>CONCATENATE("t=",ROUND((ABS($D$60)/$D$61),5))</f>
        <v>t=0.50775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no significant difference</v>
      </c>
      <c r="E69" s="55"/>
      <c r="F69" s="55"/>
      <c r="H69" s="36" t="str">
        <f>CONCATENATE("t=",$I$60)</f>
        <v>t=607.5</v>
      </c>
      <c r="I69" s="55">
        <f>$I$61*($I$61+1)/4-TINV(0.01,1000000000)*SQRT($I$61*($I$61+1)*(2*$I$61+1)/24)</f>
        <v>406.15682178222784</v>
      </c>
      <c r="J69" s="36" t="str">
        <f>IF(I69&gt;I60,"P&lt;0.01  significant difference**","P&lt;0.01  no significant difference")</f>
        <v>P&lt;0.01  no significant difference</v>
      </c>
      <c r="K69" s="36"/>
      <c r="O69" s="36" t="str">
        <f>CONCATENATE("t=",$I$60)</f>
        <v>t=607.5</v>
      </c>
      <c r="P69" s="55">
        <f>$I$61*($I$61+1)/4-TINV(0.01/$R$63,1000000000)*SQRT($I$61*($I$61+1)*(2*$I$61+1)/24)</f>
        <v>349.67194596472262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9" s="36"/>
    </row>
    <row r="71" spans="1:19">
      <c r="A71" s="3"/>
      <c r="B71" s="3" t="str">
        <f>B3</f>
        <v>McGrath</v>
      </c>
      <c r="C71" s="3" t="str">
        <f>C3</f>
        <v>AWS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McGrath</v>
      </c>
      <c r="K71" s="3" t="str">
        <f>C3</f>
        <v>AWS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10</v>
      </c>
      <c r="C72" s="2">
        <f t="shared" ref="C72:C103" si="9">IF(ISBLANK(VLOOKUP($A72,$A$4:$C$58,3,FALSE)),NA(),VLOOKUP($A72,$A$4:$C$58,3,FALSE))</f>
        <v>6</v>
      </c>
      <c r="D72" s="3"/>
      <c r="E72" s="2">
        <f>(((COUNT($B$4:$B$58)-COUNTIF($D$4:$D$58,0))+1)*(COUNT($B$4:$B$58)-COUNTIF($D$4:$D$58,0))/4)</f>
        <v>689</v>
      </c>
      <c r="F72" s="2">
        <v>1</v>
      </c>
      <c r="G72" s="2">
        <f>(((COUNT($B$4:$B$58)-COUNTIF($D$4:$D$58,0))+1)*(COUNT($B$4:$B$58)-COUNTIF($D$4:$D$58,0))/4)</f>
        <v>689</v>
      </c>
      <c r="H72" s="2">
        <v>1</v>
      </c>
      <c r="J72" s="2">
        <f>PERCENTILE($B$4:$B$58,0.1)</f>
        <v>4</v>
      </c>
      <c r="K72" s="2">
        <f>PERCENTILE($C$4:$C$58,0.1)</f>
        <v>3.4000000000000004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8</v>
      </c>
      <c r="C73" s="2">
        <f t="shared" si="9"/>
        <v>4</v>
      </c>
      <c r="D73" s="3"/>
      <c r="E73" s="2">
        <f t="shared" ref="E73:E104" si="10">$I$61*($I$61+1)/4-TINV(F73*2,1000000000)*SQRT($I$61*($I$61+1)*(2*$I$61+1)/24)</f>
        <v>689</v>
      </c>
      <c r="F73" s="2">
        <v>0.5</v>
      </c>
      <c r="G73" s="2">
        <f t="shared" ref="G73:G104" si="11">$I$61*($I$61+1)/4-TINV(H73,1000000000)*SQRT($I$61*($I$61+1)*(2*$I$61+1)/24)</f>
        <v>614.9365323164011</v>
      </c>
      <c r="H73" s="2">
        <v>0.5</v>
      </c>
      <c r="J73" s="2">
        <f>PERCENTILE($B$4:$B$58,0.25)-PERCENTILE($B$4:$B$58,0.1)</f>
        <v>1</v>
      </c>
      <c r="K73" s="2">
        <f>PERCENTILE($C$4:$C$58,0.25)-PERCENTILE($C$4:$C$58,0.1)</f>
        <v>1.5999999999999996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8</v>
      </c>
      <c r="C74" s="2">
        <f t="shared" si="9"/>
        <v>4</v>
      </c>
      <c r="D74" s="3"/>
      <c r="E74" s="2">
        <f t="shared" si="10"/>
        <v>661.18082479875738</v>
      </c>
      <c r="F74" s="2">
        <v>0.4</v>
      </c>
      <c r="G74" s="2">
        <f t="shared" si="11"/>
        <v>596.58439417696059</v>
      </c>
      <c r="H74" s="2">
        <v>0.4</v>
      </c>
      <c r="J74" s="2">
        <f>PERCENTILE($B$4:$B$58,0.5)-PERCENTILE($B$4:$B$58,0.25)</f>
        <v>2</v>
      </c>
      <c r="K74" s="2">
        <f>PERCENTILE($C$4:$C$58,0.5)-PERCENTILE($C$4:$C$58,0.25)</f>
        <v>2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6</v>
      </c>
      <c r="C75" s="2">
        <f t="shared" si="9"/>
        <v>2</v>
      </c>
      <c r="D75" s="3"/>
      <c r="E75" s="2">
        <f t="shared" si="10"/>
        <v>631.41732393418374</v>
      </c>
      <c r="F75" s="2">
        <v>0.3</v>
      </c>
      <c r="G75" s="2">
        <f t="shared" si="11"/>
        <v>575.19271710247494</v>
      </c>
      <c r="H75" s="2">
        <v>0.3</v>
      </c>
      <c r="J75" s="2">
        <f>PERCENTILE($B$4:$B$58,0.75)-PERCENTILE($B$4:$B$58,0.5)</f>
        <v>1</v>
      </c>
      <c r="K75" s="2">
        <f>PERCENTILE($C$4:$C$58,0.75)-PERCENTILE($C$4:$C$58,0.5)</f>
        <v>2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6</v>
      </c>
      <c r="C76" s="2">
        <f t="shared" si="9"/>
        <v>2</v>
      </c>
      <c r="D76" s="3"/>
      <c r="E76" s="2">
        <f t="shared" si="10"/>
        <v>596.58439417696059</v>
      </c>
      <c r="F76" s="2">
        <v>0.2</v>
      </c>
      <c r="G76" s="2">
        <f t="shared" si="11"/>
        <v>548.27711616361501</v>
      </c>
      <c r="H76" s="2">
        <v>0.2</v>
      </c>
      <c r="J76" s="2">
        <f>PERCENTILE($B$4:$B$58,0.9)-PERCENTILE($B$4:$B$58,0.75)</f>
        <v>1.6000000000000014</v>
      </c>
      <c r="K76" s="2">
        <f>PERCENTILE($C$4:$C$58,0.9)-PERCENTILE($C$4:$C$58,0.75)</f>
        <v>0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10</v>
      </c>
      <c r="C77" s="2">
        <f t="shared" si="9"/>
        <v>5</v>
      </c>
      <c r="D77" s="3"/>
      <c r="E77" s="2">
        <f t="shared" si="10"/>
        <v>548.27711616361501</v>
      </c>
      <c r="F77" s="2">
        <v>0.1</v>
      </c>
      <c r="G77" s="2">
        <f t="shared" si="11"/>
        <v>508.38413259452614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10</v>
      </c>
      <c r="C78" s="2">
        <f t="shared" si="9"/>
        <v>5</v>
      </c>
      <c r="D78" s="3"/>
      <c r="E78" s="2">
        <f t="shared" si="10"/>
        <v>541.77618406576585</v>
      </c>
      <c r="F78" s="2">
        <v>0.09</v>
      </c>
      <c r="G78" s="2">
        <f t="shared" si="11"/>
        <v>502.83405966087946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7</v>
      </c>
      <c r="C79" s="2">
        <f t="shared" si="9"/>
        <v>5</v>
      </c>
      <c r="D79" s="3"/>
      <c r="E79" s="2">
        <f t="shared" si="10"/>
        <v>534.71380038156701</v>
      </c>
      <c r="F79" s="2">
        <v>0.08</v>
      </c>
      <c r="G79" s="2">
        <f t="shared" si="11"/>
        <v>496.76303207936564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7</v>
      </c>
      <c r="C80" s="2">
        <f t="shared" si="9"/>
        <v>5</v>
      </c>
      <c r="D80" s="3"/>
      <c r="E80" s="2">
        <f t="shared" si="10"/>
        <v>526.94833414215555</v>
      </c>
      <c r="F80" s="2">
        <v>7.0000000000000007E-2</v>
      </c>
      <c r="G80" s="2">
        <f t="shared" si="11"/>
        <v>490.04016167081988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10</v>
      </c>
      <c r="C81" s="2">
        <f t="shared" si="9"/>
        <v>1</v>
      </c>
      <c r="D81" s="3"/>
      <c r="E81" s="2">
        <f t="shared" si="10"/>
        <v>518.27551997905891</v>
      </c>
      <c r="F81" s="2">
        <v>0.06</v>
      </c>
      <c r="G81" s="2">
        <f t="shared" si="11"/>
        <v>482.47635751714182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10</v>
      </c>
      <c r="C82" s="2">
        <f t="shared" si="9"/>
        <v>8</v>
      </c>
      <c r="D82" s="3"/>
      <c r="E82" s="2">
        <f t="shared" si="10"/>
        <v>508.38413259452614</v>
      </c>
      <c r="F82" s="2">
        <v>0.05</v>
      </c>
      <c r="G82" s="2">
        <f t="shared" si="11"/>
        <v>473.78292113961896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10</v>
      </c>
      <c r="C83" s="2">
        <f t="shared" si="9"/>
        <v>8</v>
      </c>
      <c r="D83" s="3"/>
      <c r="E83" s="2">
        <f t="shared" si="10"/>
        <v>496.76303207936564</v>
      </c>
      <c r="F83" s="2">
        <v>0.04</v>
      </c>
      <c r="G83" s="2">
        <f t="shared" si="11"/>
        <v>463.48471256089226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10</v>
      </c>
      <c r="C84" s="2">
        <f t="shared" si="9"/>
        <v>9</v>
      </c>
      <c r="D84" s="3"/>
      <c r="E84" s="2">
        <f t="shared" si="10"/>
        <v>482.47635751714182</v>
      </c>
      <c r="F84" s="2">
        <v>0.03</v>
      </c>
      <c r="G84" s="2">
        <f t="shared" si="11"/>
        <v>450.70964815966931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10</v>
      </c>
      <c r="C85" s="2">
        <f t="shared" si="9"/>
        <v>9</v>
      </c>
      <c r="D85" s="3"/>
      <c r="E85" s="2">
        <f t="shared" si="10"/>
        <v>463.48471256089226</v>
      </c>
      <c r="F85" s="2">
        <v>0.02</v>
      </c>
      <c r="G85" s="2">
        <f t="shared" si="11"/>
        <v>433.55153594055207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8</v>
      </c>
      <c r="C86" s="2">
        <f t="shared" si="9"/>
        <v>6</v>
      </c>
      <c r="D86" s="3"/>
      <c r="E86" s="2">
        <f t="shared" si="10"/>
        <v>433.55153594055207</v>
      </c>
      <c r="F86" s="2">
        <v>0.01</v>
      </c>
      <c r="G86" s="2">
        <f t="shared" si="11"/>
        <v>406.15682178222784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8</v>
      </c>
      <c r="C87" s="2">
        <f t="shared" si="9"/>
        <v>6</v>
      </c>
      <c r="D87" s="3"/>
      <c r="E87" s="2">
        <f t="shared" si="10"/>
        <v>429.23940297012894</v>
      </c>
      <c r="F87" s="2">
        <v>8.9999999999999993E-3</v>
      </c>
      <c r="G87" s="2">
        <f t="shared" si="11"/>
        <v>402.17909156712273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6</v>
      </c>
      <c r="C88" s="2">
        <f t="shared" si="9"/>
        <v>7</v>
      </c>
      <c r="D88" s="3"/>
      <c r="E88" s="2">
        <f t="shared" si="10"/>
        <v>424.48505630216192</v>
      </c>
      <c r="F88" s="2">
        <v>8.0000000000000002E-3</v>
      </c>
      <c r="G88" s="2">
        <f t="shared" si="11"/>
        <v>397.78510385146802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6</v>
      </c>
      <c r="C89" s="2">
        <f t="shared" si="9"/>
        <v>7</v>
      </c>
      <c r="D89" s="3"/>
      <c r="E89" s="2">
        <f t="shared" si="10"/>
        <v>419.17614437389182</v>
      </c>
      <c r="F89" s="2">
        <v>7.0000000000000001E-3</v>
      </c>
      <c r="G89" s="2">
        <f t="shared" si="11"/>
        <v>392.86857235847594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4</v>
      </c>
      <c r="C90" s="2">
        <f t="shared" si="9"/>
        <v>5</v>
      </c>
      <c r="D90" s="3"/>
      <c r="E90" s="2">
        <f t="shared" si="10"/>
        <v>413.14985063667592</v>
      </c>
      <c r="F90" s="2">
        <v>6.0000000000000001E-3</v>
      </c>
      <c r="G90" s="2">
        <f t="shared" si="11"/>
        <v>387.27533467739539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4</v>
      </c>
      <c r="C91" s="2">
        <f t="shared" si="9"/>
        <v>5</v>
      </c>
      <c r="D91" s="3"/>
      <c r="E91" s="2">
        <f t="shared" si="10"/>
        <v>406.15682178222784</v>
      </c>
      <c r="F91" s="2">
        <v>5.0000000000000001E-3</v>
      </c>
      <c r="G91" s="2">
        <f t="shared" si="11"/>
        <v>380.76902879825349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8</v>
      </c>
      <c r="C92" s="2">
        <f t="shared" si="9"/>
        <v>3</v>
      </c>
      <c r="D92" s="3"/>
      <c r="E92" s="2">
        <f t="shared" si="10"/>
        <v>397.78510385146802</v>
      </c>
      <c r="F92" s="2">
        <v>4.0000000000000001E-3</v>
      </c>
      <c r="G92" s="2">
        <f t="shared" si="11"/>
        <v>372.95870686192819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7</v>
      </c>
      <c r="C93" s="2">
        <f t="shared" si="9"/>
        <v>10</v>
      </c>
      <c r="D93" s="3"/>
      <c r="E93" s="2">
        <f t="shared" si="10"/>
        <v>387.27533467739539</v>
      </c>
      <c r="F93" s="2">
        <v>3.0000000000000001E-3</v>
      </c>
      <c r="G93" s="2">
        <f t="shared" si="11"/>
        <v>363.1226470732895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7</v>
      </c>
      <c r="C94" s="2">
        <f t="shared" si="9"/>
        <v>10</v>
      </c>
      <c r="D94" s="3"/>
      <c r="E94" s="2">
        <f t="shared" si="10"/>
        <v>372.95870686192819</v>
      </c>
      <c r="F94" s="2">
        <v>2E-3</v>
      </c>
      <c r="G94" s="2">
        <f t="shared" si="11"/>
        <v>349.67194596472262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5</v>
      </c>
      <c r="C95" s="2">
        <f t="shared" si="9"/>
        <v>3</v>
      </c>
      <c r="D95" s="3"/>
      <c r="E95" s="2">
        <f t="shared" si="10"/>
        <v>349.67194596472262</v>
      </c>
      <c r="F95" s="2">
        <v>1E-3</v>
      </c>
      <c r="G95" s="2">
        <f t="shared" si="11"/>
        <v>327.67828853084507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5</v>
      </c>
      <c r="C96" s="2">
        <f t="shared" si="9"/>
        <v>3</v>
      </c>
      <c r="D96" s="3"/>
      <c r="E96" s="2">
        <f t="shared" si="10"/>
        <v>346.25072126411726</v>
      </c>
      <c r="F96" s="2">
        <v>8.9999999999999998E-4</v>
      </c>
      <c r="G96" s="2">
        <f t="shared" si="11"/>
        <v>324.43598487097466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3</v>
      </c>
      <c r="C97" s="2">
        <f t="shared" si="9"/>
        <v>8</v>
      </c>
      <c r="D97" s="3"/>
      <c r="E97" s="2">
        <f t="shared" si="10"/>
        <v>342.46045660849541</v>
      </c>
      <c r="F97" s="2">
        <v>8.0000000000000004E-4</v>
      </c>
      <c r="G97" s="2">
        <f t="shared" si="11"/>
        <v>320.84083935495221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3</v>
      </c>
      <c r="C98" s="2">
        <f t="shared" si="9"/>
        <v>8</v>
      </c>
      <c r="D98" s="3"/>
      <c r="E98" s="2">
        <f t="shared" si="10"/>
        <v>338.20607606396499</v>
      </c>
      <c r="F98" s="2">
        <v>6.9999999999999999E-4</v>
      </c>
      <c r="G98" s="2">
        <f t="shared" si="11"/>
        <v>316.80167337491031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3</v>
      </c>
      <c r="C99" s="2">
        <f t="shared" si="9"/>
        <v>4</v>
      </c>
      <c r="D99" s="3"/>
      <c r="E99" s="2">
        <f t="shared" si="10"/>
        <v>333.34943096807314</v>
      </c>
      <c r="F99" s="2">
        <v>5.9999999999999995E-4</v>
      </c>
      <c r="G99" s="2">
        <f t="shared" si="11"/>
        <v>312.18592246964249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3</v>
      </c>
      <c r="C100" s="2">
        <f t="shared" si="9"/>
        <v>4</v>
      </c>
      <c r="D100" s="3"/>
      <c r="E100" s="2">
        <f t="shared" si="10"/>
        <v>327.67828853084507</v>
      </c>
      <c r="F100" s="2">
        <v>5.0000000000000001E-4</v>
      </c>
      <c r="G100" s="2">
        <f t="shared" si="11"/>
        <v>306.78980599782619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5</v>
      </c>
      <c r="C101" s="2">
        <f t="shared" si="9"/>
        <v>6</v>
      </c>
      <c r="D101" s="3"/>
      <c r="E101" s="2">
        <f t="shared" si="10"/>
        <v>320.84083935495221</v>
      </c>
      <c r="F101" s="2">
        <v>4.0000000000000002E-4</v>
      </c>
      <c r="G101" s="2">
        <f t="shared" si="11"/>
        <v>300.27526038527265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9</v>
      </c>
      <c r="C102" s="2">
        <f t="shared" si="9"/>
        <v>7</v>
      </c>
      <c r="D102" s="3"/>
      <c r="E102" s="2">
        <f t="shared" si="10"/>
        <v>312.18592246964249</v>
      </c>
      <c r="F102" s="2">
        <v>2.9999999999999997E-4</v>
      </c>
      <c r="G102" s="2">
        <f t="shared" si="11"/>
        <v>292.01602105061932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9</v>
      </c>
      <c r="C103" s="2">
        <f t="shared" si="9"/>
        <v>7</v>
      </c>
      <c r="D103" s="3"/>
      <c r="E103" s="2">
        <f t="shared" si="10"/>
        <v>300.27526038527265</v>
      </c>
      <c r="F103" s="2">
        <v>2.0000000000000001E-4</v>
      </c>
      <c r="G103" s="2">
        <f t="shared" si="11"/>
        <v>280.6272650523108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8</v>
      </c>
      <c r="C104" s="2">
        <f t="shared" ref="C104:C135" si="13">IF(ISBLANK(VLOOKUP($A104,$A$4:$C$58,3,FALSE)),NA(),VLOOKUP($A104,$A$4:$C$58,3,FALSE))</f>
        <v>10</v>
      </c>
      <c r="D104" s="3"/>
      <c r="E104" s="2">
        <f t="shared" si="10"/>
        <v>280.6272650523108</v>
      </c>
      <c r="F104" s="2">
        <v>1E-4</v>
      </c>
      <c r="G104" s="2">
        <f t="shared" si="11"/>
        <v>261.7871421662436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8</v>
      </c>
      <c r="C105" s="2">
        <f t="shared" si="13"/>
        <v>10</v>
      </c>
      <c r="D105" s="3"/>
      <c r="E105" s="2">
        <f t="shared" ref="E105:E130" si="14">$I$61*($I$61+1)/4-TINV(F105*2,1000000000)*SQRT($I$61*($I$61+1)*(2*$I$61+1)/24)</f>
        <v>277.71386261303047</v>
      </c>
      <c r="F105" s="2">
        <v>9.0000000000000006E-5</v>
      </c>
      <c r="G105" s="2">
        <f t="shared" ref="G105:G130" si="15">$I$61*($I$61+1)/4-TINV(H105,1000000000)*SQRT($I$61*($I$61+1)*(2*$I$61+1)/24)</f>
        <v>258.98826353062009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6</v>
      </c>
      <c r="C106" s="2">
        <f t="shared" si="13"/>
        <v>5</v>
      </c>
      <c r="D106" s="3"/>
      <c r="E106" s="2">
        <f t="shared" si="14"/>
        <v>274.47858991087026</v>
      </c>
      <c r="F106" s="2">
        <v>8.0000000000000007E-5</v>
      </c>
      <c r="G106" s="2">
        <f t="shared" si="15"/>
        <v>255.87864480786163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6</v>
      </c>
      <c r="C107" s="2">
        <f t="shared" si="13"/>
        <v>5</v>
      </c>
      <c r="D107" s="3"/>
      <c r="E107" s="2">
        <f t="shared" si="14"/>
        <v>270.83780436715415</v>
      </c>
      <c r="F107" s="2">
        <v>6.9999999999999994E-5</v>
      </c>
      <c r="G107" s="2">
        <f t="shared" si="15"/>
        <v>252.37738565175493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7</v>
      </c>
      <c r="C108" s="2">
        <f t="shared" si="13"/>
        <v>6</v>
      </c>
      <c r="D108" s="3"/>
      <c r="E108" s="2">
        <f t="shared" si="14"/>
        <v>266.66977804308777</v>
      </c>
      <c r="F108" s="2">
        <v>6.0000000000000002E-5</v>
      </c>
      <c r="G108" s="2">
        <f t="shared" si="15"/>
        <v>248.36669254432076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7</v>
      </c>
      <c r="C109" s="2">
        <f t="shared" si="13"/>
        <v>6</v>
      </c>
      <c r="D109" s="3"/>
      <c r="E109" s="2">
        <f t="shared" si="14"/>
        <v>261.7871421662436</v>
      </c>
      <c r="F109" s="2">
        <v>5.0000000000000002E-5</v>
      </c>
      <c r="G109" s="2">
        <f t="shared" si="15"/>
        <v>243.66519168117668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4</v>
      </c>
      <c r="C110" s="2">
        <f t="shared" si="13"/>
        <v>2</v>
      </c>
      <c r="D110" s="3"/>
      <c r="E110" s="2">
        <f t="shared" si="14"/>
        <v>255.87864480786163</v>
      </c>
      <c r="F110" s="2">
        <v>4.0000000000000003E-5</v>
      </c>
      <c r="G110" s="2">
        <f t="shared" si="15"/>
        <v>237.97142554726071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4</v>
      </c>
      <c r="C111" s="2">
        <f t="shared" si="13"/>
        <v>2</v>
      </c>
      <c r="D111" s="3"/>
      <c r="E111" s="2">
        <f t="shared" si="14"/>
        <v>248.36669254432076</v>
      </c>
      <c r="F111" s="2">
        <v>3.0000000000000001E-5</v>
      </c>
      <c r="G111" s="2">
        <f t="shared" si="15"/>
        <v>230.72564808861586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3</v>
      </c>
      <c r="C112" s="2">
        <f t="shared" si="13"/>
        <v>2</v>
      </c>
      <c r="D112" s="3"/>
      <c r="E112" s="2">
        <f t="shared" si="14"/>
        <v>237.97142554726071</v>
      </c>
      <c r="F112" s="2">
        <v>2.0000000000000002E-5</v>
      </c>
      <c r="G112" s="2">
        <f t="shared" si="15"/>
        <v>220.68663492731082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7</v>
      </c>
      <c r="C113" s="2">
        <f t="shared" si="13"/>
        <v>4</v>
      </c>
      <c r="D113" s="3"/>
      <c r="E113" s="2">
        <f t="shared" si="14"/>
        <v>220.68663492731082</v>
      </c>
      <c r="F113" s="2">
        <v>1.0000000000000001E-5</v>
      </c>
      <c r="G113" s="2">
        <f t="shared" si="15"/>
        <v>203.96499047909026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7</v>
      </c>
      <c r="C114" s="2">
        <f t="shared" si="13"/>
        <v>4</v>
      </c>
      <c r="D114" s="3"/>
      <c r="E114" s="2">
        <f t="shared" si="14"/>
        <v>218.10993989972303</v>
      </c>
      <c r="F114" s="2">
        <v>9.0000000000000002E-6</v>
      </c>
      <c r="G114" s="2">
        <f t="shared" si="15"/>
        <v>201.46927973605409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5</v>
      </c>
      <c r="C115" s="2">
        <f t="shared" si="13"/>
        <v>9</v>
      </c>
      <c r="D115" s="3"/>
      <c r="E115" s="2">
        <f t="shared" si="14"/>
        <v>215.24459003650986</v>
      </c>
      <c r="F115" s="2">
        <v>7.9999999999999996E-6</v>
      </c>
      <c r="G115" s="2">
        <f t="shared" si="15"/>
        <v>198.69311820499439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5</v>
      </c>
      <c r="C116" s="2">
        <f t="shared" si="13"/>
        <v>9</v>
      </c>
      <c r="D116" s="3"/>
      <c r="E116" s="2">
        <f t="shared" si="14"/>
        <v>212.01515947650489</v>
      </c>
      <c r="F116" s="2">
        <v>6.9999999999999999E-6</v>
      </c>
      <c r="G116" s="2">
        <f t="shared" si="15"/>
        <v>195.56312382713668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7</v>
      </c>
      <c r="C117" s="2">
        <f t="shared" si="13"/>
        <v>9</v>
      </c>
      <c r="D117" s="3"/>
      <c r="E117" s="2">
        <f t="shared" si="14"/>
        <v>208.3117476524319</v>
      </c>
      <c r="F117" s="2">
        <v>6.0000000000000002E-6</v>
      </c>
      <c r="G117" s="2">
        <f t="shared" si="15"/>
        <v>191.97235774941277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7</v>
      </c>
      <c r="C118" s="2">
        <f t="shared" si="13"/>
        <v>9</v>
      </c>
      <c r="D118" s="3"/>
      <c r="E118" s="2">
        <f t="shared" si="14"/>
        <v>203.96499047909026</v>
      </c>
      <c r="F118" s="2">
        <v>5.0000000000000004E-6</v>
      </c>
      <c r="G118" s="2">
        <f t="shared" si="15"/>
        <v>187.75595687944798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7</v>
      </c>
      <c r="C119" s="2">
        <f t="shared" si="13"/>
        <v>9</v>
      </c>
      <c r="D119" s="3"/>
      <c r="E119" s="2">
        <f t="shared" si="14"/>
        <v>198.69311820499439</v>
      </c>
      <c r="F119" s="2">
        <v>3.9999999999999998E-6</v>
      </c>
      <c r="G119" s="2">
        <f t="shared" si="15"/>
        <v>182.6395545990012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7</v>
      </c>
      <c r="C120" s="2">
        <f t="shared" si="13"/>
        <v>9</v>
      </c>
      <c r="D120" s="3"/>
      <c r="E120" s="2">
        <f t="shared" si="14"/>
        <v>191.97235774941277</v>
      </c>
      <c r="F120" s="2">
        <v>3.0000000000000001E-6</v>
      </c>
      <c r="G120" s="2">
        <f t="shared" si="15"/>
        <v>176.11292716714593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2</v>
      </c>
      <c r="C121" s="2">
        <f t="shared" si="13"/>
        <v>7</v>
      </c>
      <c r="D121" s="3"/>
      <c r="E121" s="2">
        <f t="shared" si="14"/>
        <v>182.6395545990012</v>
      </c>
      <c r="F121" s="2">
        <v>1.9999999999999999E-6</v>
      </c>
      <c r="G121" s="2">
        <f t="shared" si="15"/>
        <v>167.04240560870858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8</v>
      </c>
      <c r="C122" s="2">
        <f t="shared" si="13"/>
        <v>6</v>
      </c>
      <c r="D122" s="3"/>
      <c r="E122" s="2">
        <f t="shared" si="14"/>
        <v>167.04240560870858</v>
      </c>
      <c r="F122" s="2">
        <v>9.9999999999999995E-7</v>
      </c>
      <c r="G122" s="2">
        <f t="shared" si="15"/>
        <v>151.86557138288788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8</v>
      </c>
      <c r="C123" s="2">
        <f t="shared" si="13"/>
        <v>6</v>
      </c>
      <c r="D123" s="3"/>
      <c r="E123" s="2">
        <f t="shared" si="14"/>
        <v>164.70922181190156</v>
      </c>
      <c r="F123" s="2">
        <v>8.9999999999999996E-7</v>
      </c>
      <c r="G123" s="2">
        <f t="shared" si="15"/>
        <v>149.59340755666472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5</v>
      </c>
      <c r="C124" s="2">
        <f t="shared" si="13"/>
        <v>8</v>
      </c>
      <c r="D124" s="3"/>
      <c r="E124" s="2">
        <f t="shared" si="14"/>
        <v>162.11228427217611</v>
      </c>
      <c r="F124" s="2">
        <v>7.9999999999999996E-7</v>
      </c>
      <c r="G124" s="2">
        <f t="shared" si="15"/>
        <v>147.06383894722535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5</v>
      </c>
      <c r="C125" s="2">
        <f t="shared" si="13"/>
        <v>8</v>
      </c>
      <c r="D125" s="3"/>
      <c r="E125" s="2">
        <f t="shared" si="14"/>
        <v>159.18240947538993</v>
      </c>
      <c r="F125" s="2">
        <v>6.9999999999999997E-7</v>
      </c>
      <c r="G125" s="2">
        <f t="shared" si="15"/>
        <v>144.20928437722125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5</v>
      </c>
      <c r="C126" s="2">
        <f t="shared" si="13"/>
        <v>8</v>
      </c>
      <c r="D126" s="3"/>
      <c r="E126" s="2">
        <f t="shared" si="14"/>
        <v>155.81870865738722</v>
      </c>
      <c r="F126" s="2">
        <v>5.9999999999999997E-7</v>
      </c>
      <c r="G126" s="2">
        <f t="shared" si="15"/>
        <v>140.93117085667268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5</v>
      </c>
      <c r="C127" s="2">
        <f t="shared" si="13"/>
        <v>8</v>
      </c>
      <c r="D127" s="3"/>
      <c r="E127" s="2">
        <f t="shared" si="14"/>
        <v>151.86557138288788</v>
      </c>
      <c r="F127" s="2">
        <v>4.9999999999999998E-7</v>
      </c>
      <c r="G127" s="2">
        <f t="shared" si="15"/>
        <v>137.07743103610494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5</v>
      </c>
      <c r="C128" s="2">
        <f t="shared" si="13"/>
        <v>6</v>
      </c>
      <c r="D128" s="3"/>
      <c r="E128" s="2">
        <f t="shared" si="14"/>
        <v>147.06383894722535</v>
      </c>
      <c r="F128" s="2">
        <v>3.9999999999999998E-7</v>
      </c>
      <c r="G128" s="2">
        <f t="shared" si="15"/>
        <v>132.3947370499443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5</v>
      </c>
      <c r="C129" s="2">
        <f t="shared" si="13"/>
        <v>6</v>
      </c>
      <c r="D129" s="3"/>
      <c r="E129" s="2">
        <f t="shared" si="14"/>
        <v>140.93117085667268</v>
      </c>
      <c r="F129" s="2">
        <v>2.9999999999999999E-7</v>
      </c>
      <c r="G129" s="2">
        <f t="shared" si="15"/>
        <v>126.41145363331361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6</v>
      </c>
      <c r="C130" s="2">
        <f t="shared" si="13"/>
        <v>4</v>
      </c>
      <c r="D130" s="3"/>
      <c r="E130" s="2">
        <f t="shared" si="14"/>
        <v>132.3947370499443</v>
      </c>
      <c r="F130" s="2">
        <v>1.9999999999999999E-7</v>
      </c>
      <c r="G130" s="2">
        <f t="shared" si="15"/>
        <v>118.07816216665037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6</v>
      </c>
      <c r="C131" s="2">
        <f t="shared" si="13"/>
        <v>4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9</v>
      </c>
      <c r="C132" s="2">
        <f t="shared" si="13"/>
        <v>9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8</v>
      </c>
      <c r="C133" s="2">
        <f t="shared" si="13"/>
        <v>9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8</v>
      </c>
      <c r="C134" s="2">
        <f t="shared" si="13"/>
        <v>9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6</v>
      </c>
      <c r="C135" s="2">
        <f t="shared" si="13"/>
        <v>9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6</v>
      </c>
      <c r="C136" s="2">
        <f t="shared" ref="C136:C171" si="17">IF(ISBLANK(VLOOKUP($A136,$A$4:$C$58,3,FALSE)),NA(),VLOOKUP($A136,$A$4:$C$58,3,FALSE))</f>
        <v>9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9</v>
      </c>
      <c r="C137" s="2">
        <f t="shared" si="17"/>
        <v>10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9</v>
      </c>
      <c r="C138" s="2">
        <f t="shared" si="17"/>
        <v>10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6</v>
      </c>
      <c r="C139" s="2">
        <f t="shared" si="17"/>
        <v>7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6</v>
      </c>
      <c r="C140" s="2">
        <f t="shared" si="17"/>
        <v>7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5</v>
      </c>
      <c r="C141" s="2">
        <f t="shared" si="17"/>
        <v>8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4</v>
      </c>
      <c r="C142" s="2">
        <f t="shared" si="17"/>
        <v>9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4</v>
      </c>
      <c r="C143" s="2">
        <f t="shared" si="17"/>
        <v>9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5</v>
      </c>
      <c r="C144" s="2">
        <f t="shared" si="17"/>
        <v>7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5</v>
      </c>
      <c r="C145" s="2">
        <f t="shared" si="17"/>
        <v>7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9</v>
      </c>
      <c r="C146" s="2">
        <f t="shared" si="17"/>
        <v>9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9</v>
      </c>
      <c r="C147" s="2">
        <f t="shared" si="17"/>
        <v>9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5</v>
      </c>
      <c r="C148" s="2">
        <f t="shared" si="17"/>
        <v>8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5</v>
      </c>
      <c r="C149" s="2">
        <f t="shared" si="17"/>
        <v>8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5</v>
      </c>
      <c r="C150" s="2">
        <f t="shared" si="17"/>
        <v>5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5</v>
      </c>
      <c r="C151" s="2">
        <f t="shared" si="17"/>
        <v>5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10</v>
      </c>
      <c r="C152" s="2">
        <f t="shared" si="17"/>
        <v>9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8</v>
      </c>
      <c r="C153" s="2">
        <f t="shared" si="17"/>
        <v>10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8</v>
      </c>
      <c r="C154" s="2">
        <f t="shared" si="17"/>
        <v>10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4</v>
      </c>
      <c r="C155" s="2">
        <f t="shared" si="17"/>
        <v>8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4</v>
      </c>
      <c r="C156" s="2">
        <f t="shared" si="17"/>
        <v>8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8</v>
      </c>
      <c r="C157" s="2">
        <f t="shared" si="17"/>
        <v>7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8</v>
      </c>
      <c r="C158" s="2">
        <f t="shared" si="17"/>
        <v>7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4</v>
      </c>
      <c r="C159" s="2">
        <f t="shared" si="17"/>
        <v>8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4</v>
      </c>
      <c r="C160" s="2">
        <f t="shared" si="17"/>
        <v>8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9</v>
      </c>
      <c r="C161" s="2">
        <f t="shared" si="17"/>
        <v>5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6</v>
      </c>
      <c r="C162" s="2">
        <f t="shared" si="17"/>
        <v>8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6</v>
      </c>
      <c r="C163" s="2">
        <f t="shared" si="17"/>
        <v>8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7</v>
      </c>
      <c r="C164" s="2">
        <f t="shared" si="17"/>
        <v>8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7</v>
      </c>
      <c r="C165" s="2">
        <f t="shared" si="17"/>
        <v>8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5</v>
      </c>
      <c r="C166" s="2">
        <f t="shared" si="17"/>
        <v>8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5</v>
      </c>
      <c r="C167" s="2">
        <f t="shared" si="17"/>
        <v>8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7</v>
      </c>
      <c r="C168" s="2">
        <f t="shared" si="17"/>
        <v>8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7</v>
      </c>
      <c r="C169" s="2">
        <f t="shared" si="17"/>
        <v>8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8</v>
      </c>
      <c r="C170" s="2">
        <f t="shared" si="17"/>
        <v>9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8</v>
      </c>
      <c r="C171" s="2">
        <f t="shared" si="17"/>
        <v>9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D674-CA43-4D9D-BAE3-8B32AB689BF5}">
  <dimension ref="A1:S171"/>
  <sheetViews>
    <sheetView topLeftCell="A53" zoomScaleNormal="100" workbookViewId="0">
      <selection activeCell="C3" sqref="C3:C58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McGrath</v>
      </c>
      <c r="Q2" s="62" t="str">
        <f>K71</f>
        <v>AceScope</v>
      </c>
    </row>
    <row r="3" spans="1:17">
      <c r="A3" s="40" t="s">
        <v>147</v>
      </c>
      <c r="B3" s="40" t="s">
        <v>148</v>
      </c>
      <c r="C3" s="40" t="s">
        <v>152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9.6000000000000014</v>
      </c>
      <c r="Q3" s="59">
        <f>Q4+K76</f>
        <v>8.6000000000000014</v>
      </c>
    </row>
    <row r="4" spans="1:17">
      <c r="A4" s="3" t="s">
        <v>112</v>
      </c>
      <c r="B4" s="39">
        <v>10</v>
      </c>
      <c r="C4" s="39">
        <v>6</v>
      </c>
      <c r="D4" s="2">
        <f t="shared" ref="D4:D35" si="1">IF(C4="","",IF(B4="","",(B4-C4)))</f>
        <v>4</v>
      </c>
      <c r="H4" s="3" t="str">
        <f t="shared" si="0"/>
        <v>n=1</v>
      </c>
      <c r="I4" s="2">
        <f t="shared" ref="I4:I35" si="2">IF(B4="","",IF(C4="","",ABS(B4-C4)))</f>
        <v>4</v>
      </c>
      <c r="J4" s="2">
        <f t="shared" ref="J4:J35" si="3">IF(I4="","",SIGN($B4-$C4)*(RANK(I4,I$4:I$58,1)-COUNTIF(I$4:I$58,0)+COUNTIF($I$4:$I$58,$I4)/2-0.5))</f>
        <v>36</v>
      </c>
      <c r="O4" s="60">
        <v>0.75</v>
      </c>
      <c r="P4" s="59">
        <f>P5+J75</f>
        <v>8</v>
      </c>
      <c r="Q4" s="59">
        <f>Q5+K75</f>
        <v>7.5</v>
      </c>
    </row>
    <row r="5" spans="1:17">
      <c r="A5" s="3" t="s">
        <v>111</v>
      </c>
      <c r="B5" s="39">
        <v>8</v>
      </c>
      <c r="C5" s="39">
        <v>8</v>
      </c>
      <c r="D5" s="2">
        <f t="shared" si="1"/>
        <v>0</v>
      </c>
      <c r="H5" s="3" t="str">
        <f t="shared" si="0"/>
        <v>n=2</v>
      </c>
      <c r="I5" s="2">
        <f t="shared" si="2"/>
        <v>0</v>
      </c>
      <c r="J5" s="2">
        <f t="shared" si="3"/>
        <v>0</v>
      </c>
      <c r="O5" s="60">
        <v>0.5</v>
      </c>
      <c r="P5" s="59">
        <f>P6+J74</f>
        <v>7</v>
      </c>
      <c r="Q5" s="59">
        <f>Q6+K74</f>
        <v>6</v>
      </c>
    </row>
    <row r="6" spans="1:17">
      <c r="A6" s="3" t="s">
        <v>110</v>
      </c>
      <c r="B6" s="39">
        <v>6</v>
      </c>
      <c r="C6" s="39">
        <v>8</v>
      </c>
      <c r="D6" s="2">
        <f t="shared" si="1"/>
        <v>-2</v>
      </c>
      <c r="H6" s="3" t="str">
        <f t="shared" si="0"/>
        <v>n=3</v>
      </c>
      <c r="I6" s="2">
        <f t="shared" si="2"/>
        <v>2</v>
      </c>
      <c r="J6" s="2">
        <f t="shared" si="3"/>
        <v>-18</v>
      </c>
      <c r="O6" s="60">
        <v>0.25</v>
      </c>
      <c r="P6" s="59">
        <f>P7+J73</f>
        <v>5</v>
      </c>
      <c r="Q6" s="59">
        <f>Q7+K73</f>
        <v>4</v>
      </c>
    </row>
    <row r="7" spans="1:17">
      <c r="A7" s="3" t="s">
        <v>109</v>
      </c>
      <c r="B7" s="39">
        <v>10</v>
      </c>
      <c r="C7" s="39">
        <v>8</v>
      </c>
      <c r="D7" s="2">
        <f t="shared" si="1"/>
        <v>2</v>
      </c>
      <c r="H7" s="3" t="str">
        <f t="shared" si="0"/>
        <v>n=4</v>
      </c>
      <c r="I7" s="2">
        <f t="shared" si="2"/>
        <v>2</v>
      </c>
      <c r="J7" s="2">
        <f t="shared" si="3"/>
        <v>18</v>
      </c>
      <c r="O7" s="60">
        <v>0.1</v>
      </c>
      <c r="P7" s="59">
        <f>J72</f>
        <v>4</v>
      </c>
      <c r="Q7" s="59">
        <f>K72</f>
        <v>3</v>
      </c>
    </row>
    <row r="8" spans="1:17">
      <c r="A8" s="3" t="s">
        <v>108</v>
      </c>
      <c r="B8" s="39">
        <v>7</v>
      </c>
      <c r="C8" s="39">
        <v>8</v>
      </c>
      <c r="D8" s="2">
        <f t="shared" si="1"/>
        <v>-1</v>
      </c>
      <c r="H8" s="3" t="str">
        <f t="shared" si="0"/>
        <v>n=5</v>
      </c>
      <c r="I8" s="2">
        <f t="shared" si="2"/>
        <v>1</v>
      </c>
      <c r="J8" s="2">
        <f t="shared" si="3"/>
        <v>-5</v>
      </c>
    </row>
    <row r="9" spans="1:17">
      <c r="A9" s="3" t="s">
        <v>107</v>
      </c>
      <c r="B9" s="39">
        <v>10</v>
      </c>
      <c r="C9" s="39">
        <v>4</v>
      </c>
      <c r="D9" s="2">
        <f t="shared" si="1"/>
        <v>6</v>
      </c>
      <c r="H9" s="3" t="str">
        <f t="shared" si="0"/>
        <v>n=6</v>
      </c>
      <c r="I9" s="2">
        <f t="shared" si="2"/>
        <v>6</v>
      </c>
      <c r="J9" s="2">
        <f t="shared" si="3"/>
        <v>42</v>
      </c>
    </row>
    <row r="10" spans="1:17">
      <c r="A10" s="3" t="s">
        <v>106</v>
      </c>
      <c r="B10" s="39">
        <v>10</v>
      </c>
      <c r="C10" s="39">
        <v>4</v>
      </c>
      <c r="D10" s="2">
        <f t="shared" si="1"/>
        <v>6</v>
      </c>
      <c r="H10" s="3" t="str">
        <f t="shared" si="0"/>
        <v>n=7</v>
      </c>
      <c r="I10" s="2">
        <f t="shared" si="2"/>
        <v>6</v>
      </c>
      <c r="J10" s="2">
        <f t="shared" si="3"/>
        <v>42</v>
      </c>
    </row>
    <row r="11" spans="1:17">
      <c r="A11" s="3" t="s">
        <v>105</v>
      </c>
      <c r="B11" s="39">
        <v>10</v>
      </c>
      <c r="C11" s="39">
        <v>6</v>
      </c>
      <c r="D11" s="2">
        <f t="shared" si="1"/>
        <v>4</v>
      </c>
      <c r="H11" s="3" t="str">
        <f t="shared" si="0"/>
        <v>n=8</v>
      </c>
      <c r="I11" s="2">
        <f t="shared" si="2"/>
        <v>4</v>
      </c>
      <c r="J11" s="2">
        <f t="shared" si="3"/>
        <v>36</v>
      </c>
    </row>
    <row r="12" spans="1:17">
      <c r="A12" s="3" t="s">
        <v>104</v>
      </c>
      <c r="B12" s="39">
        <v>8</v>
      </c>
      <c r="C12" s="39">
        <v>4</v>
      </c>
      <c r="D12" s="2">
        <f t="shared" si="1"/>
        <v>4</v>
      </c>
      <c r="H12" s="3" t="str">
        <f t="shared" si="0"/>
        <v>n=9</v>
      </c>
      <c r="I12" s="2">
        <f t="shared" si="2"/>
        <v>4</v>
      </c>
      <c r="J12" s="2">
        <f t="shared" si="3"/>
        <v>36</v>
      </c>
    </row>
    <row r="13" spans="1:17">
      <c r="A13" s="3" t="s">
        <v>103</v>
      </c>
      <c r="B13" s="39">
        <v>6</v>
      </c>
      <c r="C13" s="39">
        <v>6</v>
      </c>
      <c r="D13" s="2">
        <f t="shared" si="1"/>
        <v>0</v>
      </c>
      <c r="H13" s="3" t="str">
        <f t="shared" si="0"/>
        <v>n=10</v>
      </c>
      <c r="I13" s="2">
        <f t="shared" si="2"/>
        <v>0</v>
      </c>
      <c r="J13" s="2">
        <f t="shared" si="3"/>
        <v>0</v>
      </c>
    </row>
    <row r="14" spans="1:17">
      <c r="A14" s="3" t="s">
        <v>102</v>
      </c>
      <c r="B14" s="39">
        <v>4</v>
      </c>
      <c r="C14" s="39">
        <v>1</v>
      </c>
      <c r="D14" s="2">
        <f t="shared" si="1"/>
        <v>3</v>
      </c>
      <c r="H14" s="3" t="str">
        <f t="shared" si="0"/>
        <v>n=11</v>
      </c>
      <c r="I14" s="2">
        <f t="shared" si="2"/>
        <v>3</v>
      </c>
      <c r="J14" s="2">
        <f t="shared" si="3"/>
        <v>30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8</v>
      </c>
      <c r="C15" s="39">
        <v>7</v>
      </c>
      <c r="D15" s="2">
        <f t="shared" si="1"/>
        <v>1</v>
      </c>
      <c r="H15" s="3" t="str">
        <f t="shared" si="0"/>
        <v>n=12</v>
      </c>
      <c r="I15" s="2">
        <f t="shared" si="2"/>
        <v>1</v>
      </c>
      <c r="J15" s="2">
        <f t="shared" si="3"/>
        <v>5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7</v>
      </c>
      <c r="C16" s="39">
        <v>9</v>
      </c>
      <c r="D16" s="2">
        <f t="shared" si="1"/>
        <v>-2</v>
      </c>
      <c r="H16" s="3" t="str">
        <f t="shared" si="0"/>
        <v>n=13</v>
      </c>
      <c r="I16" s="2">
        <f t="shared" si="2"/>
        <v>2</v>
      </c>
      <c r="J16" s="2">
        <f t="shared" si="3"/>
        <v>-18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5</v>
      </c>
      <c r="C17" s="39">
        <v>8</v>
      </c>
      <c r="D17" s="2">
        <f t="shared" si="1"/>
        <v>-3</v>
      </c>
      <c r="H17" s="3" t="str">
        <f t="shared" si="0"/>
        <v>n=14</v>
      </c>
      <c r="I17" s="2">
        <f t="shared" si="2"/>
        <v>3</v>
      </c>
      <c r="J17" s="2">
        <f t="shared" si="3"/>
        <v>-30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3</v>
      </c>
      <c r="C18" s="39">
        <v>5</v>
      </c>
      <c r="D18" s="2">
        <f t="shared" si="1"/>
        <v>-2</v>
      </c>
      <c r="H18" s="3" t="str">
        <f t="shared" si="0"/>
        <v>n=15</v>
      </c>
      <c r="I18" s="2">
        <f t="shared" si="2"/>
        <v>2</v>
      </c>
      <c r="J18" s="2">
        <f t="shared" si="3"/>
        <v>-18</v>
      </c>
    </row>
    <row r="19" spans="1:17">
      <c r="A19" s="3" t="s">
        <v>97</v>
      </c>
      <c r="B19" s="39">
        <v>3</v>
      </c>
      <c r="C19" s="39">
        <v>3</v>
      </c>
      <c r="D19" s="2">
        <f t="shared" si="1"/>
        <v>0</v>
      </c>
      <c r="H19" s="3" t="str">
        <f t="shared" si="0"/>
        <v>n=16</v>
      </c>
      <c r="I19" s="2">
        <f t="shared" si="2"/>
        <v>0</v>
      </c>
      <c r="J19" s="2">
        <f t="shared" si="3"/>
        <v>0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5</v>
      </c>
      <c r="C20" s="39">
        <v>3</v>
      </c>
      <c r="D20" s="2">
        <f t="shared" si="1"/>
        <v>2</v>
      </c>
      <c r="H20" s="3" t="str">
        <f t="shared" si="0"/>
        <v>n=17</v>
      </c>
      <c r="I20" s="2">
        <f t="shared" si="2"/>
        <v>2</v>
      </c>
      <c r="J20" s="2">
        <f t="shared" si="3"/>
        <v>18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9</v>
      </c>
      <c r="C21" s="39">
        <v>5</v>
      </c>
      <c r="D21" s="2">
        <f t="shared" si="1"/>
        <v>4</v>
      </c>
      <c r="H21" s="3" t="str">
        <f t="shared" si="0"/>
        <v>n=18</v>
      </c>
      <c r="I21" s="2">
        <f t="shared" si="2"/>
        <v>4</v>
      </c>
      <c r="J21" s="2">
        <f t="shared" si="3"/>
        <v>36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8</v>
      </c>
      <c r="C22" s="39">
        <v>3</v>
      </c>
      <c r="D22" s="2">
        <f t="shared" si="1"/>
        <v>5</v>
      </c>
      <c r="H22" s="3" t="str">
        <f t="shared" si="0"/>
        <v>n=19</v>
      </c>
      <c r="I22" s="2">
        <f t="shared" si="2"/>
        <v>5</v>
      </c>
      <c r="J22" s="2">
        <f t="shared" si="3"/>
        <v>39.5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6</v>
      </c>
      <c r="C23" s="39">
        <v>3</v>
      </c>
      <c r="D23" s="2">
        <f t="shared" si="1"/>
        <v>3</v>
      </c>
      <c r="H23" s="3" t="str">
        <f t="shared" si="0"/>
        <v>n=20</v>
      </c>
      <c r="I23" s="2">
        <f t="shared" si="2"/>
        <v>3</v>
      </c>
      <c r="J23" s="2">
        <f t="shared" si="3"/>
        <v>30</v>
      </c>
    </row>
    <row r="24" spans="1:17">
      <c r="A24" s="3" t="s">
        <v>92</v>
      </c>
      <c r="B24" s="39">
        <v>7</v>
      </c>
      <c r="C24" s="39">
        <v>9</v>
      </c>
      <c r="D24" s="2">
        <f t="shared" si="1"/>
        <v>-2</v>
      </c>
      <c r="H24" s="3" t="str">
        <f t="shared" si="0"/>
        <v>n=21</v>
      </c>
      <c r="I24" s="2">
        <f t="shared" si="2"/>
        <v>2</v>
      </c>
      <c r="J24" s="2">
        <f t="shared" si="3"/>
        <v>-18</v>
      </c>
    </row>
    <row r="25" spans="1:17">
      <c r="A25" s="3" t="s">
        <v>91</v>
      </c>
      <c r="B25" s="39">
        <v>4</v>
      </c>
      <c r="C25" s="39">
        <v>6</v>
      </c>
      <c r="D25" s="2">
        <f t="shared" si="1"/>
        <v>-2</v>
      </c>
      <c r="H25" s="3" t="str">
        <f t="shared" si="0"/>
        <v>n=22</v>
      </c>
      <c r="I25" s="2">
        <f t="shared" si="2"/>
        <v>2</v>
      </c>
      <c r="J25" s="2">
        <f t="shared" si="3"/>
        <v>-18</v>
      </c>
    </row>
    <row r="26" spans="1:17">
      <c r="A26" s="3" t="s">
        <v>90</v>
      </c>
      <c r="B26" s="39">
        <v>3</v>
      </c>
      <c r="C26" s="39">
        <v>6</v>
      </c>
      <c r="D26" s="2">
        <f t="shared" si="1"/>
        <v>-3</v>
      </c>
      <c r="H26" s="3" t="str">
        <f t="shared" si="0"/>
        <v>n=23</v>
      </c>
      <c r="I26" s="2">
        <f t="shared" si="2"/>
        <v>3</v>
      </c>
      <c r="J26" s="2">
        <f t="shared" si="3"/>
        <v>-30</v>
      </c>
    </row>
    <row r="27" spans="1:17">
      <c r="A27" s="3" t="s">
        <v>89</v>
      </c>
      <c r="B27" s="39">
        <v>7</v>
      </c>
      <c r="C27" s="39">
        <v>5</v>
      </c>
      <c r="D27" s="2">
        <f t="shared" si="1"/>
        <v>2</v>
      </c>
      <c r="H27" s="3" t="str">
        <f t="shared" si="0"/>
        <v>n=24</v>
      </c>
      <c r="I27" s="2">
        <f t="shared" si="2"/>
        <v>2</v>
      </c>
      <c r="J27" s="2">
        <f t="shared" si="3"/>
        <v>18</v>
      </c>
    </row>
    <row r="28" spans="1:17">
      <c r="A28" s="3" t="s">
        <v>88</v>
      </c>
      <c r="B28" s="39">
        <v>5</v>
      </c>
      <c r="C28" s="39">
        <v>7</v>
      </c>
      <c r="D28" s="2">
        <f t="shared" si="1"/>
        <v>-2</v>
      </c>
      <c r="H28" s="3" t="str">
        <f t="shared" si="0"/>
        <v>n=25</v>
      </c>
      <c r="I28" s="2">
        <f t="shared" si="2"/>
        <v>2</v>
      </c>
      <c r="J28" s="2">
        <f t="shared" si="3"/>
        <v>-18</v>
      </c>
    </row>
    <row r="29" spans="1:17">
      <c r="A29" s="3" t="s">
        <v>87</v>
      </c>
      <c r="B29" s="39">
        <v>7</v>
      </c>
      <c r="C29" s="39">
        <v>7</v>
      </c>
      <c r="D29" s="2">
        <f t="shared" si="1"/>
        <v>0</v>
      </c>
      <c r="H29" s="3" t="str">
        <f t="shared" si="0"/>
        <v>n=26</v>
      </c>
      <c r="I29" s="2">
        <f t="shared" si="2"/>
        <v>0</v>
      </c>
      <c r="J29" s="2">
        <f t="shared" si="3"/>
        <v>0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7</v>
      </c>
      <c r="C30" s="39">
        <v>7</v>
      </c>
      <c r="D30" s="2">
        <f t="shared" si="1"/>
        <v>0</v>
      </c>
      <c r="H30" s="3" t="str">
        <f t="shared" si="0"/>
        <v>n=27</v>
      </c>
      <c r="I30" s="2">
        <f t="shared" si="2"/>
        <v>0</v>
      </c>
      <c r="J30" s="2">
        <f t="shared" si="3"/>
        <v>0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2</v>
      </c>
      <c r="C31" s="39">
        <v>4</v>
      </c>
      <c r="D31" s="2">
        <f t="shared" si="1"/>
        <v>-2</v>
      </c>
      <c r="H31" s="3" t="str">
        <f t="shared" si="0"/>
        <v>n=28</v>
      </c>
      <c r="I31" s="2">
        <f t="shared" si="2"/>
        <v>2</v>
      </c>
      <c r="J31" s="2">
        <f t="shared" si="3"/>
        <v>-18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8</v>
      </c>
      <c r="C32" s="39">
        <v>5</v>
      </c>
      <c r="D32" s="2">
        <f t="shared" si="1"/>
        <v>3</v>
      </c>
      <c r="H32" s="3" t="str">
        <f t="shared" si="0"/>
        <v>n=29</v>
      </c>
      <c r="I32" s="2">
        <f t="shared" si="2"/>
        <v>3</v>
      </c>
      <c r="J32" s="2">
        <f t="shared" si="3"/>
        <v>30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5</v>
      </c>
      <c r="C33" s="39">
        <v>6</v>
      </c>
      <c r="D33" s="2">
        <f t="shared" si="1"/>
        <v>-1</v>
      </c>
      <c r="H33" s="3" t="str">
        <f t="shared" si="0"/>
        <v>n=30</v>
      </c>
      <c r="I33" s="2">
        <f t="shared" si="2"/>
        <v>1</v>
      </c>
      <c r="J33" s="2">
        <f t="shared" si="3"/>
        <v>-5</v>
      </c>
    </row>
    <row r="34" spans="1:17">
      <c r="A34" s="3" t="s">
        <v>82</v>
      </c>
      <c r="B34" s="39">
        <v>5</v>
      </c>
      <c r="C34" s="39">
        <v>5</v>
      </c>
      <c r="D34" s="2">
        <f t="shared" si="1"/>
        <v>0</v>
      </c>
      <c r="H34" s="3" t="str">
        <f t="shared" si="0"/>
        <v>n=31</v>
      </c>
      <c r="I34" s="2">
        <f t="shared" si="2"/>
        <v>0</v>
      </c>
      <c r="J34" s="2">
        <f t="shared" si="3"/>
        <v>0</v>
      </c>
    </row>
    <row r="35" spans="1:17">
      <c r="A35" s="3" t="s">
        <v>81</v>
      </c>
      <c r="B35" s="39">
        <v>5</v>
      </c>
      <c r="C35" s="39">
        <v>5</v>
      </c>
      <c r="D35" s="2">
        <f t="shared" si="1"/>
        <v>0</v>
      </c>
      <c r="H35" s="3" t="str">
        <f t="shared" ref="H35:H58" si="4">A35</f>
        <v>n=32</v>
      </c>
      <c r="I35" s="2">
        <f t="shared" si="2"/>
        <v>0</v>
      </c>
      <c r="J35" s="2">
        <f t="shared" si="3"/>
        <v>0</v>
      </c>
    </row>
    <row r="36" spans="1:17">
      <c r="A36" s="3" t="s">
        <v>80</v>
      </c>
      <c r="B36" s="39">
        <v>6</v>
      </c>
      <c r="C36" s="39">
        <v>7</v>
      </c>
      <c r="D36" s="2">
        <f t="shared" ref="D36:D58" si="5">IF(C36="","",IF(B36="","",(B36-C36)))</f>
        <v>-1</v>
      </c>
      <c r="H36" s="3" t="str">
        <f t="shared" si="4"/>
        <v>n=33</v>
      </c>
      <c r="I36" s="2">
        <f t="shared" ref="I36:I58" si="6">IF(B36="","",IF(C36="","",ABS(B36-C36)))</f>
        <v>1</v>
      </c>
      <c r="J36" s="2">
        <f t="shared" ref="J36:J58" si="7">IF(I36="","",SIGN($B36-$C36)*(RANK(I36,I$4:I$58,1)-COUNTIF(I$4:I$58,0)+COUNTIF($I$4:$I$58,$I36)/2-0.5))</f>
        <v>-5</v>
      </c>
    </row>
    <row r="37" spans="1:17">
      <c r="A37" s="3" t="s">
        <v>79</v>
      </c>
      <c r="B37" s="39">
        <v>9</v>
      </c>
      <c r="C37" s="39">
        <v>9</v>
      </c>
      <c r="D37" s="2">
        <f t="shared" si="5"/>
        <v>0</v>
      </c>
      <c r="H37" s="3" t="str">
        <f t="shared" si="4"/>
        <v>n=34</v>
      </c>
      <c r="I37" s="2">
        <f t="shared" si="6"/>
        <v>0</v>
      </c>
      <c r="J37" s="2">
        <f t="shared" si="7"/>
        <v>0</v>
      </c>
    </row>
    <row r="38" spans="1:17">
      <c r="A38" s="3" t="s">
        <v>78</v>
      </c>
      <c r="B38" s="39">
        <v>8</v>
      </c>
      <c r="C38" s="39">
        <v>8</v>
      </c>
      <c r="D38" s="2">
        <f t="shared" si="5"/>
        <v>0</v>
      </c>
      <c r="H38" s="3" t="str">
        <f t="shared" si="4"/>
        <v>n=35</v>
      </c>
      <c r="I38" s="2">
        <f t="shared" si="6"/>
        <v>0</v>
      </c>
      <c r="J38" s="2">
        <f t="shared" si="7"/>
        <v>0</v>
      </c>
    </row>
    <row r="39" spans="1:17">
      <c r="A39" s="3" t="s">
        <v>77</v>
      </c>
      <c r="B39" s="39">
        <v>6</v>
      </c>
      <c r="C39" s="39">
        <v>8</v>
      </c>
      <c r="D39" s="2">
        <f t="shared" si="5"/>
        <v>-2</v>
      </c>
      <c r="H39" s="3" t="str">
        <f t="shared" si="4"/>
        <v>n=36</v>
      </c>
      <c r="I39" s="2">
        <f t="shared" si="6"/>
        <v>2</v>
      </c>
      <c r="J39" s="2">
        <f t="shared" si="7"/>
        <v>-18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9</v>
      </c>
      <c r="C40" s="39">
        <v>7</v>
      </c>
      <c r="D40" s="2">
        <f t="shared" si="5"/>
        <v>2</v>
      </c>
      <c r="H40" s="3" t="str">
        <f t="shared" si="4"/>
        <v>n=37</v>
      </c>
      <c r="I40" s="2">
        <f t="shared" si="6"/>
        <v>2</v>
      </c>
      <c r="J40" s="2">
        <f t="shared" si="7"/>
        <v>18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6</v>
      </c>
      <c r="C41" s="39">
        <v>8</v>
      </c>
      <c r="D41" s="2">
        <f t="shared" si="5"/>
        <v>-2</v>
      </c>
      <c r="H41" s="3" t="str">
        <f t="shared" si="4"/>
        <v>n=38</v>
      </c>
      <c r="I41" s="2">
        <f t="shared" si="6"/>
        <v>2</v>
      </c>
      <c r="J41" s="2">
        <f t="shared" si="7"/>
        <v>-18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5</v>
      </c>
      <c r="C42" s="39">
        <v>6</v>
      </c>
      <c r="D42" s="2">
        <f t="shared" si="5"/>
        <v>-1</v>
      </c>
      <c r="H42" s="3" t="str">
        <f t="shared" si="4"/>
        <v>n=39</v>
      </c>
      <c r="I42" s="2">
        <f t="shared" si="6"/>
        <v>1</v>
      </c>
      <c r="J42" s="2">
        <f t="shared" si="7"/>
        <v>-5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4</v>
      </c>
      <c r="C43" s="39">
        <v>7</v>
      </c>
      <c r="D43" s="2">
        <f t="shared" si="5"/>
        <v>-3</v>
      </c>
      <c r="H43" s="3" t="str">
        <f t="shared" si="4"/>
        <v>n=40</v>
      </c>
      <c r="I43" s="2">
        <f t="shared" si="6"/>
        <v>3</v>
      </c>
      <c r="J43" s="2">
        <f t="shared" si="7"/>
        <v>-30</v>
      </c>
    </row>
    <row r="44" spans="1:17">
      <c r="A44" s="3" t="s">
        <v>72</v>
      </c>
      <c r="B44" s="39">
        <v>5</v>
      </c>
      <c r="C44" s="39">
        <v>5</v>
      </c>
      <c r="D44" s="2">
        <f t="shared" si="5"/>
        <v>0</v>
      </c>
      <c r="H44" s="3" t="str">
        <f t="shared" si="4"/>
        <v>n=41</v>
      </c>
      <c r="I44" s="2">
        <f t="shared" si="6"/>
        <v>0</v>
      </c>
      <c r="J44" s="2">
        <f t="shared" si="7"/>
        <v>0</v>
      </c>
    </row>
    <row r="45" spans="1:17">
      <c r="A45" s="3" t="s">
        <v>71</v>
      </c>
      <c r="B45" s="39">
        <v>9</v>
      </c>
      <c r="C45" s="39">
        <v>7</v>
      </c>
      <c r="D45" s="2">
        <f t="shared" si="5"/>
        <v>2</v>
      </c>
      <c r="H45" s="3" t="str">
        <f t="shared" si="4"/>
        <v>n=42</v>
      </c>
      <c r="I45" s="2">
        <f t="shared" si="6"/>
        <v>2</v>
      </c>
      <c r="J45" s="2">
        <f t="shared" si="7"/>
        <v>18</v>
      </c>
    </row>
    <row r="46" spans="1:17">
      <c r="A46" s="3" t="s">
        <v>70</v>
      </c>
      <c r="B46" s="39">
        <v>5</v>
      </c>
      <c r="C46" s="39">
        <v>3</v>
      </c>
      <c r="D46" s="2">
        <f t="shared" si="5"/>
        <v>2</v>
      </c>
      <c r="H46" s="3" t="str">
        <f t="shared" si="4"/>
        <v>n=43</v>
      </c>
      <c r="I46" s="2">
        <f t="shared" si="6"/>
        <v>2</v>
      </c>
      <c r="J46" s="2">
        <f t="shared" si="7"/>
        <v>18</v>
      </c>
    </row>
    <row r="47" spans="1:17">
      <c r="A47" s="3" t="s">
        <v>69</v>
      </c>
      <c r="B47" s="39">
        <v>5</v>
      </c>
      <c r="C47" s="39">
        <v>6</v>
      </c>
      <c r="D47" s="2">
        <f t="shared" si="5"/>
        <v>-1</v>
      </c>
      <c r="H47" s="3" t="str">
        <f t="shared" si="4"/>
        <v>n=44</v>
      </c>
      <c r="I47" s="2">
        <f t="shared" si="6"/>
        <v>1</v>
      </c>
      <c r="J47" s="2">
        <f t="shared" si="7"/>
        <v>-5</v>
      </c>
    </row>
    <row r="48" spans="1:17">
      <c r="A48" s="3" t="s">
        <v>68</v>
      </c>
      <c r="B48" s="39">
        <v>10</v>
      </c>
      <c r="C48" s="39">
        <v>6</v>
      </c>
      <c r="D48" s="2">
        <f t="shared" si="5"/>
        <v>4</v>
      </c>
      <c r="H48" s="3" t="str">
        <f t="shared" si="4"/>
        <v>n=45</v>
      </c>
      <c r="I48" s="2">
        <f t="shared" si="6"/>
        <v>4</v>
      </c>
      <c r="J48" s="2">
        <f t="shared" si="7"/>
        <v>36</v>
      </c>
    </row>
    <row r="49" spans="1:19">
      <c r="A49" s="3" t="s">
        <v>67</v>
      </c>
      <c r="B49" s="39">
        <v>8</v>
      </c>
      <c r="C49" s="39">
        <v>7</v>
      </c>
      <c r="D49" s="2">
        <f t="shared" si="5"/>
        <v>1</v>
      </c>
      <c r="H49" s="3" t="str">
        <f t="shared" si="4"/>
        <v>n=46</v>
      </c>
      <c r="I49" s="2">
        <f t="shared" si="6"/>
        <v>1</v>
      </c>
      <c r="J49" s="2">
        <f t="shared" si="7"/>
        <v>5</v>
      </c>
    </row>
    <row r="50" spans="1:19">
      <c r="A50" s="3" t="s">
        <v>66</v>
      </c>
      <c r="B50" s="39">
        <v>4</v>
      </c>
      <c r="C50" s="39">
        <v>6</v>
      </c>
      <c r="D50" s="2">
        <f t="shared" si="5"/>
        <v>-2</v>
      </c>
      <c r="H50" s="3" t="str">
        <f t="shared" si="4"/>
        <v>n=47</v>
      </c>
      <c r="I50" s="2">
        <f t="shared" si="6"/>
        <v>2</v>
      </c>
      <c r="J50" s="2">
        <f t="shared" si="7"/>
        <v>-18</v>
      </c>
    </row>
    <row r="51" spans="1:19">
      <c r="A51" s="3" t="s">
        <v>65</v>
      </c>
      <c r="B51" s="39">
        <v>8</v>
      </c>
      <c r="C51" s="39">
        <v>9</v>
      </c>
      <c r="D51" s="2">
        <f t="shared" si="5"/>
        <v>-1</v>
      </c>
      <c r="H51" s="3" t="str">
        <f t="shared" si="4"/>
        <v>n=48</v>
      </c>
      <c r="I51" s="2">
        <f t="shared" si="6"/>
        <v>1</v>
      </c>
      <c r="J51" s="2">
        <f t="shared" si="7"/>
        <v>-5</v>
      </c>
    </row>
    <row r="52" spans="1:19">
      <c r="A52" s="3" t="s">
        <v>64</v>
      </c>
      <c r="B52" s="39">
        <v>4</v>
      </c>
      <c r="C52" s="39">
        <v>4</v>
      </c>
      <c r="D52" s="2">
        <f t="shared" si="5"/>
        <v>0</v>
      </c>
      <c r="H52" s="3" t="str">
        <f t="shared" si="4"/>
        <v>n=49</v>
      </c>
      <c r="I52" s="2">
        <f t="shared" si="6"/>
        <v>0</v>
      </c>
      <c r="J52" s="2">
        <f t="shared" si="7"/>
        <v>0</v>
      </c>
    </row>
    <row r="53" spans="1:19">
      <c r="A53" s="3" t="s">
        <v>63</v>
      </c>
      <c r="B53" s="39">
        <v>9</v>
      </c>
      <c r="C53" s="39">
        <v>9</v>
      </c>
      <c r="D53" s="2">
        <f t="shared" si="5"/>
        <v>0</v>
      </c>
      <c r="H53" s="3" t="str">
        <f t="shared" si="4"/>
        <v>n=50</v>
      </c>
      <c r="I53" s="2">
        <f t="shared" si="6"/>
        <v>0</v>
      </c>
      <c r="J53" s="2">
        <f t="shared" si="7"/>
        <v>0</v>
      </c>
    </row>
    <row r="54" spans="1:19">
      <c r="A54" s="3" t="s">
        <v>62</v>
      </c>
      <c r="B54" s="39">
        <v>6</v>
      </c>
      <c r="C54" s="39">
        <v>3</v>
      </c>
      <c r="D54" s="2">
        <f t="shared" si="5"/>
        <v>3</v>
      </c>
      <c r="H54" s="3" t="str">
        <f t="shared" si="4"/>
        <v>n=51</v>
      </c>
      <c r="I54" s="2">
        <f t="shared" si="6"/>
        <v>3</v>
      </c>
      <c r="J54" s="2">
        <f t="shared" si="7"/>
        <v>30</v>
      </c>
    </row>
    <row r="55" spans="1:19">
      <c r="A55" s="3" t="s">
        <v>61</v>
      </c>
      <c r="B55" s="39">
        <v>7</v>
      </c>
      <c r="C55" s="39">
        <v>1</v>
      </c>
      <c r="D55" s="2">
        <f t="shared" si="5"/>
        <v>6</v>
      </c>
      <c r="H55" s="3" t="str">
        <f t="shared" si="4"/>
        <v>n=52</v>
      </c>
      <c r="I55" s="2">
        <f t="shared" si="6"/>
        <v>6</v>
      </c>
      <c r="J55" s="2">
        <f t="shared" si="7"/>
        <v>42</v>
      </c>
    </row>
    <row r="56" spans="1:19">
      <c r="A56" s="3" t="s">
        <v>60</v>
      </c>
      <c r="B56" s="39">
        <v>5</v>
      </c>
      <c r="C56" s="39">
        <v>3</v>
      </c>
      <c r="D56" s="2">
        <f t="shared" si="5"/>
        <v>2</v>
      </c>
      <c r="H56" s="3" t="str">
        <f t="shared" si="4"/>
        <v>n=53</v>
      </c>
      <c r="I56" s="2">
        <f t="shared" si="6"/>
        <v>2</v>
      </c>
      <c r="J56" s="2">
        <f t="shared" si="7"/>
        <v>18</v>
      </c>
    </row>
    <row r="57" spans="1:19">
      <c r="A57" s="3" t="s">
        <v>59</v>
      </c>
      <c r="B57" s="39">
        <v>7</v>
      </c>
      <c r="C57" s="39">
        <v>2</v>
      </c>
      <c r="D57" s="2">
        <f t="shared" si="5"/>
        <v>5</v>
      </c>
      <c r="H57" s="3" t="str">
        <f t="shared" si="4"/>
        <v>n=54</v>
      </c>
      <c r="I57" s="2">
        <f t="shared" si="6"/>
        <v>5</v>
      </c>
      <c r="J57" s="2">
        <f t="shared" si="7"/>
        <v>39.5</v>
      </c>
    </row>
    <row r="58" spans="1:19">
      <c r="A58" s="3" t="s">
        <v>58</v>
      </c>
      <c r="B58" s="39">
        <v>8</v>
      </c>
      <c r="C58" s="39">
        <v>9</v>
      </c>
      <c r="D58" s="2">
        <f t="shared" si="5"/>
        <v>-1</v>
      </c>
      <c r="H58" s="3" t="str">
        <f t="shared" si="4"/>
        <v>n=55</v>
      </c>
      <c r="I58" s="2">
        <f t="shared" si="6"/>
        <v>1</v>
      </c>
      <c r="J58" s="2">
        <f t="shared" si="7"/>
        <v>-5</v>
      </c>
    </row>
    <row r="59" spans="1:19">
      <c r="A59" s="3"/>
      <c r="H59" s="3"/>
    </row>
    <row r="60" spans="1:19">
      <c r="A60" s="3" t="s">
        <v>143</v>
      </c>
      <c r="B60" s="2">
        <f>AVERAGE($B$4:$B$58)</f>
        <v>6.5636363636363635</v>
      </c>
      <c r="C60" s="2">
        <f>AVERAGE($C$4:$C$58)</f>
        <v>5.836363636363636</v>
      </c>
      <c r="D60" s="2">
        <f>(SUMIF($D$4:$D$58,"&gt;0",$D$4:$D$58)+SUMIF($D$4:$D$58,"&lt;0",$D$4:$D$58))/COUNT($D$4:$D$58)</f>
        <v>0.72727272727272729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305</v>
      </c>
      <c r="M60" s="3"/>
    </row>
    <row r="61" spans="1:19">
      <c r="A61" s="3" t="s">
        <v>162</v>
      </c>
      <c r="B61" s="2">
        <f>STDEV($B$4:$B$58)/SQRT(COUNT($B$4:$B$58))</f>
        <v>0.28517067529742035</v>
      </c>
      <c r="C61" s="2">
        <f>STDEV($C$4:$C$58)/SQRT(COUNT($C$4:$C$58))</f>
        <v>0.28985499261387487</v>
      </c>
      <c r="D61" s="2">
        <f>STDEV($D$4:$D$58)/SQRT(COUNT($D$4:$D$58))</f>
        <v>0.34275035869696668</v>
      </c>
      <c r="H61" s="10" t="s">
        <v>161</v>
      </c>
      <c r="I61" s="2">
        <f>COUNT($B$4:$B$58)-COUNTIF($D$4:$D$58,0)</f>
        <v>43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P=0.019226357968564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P=0.021454533477658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P=0.10727266738829</v>
      </c>
      <c r="R64" s="55"/>
      <c r="S64" s="55"/>
    </row>
    <row r="65" spans="1:19" s="54" customFormat="1">
      <c r="A65" s="36" t="str">
        <f>CONCATENATE("t=",ROUND((ABS($D$60)/$D$61),5))</f>
        <v>t=2.12187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significant difference*</v>
      </c>
      <c r="E65" s="55"/>
      <c r="F65" s="55"/>
      <c r="H65" s="36" t="str">
        <f>CONCATENATE("t=",$I$60)</f>
        <v>t=305</v>
      </c>
      <c r="I65" s="55">
        <f>$I$61*($I$61+1)/4-TINV(0.05*2,1000000000)*SQRT($I$61*($I$61+1)*(2*$I$61+1)/24)</f>
        <v>336.77969845136261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t=305</v>
      </c>
      <c r="P65" s="55">
        <f>$I$61*($I$61+1)/4-TINV(0.05*2/$R$63,1000000000)*SQRT($I$61*($I$61+1)*(2*$I$61+1)/24)</f>
        <v>280.341030972677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5" s="36"/>
    </row>
    <row r="66" spans="1:19" s="54" customFormat="1">
      <c r="A66" s="36" t="str">
        <f>CONCATENATE("t=",ROUND((ABS($D$60)/$D$61),5))</f>
        <v>t=2.12187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no significant difference</v>
      </c>
      <c r="E66" s="55"/>
      <c r="F66" s="55"/>
      <c r="H66" s="36" t="str">
        <f>CONCATENATE("t=",$I$60)</f>
        <v>t=305</v>
      </c>
      <c r="I66" s="55">
        <f>$I$61*($I$61+1)/4-TINV(0.01*2,1000000000)*SQRT($I$61*($I$61+1)*(2*$I$61+1)/24)</f>
        <v>280.341030972677</v>
      </c>
      <c r="J66" s="36" t="str">
        <f>IF(I66&gt;I60,"P&lt;0.01  significant difference**","P&lt;0.01  no significant difference")</f>
        <v>P&lt;0.01  no significant difference</v>
      </c>
      <c r="K66" s="36"/>
      <c r="O66" s="36" t="str">
        <f>CONCATENATE("t=",$I$60)</f>
        <v>t=305</v>
      </c>
      <c r="P66" s="55">
        <f>$I$61*($I$61+1)/4-TINV(0.01*2/$R$63,1000000000)*SQRT($I$61*($I$61+1)*(2*$I$61+1)/24)</f>
        <v>234.6419815627743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6" s="36"/>
    </row>
    <row r="67" spans="1:19" s="54" customFormat="1">
      <c r="A67" s="36"/>
      <c r="B67" s="56" t="str">
        <f>CONCATENATE("two-tail   P=",TTEST($B$4:$B$58,$C$4:$C$58,2,1))</f>
        <v>two-tail   P=0.038452715937128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P=0.0426824066703916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P=0.213412033351958</v>
      </c>
      <c r="R67" s="55"/>
      <c r="S67" s="55"/>
    </row>
    <row r="68" spans="1:19" s="54" customFormat="1">
      <c r="A68" s="36" t="str">
        <f>CONCATENATE("t=",ROUND((ABS($D$60)/$D$61),5))</f>
        <v>t=2.12187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significant difference*</v>
      </c>
      <c r="E68" s="55"/>
      <c r="F68" s="55"/>
      <c r="H68" s="36" t="str">
        <f>CONCATENATE("t=",$I$60)</f>
        <v>t=305</v>
      </c>
      <c r="I68" s="55">
        <f>$I$61*($I$61+1)/4-TINV(0.05,1000000000)*SQRT($I$61*($I$61+1)*(2*$I$61+1)/24)</f>
        <v>310.68350033741564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t=305</v>
      </c>
      <c r="P68" s="55">
        <f>$I$61*($I$61+1)/4-TINV(0.05/$R$63,1000000000)*SQRT($I$61*($I$61+1)*(2*$I$61+1)/24)</f>
        <v>259.67996571251285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8" s="36"/>
    </row>
    <row r="69" spans="1:19" s="54" customFormat="1">
      <c r="A69" s="36" t="str">
        <f>CONCATENATE("t=",ROUND((ABS($D$60)/$D$61),5))</f>
        <v>t=2.12187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no significant difference</v>
      </c>
      <c r="E69" s="55"/>
      <c r="F69" s="55"/>
      <c r="H69" s="36" t="str">
        <f>CONCATENATE("t=",$I$60)</f>
        <v>t=305</v>
      </c>
      <c r="I69" s="55">
        <f>$I$61*($I$61+1)/4-TINV(0.01,1000000000)*SQRT($I$61*($I$61+1)*(2*$I$61+1)/24)</f>
        <v>259.67996571251285</v>
      </c>
      <c r="J69" s="36" t="str">
        <f>IF(I69&gt;I60,"P&lt;0.01  significant difference**","P&lt;0.01  no significant difference")</f>
        <v>P&lt;0.01  no significant difference</v>
      </c>
      <c r="K69" s="36"/>
      <c r="O69" s="36" t="str">
        <f>CONCATENATE("t=",$I$60)</f>
        <v>t=305</v>
      </c>
      <c r="P69" s="55">
        <f>$I$61*($I$61+1)/4-TINV(0.01/$R$63,1000000000)*SQRT($I$61*($I$61+1)*(2*$I$61+1)/24)</f>
        <v>217.07913042972805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9" s="36"/>
    </row>
    <row r="71" spans="1:19">
      <c r="A71" s="3"/>
      <c r="B71" s="3" t="str">
        <f>B3</f>
        <v>McGrath</v>
      </c>
      <c r="C71" s="3" t="str">
        <f>C3</f>
        <v>AceScope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McGrath</v>
      </c>
      <c r="K71" s="3" t="str">
        <f>C3</f>
        <v>AceScope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10</v>
      </c>
      <c r="C72" s="2">
        <f t="shared" ref="C72:C103" si="9">IF(ISBLANK(VLOOKUP($A72,$A$4:$C$58,3,FALSE)),NA(),VLOOKUP($A72,$A$4:$C$58,3,FALSE))</f>
        <v>6</v>
      </c>
      <c r="D72" s="3"/>
      <c r="E72" s="2">
        <f>(((COUNT($B$4:$B$58)-COUNTIF($D$4:$D$58,0))+1)*(COUNT($B$4:$B$58)-COUNTIF($D$4:$D$58,0))/4)</f>
        <v>473</v>
      </c>
      <c r="F72" s="2">
        <v>1</v>
      </c>
      <c r="G72" s="2">
        <f>(((COUNT($B$4:$B$58)-COUNTIF($D$4:$D$58,0))+1)*(COUNT($B$4:$B$58)-COUNTIF($D$4:$D$58,0))/4)</f>
        <v>473</v>
      </c>
      <c r="H72" s="2">
        <v>1</v>
      </c>
      <c r="J72" s="2">
        <f>PERCENTILE($B$4:$B$58,0.1)</f>
        <v>4</v>
      </c>
      <c r="K72" s="2">
        <f>PERCENTILE($C$4:$C$58,0.1)</f>
        <v>3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8</v>
      </c>
      <c r="C73" s="2">
        <f t="shared" si="9"/>
        <v>8</v>
      </c>
      <c r="D73" s="3"/>
      <c r="E73" s="2">
        <f t="shared" ref="E73:E104" si="10">$I$61*($I$61+1)/4-TINV(F73*2,1000000000)*SQRT($I$61*($I$61+1)*(2*$I$61+1)/24)</f>
        <v>473</v>
      </c>
      <c r="F73" s="2">
        <v>0.5</v>
      </c>
      <c r="G73" s="2">
        <f t="shared" ref="G73:G104" si="11">$I$61*($I$61+1)/4-TINV(H73,1000000000)*SQRT($I$61*($I$61+1)*(2*$I$61+1)/24)</f>
        <v>417.14140880021137</v>
      </c>
      <c r="H73" s="2">
        <v>0.5</v>
      </c>
      <c r="J73" s="2">
        <f>PERCENTILE($B$4:$B$58,0.25)-PERCENTILE($B$4:$B$58,0.1)</f>
        <v>1</v>
      </c>
      <c r="K73" s="2">
        <f>PERCENTILE($C$4:$C$58,0.25)-PERCENTILE($C$4:$C$58,0.1)</f>
        <v>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8</v>
      </c>
      <c r="C74" s="2">
        <f t="shared" si="9"/>
        <v>8</v>
      </c>
      <c r="D74" s="3"/>
      <c r="E74" s="2">
        <f t="shared" si="10"/>
        <v>452.0188066575551</v>
      </c>
      <c r="F74" s="2">
        <v>0.4</v>
      </c>
      <c r="G74" s="2">
        <f t="shared" si="11"/>
        <v>403.30024507894973</v>
      </c>
      <c r="H74" s="2">
        <v>0.4</v>
      </c>
      <c r="J74" s="2">
        <f>PERCENTILE($B$4:$B$58,0.5)-PERCENTILE($B$4:$B$58,0.25)</f>
        <v>2</v>
      </c>
      <c r="K74" s="2">
        <f>PERCENTILE($C$4:$C$58,0.5)-PERCENTILE($C$4:$C$58,0.25)</f>
        <v>2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6</v>
      </c>
      <c r="C75" s="2">
        <f t="shared" si="9"/>
        <v>8</v>
      </c>
      <c r="D75" s="3"/>
      <c r="E75" s="2">
        <f t="shared" si="10"/>
        <v>429.57120489832846</v>
      </c>
      <c r="F75" s="2">
        <v>0.3</v>
      </c>
      <c r="G75" s="2">
        <f t="shared" si="11"/>
        <v>387.16666421711011</v>
      </c>
      <c r="H75" s="2">
        <v>0.3</v>
      </c>
      <c r="J75" s="2">
        <f>PERCENTILE($B$4:$B$58,0.75)-PERCENTILE($B$4:$B$58,0.5)</f>
        <v>1</v>
      </c>
      <c r="K75" s="2">
        <f>PERCENTILE($C$4:$C$58,0.75)-PERCENTILE($C$4:$C$58,0.5)</f>
        <v>1.5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6</v>
      </c>
      <c r="C76" s="2">
        <f t="shared" si="9"/>
        <v>8</v>
      </c>
      <c r="D76" s="3"/>
      <c r="E76" s="2">
        <f t="shared" si="10"/>
        <v>403.30024507894973</v>
      </c>
      <c r="F76" s="2">
        <v>0.2</v>
      </c>
      <c r="G76" s="2">
        <f t="shared" si="11"/>
        <v>366.86694565460266</v>
      </c>
      <c r="H76" s="2">
        <v>0.2</v>
      </c>
      <c r="J76" s="2">
        <f>PERCENTILE($B$4:$B$58,0.9)-PERCENTILE($B$4:$B$58,0.75)</f>
        <v>1.6000000000000014</v>
      </c>
      <c r="K76" s="2">
        <f>PERCENTILE($C$4:$C$58,0.9)-PERCENTILE($C$4:$C$58,0.75)</f>
        <v>1.1000000000000014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10</v>
      </c>
      <c r="C77" s="2">
        <f t="shared" si="9"/>
        <v>8</v>
      </c>
      <c r="D77" s="3"/>
      <c r="E77" s="2">
        <f t="shared" si="10"/>
        <v>366.86694565460266</v>
      </c>
      <c r="F77" s="2">
        <v>0.1</v>
      </c>
      <c r="G77" s="2">
        <f t="shared" si="11"/>
        <v>336.77969845136261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10</v>
      </c>
      <c r="C78" s="2">
        <f t="shared" si="9"/>
        <v>8</v>
      </c>
      <c r="D78" s="3"/>
      <c r="E78" s="2">
        <f t="shared" si="10"/>
        <v>361.96394934847973</v>
      </c>
      <c r="F78" s="2">
        <v>0.09</v>
      </c>
      <c r="G78" s="2">
        <f t="shared" si="11"/>
        <v>332.59383914952713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7</v>
      </c>
      <c r="C79" s="2">
        <f t="shared" si="9"/>
        <v>8</v>
      </c>
      <c r="D79" s="3"/>
      <c r="E79" s="2">
        <f t="shared" si="10"/>
        <v>356.63750683302783</v>
      </c>
      <c r="F79" s="2">
        <v>0.08</v>
      </c>
      <c r="G79" s="2">
        <f t="shared" si="11"/>
        <v>328.01507638774092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7</v>
      </c>
      <c r="C80" s="2">
        <f t="shared" si="9"/>
        <v>8</v>
      </c>
      <c r="D80" s="3"/>
      <c r="E80" s="2">
        <f t="shared" si="10"/>
        <v>350.78080017710784</v>
      </c>
      <c r="F80" s="2">
        <v>7.0000000000000007E-2</v>
      </c>
      <c r="G80" s="2">
        <f t="shared" si="11"/>
        <v>322.94469443581301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10</v>
      </c>
      <c r="C81" s="2">
        <f t="shared" si="9"/>
        <v>4</v>
      </c>
      <c r="D81" s="3"/>
      <c r="E81" s="2">
        <f t="shared" si="10"/>
        <v>344.23977264977498</v>
      </c>
      <c r="F81" s="2">
        <v>0.06</v>
      </c>
      <c r="G81" s="2">
        <f t="shared" si="11"/>
        <v>317.24008111767193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10</v>
      </c>
      <c r="C82" s="2">
        <f t="shared" si="9"/>
        <v>4</v>
      </c>
      <c r="D82" s="3"/>
      <c r="E82" s="2">
        <f t="shared" si="10"/>
        <v>336.77969845136261</v>
      </c>
      <c r="F82" s="2">
        <v>0.05</v>
      </c>
      <c r="G82" s="2">
        <f t="shared" si="11"/>
        <v>310.68350033741564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10</v>
      </c>
      <c r="C83" s="2">
        <f t="shared" si="9"/>
        <v>4</v>
      </c>
      <c r="D83" s="3"/>
      <c r="E83" s="2">
        <f t="shared" si="10"/>
        <v>328.01507638774092</v>
      </c>
      <c r="F83" s="2">
        <v>0.04</v>
      </c>
      <c r="G83" s="2">
        <f t="shared" si="11"/>
        <v>302.91660201249908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10</v>
      </c>
      <c r="C84" s="2">
        <f t="shared" si="9"/>
        <v>6</v>
      </c>
      <c r="D84" s="3"/>
      <c r="E84" s="2">
        <f t="shared" si="10"/>
        <v>317.24008111767193</v>
      </c>
      <c r="F84" s="2">
        <v>0.03</v>
      </c>
      <c r="G84" s="2">
        <f t="shared" si="11"/>
        <v>293.28166157212718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10</v>
      </c>
      <c r="C85" s="2">
        <f t="shared" si="9"/>
        <v>6</v>
      </c>
      <c r="D85" s="3"/>
      <c r="E85" s="2">
        <f t="shared" si="10"/>
        <v>302.91660201249908</v>
      </c>
      <c r="F85" s="2">
        <v>0.02</v>
      </c>
      <c r="G85" s="2">
        <f t="shared" si="11"/>
        <v>280.341030972677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8</v>
      </c>
      <c r="C86" s="2">
        <f t="shared" si="9"/>
        <v>4</v>
      </c>
      <c r="D86" s="3"/>
      <c r="E86" s="2">
        <f t="shared" si="10"/>
        <v>280.341030972677</v>
      </c>
      <c r="F86" s="2">
        <v>0.01</v>
      </c>
      <c r="G86" s="2">
        <f t="shared" si="11"/>
        <v>259.67996571251285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8</v>
      </c>
      <c r="C87" s="2">
        <f t="shared" si="9"/>
        <v>4</v>
      </c>
      <c r="D87" s="3"/>
      <c r="E87" s="2">
        <f t="shared" si="10"/>
        <v>277.08882471867071</v>
      </c>
      <c r="F87" s="2">
        <v>8.9999999999999993E-3</v>
      </c>
      <c r="G87" s="2">
        <f t="shared" si="11"/>
        <v>256.67996567284672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6</v>
      </c>
      <c r="C88" s="2">
        <f t="shared" si="9"/>
        <v>6</v>
      </c>
      <c r="D88" s="3"/>
      <c r="E88" s="2">
        <f t="shared" si="10"/>
        <v>273.50310134851236</v>
      </c>
      <c r="F88" s="2">
        <v>8.0000000000000002E-3</v>
      </c>
      <c r="G88" s="2">
        <f t="shared" si="11"/>
        <v>253.36602465412233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6</v>
      </c>
      <c r="C89" s="2">
        <f t="shared" si="9"/>
        <v>6</v>
      </c>
      <c r="D89" s="3"/>
      <c r="E89" s="2">
        <f t="shared" si="10"/>
        <v>269.49912542905116</v>
      </c>
      <c r="F89" s="2">
        <v>7.0000000000000001E-3</v>
      </c>
      <c r="G89" s="2">
        <f t="shared" si="11"/>
        <v>249.65798165563407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4</v>
      </c>
      <c r="C90" s="2">
        <f t="shared" si="9"/>
        <v>1</v>
      </c>
      <c r="D90" s="3"/>
      <c r="E90" s="2">
        <f t="shared" si="10"/>
        <v>264.95410088665415</v>
      </c>
      <c r="F90" s="2">
        <v>6.0000000000000001E-3</v>
      </c>
      <c r="G90" s="2">
        <f t="shared" si="11"/>
        <v>245.43956754565147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4</v>
      </c>
      <c r="C91" s="2">
        <f t="shared" si="9"/>
        <v>1</v>
      </c>
      <c r="D91" s="3"/>
      <c r="E91" s="2">
        <f t="shared" si="10"/>
        <v>259.67996571251285</v>
      </c>
      <c r="F91" s="2">
        <v>5.0000000000000001E-3</v>
      </c>
      <c r="G91" s="2">
        <f t="shared" si="11"/>
        <v>240.53251833920106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8</v>
      </c>
      <c r="C92" s="2">
        <f t="shared" si="9"/>
        <v>7</v>
      </c>
      <c r="D92" s="3"/>
      <c r="E92" s="2">
        <f t="shared" si="10"/>
        <v>253.36602465412233</v>
      </c>
      <c r="F92" s="2">
        <v>4.0000000000000001E-3</v>
      </c>
      <c r="G92" s="2">
        <f t="shared" si="11"/>
        <v>234.6419815627743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7</v>
      </c>
      <c r="C93" s="2">
        <f t="shared" si="9"/>
        <v>9</v>
      </c>
      <c r="D93" s="3"/>
      <c r="E93" s="2">
        <f t="shared" si="10"/>
        <v>245.43956754565147</v>
      </c>
      <c r="F93" s="2">
        <v>3.0000000000000001E-3</v>
      </c>
      <c r="G93" s="2">
        <f t="shared" si="11"/>
        <v>227.22363538031598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7</v>
      </c>
      <c r="C94" s="2">
        <f t="shared" si="9"/>
        <v>9</v>
      </c>
      <c r="D94" s="3"/>
      <c r="E94" s="2">
        <f t="shared" si="10"/>
        <v>234.6419815627743</v>
      </c>
      <c r="F94" s="2">
        <v>2E-3</v>
      </c>
      <c r="G94" s="2">
        <f t="shared" si="11"/>
        <v>217.07913042972805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5</v>
      </c>
      <c r="C95" s="2">
        <f t="shared" si="9"/>
        <v>8</v>
      </c>
      <c r="D95" s="3"/>
      <c r="E95" s="2">
        <f t="shared" si="10"/>
        <v>217.07913042972805</v>
      </c>
      <c r="F95" s="2">
        <v>1E-3</v>
      </c>
      <c r="G95" s="2">
        <f t="shared" si="11"/>
        <v>200.4915365995891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5</v>
      </c>
      <c r="C96" s="2">
        <f t="shared" si="9"/>
        <v>8</v>
      </c>
      <c r="D96" s="3"/>
      <c r="E96" s="2">
        <f t="shared" si="10"/>
        <v>214.49884627708559</v>
      </c>
      <c r="F96" s="2">
        <v>8.9999999999999998E-4</v>
      </c>
      <c r="G96" s="2">
        <f t="shared" si="11"/>
        <v>198.04619451196243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3</v>
      </c>
      <c r="C97" s="2">
        <f t="shared" si="9"/>
        <v>5</v>
      </c>
      <c r="D97" s="3"/>
      <c r="E97" s="2">
        <f t="shared" si="10"/>
        <v>211.64023256969267</v>
      </c>
      <c r="F97" s="2">
        <v>8.0000000000000004E-4</v>
      </c>
      <c r="G97" s="2">
        <f t="shared" si="11"/>
        <v>195.33473945909941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3</v>
      </c>
      <c r="C98" s="2">
        <f t="shared" si="9"/>
        <v>5</v>
      </c>
      <c r="D98" s="3"/>
      <c r="E98" s="2">
        <f t="shared" si="10"/>
        <v>208.43158313593295</v>
      </c>
      <c r="F98" s="2">
        <v>6.9999999999999999E-4</v>
      </c>
      <c r="G98" s="2">
        <f t="shared" si="11"/>
        <v>192.2884046286656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3</v>
      </c>
      <c r="C99" s="2">
        <f t="shared" si="9"/>
        <v>3</v>
      </c>
      <c r="D99" s="3"/>
      <c r="E99" s="2">
        <f t="shared" si="10"/>
        <v>204.76870639658262</v>
      </c>
      <c r="F99" s="2">
        <v>5.9999999999999995E-4</v>
      </c>
      <c r="G99" s="2">
        <f t="shared" si="11"/>
        <v>188.80721004027743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3</v>
      </c>
      <c r="C100" s="2">
        <f t="shared" si="9"/>
        <v>3</v>
      </c>
      <c r="D100" s="3"/>
      <c r="E100" s="2">
        <f t="shared" si="10"/>
        <v>200.4915365995891</v>
      </c>
      <c r="F100" s="2">
        <v>5.0000000000000001E-4</v>
      </c>
      <c r="G100" s="2">
        <f t="shared" si="11"/>
        <v>184.73746454370814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5</v>
      </c>
      <c r="C101" s="2">
        <f t="shared" si="9"/>
        <v>3</v>
      </c>
      <c r="D101" s="3"/>
      <c r="E101" s="2">
        <f t="shared" si="10"/>
        <v>195.33473945909941</v>
      </c>
      <c r="F101" s="2">
        <v>4.0000000000000002E-4</v>
      </c>
      <c r="G101" s="2">
        <f t="shared" si="11"/>
        <v>179.82420093878795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9</v>
      </c>
      <c r="C102" s="2">
        <f t="shared" si="9"/>
        <v>5</v>
      </c>
      <c r="D102" s="3"/>
      <c r="E102" s="2">
        <f t="shared" si="10"/>
        <v>188.80721004027743</v>
      </c>
      <c r="F102" s="2">
        <v>2.9999999999999997E-4</v>
      </c>
      <c r="G102" s="2">
        <f t="shared" si="11"/>
        <v>173.59509112196827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9</v>
      </c>
      <c r="C103" s="2">
        <f t="shared" si="9"/>
        <v>5</v>
      </c>
      <c r="D103" s="3"/>
      <c r="E103" s="2">
        <f t="shared" si="10"/>
        <v>179.82420093878795</v>
      </c>
      <c r="F103" s="2">
        <v>2.0000000000000001E-4</v>
      </c>
      <c r="G103" s="2">
        <f t="shared" si="11"/>
        <v>165.00570305413771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8</v>
      </c>
      <c r="C104" s="2">
        <f t="shared" ref="C104:C135" si="13">IF(ISBLANK(VLOOKUP($A104,$A$4:$C$58,3,FALSE)),NA(),VLOOKUP($A104,$A$4:$C$58,3,FALSE))</f>
        <v>3</v>
      </c>
      <c r="D104" s="3"/>
      <c r="E104" s="2">
        <f t="shared" si="10"/>
        <v>165.00570305413771</v>
      </c>
      <c r="F104" s="2">
        <v>1E-4</v>
      </c>
      <c r="G104" s="2">
        <f t="shared" si="11"/>
        <v>150.79650173855231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8</v>
      </c>
      <c r="C105" s="2">
        <f t="shared" si="13"/>
        <v>3</v>
      </c>
      <c r="D105" s="3"/>
      <c r="E105" s="2">
        <f t="shared" ref="E105:E130" si="14">$I$61*($I$61+1)/4-TINV(F105*2,1000000000)*SQRT($I$61*($I$61+1)*(2*$I$61+1)/24)</f>
        <v>162.80841792901435</v>
      </c>
      <c r="F105" s="2">
        <v>9.0000000000000006E-5</v>
      </c>
      <c r="G105" s="2">
        <f t="shared" ref="G105:G130" si="15">$I$61*($I$61+1)/4-TINV(H105,1000000000)*SQRT($I$61*($I$61+1)*(2*$I$61+1)/24)</f>
        <v>148.68559034843202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6</v>
      </c>
      <c r="C106" s="2">
        <f t="shared" si="13"/>
        <v>3</v>
      </c>
      <c r="D106" s="3"/>
      <c r="E106" s="2">
        <f t="shared" si="14"/>
        <v>160.36837858246588</v>
      </c>
      <c r="F106" s="2">
        <v>8.0000000000000007E-5</v>
      </c>
      <c r="G106" s="2">
        <f t="shared" si="15"/>
        <v>146.34031910399312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6</v>
      </c>
      <c r="C107" s="2">
        <f t="shared" si="13"/>
        <v>3</v>
      </c>
      <c r="D107" s="3"/>
      <c r="E107" s="2">
        <f t="shared" si="14"/>
        <v>157.6225018676281</v>
      </c>
      <c r="F107" s="2">
        <v>6.9999999999999994E-5</v>
      </c>
      <c r="G107" s="2">
        <f t="shared" si="15"/>
        <v>143.69967304727612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7</v>
      </c>
      <c r="C108" s="2">
        <f t="shared" si="13"/>
        <v>9</v>
      </c>
      <c r="D108" s="3"/>
      <c r="E108" s="2">
        <f t="shared" si="14"/>
        <v>154.47898069818194</v>
      </c>
      <c r="F108" s="2">
        <v>6.0000000000000002E-5</v>
      </c>
      <c r="G108" s="2">
        <f t="shared" si="15"/>
        <v>140.67481242809686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7</v>
      </c>
      <c r="C109" s="2">
        <f t="shared" si="13"/>
        <v>9</v>
      </c>
      <c r="D109" s="3"/>
      <c r="E109" s="2">
        <f t="shared" si="14"/>
        <v>150.79650173855231</v>
      </c>
      <c r="F109" s="2">
        <v>5.0000000000000002E-5</v>
      </c>
      <c r="G109" s="2">
        <f t="shared" si="15"/>
        <v>137.12894530961768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4</v>
      </c>
      <c r="C110" s="2">
        <f t="shared" si="13"/>
        <v>6</v>
      </c>
      <c r="D110" s="3"/>
      <c r="E110" s="2">
        <f t="shared" si="14"/>
        <v>146.34031910399312</v>
      </c>
      <c r="F110" s="2">
        <v>4.0000000000000003E-5</v>
      </c>
      <c r="G110" s="2">
        <f t="shared" si="15"/>
        <v>132.83471274383623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4</v>
      </c>
      <c r="C111" s="2">
        <f t="shared" si="13"/>
        <v>6</v>
      </c>
      <c r="D111" s="3"/>
      <c r="E111" s="2">
        <f t="shared" si="14"/>
        <v>140.67481242809686</v>
      </c>
      <c r="F111" s="2">
        <v>3.0000000000000001E-5</v>
      </c>
      <c r="G111" s="2">
        <f t="shared" si="15"/>
        <v>127.36995483220102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3</v>
      </c>
      <c r="C112" s="2">
        <f t="shared" si="13"/>
        <v>6</v>
      </c>
      <c r="D112" s="3"/>
      <c r="E112" s="2">
        <f t="shared" si="14"/>
        <v>132.83471274383623</v>
      </c>
      <c r="F112" s="2">
        <v>2.0000000000000002E-5</v>
      </c>
      <c r="G112" s="2">
        <f t="shared" si="15"/>
        <v>119.79854142468622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7</v>
      </c>
      <c r="C113" s="2">
        <f t="shared" si="13"/>
        <v>5</v>
      </c>
      <c r="D113" s="3"/>
      <c r="E113" s="2">
        <f t="shared" si="14"/>
        <v>119.79854142468622</v>
      </c>
      <c r="F113" s="2">
        <v>1.0000000000000001E-5</v>
      </c>
      <c r="G113" s="2">
        <f t="shared" si="15"/>
        <v>107.18709436941674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7</v>
      </c>
      <c r="C114" s="2">
        <f t="shared" si="13"/>
        <v>5</v>
      </c>
      <c r="D114" s="3"/>
      <c r="E114" s="2">
        <f t="shared" si="14"/>
        <v>117.85520068337189</v>
      </c>
      <c r="F114" s="2">
        <v>9.0000000000000002E-6</v>
      </c>
      <c r="G114" s="2">
        <f t="shared" si="15"/>
        <v>105.30483189227044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5</v>
      </c>
      <c r="C115" s="2">
        <f t="shared" si="13"/>
        <v>7</v>
      </c>
      <c r="D115" s="3"/>
      <c r="E115" s="2">
        <f t="shared" si="14"/>
        <v>115.69415676172684</v>
      </c>
      <c r="F115" s="2">
        <v>7.9999999999999996E-6</v>
      </c>
      <c r="G115" s="2">
        <f t="shared" si="15"/>
        <v>103.21105371906208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5</v>
      </c>
      <c r="C116" s="2">
        <f t="shared" si="13"/>
        <v>7</v>
      </c>
      <c r="D116" s="3"/>
      <c r="E116" s="2">
        <f t="shared" si="14"/>
        <v>113.25852355278698</v>
      </c>
      <c r="F116" s="2">
        <v>6.9999999999999999E-6</v>
      </c>
      <c r="G116" s="2">
        <f t="shared" si="15"/>
        <v>100.85041517649074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7</v>
      </c>
      <c r="C117" s="2">
        <f t="shared" si="13"/>
        <v>7</v>
      </c>
      <c r="D117" s="3"/>
      <c r="E117" s="2">
        <f t="shared" si="14"/>
        <v>110.46541416167526</v>
      </c>
      <c r="F117" s="2">
        <v>6.0000000000000002E-6</v>
      </c>
      <c r="G117" s="2">
        <f t="shared" si="15"/>
        <v>98.142263091490975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7</v>
      </c>
      <c r="C118" s="2">
        <f t="shared" si="13"/>
        <v>7</v>
      </c>
      <c r="D118" s="3"/>
      <c r="E118" s="2">
        <f t="shared" si="14"/>
        <v>107.18709436941674</v>
      </c>
      <c r="F118" s="2">
        <v>5.0000000000000004E-6</v>
      </c>
      <c r="G118" s="2">
        <f t="shared" si="15"/>
        <v>94.962257889250736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7</v>
      </c>
      <c r="C119" s="2">
        <f t="shared" si="13"/>
        <v>7</v>
      </c>
      <c r="D119" s="3"/>
      <c r="E119" s="2">
        <f t="shared" si="14"/>
        <v>103.21105371906208</v>
      </c>
      <c r="F119" s="2">
        <v>3.9999999999999998E-6</v>
      </c>
      <c r="G119" s="2">
        <f t="shared" si="15"/>
        <v>91.103472548304126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7</v>
      </c>
      <c r="C120" s="2">
        <f t="shared" si="13"/>
        <v>7</v>
      </c>
      <c r="D120" s="3"/>
      <c r="E120" s="2">
        <f t="shared" si="14"/>
        <v>98.142263091490975</v>
      </c>
      <c r="F120" s="2">
        <v>3.0000000000000001E-6</v>
      </c>
      <c r="G120" s="2">
        <f t="shared" si="15"/>
        <v>86.181096847685126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2</v>
      </c>
      <c r="C121" s="2">
        <f t="shared" si="13"/>
        <v>4</v>
      </c>
      <c r="D121" s="3"/>
      <c r="E121" s="2">
        <f t="shared" si="14"/>
        <v>91.103472548304126</v>
      </c>
      <c r="F121" s="2">
        <v>1.9999999999999999E-6</v>
      </c>
      <c r="G121" s="2">
        <f t="shared" si="15"/>
        <v>79.340118811575394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8</v>
      </c>
      <c r="C122" s="2">
        <f t="shared" si="13"/>
        <v>5</v>
      </c>
      <c r="D122" s="3"/>
      <c r="E122" s="2">
        <f t="shared" si="14"/>
        <v>79.340118811575394</v>
      </c>
      <c r="F122" s="2">
        <v>9.9999999999999995E-7</v>
      </c>
      <c r="G122" s="2">
        <f t="shared" si="15"/>
        <v>67.893766038184879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8</v>
      </c>
      <c r="C123" s="2">
        <f t="shared" si="13"/>
        <v>5</v>
      </c>
      <c r="D123" s="3"/>
      <c r="E123" s="2">
        <f t="shared" si="14"/>
        <v>77.580433990219433</v>
      </c>
      <c r="F123" s="2">
        <v>8.9999999999999996E-7</v>
      </c>
      <c r="G123" s="2">
        <f t="shared" si="15"/>
        <v>66.180102415923045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5</v>
      </c>
      <c r="C124" s="2">
        <f t="shared" si="13"/>
        <v>6</v>
      </c>
      <c r="D124" s="3"/>
      <c r="E124" s="2">
        <f t="shared" si="14"/>
        <v>75.621826367057452</v>
      </c>
      <c r="F124" s="2">
        <v>7.9999999999999996E-7</v>
      </c>
      <c r="G124" s="2">
        <f t="shared" si="15"/>
        <v>64.272304370736776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5</v>
      </c>
      <c r="C125" s="2">
        <f t="shared" si="13"/>
        <v>6</v>
      </c>
      <c r="D125" s="3"/>
      <c r="E125" s="2">
        <f t="shared" si="14"/>
        <v>73.412117806834544</v>
      </c>
      <c r="F125" s="2">
        <v>6.9999999999999997E-7</v>
      </c>
      <c r="G125" s="2">
        <f t="shared" si="15"/>
        <v>62.119402248133895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5</v>
      </c>
      <c r="C126" s="2">
        <f t="shared" si="13"/>
        <v>5</v>
      </c>
      <c r="D126" s="3"/>
      <c r="E126" s="2">
        <f t="shared" si="14"/>
        <v>70.875218107324315</v>
      </c>
      <c r="F126" s="2">
        <v>5.9999999999999997E-7</v>
      </c>
      <c r="G126" s="2">
        <f t="shared" si="15"/>
        <v>59.647052400391487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5</v>
      </c>
      <c r="C127" s="2">
        <f t="shared" si="13"/>
        <v>5</v>
      </c>
      <c r="D127" s="3"/>
      <c r="E127" s="2">
        <f t="shared" si="14"/>
        <v>67.893766038184879</v>
      </c>
      <c r="F127" s="2">
        <v>4.9999999999999998E-7</v>
      </c>
      <c r="G127" s="2">
        <f t="shared" si="15"/>
        <v>56.740565788840229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5</v>
      </c>
      <c r="C128" s="2">
        <f t="shared" si="13"/>
        <v>5</v>
      </c>
      <c r="D128" s="3"/>
      <c r="E128" s="2">
        <f t="shared" si="14"/>
        <v>64.272304370736776</v>
      </c>
      <c r="F128" s="2">
        <v>3.9999999999999998E-7</v>
      </c>
      <c r="G128" s="2">
        <f t="shared" si="15"/>
        <v>53.208882797651029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5</v>
      </c>
      <c r="C129" s="2">
        <f t="shared" si="13"/>
        <v>5</v>
      </c>
      <c r="D129" s="3"/>
      <c r="E129" s="2">
        <f t="shared" si="14"/>
        <v>59.647052400391487</v>
      </c>
      <c r="F129" s="2">
        <v>2.9999999999999999E-7</v>
      </c>
      <c r="G129" s="2">
        <f t="shared" si="15"/>
        <v>48.696296594830528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6</v>
      </c>
      <c r="C130" s="2">
        <f t="shared" si="13"/>
        <v>7</v>
      </c>
      <c r="D130" s="3"/>
      <c r="E130" s="2">
        <f t="shared" si="14"/>
        <v>53.208882797651029</v>
      </c>
      <c r="F130" s="2">
        <v>1.9999999999999999E-7</v>
      </c>
      <c r="G130" s="2">
        <f t="shared" si="15"/>
        <v>42.411336736164458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6</v>
      </c>
      <c r="C131" s="2">
        <f t="shared" si="13"/>
        <v>7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9</v>
      </c>
      <c r="C132" s="2">
        <f t="shared" si="13"/>
        <v>9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8</v>
      </c>
      <c r="C133" s="2">
        <f t="shared" si="13"/>
        <v>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8</v>
      </c>
      <c r="C134" s="2">
        <f t="shared" si="13"/>
        <v>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6</v>
      </c>
      <c r="C135" s="2">
        <f t="shared" si="13"/>
        <v>8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6</v>
      </c>
      <c r="C136" s="2">
        <f t="shared" ref="C136:C171" si="17">IF(ISBLANK(VLOOKUP($A136,$A$4:$C$58,3,FALSE)),NA(),VLOOKUP($A136,$A$4:$C$58,3,FALSE))</f>
        <v>8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9</v>
      </c>
      <c r="C137" s="2">
        <f t="shared" si="17"/>
        <v>7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9</v>
      </c>
      <c r="C138" s="2">
        <f t="shared" si="17"/>
        <v>7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6</v>
      </c>
      <c r="C139" s="2">
        <f t="shared" si="17"/>
        <v>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6</v>
      </c>
      <c r="C140" s="2">
        <f t="shared" si="17"/>
        <v>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5</v>
      </c>
      <c r="C141" s="2">
        <f t="shared" si="17"/>
        <v>6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4</v>
      </c>
      <c r="C142" s="2">
        <f t="shared" si="17"/>
        <v>7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4</v>
      </c>
      <c r="C143" s="2">
        <f t="shared" si="17"/>
        <v>7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5</v>
      </c>
      <c r="C144" s="2">
        <f t="shared" si="17"/>
        <v>5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5</v>
      </c>
      <c r="C145" s="2">
        <f t="shared" si="17"/>
        <v>5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9</v>
      </c>
      <c r="C146" s="2">
        <f t="shared" si="17"/>
        <v>7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9</v>
      </c>
      <c r="C147" s="2">
        <f t="shared" si="17"/>
        <v>7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5</v>
      </c>
      <c r="C148" s="2">
        <f t="shared" si="17"/>
        <v>3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5</v>
      </c>
      <c r="C149" s="2">
        <f t="shared" si="17"/>
        <v>3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5</v>
      </c>
      <c r="C150" s="2">
        <f t="shared" si="17"/>
        <v>6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5</v>
      </c>
      <c r="C151" s="2">
        <f t="shared" si="17"/>
        <v>6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10</v>
      </c>
      <c r="C152" s="2">
        <f t="shared" si="17"/>
        <v>6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8</v>
      </c>
      <c r="C153" s="2">
        <f t="shared" si="17"/>
        <v>7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8</v>
      </c>
      <c r="C154" s="2">
        <f t="shared" si="17"/>
        <v>7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4</v>
      </c>
      <c r="C155" s="2">
        <f t="shared" si="17"/>
        <v>6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4</v>
      </c>
      <c r="C156" s="2">
        <f t="shared" si="17"/>
        <v>6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8</v>
      </c>
      <c r="C157" s="2">
        <f t="shared" si="17"/>
        <v>9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8</v>
      </c>
      <c r="C158" s="2">
        <f t="shared" si="17"/>
        <v>9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4</v>
      </c>
      <c r="C159" s="2">
        <f t="shared" si="17"/>
        <v>4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4</v>
      </c>
      <c r="C160" s="2">
        <f t="shared" si="17"/>
        <v>4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9</v>
      </c>
      <c r="C161" s="2">
        <f t="shared" si="17"/>
        <v>9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6</v>
      </c>
      <c r="C162" s="2">
        <f t="shared" si="17"/>
        <v>3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6</v>
      </c>
      <c r="C163" s="2">
        <f t="shared" si="17"/>
        <v>3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7</v>
      </c>
      <c r="C164" s="2">
        <f t="shared" si="17"/>
        <v>1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7</v>
      </c>
      <c r="C165" s="2">
        <f t="shared" si="17"/>
        <v>1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5</v>
      </c>
      <c r="C166" s="2">
        <f t="shared" si="17"/>
        <v>3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5</v>
      </c>
      <c r="C167" s="2">
        <f t="shared" si="17"/>
        <v>3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7</v>
      </c>
      <c r="C168" s="2">
        <f t="shared" si="17"/>
        <v>2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7</v>
      </c>
      <c r="C169" s="2">
        <f t="shared" si="17"/>
        <v>2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8</v>
      </c>
      <c r="C170" s="2">
        <f t="shared" si="17"/>
        <v>9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8</v>
      </c>
      <c r="C171" s="2">
        <f t="shared" si="17"/>
        <v>9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DB1D-6614-4616-BA58-6E0DF7C9E0F3}">
  <dimension ref="A1:S171"/>
  <sheetViews>
    <sheetView topLeftCell="A49" zoomScaleNormal="100" workbookViewId="0">
      <selection activeCell="B3" sqref="B3:C58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AWS</v>
      </c>
      <c r="Q2" s="62" t="str">
        <f>K71</f>
        <v>AceScope</v>
      </c>
    </row>
    <row r="3" spans="1:17">
      <c r="A3" s="40" t="s">
        <v>147</v>
      </c>
      <c r="B3" s="40" t="s">
        <v>150</v>
      </c>
      <c r="C3" s="40" t="s">
        <v>152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9</v>
      </c>
      <c r="Q3" s="59">
        <f>Q4+K76</f>
        <v>8.6000000000000014</v>
      </c>
    </row>
    <row r="4" spans="1:17">
      <c r="A4" s="3" t="s">
        <v>112</v>
      </c>
      <c r="B4" s="39">
        <v>6</v>
      </c>
      <c r="C4" s="39">
        <v>6</v>
      </c>
      <c r="D4" s="2">
        <f t="shared" ref="D4:D35" si="1">IF(C4="","",IF(B4="","",(B4-C4)))</f>
        <v>0</v>
      </c>
      <c r="H4" s="3" t="str">
        <f t="shared" si="0"/>
        <v>n=1</v>
      </c>
      <c r="I4" s="2">
        <f t="shared" ref="I4:I35" si="2">IF(B4="","",IF(C4="","",ABS(B4-C4)))</f>
        <v>0</v>
      </c>
      <c r="J4" s="2">
        <f t="shared" ref="J4:J35" si="3">IF(I4="","",SIGN($B4-$C4)*(RANK(I4,I$4:I$58,1)-COUNTIF(I$4:I$58,0)+COUNTIF($I$4:$I$58,$I4)/2-0.5))</f>
        <v>0</v>
      </c>
      <c r="O4" s="60">
        <v>0.75</v>
      </c>
      <c r="P4" s="59">
        <f>P5+J75</f>
        <v>9</v>
      </c>
      <c r="Q4" s="59">
        <f>Q5+K75</f>
        <v>7.5</v>
      </c>
    </row>
    <row r="5" spans="1:17">
      <c r="A5" s="3" t="s">
        <v>111</v>
      </c>
      <c r="B5" s="39">
        <v>4</v>
      </c>
      <c r="C5" s="39">
        <v>8</v>
      </c>
      <c r="D5" s="2">
        <f t="shared" si="1"/>
        <v>-4</v>
      </c>
      <c r="H5" s="3" t="str">
        <f t="shared" si="0"/>
        <v>n=2</v>
      </c>
      <c r="I5" s="2">
        <f t="shared" si="2"/>
        <v>4</v>
      </c>
      <c r="J5" s="2">
        <f t="shared" si="3"/>
        <v>-40.5</v>
      </c>
      <c r="O5" s="60">
        <v>0.5</v>
      </c>
      <c r="P5" s="59">
        <f>P6+J74</f>
        <v>7</v>
      </c>
      <c r="Q5" s="59">
        <f>Q6+K74</f>
        <v>6</v>
      </c>
    </row>
    <row r="6" spans="1:17">
      <c r="A6" s="3" t="s">
        <v>110</v>
      </c>
      <c r="B6" s="39">
        <v>2</v>
      </c>
      <c r="C6" s="39">
        <v>8</v>
      </c>
      <c r="D6" s="2">
        <f t="shared" si="1"/>
        <v>-6</v>
      </c>
      <c r="H6" s="3" t="str">
        <f t="shared" si="0"/>
        <v>n=3</v>
      </c>
      <c r="I6" s="2">
        <f t="shared" si="2"/>
        <v>6</v>
      </c>
      <c r="J6" s="2">
        <f t="shared" si="3"/>
        <v>-49.5</v>
      </c>
      <c r="O6" s="60">
        <v>0.25</v>
      </c>
      <c r="P6" s="59">
        <f>P7+J73</f>
        <v>5</v>
      </c>
      <c r="Q6" s="59">
        <f>Q7+K73</f>
        <v>4</v>
      </c>
    </row>
    <row r="7" spans="1:17">
      <c r="A7" s="3" t="s">
        <v>109</v>
      </c>
      <c r="B7" s="39">
        <v>5</v>
      </c>
      <c r="C7" s="39">
        <v>8</v>
      </c>
      <c r="D7" s="2">
        <f t="shared" si="1"/>
        <v>-3</v>
      </c>
      <c r="H7" s="3" t="str">
        <f t="shared" si="0"/>
        <v>n=4</v>
      </c>
      <c r="I7" s="2">
        <f t="shared" si="2"/>
        <v>3</v>
      </c>
      <c r="J7" s="2">
        <f t="shared" si="3"/>
        <v>-30</v>
      </c>
      <c r="O7" s="60">
        <v>0.1</v>
      </c>
      <c r="P7" s="59">
        <f>J72</f>
        <v>3.4000000000000004</v>
      </c>
      <c r="Q7" s="59">
        <f>K72</f>
        <v>3</v>
      </c>
    </row>
    <row r="8" spans="1:17">
      <c r="A8" s="3" t="s">
        <v>108</v>
      </c>
      <c r="B8" s="39">
        <v>5</v>
      </c>
      <c r="C8" s="39">
        <v>8</v>
      </c>
      <c r="D8" s="2">
        <f t="shared" si="1"/>
        <v>-3</v>
      </c>
      <c r="H8" s="3" t="str">
        <f t="shared" si="0"/>
        <v>n=5</v>
      </c>
      <c r="I8" s="2">
        <f t="shared" si="2"/>
        <v>3</v>
      </c>
      <c r="J8" s="2">
        <f t="shared" si="3"/>
        <v>-30</v>
      </c>
    </row>
    <row r="9" spans="1:17">
      <c r="A9" s="3" t="s">
        <v>107</v>
      </c>
      <c r="B9" s="39">
        <v>1</v>
      </c>
      <c r="C9" s="39">
        <v>4</v>
      </c>
      <c r="D9" s="2">
        <f t="shared" si="1"/>
        <v>-3</v>
      </c>
      <c r="H9" s="3" t="str">
        <f t="shared" si="0"/>
        <v>n=6</v>
      </c>
      <c r="I9" s="2">
        <f t="shared" si="2"/>
        <v>3</v>
      </c>
      <c r="J9" s="2">
        <f t="shared" si="3"/>
        <v>-30</v>
      </c>
    </row>
    <row r="10" spans="1:17">
      <c r="A10" s="3" t="s">
        <v>106</v>
      </c>
      <c r="B10" s="39">
        <v>8</v>
      </c>
      <c r="C10" s="39">
        <v>4</v>
      </c>
      <c r="D10" s="2">
        <f t="shared" si="1"/>
        <v>4</v>
      </c>
      <c r="H10" s="3" t="str">
        <f t="shared" si="0"/>
        <v>n=7</v>
      </c>
      <c r="I10" s="2">
        <f t="shared" si="2"/>
        <v>4</v>
      </c>
      <c r="J10" s="2">
        <f t="shared" si="3"/>
        <v>40.5</v>
      </c>
    </row>
    <row r="11" spans="1:17">
      <c r="A11" s="3" t="s">
        <v>105</v>
      </c>
      <c r="B11" s="39">
        <v>9</v>
      </c>
      <c r="C11" s="39">
        <v>6</v>
      </c>
      <c r="D11" s="2">
        <f t="shared" si="1"/>
        <v>3</v>
      </c>
      <c r="H11" s="3" t="str">
        <f t="shared" si="0"/>
        <v>n=8</v>
      </c>
      <c r="I11" s="2">
        <f t="shared" si="2"/>
        <v>3</v>
      </c>
      <c r="J11" s="2">
        <f t="shared" si="3"/>
        <v>30</v>
      </c>
    </row>
    <row r="12" spans="1:17">
      <c r="A12" s="3" t="s">
        <v>104</v>
      </c>
      <c r="B12" s="39">
        <v>6</v>
      </c>
      <c r="C12" s="39">
        <v>4</v>
      </c>
      <c r="D12" s="2">
        <f t="shared" si="1"/>
        <v>2</v>
      </c>
      <c r="H12" s="3" t="str">
        <f t="shared" si="0"/>
        <v>n=9</v>
      </c>
      <c r="I12" s="2">
        <f t="shared" si="2"/>
        <v>2</v>
      </c>
      <c r="J12" s="2">
        <f t="shared" si="3"/>
        <v>17</v>
      </c>
    </row>
    <row r="13" spans="1:17">
      <c r="A13" s="3" t="s">
        <v>103</v>
      </c>
      <c r="B13" s="39">
        <v>7</v>
      </c>
      <c r="C13" s="39">
        <v>6</v>
      </c>
      <c r="D13" s="2">
        <f t="shared" si="1"/>
        <v>1</v>
      </c>
      <c r="H13" s="3" t="str">
        <f t="shared" si="0"/>
        <v>n=10</v>
      </c>
      <c r="I13" s="2">
        <f t="shared" si="2"/>
        <v>1</v>
      </c>
      <c r="J13" s="2">
        <f t="shared" si="3"/>
        <v>5.5</v>
      </c>
    </row>
    <row r="14" spans="1:17">
      <c r="A14" s="3" t="s">
        <v>102</v>
      </c>
      <c r="B14" s="39">
        <v>5</v>
      </c>
      <c r="C14" s="39">
        <v>1</v>
      </c>
      <c r="D14" s="2">
        <f t="shared" si="1"/>
        <v>4</v>
      </c>
      <c r="H14" s="3" t="str">
        <f t="shared" si="0"/>
        <v>n=11</v>
      </c>
      <c r="I14" s="2">
        <f t="shared" si="2"/>
        <v>4</v>
      </c>
      <c r="J14" s="2">
        <f t="shared" si="3"/>
        <v>40.5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3</v>
      </c>
      <c r="C15" s="39">
        <v>7</v>
      </c>
      <c r="D15" s="2">
        <f t="shared" si="1"/>
        <v>-4</v>
      </c>
      <c r="H15" s="3" t="str">
        <f t="shared" si="0"/>
        <v>n=12</v>
      </c>
      <c r="I15" s="2">
        <f t="shared" si="2"/>
        <v>4</v>
      </c>
      <c r="J15" s="2">
        <f t="shared" si="3"/>
        <v>-40.5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10</v>
      </c>
      <c r="C16" s="39">
        <v>9</v>
      </c>
      <c r="D16" s="2">
        <f t="shared" si="1"/>
        <v>1</v>
      </c>
      <c r="H16" s="3" t="str">
        <f t="shared" si="0"/>
        <v>n=13</v>
      </c>
      <c r="I16" s="2">
        <f t="shared" si="2"/>
        <v>1</v>
      </c>
      <c r="J16" s="2">
        <f t="shared" si="3"/>
        <v>5.5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3</v>
      </c>
      <c r="C17" s="39">
        <v>8</v>
      </c>
      <c r="D17" s="2">
        <f t="shared" si="1"/>
        <v>-5</v>
      </c>
      <c r="H17" s="3" t="str">
        <f t="shared" si="0"/>
        <v>n=14</v>
      </c>
      <c r="I17" s="2">
        <f t="shared" si="2"/>
        <v>5</v>
      </c>
      <c r="J17" s="2">
        <f t="shared" si="3"/>
        <v>-46.5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8</v>
      </c>
      <c r="C18" s="39">
        <v>5</v>
      </c>
      <c r="D18" s="2">
        <f t="shared" si="1"/>
        <v>3</v>
      </c>
      <c r="H18" s="3" t="str">
        <f t="shared" si="0"/>
        <v>n=15</v>
      </c>
      <c r="I18" s="2">
        <f t="shared" si="2"/>
        <v>3</v>
      </c>
      <c r="J18" s="2">
        <f t="shared" si="3"/>
        <v>30</v>
      </c>
    </row>
    <row r="19" spans="1:17">
      <c r="A19" s="3" t="s">
        <v>97</v>
      </c>
      <c r="B19" s="39">
        <v>4</v>
      </c>
      <c r="C19" s="39">
        <v>3</v>
      </c>
      <c r="D19" s="2">
        <f t="shared" si="1"/>
        <v>1</v>
      </c>
      <c r="H19" s="3" t="str">
        <f t="shared" si="0"/>
        <v>n=16</v>
      </c>
      <c r="I19" s="2">
        <f t="shared" si="2"/>
        <v>1</v>
      </c>
      <c r="J19" s="2">
        <f t="shared" si="3"/>
        <v>5.5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6</v>
      </c>
      <c r="C20" s="39">
        <v>3</v>
      </c>
      <c r="D20" s="2">
        <f t="shared" si="1"/>
        <v>3</v>
      </c>
      <c r="H20" s="3" t="str">
        <f t="shared" si="0"/>
        <v>n=17</v>
      </c>
      <c r="I20" s="2">
        <f t="shared" si="2"/>
        <v>3</v>
      </c>
      <c r="J20" s="2">
        <f t="shared" si="3"/>
        <v>30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7</v>
      </c>
      <c r="C21" s="39">
        <v>5</v>
      </c>
      <c r="D21" s="2">
        <f t="shared" si="1"/>
        <v>2</v>
      </c>
      <c r="H21" s="3" t="str">
        <f t="shared" si="0"/>
        <v>n=18</v>
      </c>
      <c r="I21" s="2">
        <f t="shared" si="2"/>
        <v>2</v>
      </c>
      <c r="J21" s="2">
        <f t="shared" si="3"/>
        <v>17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10</v>
      </c>
      <c r="C22" s="39">
        <v>3</v>
      </c>
      <c r="D22" s="2">
        <f t="shared" si="1"/>
        <v>7</v>
      </c>
      <c r="H22" s="3" t="str">
        <f t="shared" si="0"/>
        <v>n=19</v>
      </c>
      <c r="I22" s="2">
        <f t="shared" si="2"/>
        <v>7</v>
      </c>
      <c r="J22" s="2">
        <f t="shared" si="3"/>
        <v>51.5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5</v>
      </c>
      <c r="C23" s="39">
        <v>3</v>
      </c>
      <c r="D23" s="2">
        <f t="shared" si="1"/>
        <v>2</v>
      </c>
      <c r="H23" s="3" t="str">
        <f t="shared" si="0"/>
        <v>n=20</v>
      </c>
      <c r="I23" s="2">
        <f t="shared" si="2"/>
        <v>2</v>
      </c>
      <c r="J23" s="2">
        <f t="shared" si="3"/>
        <v>17</v>
      </c>
    </row>
    <row r="24" spans="1:17">
      <c r="A24" s="3" t="s">
        <v>92</v>
      </c>
      <c r="B24" s="39">
        <v>6</v>
      </c>
      <c r="C24" s="39">
        <v>9</v>
      </c>
      <c r="D24" s="2">
        <f t="shared" si="1"/>
        <v>-3</v>
      </c>
      <c r="H24" s="3" t="str">
        <f t="shared" si="0"/>
        <v>n=21</v>
      </c>
      <c r="I24" s="2">
        <f t="shared" si="2"/>
        <v>3</v>
      </c>
      <c r="J24" s="2">
        <f t="shared" si="3"/>
        <v>-30</v>
      </c>
    </row>
    <row r="25" spans="1:17">
      <c r="A25" s="3" t="s">
        <v>91</v>
      </c>
      <c r="B25" s="39">
        <v>2</v>
      </c>
      <c r="C25" s="39">
        <v>6</v>
      </c>
      <c r="D25" s="2">
        <f t="shared" si="1"/>
        <v>-4</v>
      </c>
      <c r="H25" s="3" t="str">
        <f t="shared" si="0"/>
        <v>n=22</v>
      </c>
      <c r="I25" s="2">
        <f t="shared" si="2"/>
        <v>4</v>
      </c>
      <c r="J25" s="2">
        <f t="shared" si="3"/>
        <v>-40.5</v>
      </c>
    </row>
    <row r="26" spans="1:17">
      <c r="A26" s="3" t="s">
        <v>90</v>
      </c>
      <c r="B26" s="39">
        <v>2</v>
      </c>
      <c r="C26" s="39">
        <v>6</v>
      </c>
      <c r="D26" s="2">
        <f t="shared" si="1"/>
        <v>-4</v>
      </c>
      <c r="H26" s="3" t="str">
        <f t="shared" si="0"/>
        <v>n=23</v>
      </c>
      <c r="I26" s="2">
        <f t="shared" si="2"/>
        <v>4</v>
      </c>
      <c r="J26" s="2">
        <f t="shared" si="3"/>
        <v>-40.5</v>
      </c>
    </row>
    <row r="27" spans="1:17">
      <c r="A27" s="3" t="s">
        <v>89</v>
      </c>
      <c r="B27" s="39">
        <v>4</v>
      </c>
      <c r="C27" s="39">
        <v>5</v>
      </c>
      <c r="D27" s="2">
        <f t="shared" si="1"/>
        <v>-1</v>
      </c>
      <c r="H27" s="3" t="str">
        <f t="shared" si="0"/>
        <v>n=24</v>
      </c>
      <c r="I27" s="2">
        <f t="shared" si="2"/>
        <v>1</v>
      </c>
      <c r="J27" s="2">
        <f t="shared" si="3"/>
        <v>-5.5</v>
      </c>
    </row>
    <row r="28" spans="1:17">
      <c r="A28" s="3" t="s">
        <v>88</v>
      </c>
      <c r="B28" s="39">
        <v>9</v>
      </c>
      <c r="C28" s="39">
        <v>7</v>
      </c>
      <c r="D28" s="2">
        <f t="shared" si="1"/>
        <v>2</v>
      </c>
      <c r="H28" s="3" t="str">
        <f t="shared" si="0"/>
        <v>n=25</v>
      </c>
      <c r="I28" s="2">
        <f t="shared" si="2"/>
        <v>2</v>
      </c>
      <c r="J28" s="2">
        <f t="shared" si="3"/>
        <v>17</v>
      </c>
    </row>
    <row r="29" spans="1:17">
      <c r="A29" s="3" t="s">
        <v>87</v>
      </c>
      <c r="B29" s="39">
        <v>9</v>
      </c>
      <c r="C29" s="39">
        <v>7</v>
      </c>
      <c r="D29" s="2">
        <f t="shared" si="1"/>
        <v>2</v>
      </c>
      <c r="H29" s="3" t="str">
        <f t="shared" si="0"/>
        <v>n=26</v>
      </c>
      <c r="I29" s="2">
        <f t="shared" si="2"/>
        <v>2</v>
      </c>
      <c r="J29" s="2">
        <f t="shared" si="3"/>
        <v>17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9</v>
      </c>
      <c r="C30" s="39">
        <v>7</v>
      </c>
      <c r="D30" s="2">
        <f t="shared" si="1"/>
        <v>2</v>
      </c>
      <c r="H30" s="3" t="str">
        <f t="shared" si="0"/>
        <v>n=27</v>
      </c>
      <c r="I30" s="2">
        <f t="shared" si="2"/>
        <v>2</v>
      </c>
      <c r="J30" s="2">
        <f t="shared" si="3"/>
        <v>17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7</v>
      </c>
      <c r="C31" s="39">
        <v>4</v>
      </c>
      <c r="D31" s="2">
        <f t="shared" si="1"/>
        <v>3</v>
      </c>
      <c r="H31" s="3" t="str">
        <f t="shared" si="0"/>
        <v>n=28</v>
      </c>
      <c r="I31" s="2">
        <f t="shared" si="2"/>
        <v>3</v>
      </c>
      <c r="J31" s="2">
        <f t="shared" si="3"/>
        <v>30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6</v>
      </c>
      <c r="C32" s="39">
        <v>5</v>
      </c>
      <c r="D32" s="2">
        <f t="shared" si="1"/>
        <v>1</v>
      </c>
      <c r="H32" s="3" t="str">
        <f t="shared" si="0"/>
        <v>n=29</v>
      </c>
      <c r="I32" s="2">
        <f t="shared" si="2"/>
        <v>1</v>
      </c>
      <c r="J32" s="2">
        <f t="shared" si="3"/>
        <v>5.5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8</v>
      </c>
      <c r="C33" s="39">
        <v>6</v>
      </c>
      <c r="D33" s="2">
        <f t="shared" si="1"/>
        <v>2</v>
      </c>
      <c r="H33" s="3" t="str">
        <f t="shared" si="0"/>
        <v>n=30</v>
      </c>
      <c r="I33" s="2">
        <f t="shared" si="2"/>
        <v>2</v>
      </c>
      <c r="J33" s="2">
        <f t="shared" si="3"/>
        <v>17</v>
      </c>
    </row>
    <row r="34" spans="1:17">
      <c r="A34" s="3" t="s">
        <v>82</v>
      </c>
      <c r="B34" s="39">
        <v>8</v>
      </c>
      <c r="C34" s="39">
        <v>5</v>
      </c>
      <c r="D34" s="2">
        <f t="shared" si="1"/>
        <v>3</v>
      </c>
      <c r="H34" s="3" t="str">
        <f t="shared" si="0"/>
        <v>n=31</v>
      </c>
      <c r="I34" s="2">
        <f t="shared" si="2"/>
        <v>3</v>
      </c>
      <c r="J34" s="2">
        <f t="shared" si="3"/>
        <v>30</v>
      </c>
    </row>
    <row r="35" spans="1:17">
      <c r="A35" s="3" t="s">
        <v>81</v>
      </c>
      <c r="B35" s="39">
        <v>6</v>
      </c>
      <c r="C35" s="39">
        <v>5</v>
      </c>
      <c r="D35" s="2">
        <f t="shared" si="1"/>
        <v>1</v>
      </c>
      <c r="H35" s="3" t="str">
        <f t="shared" ref="H35:H58" si="4">A35</f>
        <v>n=32</v>
      </c>
      <c r="I35" s="2">
        <f t="shared" si="2"/>
        <v>1</v>
      </c>
      <c r="J35" s="2">
        <f t="shared" si="3"/>
        <v>5.5</v>
      </c>
    </row>
    <row r="36" spans="1:17">
      <c r="A36" s="3" t="s">
        <v>80</v>
      </c>
      <c r="B36" s="39">
        <v>4</v>
      </c>
      <c r="C36" s="39">
        <v>7</v>
      </c>
      <c r="D36" s="2">
        <f t="shared" ref="D36:D58" si="5">IF(C36="","",IF(B36="","",(B36-C36)))</f>
        <v>-3</v>
      </c>
      <c r="H36" s="3" t="str">
        <f t="shared" si="4"/>
        <v>n=33</v>
      </c>
      <c r="I36" s="2">
        <f t="shared" ref="I36:I58" si="6">IF(B36="","",IF(C36="","",ABS(B36-C36)))</f>
        <v>3</v>
      </c>
      <c r="J36" s="2">
        <f t="shared" ref="J36:J58" si="7">IF(I36="","",SIGN($B36-$C36)*(RANK(I36,I$4:I$58,1)-COUNTIF(I$4:I$58,0)+COUNTIF($I$4:$I$58,$I36)/2-0.5))</f>
        <v>-30</v>
      </c>
    </row>
    <row r="37" spans="1:17">
      <c r="A37" s="3" t="s">
        <v>79</v>
      </c>
      <c r="B37" s="39">
        <v>9</v>
      </c>
      <c r="C37" s="39">
        <v>9</v>
      </c>
      <c r="D37" s="2">
        <f t="shared" si="5"/>
        <v>0</v>
      </c>
      <c r="H37" s="3" t="str">
        <f t="shared" si="4"/>
        <v>n=34</v>
      </c>
      <c r="I37" s="2">
        <f t="shared" si="6"/>
        <v>0</v>
      </c>
      <c r="J37" s="2">
        <f t="shared" si="7"/>
        <v>0</v>
      </c>
    </row>
    <row r="38" spans="1:17">
      <c r="A38" s="3" t="s">
        <v>78</v>
      </c>
      <c r="B38" s="39">
        <v>9</v>
      </c>
      <c r="C38" s="39">
        <v>8</v>
      </c>
      <c r="D38" s="2">
        <f t="shared" si="5"/>
        <v>1</v>
      </c>
      <c r="H38" s="3" t="str">
        <f t="shared" si="4"/>
        <v>n=35</v>
      </c>
      <c r="I38" s="2">
        <f t="shared" si="6"/>
        <v>1</v>
      </c>
      <c r="J38" s="2">
        <f t="shared" si="7"/>
        <v>5.5</v>
      </c>
    </row>
    <row r="39" spans="1:17">
      <c r="A39" s="3" t="s">
        <v>77</v>
      </c>
      <c r="B39" s="39">
        <v>9</v>
      </c>
      <c r="C39" s="39">
        <v>8</v>
      </c>
      <c r="D39" s="2">
        <f t="shared" si="5"/>
        <v>1</v>
      </c>
      <c r="H39" s="3" t="str">
        <f t="shared" si="4"/>
        <v>n=36</v>
      </c>
      <c r="I39" s="2">
        <f t="shared" si="6"/>
        <v>1</v>
      </c>
      <c r="J39" s="2">
        <f t="shared" si="7"/>
        <v>5.5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10</v>
      </c>
      <c r="C40" s="39">
        <v>7</v>
      </c>
      <c r="D40" s="2">
        <f t="shared" si="5"/>
        <v>3</v>
      </c>
      <c r="H40" s="3" t="str">
        <f t="shared" si="4"/>
        <v>n=37</v>
      </c>
      <c r="I40" s="2">
        <f t="shared" si="6"/>
        <v>3</v>
      </c>
      <c r="J40" s="2">
        <f t="shared" si="7"/>
        <v>30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7</v>
      </c>
      <c r="C41" s="39">
        <v>8</v>
      </c>
      <c r="D41" s="2">
        <f t="shared" si="5"/>
        <v>-1</v>
      </c>
      <c r="H41" s="3" t="str">
        <f t="shared" si="4"/>
        <v>n=38</v>
      </c>
      <c r="I41" s="2">
        <f t="shared" si="6"/>
        <v>1</v>
      </c>
      <c r="J41" s="2">
        <f t="shared" si="7"/>
        <v>-5.5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8</v>
      </c>
      <c r="C42" s="39">
        <v>6</v>
      </c>
      <c r="D42" s="2">
        <f t="shared" si="5"/>
        <v>2</v>
      </c>
      <c r="H42" s="3" t="str">
        <f t="shared" si="4"/>
        <v>n=39</v>
      </c>
      <c r="I42" s="2">
        <f t="shared" si="6"/>
        <v>2</v>
      </c>
      <c r="J42" s="2">
        <f t="shared" si="7"/>
        <v>17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9</v>
      </c>
      <c r="C43" s="39">
        <v>7</v>
      </c>
      <c r="D43" s="2">
        <f t="shared" si="5"/>
        <v>2</v>
      </c>
      <c r="H43" s="3" t="str">
        <f t="shared" si="4"/>
        <v>n=40</v>
      </c>
      <c r="I43" s="2">
        <f t="shared" si="6"/>
        <v>2</v>
      </c>
      <c r="J43" s="2">
        <f t="shared" si="7"/>
        <v>17</v>
      </c>
    </row>
    <row r="44" spans="1:17">
      <c r="A44" s="3" t="s">
        <v>72</v>
      </c>
      <c r="B44" s="39">
        <v>7</v>
      </c>
      <c r="C44" s="39">
        <v>5</v>
      </c>
      <c r="D44" s="2">
        <f t="shared" si="5"/>
        <v>2</v>
      </c>
      <c r="H44" s="3" t="str">
        <f t="shared" si="4"/>
        <v>n=41</v>
      </c>
      <c r="I44" s="2">
        <f t="shared" si="6"/>
        <v>2</v>
      </c>
      <c r="J44" s="2">
        <f t="shared" si="7"/>
        <v>17</v>
      </c>
    </row>
    <row r="45" spans="1:17">
      <c r="A45" s="3" t="s">
        <v>71</v>
      </c>
      <c r="B45" s="39">
        <v>9</v>
      </c>
      <c r="C45" s="39">
        <v>7</v>
      </c>
      <c r="D45" s="2">
        <f t="shared" si="5"/>
        <v>2</v>
      </c>
      <c r="H45" s="3" t="str">
        <f t="shared" si="4"/>
        <v>n=42</v>
      </c>
      <c r="I45" s="2">
        <f t="shared" si="6"/>
        <v>2</v>
      </c>
      <c r="J45" s="2">
        <f t="shared" si="7"/>
        <v>17</v>
      </c>
    </row>
    <row r="46" spans="1:17">
      <c r="A46" s="3" t="s">
        <v>70</v>
      </c>
      <c r="B46" s="39">
        <v>8</v>
      </c>
      <c r="C46" s="39">
        <v>3</v>
      </c>
      <c r="D46" s="2">
        <f t="shared" si="5"/>
        <v>5</v>
      </c>
      <c r="H46" s="3" t="str">
        <f t="shared" si="4"/>
        <v>n=43</v>
      </c>
      <c r="I46" s="2">
        <f t="shared" si="6"/>
        <v>5</v>
      </c>
      <c r="J46" s="2">
        <f t="shared" si="7"/>
        <v>46.5</v>
      </c>
    </row>
    <row r="47" spans="1:17">
      <c r="A47" s="3" t="s">
        <v>69</v>
      </c>
      <c r="B47" s="39">
        <v>5</v>
      </c>
      <c r="C47" s="39">
        <v>6</v>
      </c>
      <c r="D47" s="2">
        <f t="shared" si="5"/>
        <v>-1</v>
      </c>
      <c r="H47" s="3" t="str">
        <f t="shared" si="4"/>
        <v>n=44</v>
      </c>
      <c r="I47" s="2">
        <f t="shared" si="6"/>
        <v>1</v>
      </c>
      <c r="J47" s="2">
        <f t="shared" si="7"/>
        <v>-5.5</v>
      </c>
    </row>
    <row r="48" spans="1:17">
      <c r="A48" s="3" t="s">
        <v>68</v>
      </c>
      <c r="B48" s="39">
        <v>9</v>
      </c>
      <c r="C48" s="39">
        <v>6</v>
      </c>
      <c r="D48" s="2">
        <f t="shared" si="5"/>
        <v>3</v>
      </c>
      <c r="H48" s="3" t="str">
        <f t="shared" si="4"/>
        <v>n=45</v>
      </c>
      <c r="I48" s="2">
        <f t="shared" si="6"/>
        <v>3</v>
      </c>
      <c r="J48" s="2">
        <f t="shared" si="7"/>
        <v>30</v>
      </c>
    </row>
    <row r="49" spans="1:19">
      <c r="A49" s="3" t="s">
        <v>67</v>
      </c>
      <c r="B49" s="39">
        <v>10</v>
      </c>
      <c r="C49" s="39">
        <v>7</v>
      </c>
      <c r="D49" s="2">
        <f t="shared" si="5"/>
        <v>3</v>
      </c>
      <c r="H49" s="3" t="str">
        <f t="shared" si="4"/>
        <v>n=46</v>
      </c>
      <c r="I49" s="2">
        <f t="shared" si="6"/>
        <v>3</v>
      </c>
      <c r="J49" s="2">
        <f t="shared" si="7"/>
        <v>30</v>
      </c>
    </row>
    <row r="50" spans="1:19">
      <c r="A50" s="3" t="s">
        <v>66</v>
      </c>
      <c r="B50" s="39">
        <v>8</v>
      </c>
      <c r="C50" s="39">
        <v>6</v>
      </c>
      <c r="D50" s="2">
        <f t="shared" si="5"/>
        <v>2</v>
      </c>
      <c r="H50" s="3" t="str">
        <f t="shared" si="4"/>
        <v>n=47</v>
      </c>
      <c r="I50" s="2">
        <f t="shared" si="6"/>
        <v>2</v>
      </c>
      <c r="J50" s="2">
        <f t="shared" si="7"/>
        <v>17</v>
      </c>
    </row>
    <row r="51" spans="1:19">
      <c r="A51" s="3" t="s">
        <v>65</v>
      </c>
      <c r="B51" s="39">
        <v>7</v>
      </c>
      <c r="C51" s="39">
        <v>9</v>
      </c>
      <c r="D51" s="2">
        <f t="shared" si="5"/>
        <v>-2</v>
      </c>
      <c r="H51" s="3" t="str">
        <f t="shared" si="4"/>
        <v>n=48</v>
      </c>
      <c r="I51" s="2">
        <f t="shared" si="6"/>
        <v>2</v>
      </c>
      <c r="J51" s="2">
        <f t="shared" si="7"/>
        <v>-17</v>
      </c>
    </row>
    <row r="52" spans="1:19">
      <c r="A52" s="3" t="s">
        <v>64</v>
      </c>
      <c r="B52" s="39">
        <v>8</v>
      </c>
      <c r="C52" s="39">
        <v>4</v>
      </c>
      <c r="D52" s="2">
        <f t="shared" si="5"/>
        <v>4</v>
      </c>
      <c r="H52" s="3" t="str">
        <f t="shared" si="4"/>
        <v>n=49</v>
      </c>
      <c r="I52" s="2">
        <f t="shared" si="6"/>
        <v>4</v>
      </c>
      <c r="J52" s="2">
        <f t="shared" si="7"/>
        <v>40.5</v>
      </c>
    </row>
    <row r="53" spans="1:19">
      <c r="A53" s="3" t="s">
        <v>63</v>
      </c>
      <c r="B53" s="39">
        <v>5</v>
      </c>
      <c r="C53" s="39">
        <v>9</v>
      </c>
      <c r="D53" s="2">
        <f t="shared" si="5"/>
        <v>-4</v>
      </c>
      <c r="H53" s="3" t="str">
        <f t="shared" si="4"/>
        <v>n=50</v>
      </c>
      <c r="I53" s="2">
        <f t="shared" si="6"/>
        <v>4</v>
      </c>
      <c r="J53" s="2">
        <f t="shared" si="7"/>
        <v>-40.5</v>
      </c>
    </row>
    <row r="54" spans="1:19">
      <c r="A54" s="3" t="s">
        <v>62</v>
      </c>
      <c r="B54" s="39">
        <v>8</v>
      </c>
      <c r="C54" s="39">
        <v>3</v>
      </c>
      <c r="D54" s="2">
        <f t="shared" si="5"/>
        <v>5</v>
      </c>
      <c r="H54" s="3" t="str">
        <f t="shared" si="4"/>
        <v>n=51</v>
      </c>
      <c r="I54" s="2">
        <f t="shared" si="6"/>
        <v>5</v>
      </c>
      <c r="J54" s="2">
        <f t="shared" si="7"/>
        <v>46.5</v>
      </c>
    </row>
    <row r="55" spans="1:19">
      <c r="A55" s="3" t="s">
        <v>61</v>
      </c>
      <c r="B55" s="39">
        <v>8</v>
      </c>
      <c r="C55" s="39">
        <v>1</v>
      </c>
      <c r="D55" s="2">
        <f t="shared" si="5"/>
        <v>7</v>
      </c>
      <c r="H55" s="3" t="str">
        <f t="shared" si="4"/>
        <v>n=52</v>
      </c>
      <c r="I55" s="2">
        <f t="shared" si="6"/>
        <v>7</v>
      </c>
      <c r="J55" s="2">
        <f t="shared" si="7"/>
        <v>51.5</v>
      </c>
    </row>
    <row r="56" spans="1:19">
      <c r="A56" s="3" t="s">
        <v>60</v>
      </c>
      <c r="B56" s="39">
        <v>8</v>
      </c>
      <c r="C56" s="39">
        <v>3</v>
      </c>
      <c r="D56" s="2">
        <f t="shared" si="5"/>
        <v>5</v>
      </c>
      <c r="H56" s="3" t="str">
        <f t="shared" si="4"/>
        <v>n=53</v>
      </c>
      <c r="I56" s="2">
        <f t="shared" si="6"/>
        <v>5</v>
      </c>
      <c r="J56" s="2">
        <f t="shared" si="7"/>
        <v>46.5</v>
      </c>
    </row>
    <row r="57" spans="1:19">
      <c r="A57" s="3" t="s">
        <v>59</v>
      </c>
      <c r="B57" s="39">
        <v>8</v>
      </c>
      <c r="C57" s="39">
        <v>2</v>
      </c>
      <c r="D57" s="2">
        <f t="shared" si="5"/>
        <v>6</v>
      </c>
      <c r="H57" s="3" t="str">
        <f t="shared" si="4"/>
        <v>n=54</v>
      </c>
      <c r="I57" s="2">
        <f t="shared" si="6"/>
        <v>6</v>
      </c>
      <c r="J57" s="2">
        <f t="shared" si="7"/>
        <v>49.5</v>
      </c>
    </row>
    <row r="58" spans="1:19">
      <c r="A58" s="3" t="s">
        <v>58</v>
      </c>
      <c r="B58" s="39">
        <v>9</v>
      </c>
      <c r="C58" s="39">
        <v>9</v>
      </c>
      <c r="D58" s="2">
        <f t="shared" si="5"/>
        <v>0</v>
      </c>
      <c r="H58" s="3" t="str">
        <f t="shared" si="4"/>
        <v>n=55</v>
      </c>
      <c r="I58" s="2">
        <f t="shared" si="6"/>
        <v>0</v>
      </c>
      <c r="J58" s="2">
        <f t="shared" si="7"/>
        <v>0</v>
      </c>
    </row>
    <row r="59" spans="1:19">
      <c r="A59" s="3"/>
      <c r="H59" s="3"/>
    </row>
    <row r="60" spans="1:19">
      <c r="A60" s="3" t="s">
        <v>143</v>
      </c>
      <c r="B60" s="2">
        <f>AVERAGE($B$4:$B$58)</f>
        <v>6.7636363636363637</v>
      </c>
      <c r="C60" s="2">
        <f>AVERAGE($C$4:$C$58)</f>
        <v>5.836363636363636</v>
      </c>
      <c r="D60" s="2">
        <f>(SUMIF($D$4:$D$58,"&gt;0",$D$4:$D$58)+SUMIF($D$4:$D$58,"&lt;0",$D$4:$D$58))/COUNT($D$4:$D$58)</f>
        <v>0.92727272727272725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482</v>
      </c>
      <c r="M60" s="3"/>
    </row>
    <row r="61" spans="1:19">
      <c r="A61" s="3" t="s">
        <v>162</v>
      </c>
      <c r="B61" s="2">
        <f>STDEV($B$4:$B$58)/SQRT(COUNT($B$4:$B$58))</f>
        <v>0.31672103346554964</v>
      </c>
      <c r="C61" s="2">
        <f>STDEV($C$4:$C$58)/SQRT(COUNT($C$4:$C$58))</f>
        <v>0.28985499261387487</v>
      </c>
      <c r="D61" s="2">
        <f>STDEV($D$4:$D$58)/SQRT(COUNT($D$4:$D$58))</f>
        <v>0.42231887154414516</v>
      </c>
      <c r="H61" s="10" t="s">
        <v>161</v>
      </c>
      <c r="I61" s="2">
        <f>COUNT($B$4:$B$58)-COUNTIF($D$4:$D$58,0)</f>
        <v>52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P=0.0162159583539273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P=0.0297491752198195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P=0.148745876099097</v>
      </c>
      <c r="R64" s="55"/>
      <c r="S64" s="55"/>
    </row>
    <row r="65" spans="1:19" s="54" customFormat="1">
      <c r="A65" s="36" t="str">
        <f>CONCATENATE("t=",ROUND((ABS($D$60)/$D$61),5))</f>
        <v>t=2.19567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significant difference*</v>
      </c>
      <c r="E65" s="55"/>
      <c r="F65" s="55"/>
      <c r="H65" s="36" t="str">
        <f>CONCATENATE("t=",$I$60)</f>
        <v>t=482</v>
      </c>
      <c r="I65" s="55">
        <f>$I$61*($I$61+1)/4-TINV(0.05*2,1000000000)*SQRT($I$61*($I$61+1)*(2*$I$61+1)/24)</f>
        <v>508.38413259452614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t=482</v>
      </c>
      <c r="P65" s="55">
        <f>$I$61*($I$61+1)/4-TINV(0.05*2/$R$63,1000000000)*SQRT($I$61*($I$61+1)*(2*$I$61+1)/24)</f>
        <v>433.55153594055207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5" s="36"/>
    </row>
    <row r="66" spans="1:19" s="54" customFormat="1">
      <c r="A66" s="36" t="str">
        <f>CONCATENATE("t=",ROUND((ABS($D$60)/$D$61),5))</f>
        <v>t=2.19567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no significant difference</v>
      </c>
      <c r="E66" s="55"/>
      <c r="F66" s="55"/>
      <c r="H66" s="36" t="str">
        <f>CONCATENATE("t=",$I$60)</f>
        <v>t=482</v>
      </c>
      <c r="I66" s="55">
        <f>$I$61*($I$61+1)/4-TINV(0.01*2,1000000000)*SQRT($I$61*($I$61+1)*(2*$I$61+1)/24)</f>
        <v>433.55153594055207</v>
      </c>
      <c r="J66" s="36" t="str">
        <f>IF(I66&gt;I60,"P&lt;0.01  significant difference**","P&lt;0.01  no significant difference")</f>
        <v>P&lt;0.01  no significant difference</v>
      </c>
      <c r="K66" s="36"/>
      <c r="O66" s="36" t="str">
        <f>CONCATENATE("t=",$I$60)</f>
        <v>t=482</v>
      </c>
      <c r="P66" s="55">
        <f>$I$61*($I$61+1)/4-TINV(0.01*2/$R$63,1000000000)*SQRT($I$61*($I$61+1)*(2*$I$61+1)/24)</f>
        <v>372.95870686192819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6" s="36"/>
    </row>
    <row r="67" spans="1:19" s="54" customFormat="1">
      <c r="A67" s="36"/>
      <c r="B67" s="56" t="str">
        <f>CONCATENATE("two-tail   P=",TTEST($B$4:$B$58,$C$4:$C$58,2,1))</f>
        <v>two-tail   P=0.0324319167078546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P=0.0594520492283426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P=0.297260246141713</v>
      </c>
      <c r="R67" s="55"/>
      <c r="S67" s="55"/>
    </row>
    <row r="68" spans="1:19" s="54" customFormat="1">
      <c r="A68" s="36" t="str">
        <f>CONCATENATE("t=",ROUND((ABS($D$60)/$D$61),5))</f>
        <v>t=2.19567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significant difference*</v>
      </c>
      <c r="E68" s="55"/>
      <c r="F68" s="55"/>
      <c r="H68" s="36" t="str">
        <f>CONCATENATE("t=",$I$60)</f>
        <v>t=482</v>
      </c>
      <c r="I68" s="55">
        <f>$I$61*($I$61+1)/4-TINV(0.05,1000000000)*SQRT($I$61*($I$61+1)*(2*$I$61+1)/24)</f>
        <v>473.78292113961896</v>
      </c>
      <c r="J68" s="36" t="str">
        <f>IF(I68&gt;I60,"P&lt;0.05  significant difference*","P&lt;0.05  no significant difference")</f>
        <v>P&lt;0.05  no significant difference</v>
      </c>
      <c r="K68" s="36"/>
      <c r="O68" s="36" t="str">
        <f>CONCATENATE("t=",$I$60)</f>
        <v>t=482</v>
      </c>
      <c r="P68" s="55">
        <f>$I$61*($I$61+1)/4-TINV(0.05/$R$63,1000000000)*SQRT($I$61*($I$61+1)*(2*$I$61+1)/24)</f>
        <v>406.15682178222784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8" s="36"/>
    </row>
    <row r="69" spans="1:19" s="54" customFormat="1">
      <c r="A69" s="36" t="str">
        <f>CONCATENATE("t=",ROUND((ABS($D$60)/$D$61),5))</f>
        <v>t=2.19567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no significant difference</v>
      </c>
      <c r="E69" s="55"/>
      <c r="F69" s="55"/>
      <c r="H69" s="36" t="str">
        <f>CONCATENATE("t=",$I$60)</f>
        <v>t=482</v>
      </c>
      <c r="I69" s="55">
        <f>$I$61*($I$61+1)/4-TINV(0.01,1000000000)*SQRT($I$61*($I$61+1)*(2*$I$61+1)/24)</f>
        <v>406.15682178222784</v>
      </c>
      <c r="J69" s="36" t="str">
        <f>IF(I69&gt;I60,"P&lt;0.01  significant difference**","P&lt;0.01  no significant difference")</f>
        <v>P&lt;0.01  no significant difference</v>
      </c>
      <c r="K69" s="36"/>
      <c r="O69" s="36" t="str">
        <f>CONCATENATE("t=",$I$60)</f>
        <v>t=482</v>
      </c>
      <c r="P69" s="55">
        <f>$I$61*($I$61+1)/4-TINV(0.01/$R$63,1000000000)*SQRT($I$61*($I$61+1)*(2*$I$61+1)/24)</f>
        <v>349.67194596472262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9" s="36"/>
    </row>
    <row r="71" spans="1:19">
      <c r="A71" s="3"/>
      <c r="B71" s="3" t="str">
        <f>B3</f>
        <v>AWS</v>
      </c>
      <c r="C71" s="3" t="str">
        <f>C3</f>
        <v>AceScope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AWS</v>
      </c>
      <c r="K71" s="3" t="str">
        <f>C3</f>
        <v>AceScope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6</v>
      </c>
      <c r="C72" s="2">
        <f t="shared" ref="C72:C103" si="9">IF(ISBLANK(VLOOKUP($A72,$A$4:$C$58,3,FALSE)),NA(),VLOOKUP($A72,$A$4:$C$58,3,FALSE))</f>
        <v>6</v>
      </c>
      <c r="D72" s="3"/>
      <c r="E72" s="2">
        <f>(((COUNT($B$4:$B$58)-COUNTIF($D$4:$D$58,0))+1)*(COUNT($B$4:$B$58)-COUNTIF($D$4:$D$58,0))/4)</f>
        <v>689</v>
      </c>
      <c r="F72" s="2">
        <v>1</v>
      </c>
      <c r="G72" s="2">
        <f>(((COUNT($B$4:$B$58)-COUNTIF($D$4:$D$58,0))+1)*(COUNT($B$4:$B$58)-COUNTIF($D$4:$D$58,0))/4)</f>
        <v>689</v>
      </c>
      <c r="H72" s="2">
        <v>1</v>
      </c>
      <c r="J72" s="2">
        <f>PERCENTILE($B$4:$B$58,0.1)</f>
        <v>3.4000000000000004</v>
      </c>
      <c r="K72" s="2">
        <f>PERCENTILE($C$4:$C$58,0.1)</f>
        <v>3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4</v>
      </c>
      <c r="C73" s="2">
        <f t="shared" si="9"/>
        <v>8</v>
      </c>
      <c r="D73" s="3"/>
      <c r="E73" s="2">
        <f t="shared" ref="E73:E104" si="10">$I$61*($I$61+1)/4-TINV(F73*2,1000000000)*SQRT($I$61*($I$61+1)*(2*$I$61+1)/24)</f>
        <v>689</v>
      </c>
      <c r="F73" s="2">
        <v>0.5</v>
      </c>
      <c r="G73" s="2">
        <f t="shared" ref="G73:G104" si="11">$I$61*($I$61+1)/4-TINV(H73,1000000000)*SQRT($I$61*($I$61+1)*(2*$I$61+1)/24)</f>
        <v>614.9365323164011</v>
      </c>
      <c r="H73" s="2">
        <v>0.5</v>
      </c>
      <c r="J73" s="2">
        <f>PERCENTILE($B$4:$B$58,0.25)-PERCENTILE($B$4:$B$58,0.1)</f>
        <v>1.5999999999999996</v>
      </c>
      <c r="K73" s="2">
        <f>PERCENTILE($C$4:$C$58,0.25)-PERCENTILE($C$4:$C$58,0.1)</f>
        <v>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4</v>
      </c>
      <c r="C74" s="2">
        <f t="shared" si="9"/>
        <v>8</v>
      </c>
      <c r="D74" s="3"/>
      <c r="E74" s="2">
        <f t="shared" si="10"/>
        <v>661.18082479875738</v>
      </c>
      <c r="F74" s="2">
        <v>0.4</v>
      </c>
      <c r="G74" s="2">
        <f t="shared" si="11"/>
        <v>596.58439417696059</v>
      </c>
      <c r="H74" s="2">
        <v>0.4</v>
      </c>
      <c r="J74" s="2">
        <f>PERCENTILE($B$4:$B$58,0.5)-PERCENTILE($B$4:$B$58,0.25)</f>
        <v>2</v>
      </c>
      <c r="K74" s="2">
        <f>PERCENTILE($C$4:$C$58,0.5)-PERCENTILE($C$4:$C$58,0.25)</f>
        <v>2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2</v>
      </c>
      <c r="C75" s="2">
        <f t="shared" si="9"/>
        <v>8</v>
      </c>
      <c r="D75" s="3"/>
      <c r="E75" s="2">
        <f t="shared" si="10"/>
        <v>631.41732393418374</v>
      </c>
      <c r="F75" s="2">
        <v>0.3</v>
      </c>
      <c r="G75" s="2">
        <f t="shared" si="11"/>
        <v>575.19271710247494</v>
      </c>
      <c r="H75" s="2">
        <v>0.3</v>
      </c>
      <c r="J75" s="2">
        <f>PERCENTILE($B$4:$B$58,0.75)-PERCENTILE($B$4:$B$58,0.5)</f>
        <v>2</v>
      </c>
      <c r="K75" s="2">
        <f>PERCENTILE($C$4:$C$58,0.75)-PERCENTILE($C$4:$C$58,0.5)</f>
        <v>1.5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2</v>
      </c>
      <c r="C76" s="2">
        <f t="shared" si="9"/>
        <v>8</v>
      </c>
      <c r="D76" s="3"/>
      <c r="E76" s="2">
        <f t="shared" si="10"/>
        <v>596.58439417696059</v>
      </c>
      <c r="F76" s="2">
        <v>0.2</v>
      </c>
      <c r="G76" s="2">
        <f t="shared" si="11"/>
        <v>548.27711616361501</v>
      </c>
      <c r="H76" s="2">
        <v>0.2</v>
      </c>
      <c r="J76" s="2">
        <f>PERCENTILE($B$4:$B$58,0.9)-PERCENTILE($B$4:$B$58,0.75)</f>
        <v>0</v>
      </c>
      <c r="K76" s="2">
        <f>PERCENTILE($C$4:$C$58,0.9)-PERCENTILE($C$4:$C$58,0.75)</f>
        <v>1.1000000000000014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5</v>
      </c>
      <c r="C77" s="2">
        <f t="shared" si="9"/>
        <v>8</v>
      </c>
      <c r="D77" s="3"/>
      <c r="E77" s="2">
        <f t="shared" si="10"/>
        <v>548.27711616361501</v>
      </c>
      <c r="F77" s="2">
        <v>0.1</v>
      </c>
      <c r="G77" s="2">
        <f t="shared" si="11"/>
        <v>508.38413259452614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5</v>
      </c>
      <c r="C78" s="2">
        <f t="shared" si="9"/>
        <v>8</v>
      </c>
      <c r="D78" s="3"/>
      <c r="E78" s="2">
        <f t="shared" si="10"/>
        <v>541.77618406576585</v>
      </c>
      <c r="F78" s="2">
        <v>0.09</v>
      </c>
      <c r="G78" s="2">
        <f t="shared" si="11"/>
        <v>502.83405966087946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5</v>
      </c>
      <c r="C79" s="2">
        <f t="shared" si="9"/>
        <v>8</v>
      </c>
      <c r="D79" s="3"/>
      <c r="E79" s="2">
        <f t="shared" si="10"/>
        <v>534.71380038156701</v>
      </c>
      <c r="F79" s="2">
        <v>0.08</v>
      </c>
      <c r="G79" s="2">
        <f t="shared" si="11"/>
        <v>496.76303207936564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5</v>
      </c>
      <c r="C80" s="2">
        <f t="shared" si="9"/>
        <v>8</v>
      </c>
      <c r="D80" s="3"/>
      <c r="E80" s="2">
        <f t="shared" si="10"/>
        <v>526.94833414215555</v>
      </c>
      <c r="F80" s="2">
        <v>7.0000000000000007E-2</v>
      </c>
      <c r="G80" s="2">
        <f t="shared" si="11"/>
        <v>490.04016167081988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</v>
      </c>
      <c r="C81" s="2">
        <f t="shared" si="9"/>
        <v>4</v>
      </c>
      <c r="D81" s="3"/>
      <c r="E81" s="2">
        <f t="shared" si="10"/>
        <v>518.27551997905891</v>
      </c>
      <c r="F81" s="2">
        <v>0.06</v>
      </c>
      <c r="G81" s="2">
        <f t="shared" si="11"/>
        <v>482.47635751714182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8</v>
      </c>
      <c r="C82" s="2">
        <f t="shared" si="9"/>
        <v>4</v>
      </c>
      <c r="D82" s="3"/>
      <c r="E82" s="2">
        <f t="shared" si="10"/>
        <v>508.38413259452614</v>
      </c>
      <c r="F82" s="2">
        <v>0.05</v>
      </c>
      <c r="G82" s="2">
        <f t="shared" si="11"/>
        <v>473.78292113961896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8</v>
      </c>
      <c r="C83" s="2">
        <f t="shared" si="9"/>
        <v>4</v>
      </c>
      <c r="D83" s="3"/>
      <c r="E83" s="2">
        <f t="shared" si="10"/>
        <v>496.76303207936564</v>
      </c>
      <c r="F83" s="2">
        <v>0.04</v>
      </c>
      <c r="G83" s="2">
        <f t="shared" si="11"/>
        <v>463.48471256089226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9</v>
      </c>
      <c r="C84" s="2">
        <f t="shared" si="9"/>
        <v>6</v>
      </c>
      <c r="D84" s="3"/>
      <c r="E84" s="2">
        <f t="shared" si="10"/>
        <v>482.47635751714182</v>
      </c>
      <c r="F84" s="2">
        <v>0.03</v>
      </c>
      <c r="G84" s="2">
        <f t="shared" si="11"/>
        <v>450.70964815966931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9</v>
      </c>
      <c r="C85" s="2">
        <f t="shared" si="9"/>
        <v>6</v>
      </c>
      <c r="D85" s="3"/>
      <c r="E85" s="2">
        <f t="shared" si="10"/>
        <v>463.48471256089226</v>
      </c>
      <c r="F85" s="2">
        <v>0.02</v>
      </c>
      <c r="G85" s="2">
        <f t="shared" si="11"/>
        <v>433.55153594055207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6</v>
      </c>
      <c r="C86" s="2">
        <f t="shared" si="9"/>
        <v>4</v>
      </c>
      <c r="D86" s="3"/>
      <c r="E86" s="2">
        <f t="shared" si="10"/>
        <v>433.55153594055207</v>
      </c>
      <c r="F86" s="2">
        <v>0.01</v>
      </c>
      <c r="G86" s="2">
        <f t="shared" si="11"/>
        <v>406.15682178222784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6</v>
      </c>
      <c r="C87" s="2">
        <f t="shared" si="9"/>
        <v>4</v>
      </c>
      <c r="D87" s="3"/>
      <c r="E87" s="2">
        <f t="shared" si="10"/>
        <v>429.23940297012894</v>
      </c>
      <c r="F87" s="2">
        <v>8.9999999999999993E-3</v>
      </c>
      <c r="G87" s="2">
        <f t="shared" si="11"/>
        <v>402.17909156712273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7</v>
      </c>
      <c r="C88" s="2">
        <f t="shared" si="9"/>
        <v>6</v>
      </c>
      <c r="D88" s="3"/>
      <c r="E88" s="2">
        <f t="shared" si="10"/>
        <v>424.48505630216192</v>
      </c>
      <c r="F88" s="2">
        <v>8.0000000000000002E-3</v>
      </c>
      <c r="G88" s="2">
        <f t="shared" si="11"/>
        <v>397.78510385146802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7</v>
      </c>
      <c r="C89" s="2">
        <f t="shared" si="9"/>
        <v>6</v>
      </c>
      <c r="D89" s="3"/>
      <c r="E89" s="2">
        <f t="shared" si="10"/>
        <v>419.17614437389182</v>
      </c>
      <c r="F89" s="2">
        <v>7.0000000000000001E-3</v>
      </c>
      <c r="G89" s="2">
        <f t="shared" si="11"/>
        <v>392.86857235847594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5</v>
      </c>
      <c r="C90" s="2">
        <f t="shared" si="9"/>
        <v>1</v>
      </c>
      <c r="D90" s="3"/>
      <c r="E90" s="2">
        <f t="shared" si="10"/>
        <v>413.14985063667592</v>
      </c>
      <c r="F90" s="2">
        <v>6.0000000000000001E-3</v>
      </c>
      <c r="G90" s="2">
        <f t="shared" si="11"/>
        <v>387.27533467739539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5</v>
      </c>
      <c r="C91" s="2">
        <f t="shared" si="9"/>
        <v>1</v>
      </c>
      <c r="D91" s="3"/>
      <c r="E91" s="2">
        <f t="shared" si="10"/>
        <v>406.15682178222784</v>
      </c>
      <c r="F91" s="2">
        <v>5.0000000000000001E-3</v>
      </c>
      <c r="G91" s="2">
        <f t="shared" si="11"/>
        <v>380.76902879825349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3</v>
      </c>
      <c r="C92" s="2">
        <f t="shared" si="9"/>
        <v>7</v>
      </c>
      <c r="D92" s="3"/>
      <c r="E92" s="2">
        <f t="shared" si="10"/>
        <v>397.78510385146802</v>
      </c>
      <c r="F92" s="2">
        <v>4.0000000000000001E-3</v>
      </c>
      <c r="G92" s="2">
        <f t="shared" si="11"/>
        <v>372.95870686192819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10</v>
      </c>
      <c r="C93" s="2">
        <f t="shared" si="9"/>
        <v>9</v>
      </c>
      <c r="D93" s="3"/>
      <c r="E93" s="2">
        <f t="shared" si="10"/>
        <v>387.27533467739539</v>
      </c>
      <c r="F93" s="2">
        <v>3.0000000000000001E-3</v>
      </c>
      <c r="G93" s="2">
        <f t="shared" si="11"/>
        <v>363.1226470732895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10</v>
      </c>
      <c r="C94" s="2">
        <f t="shared" si="9"/>
        <v>9</v>
      </c>
      <c r="D94" s="3"/>
      <c r="E94" s="2">
        <f t="shared" si="10"/>
        <v>372.95870686192819</v>
      </c>
      <c r="F94" s="2">
        <v>2E-3</v>
      </c>
      <c r="G94" s="2">
        <f t="shared" si="11"/>
        <v>349.67194596472262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3</v>
      </c>
      <c r="C95" s="2">
        <f t="shared" si="9"/>
        <v>8</v>
      </c>
      <c r="D95" s="3"/>
      <c r="E95" s="2">
        <f t="shared" si="10"/>
        <v>349.67194596472262</v>
      </c>
      <c r="F95" s="2">
        <v>1E-3</v>
      </c>
      <c r="G95" s="2">
        <f t="shared" si="11"/>
        <v>327.67828853084507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3</v>
      </c>
      <c r="C96" s="2">
        <f t="shared" si="9"/>
        <v>8</v>
      </c>
      <c r="D96" s="3"/>
      <c r="E96" s="2">
        <f t="shared" si="10"/>
        <v>346.25072126411726</v>
      </c>
      <c r="F96" s="2">
        <v>8.9999999999999998E-4</v>
      </c>
      <c r="G96" s="2">
        <f t="shared" si="11"/>
        <v>324.43598487097466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8</v>
      </c>
      <c r="C97" s="2">
        <f t="shared" si="9"/>
        <v>5</v>
      </c>
      <c r="D97" s="3"/>
      <c r="E97" s="2">
        <f t="shared" si="10"/>
        <v>342.46045660849541</v>
      </c>
      <c r="F97" s="2">
        <v>8.0000000000000004E-4</v>
      </c>
      <c r="G97" s="2">
        <f t="shared" si="11"/>
        <v>320.84083935495221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8</v>
      </c>
      <c r="C98" s="2">
        <f t="shared" si="9"/>
        <v>5</v>
      </c>
      <c r="D98" s="3"/>
      <c r="E98" s="2">
        <f t="shared" si="10"/>
        <v>338.20607606396499</v>
      </c>
      <c r="F98" s="2">
        <v>6.9999999999999999E-4</v>
      </c>
      <c r="G98" s="2">
        <f t="shared" si="11"/>
        <v>316.80167337491031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4</v>
      </c>
      <c r="C99" s="2">
        <f t="shared" si="9"/>
        <v>3</v>
      </c>
      <c r="D99" s="3"/>
      <c r="E99" s="2">
        <f t="shared" si="10"/>
        <v>333.34943096807314</v>
      </c>
      <c r="F99" s="2">
        <v>5.9999999999999995E-4</v>
      </c>
      <c r="G99" s="2">
        <f t="shared" si="11"/>
        <v>312.18592246964249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4</v>
      </c>
      <c r="C100" s="2">
        <f t="shared" si="9"/>
        <v>3</v>
      </c>
      <c r="D100" s="3"/>
      <c r="E100" s="2">
        <f t="shared" si="10"/>
        <v>327.67828853084507</v>
      </c>
      <c r="F100" s="2">
        <v>5.0000000000000001E-4</v>
      </c>
      <c r="G100" s="2">
        <f t="shared" si="11"/>
        <v>306.78980599782619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6</v>
      </c>
      <c r="C101" s="2">
        <f t="shared" si="9"/>
        <v>3</v>
      </c>
      <c r="D101" s="3"/>
      <c r="E101" s="2">
        <f t="shared" si="10"/>
        <v>320.84083935495221</v>
      </c>
      <c r="F101" s="2">
        <v>4.0000000000000002E-4</v>
      </c>
      <c r="G101" s="2">
        <f t="shared" si="11"/>
        <v>300.27526038527265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7</v>
      </c>
      <c r="C102" s="2">
        <f t="shared" si="9"/>
        <v>5</v>
      </c>
      <c r="D102" s="3"/>
      <c r="E102" s="2">
        <f t="shared" si="10"/>
        <v>312.18592246964249</v>
      </c>
      <c r="F102" s="2">
        <v>2.9999999999999997E-4</v>
      </c>
      <c r="G102" s="2">
        <f t="shared" si="11"/>
        <v>292.01602105061932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7</v>
      </c>
      <c r="C103" s="2">
        <f t="shared" si="9"/>
        <v>5</v>
      </c>
      <c r="D103" s="3"/>
      <c r="E103" s="2">
        <f t="shared" si="10"/>
        <v>300.27526038527265</v>
      </c>
      <c r="F103" s="2">
        <v>2.0000000000000001E-4</v>
      </c>
      <c r="G103" s="2">
        <f t="shared" si="11"/>
        <v>280.6272650523108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10</v>
      </c>
      <c r="C104" s="2">
        <f t="shared" ref="C104:C135" si="13">IF(ISBLANK(VLOOKUP($A104,$A$4:$C$58,3,FALSE)),NA(),VLOOKUP($A104,$A$4:$C$58,3,FALSE))</f>
        <v>3</v>
      </c>
      <c r="D104" s="3"/>
      <c r="E104" s="2">
        <f t="shared" si="10"/>
        <v>280.6272650523108</v>
      </c>
      <c r="F104" s="2">
        <v>1E-4</v>
      </c>
      <c r="G104" s="2">
        <f t="shared" si="11"/>
        <v>261.7871421662436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10</v>
      </c>
      <c r="C105" s="2">
        <f t="shared" si="13"/>
        <v>3</v>
      </c>
      <c r="D105" s="3"/>
      <c r="E105" s="2">
        <f t="shared" ref="E105:E130" si="14">$I$61*($I$61+1)/4-TINV(F105*2,1000000000)*SQRT($I$61*($I$61+1)*(2*$I$61+1)/24)</f>
        <v>277.71386261303047</v>
      </c>
      <c r="F105" s="2">
        <v>9.0000000000000006E-5</v>
      </c>
      <c r="G105" s="2">
        <f t="shared" ref="G105:G130" si="15">$I$61*($I$61+1)/4-TINV(H105,1000000000)*SQRT($I$61*($I$61+1)*(2*$I$61+1)/24)</f>
        <v>258.98826353062009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5</v>
      </c>
      <c r="C106" s="2">
        <f t="shared" si="13"/>
        <v>3</v>
      </c>
      <c r="D106" s="3"/>
      <c r="E106" s="2">
        <f t="shared" si="14"/>
        <v>274.47858991087026</v>
      </c>
      <c r="F106" s="2">
        <v>8.0000000000000007E-5</v>
      </c>
      <c r="G106" s="2">
        <f t="shared" si="15"/>
        <v>255.87864480786163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5</v>
      </c>
      <c r="C107" s="2">
        <f t="shared" si="13"/>
        <v>3</v>
      </c>
      <c r="D107" s="3"/>
      <c r="E107" s="2">
        <f t="shared" si="14"/>
        <v>270.83780436715415</v>
      </c>
      <c r="F107" s="2">
        <v>6.9999999999999994E-5</v>
      </c>
      <c r="G107" s="2">
        <f t="shared" si="15"/>
        <v>252.37738565175493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6</v>
      </c>
      <c r="C108" s="2">
        <f t="shared" si="13"/>
        <v>9</v>
      </c>
      <c r="D108" s="3"/>
      <c r="E108" s="2">
        <f t="shared" si="14"/>
        <v>266.66977804308777</v>
      </c>
      <c r="F108" s="2">
        <v>6.0000000000000002E-5</v>
      </c>
      <c r="G108" s="2">
        <f t="shared" si="15"/>
        <v>248.36669254432076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6</v>
      </c>
      <c r="C109" s="2">
        <f t="shared" si="13"/>
        <v>9</v>
      </c>
      <c r="D109" s="3"/>
      <c r="E109" s="2">
        <f t="shared" si="14"/>
        <v>261.7871421662436</v>
      </c>
      <c r="F109" s="2">
        <v>5.0000000000000002E-5</v>
      </c>
      <c r="G109" s="2">
        <f t="shared" si="15"/>
        <v>243.66519168117668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2</v>
      </c>
      <c r="C110" s="2">
        <f t="shared" si="13"/>
        <v>6</v>
      </c>
      <c r="D110" s="3"/>
      <c r="E110" s="2">
        <f t="shared" si="14"/>
        <v>255.87864480786163</v>
      </c>
      <c r="F110" s="2">
        <v>4.0000000000000003E-5</v>
      </c>
      <c r="G110" s="2">
        <f t="shared" si="15"/>
        <v>237.97142554726071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2</v>
      </c>
      <c r="C111" s="2">
        <f t="shared" si="13"/>
        <v>6</v>
      </c>
      <c r="D111" s="3"/>
      <c r="E111" s="2">
        <f t="shared" si="14"/>
        <v>248.36669254432076</v>
      </c>
      <c r="F111" s="2">
        <v>3.0000000000000001E-5</v>
      </c>
      <c r="G111" s="2">
        <f t="shared" si="15"/>
        <v>230.72564808861586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2</v>
      </c>
      <c r="C112" s="2">
        <f t="shared" si="13"/>
        <v>6</v>
      </c>
      <c r="D112" s="3"/>
      <c r="E112" s="2">
        <f t="shared" si="14"/>
        <v>237.97142554726071</v>
      </c>
      <c r="F112" s="2">
        <v>2.0000000000000002E-5</v>
      </c>
      <c r="G112" s="2">
        <f t="shared" si="15"/>
        <v>220.68663492731082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4</v>
      </c>
      <c r="C113" s="2">
        <f t="shared" si="13"/>
        <v>5</v>
      </c>
      <c r="D113" s="3"/>
      <c r="E113" s="2">
        <f t="shared" si="14"/>
        <v>220.68663492731082</v>
      </c>
      <c r="F113" s="2">
        <v>1.0000000000000001E-5</v>
      </c>
      <c r="G113" s="2">
        <f t="shared" si="15"/>
        <v>203.96499047909026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4</v>
      </c>
      <c r="C114" s="2">
        <f t="shared" si="13"/>
        <v>5</v>
      </c>
      <c r="D114" s="3"/>
      <c r="E114" s="2">
        <f t="shared" si="14"/>
        <v>218.10993989972303</v>
      </c>
      <c r="F114" s="2">
        <v>9.0000000000000002E-6</v>
      </c>
      <c r="G114" s="2">
        <f t="shared" si="15"/>
        <v>201.46927973605409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9</v>
      </c>
      <c r="C115" s="2">
        <f t="shared" si="13"/>
        <v>7</v>
      </c>
      <c r="D115" s="3"/>
      <c r="E115" s="2">
        <f t="shared" si="14"/>
        <v>215.24459003650986</v>
      </c>
      <c r="F115" s="2">
        <v>7.9999999999999996E-6</v>
      </c>
      <c r="G115" s="2">
        <f t="shared" si="15"/>
        <v>198.69311820499439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9</v>
      </c>
      <c r="C116" s="2">
        <f t="shared" si="13"/>
        <v>7</v>
      </c>
      <c r="D116" s="3"/>
      <c r="E116" s="2">
        <f t="shared" si="14"/>
        <v>212.01515947650489</v>
      </c>
      <c r="F116" s="2">
        <v>6.9999999999999999E-6</v>
      </c>
      <c r="G116" s="2">
        <f t="shared" si="15"/>
        <v>195.56312382713668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9</v>
      </c>
      <c r="C117" s="2">
        <f t="shared" si="13"/>
        <v>7</v>
      </c>
      <c r="D117" s="3"/>
      <c r="E117" s="2">
        <f t="shared" si="14"/>
        <v>208.3117476524319</v>
      </c>
      <c r="F117" s="2">
        <v>6.0000000000000002E-6</v>
      </c>
      <c r="G117" s="2">
        <f t="shared" si="15"/>
        <v>191.97235774941277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9</v>
      </c>
      <c r="C118" s="2">
        <f t="shared" si="13"/>
        <v>7</v>
      </c>
      <c r="D118" s="3"/>
      <c r="E118" s="2">
        <f t="shared" si="14"/>
        <v>203.96499047909026</v>
      </c>
      <c r="F118" s="2">
        <v>5.0000000000000004E-6</v>
      </c>
      <c r="G118" s="2">
        <f t="shared" si="15"/>
        <v>187.75595687944798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9</v>
      </c>
      <c r="C119" s="2">
        <f t="shared" si="13"/>
        <v>7</v>
      </c>
      <c r="D119" s="3"/>
      <c r="E119" s="2">
        <f t="shared" si="14"/>
        <v>198.69311820499439</v>
      </c>
      <c r="F119" s="2">
        <v>3.9999999999999998E-6</v>
      </c>
      <c r="G119" s="2">
        <f t="shared" si="15"/>
        <v>182.6395545990012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9</v>
      </c>
      <c r="C120" s="2">
        <f t="shared" si="13"/>
        <v>7</v>
      </c>
      <c r="D120" s="3"/>
      <c r="E120" s="2">
        <f t="shared" si="14"/>
        <v>191.97235774941277</v>
      </c>
      <c r="F120" s="2">
        <v>3.0000000000000001E-6</v>
      </c>
      <c r="G120" s="2">
        <f t="shared" si="15"/>
        <v>176.11292716714593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7</v>
      </c>
      <c r="C121" s="2">
        <f t="shared" si="13"/>
        <v>4</v>
      </c>
      <c r="D121" s="3"/>
      <c r="E121" s="2">
        <f t="shared" si="14"/>
        <v>182.6395545990012</v>
      </c>
      <c r="F121" s="2">
        <v>1.9999999999999999E-6</v>
      </c>
      <c r="G121" s="2">
        <f t="shared" si="15"/>
        <v>167.04240560870858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6</v>
      </c>
      <c r="C122" s="2">
        <f t="shared" si="13"/>
        <v>5</v>
      </c>
      <c r="D122" s="3"/>
      <c r="E122" s="2">
        <f t="shared" si="14"/>
        <v>167.04240560870858</v>
      </c>
      <c r="F122" s="2">
        <v>9.9999999999999995E-7</v>
      </c>
      <c r="G122" s="2">
        <f t="shared" si="15"/>
        <v>151.86557138288788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6</v>
      </c>
      <c r="C123" s="2">
        <f t="shared" si="13"/>
        <v>5</v>
      </c>
      <c r="D123" s="3"/>
      <c r="E123" s="2">
        <f t="shared" si="14"/>
        <v>164.70922181190156</v>
      </c>
      <c r="F123" s="2">
        <v>8.9999999999999996E-7</v>
      </c>
      <c r="G123" s="2">
        <f t="shared" si="15"/>
        <v>149.59340755666472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8</v>
      </c>
      <c r="C124" s="2">
        <f t="shared" si="13"/>
        <v>6</v>
      </c>
      <c r="D124" s="3"/>
      <c r="E124" s="2">
        <f t="shared" si="14"/>
        <v>162.11228427217611</v>
      </c>
      <c r="F124" s="2">
        <v>7.9999999999999996E-7</v>
      </c>
      <c r="G124" s="2">
        <f t="shared" si="15"/>
        <v>147.06383894722535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8</v>
      </c>
      <c r="C125" s="2">
        <f t="shared" si="13"/>
        <v>6</v>
      </c>
      <c r="D125" s="3"/>
      <c r="E125" s="2">
        <f t="shared" si="14"/>
        <v>159.18240947538993</v>
      </c>
      <c r="F125" s="2">
        <v>6.9999999999999997E-7</v>
      </c>
      <c r="G125" s="2">
        <f t="shared" si="15"/>
        <v>144.20928437722125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8</v>
      </c>
      <c r="C126" s="2">
        <f t="shared" si="13"/>
        <v>5</v>
      </c>
      <c r="D126" s="3"/>
      <c r="E126" s="2">
        <f t="shared" si="14"/>
        <v>155.81870865738722</v>
      </c>
      <c r="F126" s="2">
        <v>5.9999999999999997E-7</v>
      </c>
      <c r="G126" s="2">
        <f t="shared" si="15"/>
        <v>140.93117085667268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8</v>
      </c>
      <c r="C127" s="2">
        <f t="shared" si="13"/>
        <v>5</v>
      </c>
      <c r="D127" s="3"/>
      <c r="E127" s="2">
        <f t="shared" si="14"/>
        <v>151.86557138288788</v>
      </c>
      <c r="F127" s="2">
        <v>4.9999999999999998E-7</v>
      </c>
      <c r="G127" s="2">
        <f t="shared" si="15"/>
        <v>137.07743103610494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6</v>
      </c>
      <c r="C128" s="2">
        <f t="shared" si="13"/>
        <v>5</v>
      </c>
      <c r="D128" s="3"/>
      <c r="E128" s="2">
        <f t="shared" si="14"/>
        <v>147.06383894722535</v>
      </c>
      <c r="F128" s="2">
        <v>3.9999999999999998E-7</v>
      </c>
      <c r="G128" s="2">
        <f t="shared" si="15"/>
        <v>132.3947370499443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6</v>
      </c>
      <c r="C129" s="2">
        <f t="shared" si="13"/>
        <v>5</v>
      </c>
      <c r="D129" s="3"/>
      <c r="E129" s="2">
        <f t="shared" si="14"/>
        <v>140.93117085667268</v>
      </c>
      <c r="F129" s="2">
        <v>2.9999999999999999E-7</v>
      </c>
      <c r="G129" s="2">
        <f t="shared" si="15"/>
        <v>126.41145363331361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4</v>
      </c>
      <c r="C130" s="2">
        <f t="shared" si="13"/>
        <v>7</v>
      </c>
      <c r="D130" s="3"/>
      <c r="E130" s="2">
        <f t="shared" si="14"/>
        <v>132.3947370499443</v>
      </c>
      <c r="F130" s="2">
        <v>1.9999999999999999E-7</v>
      </c>
      <c r="G130" s="2">
        <f t="shared" si="15"/>
        <v>118.07816216665037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4</v>
      </c>
      <c r="C131" s="2">
        <f t="shared" si="13"/>
        <v>7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9</v>
      </c>
      <c r="C132" s="2">
        <f t="shared" si="13"/>
        <v>9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9</v>
      </c>
      <c r="C133" s="2">
        <f t="shared" si="13"/>
        <v>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9</v>
      </c>
      <c r="C134" s="2">
        <f t="shared" si="13"/>
        <v>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9</v>
      </c>
      <c r="C135" s="2">
        <f t="shared" si="13"/>
        <v>8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9</v>
      </c>
      <c r="C136" s="2">
        <f t="shared" ref="C136:C171" si="17">IF(ISBLANK(VLOOKUP($A136,$A$4:$C$58,3,FALSE)),NA(),VLOOKUP($A136,$A$4:$C$58,3,FALSE))</f>
        <v>8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10</v>
      </c>
      <c r="C137" s="2">
        <f t="shared" si="17"/>
        <v>7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10</v>
      </c>
      <c r="C138" s="2">
        <f t="shared" si="17"/>
        <v>7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7</v>
      </c>
      <c r="C139" s="2">
        <f t="shared" si="17"/>
        <v>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7</v>
      </c>
      <c r="C140" s="2">
        <f t="shared" si="17"/>
        <v>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8</v>
      </c>
      <c r="C141" s="2">
        <f t="shared" si="17"/>
        <v>6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9</v>
      </c>
      <c r="C142" s="2">
        <f t="shared" si="17"/>
        <v>7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9</v>
      </c>
      <c r="C143" s="2">
        <f t="shared" si="17"/>
        <v>7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7</v>
      </c>
      <c r="C144" s="2">
        <f t="shared" si="17"/>
        <v>5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7</v>
      </c>
      <c r="C145" s="2">
        <f t="shared" si="17"/>
        <v>5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9</v>
      </c>
      <c r="C146" s="2">
        <f t="shared" si="17"/>
        <v>7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9</v>
      </c>
      <c r="C147" s="2">
        <f t="shared" si="17"/>
        <v>7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8</v>
      </c>
      <c r="C148" s="2">
        <f t="shared" si="17"/>
        <v>3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8</v>
      </c>
      <c r="C149" s="2">
        <f t="shared" si="17"/>
        <v>3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5</v>
      </c>
      <c r="C150" s="2">
        <f t="shared" si="17"/>
        <v>6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5</v>
      </c>
      <c r="C151" s="2">
        <f t="shared" si="17"/>
        <v>6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9</v>
      </c>
      <c r="C152" s="2">
        <f t="shared" si="17"/>
        <v>6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10</v>
      </c>
      <c r="C153" s="2">
        <f t="shared" si="17"/>
        <v>7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10</v>
      </c>
      <c r="C154" s="2">
        <f t="shared" si="17"/>
        <v>7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8</v>
      </c>
      <c r="C155" s="2">
        <f t="shared" si="17"/>
        <v>6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8</v>
      </c>
      <c r="C156" s="2">
        <f t="shared" si="17"/>
        <v>6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7</v>
      </c>
      <c r="C157" s="2">
        <f t="shared" si="17"/>
        <v>9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7</v>
      </c>
      <c r="C158" s="2">
        <f t="shared" si="17"/>
        <v>9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8</v>
      </c>
      <c r="C159" s="2">
        <f t="shared" si="17"/>
        <v>4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8</v>
      </c>
      <c r="C160" s="2">
        <f t="shared" si="17"/>
        <v>4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5</v>
      </c>
      <c r="C161" s="2">
        <f t="shared" si="17"/>
        <v>9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8</v>
      </c>
      <c r="C162" s="2">
        <f t="shared" si="17"/>
        <v>3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8</v>
      </c>
      <c r="C163" s="2">
        <f t="shared" si="17"/>
        <v>3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8</v>
      </c>
      <c r="C164" s="2">
        <f t="shared" si="17"/>
        <v>1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8</v>
      </c>
      <c r="C165" s="2">
        <f t="shared" si="17"/>
        <v>1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8</v>
      </c>
      <c r="C166" s="2">
        <f t="shared" si="17"/>
        <v>3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8</v>
      </c>
      <c r="C167" s="2">
        <f t="shared" si="17"/>
        <v>3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8</v>
      </c>
      <c r="C168" s="2">
        <f t="shared" si="17"/>
        <v>2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8</v>
      </c>
      <c r="C169" s="2">
        <f t="shared" si="17"/>
        <v>2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9</v>
      </c>
      <c r="C170" s="2">
        <f t="shared" si="17"/>
        <v>9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9</v>
      </c>
      <c r="C171" s="2">
        <f t="shared" si="17"/>
        <v>9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47355-0759-4BDE-B5F3-C03BDE92EBCF}">
  <dimension ref="A1:BR431"/>
  <sheetViews>
    <sheetView zoomScale="80" zoomScaleNormal="80" workbookViewId="0">
      <selection activeCell="L81" sqref="L81"/>
    </sheetView>
  </sheetViews>
  <sheetFormatPr baseColWidth="10" defaultColWidth="8" defaultRowHeight="14.25" customHeight="1"/>
  <cols>
    <col min="1" max="16384" width="8" style="1"/>
  </cols>
  <sheetData>
    <row r="1" spans="1:29" s="41" customFormat="1" ht="14.25" customHeight="1">
      <c r="A1" s="38" t="s">
        <v>146</v>
      </c>
      <c r="G1" s="38" t="s">
        <v>145</v>
      </c>
    </row>
    <row r="2" spans="1:29" s="2" customFormat="1" ht="14.25" customHeight="1">
      <c r="A2" s="40" t="s">
        <v>147</v>
      </c>
      <c r="B2" s="40" t="s">
        <v>149</v>
      </c>
      <c r="C2" s="40" t="s">
        <v>151</v>
      </c>
      <c r="D2" s="40" t="s">
        <v>153</v>
      </c>
      <c r="E2" s="3" t="s">
        <v>144</v>
      </c>
      <c r="F2" s="3"/>
      <c r="G2" s="3" t="str">
        <f>A2</f>
        <v>normal</v>
      </c>
      <c r="H2" s="3" t="str">
        <f>B2</f>
        <v>McGrath</v>
      </c>
      <c r="I2" s="3" t="str">
        <f>C2</f>
        <v>AWS</v>
      </c>
      <c r="J2" s="3" t="str">
        <f>D2</f>
        <v>AceScope</v>
      </c>
      <c r="K2" s="3" t="e">
        <f>#REF!</f>
        <v>#REF!</v>
      </c>
      <c r="L2" s="3" t="e">
        <f>#REF!</f>
        <v>#REF!</v>
      </c>
      <c r="M2" s="3" t="e">
        <f>#REF!</f>
        <v>#REF!</v>
      </c>
      <c r="N2" s="3" t="e">
        <f>#REF!</f>
        <v>#REF!</v>
      </c>
      <c r="O2" s="3" t="e">
        <f>#REF!</f>
        <v>#REF!</v>
      </c>
      <c r="P2" s="3" t="e">
        <f>#REF!</f>
        <v>#REF!</v>
      </c>
      <c r="Q2" s="3" t="e">
        <f>#REF!</f>
        <v>#REF!</v>
      </c>
      <c r="R2" s="3" t="e">
        <f>#REF!</f>
        <v>#REF!</v>
      </c>
      <c r="S2" s="3" t="e">
        <f>#REF!</f>
        <v>#REF!</v>
      </c>
      <c r="T2" s="3" t="e">
        <f>#REF!</f>
        <v>#REF!</v>
      </c>
      <c r="U2" s="3" t="e">
        <f>#REF!</f>
        <v>#REF!</v>
      </c>
      <c r="V2" s="3" t="e">
        <f>#REF!</f>
        <v>#REF!</v>
      </c>
      <c r="W2" s="3" t="e">
        <f>#REF!</f>
        <v>#REF!</v>
      </c>
      <c r="X2" s="3" t="e">
        <f>#REF!</f>
        <v>#REF!</v>
      </c>
      <c r="Y2" s="3" t="e">
        <f>#REF!</f>
        <v>#REF!</v>
      </c>
      <c r="Z2" s="3" t="e">
        <f>#REF!</f>
        <v>#REF!</v>
      </c>
      <c r="AA2" s="3" t="e">
        <f>#REF!</f>
        <v>#REF!</v>
      </c>
      <c r="AB2" s="3" t="e">
        <f>#REF!</f>
        <v>#REF!</v>
      </c>
      <c r="AC2" s="3"/>
    </row>
    <row r="3" spans="1:29" s="2" customFormat="1" ht="14.25" customHeight="1">
      <c r="A3" s="3" t="s">
        <v>112</v>
      </c>
      <c r="B3" s="39">
        <v>28.82</v>
      </c>
      <c r="C3" s="39">
        <v>38.549999999999997</v>
      </c>
      <c r="D3" s="39">
        <v>74.67</v>
      </c>
      <c r="E3" s="2">
        <f t="shared" ref="E3:E34" si="0">DEVSQ(B3:D3)</f>
        <v>1167.1832666666669</v>
      </c>
      <c r="G3" s="3" t="str">
        <f t="shared" ref="G3:G34" si="1">A3</f>
        <v>n=1</v>
      </c>
      <c r="H3" s="2">
        <f t="shared" ref="H3:H34" si="2">(RANK(B3,$B3:$D3,1)*COUNTIF($B3:$D3,B3)+COUNTIF($B3:$D3,B3)*(COUNTIF($B3:$D3,B3)-1)/2)/COUNTIF($B3:$D3,B3)</f>
        <v>1</v>
      </c>
      <c r="I3" s="2">
        <f t="shared" ref="I3:I34" si="3">(RANK(C3,$B3:$D3,1)*COUNTIF($B3:$D3,C3)+COUNTIF($B3:$D3,C3)*(COUNTIF($B3:$D3,C3)-1)/2)/COUNTIF($B3:$D3,C3)</f>
        <v>2</v>
      </c>
      <c r="J3" s="2">
        <f t="shared" ref="J3:J34" si="4">(RANK(D3,$B3:$D3,1)*COUNTIF($B3:$D3,D3)+COUNTIF($B3:$D3,D3)*(COUNTIF($B3:$D3,D3)-1)/2)/COUNTIF($B3:$D3,D3)</f>
        <v>3</v>
      </c>
      <c r="K3" s="2" t="e">
        <f>(RANK(#REF!,$B3:$D3,1)*COUNTIF($B3:$D3,#REF!)+COUNTIF($B3:$D3,#REF!)*(COUNTIF($B3:$D3,#REF!)-1)/2)/COUNTIF($B3:$D3,#REF!)</f>
        <v>#REF!</v>
      </c>
      <c r="L3" s="2" t="e">
        <f>(RANK(#REF!,$B3:$D3,1)*COUNTIF($B3:$D3,#REF!)+COUNTIF($B3:$D3,#REF!)*(COUNTIF($B3:$D3,#REF!)-1)/2)/COUNTIF($B3:$D3,#REF!)</f>
        <v>#REF!</v>
      </c>
      <c r="M3" s="2" t="e">
        <f>(RANK(#REF!,$B3:$D3,1)*COUNTIF($B3:$D3,#REF!)+COUNTIF($B3:$D3,#REF!)*(COUNTIF($B3:$D3,#REF!)-1)/2)/COUNTIF($B3:$D3,#REF!)</f>
        <v>#REF!</v>
      </c>
      <c r="N3" s="2" t="e">
        <f>(RANK(#REF!,$B3:$D3,1)*COUNTIF($B3:$D3,#REF!)+COUNTIF($B3:$D3,#REF!)*(COUNTIF($B3:$D3,#REF!)-1)/2)/COUNTIF($B3:$D3,#REF!)</f>
        <v>#REF!</v>
      </c>
      <c r="O3" s="2" t="e">
        <f>(RANK(#REF!,$B3:$D3,1)*COUNTIF($B3:$D3,#REF!)+COUNTIF($B3:$D3,#REF!)*(COUNTIF($B3:$D3,#REF!)-1)/2)/COUNTIF($B3:$D3,#REF!)</f>
        <v>#REF!</v>
      </c>
      <c r="P3" s="2" t="e">
        <f>(RANK(#REF!,$B3:$D3,1)*COUNTIF($B3:$D3,#REF!)+COUNTIF($B3:$D3,#REF!)*(COUNTIF($B3:$D3,#REF!)-1)/2)/COUNTIF($B3:$D3,#REF!)</f>
        <v>#REF!</v>
      </c>
      <c r="Q3" s="2" t="e">
        <f>(RANK(#REF!,$B3:$D3,1)*COUNTIF($B3:$D3,#REF!)+COUNTIF($B3:$D3,#REF!)*(COUNTIF($B3:$D3,#REF!)-1)/2)/COUNTIF($B3:$D3,#REF!)</f>
        <v>#REF!</v>
      </c>
      <c r="R3" s="2" t="e">
        <f>(RANK(#REF!,$B3:$D3,1)*COUNTIF($B3:$D3,#REF!)+COUNTIF($B3:$D3,#REF!)*(COUNTIF($B3:$D3,#REF!)-1)/2)/COUNTIF($B3:$D3,#REF!)</f>
        <v>#REF!</v>
      </c>
      <c r="S3" s="2" t="e">
        <f>(RANK(#REF!,$B3:$D3,1)*COUNTIF($B3:$D3,#REF!)+COUNTIF($B3:$D3,#REF!)*(COUNTIF($B3:$D3,#REF!)-1)/2)/COUNTIF($B3:$D3,#REF!)</f>
        <v>#REF!</v>
      </c>
      <c r="T3" s="2" t="e">
        <f>(RANK(#REF!,$B3:$D3,1)*COUNTIF($B3:$D3,#REF!)+COUNTIF($B3:$D3,#REF!)*(COUNTIF($B3:$D3,#REF!)-1)/2)/COUNTIF($B3:$D3,#REF!)</f>
        <v>#REF!</v>
      </c>
      <c r="U3" s="2" t="e">
        <f>(RANK(#REF!,$B3:$D3,1)*COUNTIF($B3:$D3,#REF!)+COUNTIF($B3:$D3,#REF!)*(COUNTIF($B3:$D3,#REF!)-1)/2)/COUNTIF($B3:$D3,#REF!)</f>
        <v>#REF!</v>
      </c>
      <c r="V3" s="2" t="e">
        <f>(RANK(#REF!,$B3:$D3,1)*COUNTIF($B3:$D3,#REF!)+COUNTIF($B3:$D3,#REF!)*(COUNTIF($B3:$D3,#REF!)-1)/2)/COUNTIF($B3:$D3,#REF!)</f>
        <v>#REF!</v>
      </c>
      <c r="W3" s="2" t="e">
        <f>(RANK(#REF!,$B3:$D3,1)*COUNTIF($B3:$D3,#REF!)+COUNTIF($B3:$D3,#REF!)*(COUNTIF($B3:$D3,#REF!)-1)/2)/COUNTIF($B3:$D3,#REF!)</f>
        <v>#REF!</v>
      </c>
      <c r="X3" s="2" t="e">
        <f>(RANK(#REF!,$B3:$D3,1)*COUNTIF($B3:$D3,#REF!)+COUNTIF($B3:$D3,#REF!)*(COUNTIF($B3:$D3,#REF!)-1)/2)/COUNTIF($B3:$D3,#REF!)</f>
        <v>#REF!</v>
      </c>
      <c r="Y3" s="2" t="e">
        <f>(RANK(#REF!,$B3:$D3,1)*COUNTIF($B3:$D3,#REF!)+COUNTIF($B3:$D3,#REF!)*(COUNTIF($B3:$D3,#REF!)-1)/2)/COUNTIF($B3:$D3,#REF!)</f>
        <v>#REF!</v>
      </c>
      <c r="Z3" s="2" t="e">
        <f>(RANK(#REF!,$B3:$D3,1)*COUNTIF($B3:$D3,#REF!)+COUNTIF($B3:$D3,#REF!)*(COUNTIF($B3:$D3,#REF!)-1)/2)/COUNTIF($B3:$D3,#REF!)</f>
        <v>#REF!</v>
      </c>
      <c r="AA3" s="2" t="e">
        <f>(RANK(#REF!,$B3:$D3,1)*COUNTIF($B3:$D3,#REF!)+COUNTIF($B3:$D3,#REF!)*(COUNTIF($B3:$D3,#REF!)-1)/2)/COUNTIF($B3:$D3,#REF!)</f>
        <v>#REF!</v>
      </c>
      <c r="AB3" s="2" t="e">
        <f>(RANK(#REF!,$B3:$D3,1)*COUNTIF($B3:$D3,#REF!)+COUNTIF($B3:$D3,#REF!)*(COUNTIF($B3:$D3,#REF!)-1)/2)/COUNTIF($B3:$D3,#REF!)</f>
        <v>#REF!</v>
      </c>
    </row>
    <row r="4" spans="1:29" s="2" customFormat="1" ht="14.25" customHeight="1">
      <c r="A4" s="3" t="s">
        <v>111</v>
      </c>
      <c r="B4" s="39">
        <v>15.63</v>
      </c>
      <c r="C4" s="39">
        <v>26.87</v>
      </c>
      <c r="D4" s="39">
        <v>16.7</v>
      </c>
      <c r="E4" s="2">
        <f t="shared" si="0"/>
        <v>76.970466666666681</v>
      </c>
      <c r="G4" s="3" t="str">
        <f t="shared" si="1"/>
        <v>n=2</v>
      </c>
      <c r="H4" s="2">
        <f t="shared" si="2"/>
        <v>1</v>
      </c>
      <c r="I4" s="2">
        <f t="shared" si="3"/>
        <v>3</v>
      </c>
      <c r="J4" s="2">
        <f t="shared" si="4"/>
        <v>2</v>
      </c>
      <c r="K4" s="2" t="e">
        <f>(RANK(#REF!,$B4:$D4,1)*COUNTIF($B4:$D4,#REF!)+COUNTIF($B4:$D4,#REF!)*(COUNTIF($B4:$D4,#REF!)-1)/2)/COUNTIF($B4:$D4,#REF!)</f>
        <v>#REF!</v>
      </c>
      <c r="L4" s="2" t="e">
        <f>(RANK(#REF!,$B4:$D4,1)*COUNTIF($B4:$D4,#REF!)+COUNTIF($B4:$D4,#REF!)*(COUNTIF($B4:$D4,#REF!)-1)/2)/COUNTIF($B4:$D4,#REF!)</f>
        <v>#REF!</v>
      </c>
      <c r="M4" s="2" t="e">
        <f>(RANK(#REF!,$B4:$D4,1)*COUNTIF($B4:$D4,#REF!)+COUNTIF($B4:$D4,#REF!)*(COUNTIF($B4:$D4,#REF!)-1)/2)/COUNTIF($B4:$D4,#REF!)</f>
        <v>#REF!</v>
      </c>
      <c r="N4" s="2" t="e">
        <f>(RANK(#REF!,$B4:$D4,1)*COUNTIF($B4:$D4,#REF!)+COUNTIF($B4:$D4,#REF!)*(COUNTIF($B4:$D4,#REF!)-1)/2)/COUNTIF($B4:$D4,#REF!)</f>
        <v>#REF!</v>
      </c>
      <c r="O4" s="2" t="e">
        <f>(RANK(#REF!,$B4:$D4,1)*COUNTIF($B4:$D4,#REF!)+COUNTIF($B4:$D4,#REF!)*(COUNTIF($B4:$D4,#REF!)-1)/2)/COUNTIF($B4:$D4,#REF!)</f>
        <v>#REF!</v>
      </c>
      <c r="P4" s="2" t="e">
        <f>(RANK(#REF!,$B4:$D4,1)*COUNTIF($B4:$D4,#REF!)+COUNTIF($B4:$D4,#REF!)*(COUNTIF($B4:$D4,#REF!)-1)/2)/COUNTIF($B4:$D4,#REF!)</f>
        <v>#REF!</v>
      </c>
      <c r="Q4" s="2" t="e">
        <f>(RANK(#REF!,$B4:$D4,1)*COUNTIF($B4:$D4,#REF!)+COUNTIF($B4:$D4,#REF!)*(COUNTIF($B4:$D4,#REF!)-1)/2)/COUNTIF($B4:$D4,#REF!)</f>
        <v>#REF!</v>
      </c>
      <c r="R4" s="2" t="e">
        <f>(RANK(#REF!,$B4:$D4,1)*COUNTIF($B4:$D4,#REF!)+COUNTIF($B4:$D4,#REF!)*(COUNTIF($B4:$D4,#REF!)-1)/2)/COUNTIF($B4:$D4,#REF!)</f>
        <v>#REF!</v>
      </c>
      <c r="S4" s="2" t="e">
        <f>(RANK(#REF!,$B4:$D4,1)*COUNTIF($B4:$D4,#REF!)+COUNTIF($B4:$D4,#REF!)*(COUNTIF($B4:$D4,#REF!)-1)/2)/COUNTIF($B4:$D4,#REF!)</f>
        <v>#REF!</v>
      </c>
      <c r="T4" s="2" t="e">
        <f>(RANK(#REF!,$B4:$D4,1)*COUNTIF($B4:$D4,#REF!)+COUNTIF($B4:$D4,#REF!)*(COUNTIF($B4:$D4,#REF!)-1)/2)/COUNTIF($B4:$D4,#REF!)</f>
        <v>#REF!</v>
      </c>
      <c r="U4" s="2" t="e">
        <f>(RANK(#REF!,$B4:$D4,1)*COUNTIF($B4:$D4,#REF!)+COUNTIF($B4:$D4,#REF!)*(COUNTIF($B4:$D4,#REF!)-1)/2)/COUNTIF($B4:$D4,#REF!)</f>
        <v>#REF!</v>
      </c>
      <c r="V4" s="2" t="e">
        <f>(RANK(#REF!,$B4:$D4,1)*COUNTIF($B4:$D4,#REF!)+COUNTIF($B4:$D4,#REF!)*(COUNTIF($B4:$D4,#REF!)-1)/2)/COUNTIF($B4:$D4,#REF!)</f>
        <v>#REF!</v>
      </c>
      <c r="W4" s="2" t="e">
        <f>(RANK(#REF!,$B4:$D4,1)*COUNTIF($B4:$D4,#REF!)+COUNTIF($B4:$D4,#REF!)*(COUNTIF($B4:$D4,#REF!)-1)/2)/COUNTIF($B4:$D4,#REF!)</f>
        <v>#REF!</v>
      </c>
      <c r="X4" s="2" t="e">
        <f>(RANK(#REF!,$B4:$D4,1)*COUNTIF($B4:$D4,#REF!)+COUNTIF($B4:$D4,#REF!)*(COUNTIF($B4:$D4,#REF!)-1)/2)/COUNTIF($B4:$D4,#REF!)</f>
        <v>#REF!</v>
      </c>
      <c r="Y4" s="2" t="e">
        <f>(RANK(#REF!,$B4:$D4,1)*COUNTIF($B4:$D4,#REF!)+COUNTIF($B4:$D4,#REF!)*(COUNTIF($B4:$D4,#REF!)-1)/2)/COUNTIF($B4:$D4,#REF!)</f>
        <v>#REF!</v>
      </c>
      <c r="Z4" s="2" t="e">
        <f>(RANK(#REF!,$B4:$D4,1)*COUNTIF($B4:$D4,#REF!)+COUNTIF($B4:$D4,#REF!)*(COUNTIF($B4:$D4,#REF!)-1)/2)/COUNTIF($B4:$D4,#REF!)</f>
        <v>#REF!</v>
      </c>
      <c r="AA4" s="2" t="e">
        <f>(RANK(#REF!,$B4:$D4,1)*COUNTIF($B4:$D4,#REF!)+COUNTIF($B4:$D4,#REF!)*(COUNTIF($B4:$D4,#REF!)-1)/2)/COUNTIF($B4:$D4,#REF!)</f>
        <v>#REF!</v>
      </c>
      <c r="AB4" s="2" t="e">
        <f>(RANK(#REF!,$B4:$D4,1)*COUNTIF($B4:$D4,#REF!)+COUNTIF($B4:$D4,#REF!)*(COUNTIF($B4:$D4,#REF!)-1)/2)/COUNTIF($B4:$D4,#REF!)</f>
        <v>#REF!</v>
      </c>
    </row>
    <row r="5" spans="1:29" s="2" customFormat="1" ht="14.25" customHeight="1">
      <c r="A5" s="3" t="s">
        <v>110</v>
      </c>
      <c r="B5" s="39">
        <v>18.88</v>
      </c>
      <c r="C5" s="39">
        <v>28.39</v>
      </c>
      <c r="D5" s="39">
        <v>11.36</v>
      </c>
      <c r="E5" s="2">
        <f t="shared" si="0"/>
        <v>145.6704666666667</v>
      </c>
      <c r="G5" s="3" t="str">
        <f t="shared" si="1"/>
        <v>n=3</v>
      </c>
      <c r="H5" s="2">
        <f t="shared" si="2"/>
        <v>2</v>
      </c>
      <c r="I5" s="2">
        <f t="shared" si="3"/>
        <v>3</v>
      </c>
      <c r="J5" s="2">
        <f t="shared" si="4"/>
        <v>1</v>
      </c>
      <c r="K5" s="2" t="e">
        <f>(RANK(#REF!,$B5:$D5,1)*COUNTIF($B5:$D5,#REF!)+COUNTIF($B5:$D5,#REF!)*(COUNTIF($B5:$D5,#REF!)-1)/2)/COUNTIF($B5:$D5,#REF!)</f>
        <v>#REF!</v>
      </c>
      <c r="L5" s="2" t="e">
        <f>(RANK(#REF!,$B5:$D5,1)*COUNTIF($B5:$D5,#REF!)+COUNTIF($B5:$D5,#REF!)*(COUNTIF($B5:$D5,#REF!)-1)/2)/COUNTIF($B5:$D5,#REF!)</f>
        <v>#REF!</v>
      </c>
      <c r="M5" s="2" t="e">
        <f>(RANK(#REF!,$B5:$D5,1)*COUNTIF($B5:$D5,#REF!)+COUNTIF($B5:$D5,#REF!)*(COUNTIF($B5:$D5,#REF!)-1)/2)/COUNTIF($B5:$D5,#REF!)</f>
        <v>#REF!</v>
      </c>
      <c r="N5" s="2" t="e">
        <f>(RANK(#REF!,$B5:$D5,1)*COUNTIF($B5:$D5,#REF!)+COUNTIF($B5:$D5,#REF!)*(COUNTIF($B5:$D5,#REF!)-1)/2)/COUNTIF($B5:$D5,#REF!)</f>
        <v>#REF!</v>
      </c>
      <c r="O5" s="2" t="e">
        <f>(RANK(#REF!,$B5:$D5,1)*COUNTIF($B5:$D5,#REF!)+COUNTIF($B5:$D5,#REF!)*(COUNTIF($B5:$D5,#REF!)-1)/2)/COUNTIF($B5:$D5,#REF!)</f>
        <v>#REF!</v>
      </c>
      <c r="P5" s="2" t="e">
        <f>(RANK(#REF!,$B5:$D5,1)*COUNTIF($B5:$D5,#REF!)+COUNTIF($B5:$D5,#REF!)*(COUNTIF($B5:$D5,#REF!)-1)/2)/COUNTIF($B5:$D5,#REF!)</f>
        <v>#REF!</v>
      </c>
      <c r="Q5" s="2" t="e">
        <f>(RANK(#REF!,$B5:$D5,1)*COUNTIF($B5:$D5,#REF!)+COUNTIF($B5:$D5,#REF!)*(COUNTIF($B5:$D5,#REF!)-1)/2)/COUNTIF($B5:$D5,#REF!)</f>
        <v>#REF!</v>
      </c>
      <c r="R5" s="2" t="e">
        <f>(RANK(#REF!,$B5:$D5,1)*COUNTIF($B5:$D5,#REF!)+COUNTIF($B5:$D5,#REF!)*(COUNTIF($B5:$D5,#REF!)-1)/2)/COUNTIF($B5:$D5,#REF!)</f>
        <v>#REF!</v>
      </c>
      <c r="S5" s="2" t="e">
        <f>(RANK(#REF!,$B5:$D5,1)*COUNTIF($B5:$D5,#REF!)+COUNTIF($B5:$D5,#REF!)*(COUNTIF($B5:$D5,#REF!)-1)/2)/COUNTIF($B5:$D5,#REF!)</f>
        <v>#REF!</v>
      </c>
      <c r="T5" s="2" t="e">
        <f>(RANK(#REF!,$B5:$D5,1)*COUNTIF($B5:$D5,#REF!)+COUNTIF($B5:$D5,#REF!)*(COUNTIF($B5:$D5,#REF!)-1)/2)/COUNTIF($B5:$D5,#REF!)</f>
        <v>#REF!</v>
      </c>
      <c r="U5" s="2" t="e">
        <f>(RANK(#REF!,$B5:$D5,1)*COUNTIF($B5:$D5,#REF!)+COUNTIF($B5:$D5,#REF!)*(COUNTIF($B5:$D5,#REF!)-1)/2)/COUNTIF($B5:$D5,#REF!)</f>
        <v>#REF!</v>
      </c>
      <c r="V5" s="2" t="e">
        <f>(RANK(#REF!,$B5:$D5,1)*COUNTIF($B5:$D5,#REF!)+COUNTIF($B5:$D5,#REF!)*(COUNTIF($B5:$D5,#REF!)-1)/2)/COUNTIF($B5:$D5,#REF!)</f>
        <v>#REF!</v>
      </c>
      <c r="W5" s="2" t="e">
        <f>(RANK(#REF!,$B5:$D5,1)*COUNTIF($B5:$D5,#REF!)+COUNTIF($B5:$D5,#REF!)*(COUNTIF($B5:$D5,#REF!)-1)/2)/COUNTIF($B5:$D5,#REF!)</f>
        <v>#REF!</v>
      </c>
      <c r="X5" s="2" t="e">
        <f>(RANK(#REF!,$B5:$D5,1)*COUNTIF($B5:$D5,#REF!)+COUNTIF($B5:$D5,#REF!)*(COUNTIF($B5:$D5,#REF!)-1)/2)/COUNTIF($B5:$D5,#REF!)</f>
        <v>#REF!</v>
      </c>
      <c r="Y5" s="2" t="e">
        <f>(RANK(#REF!,$B5:$D5,1)*COUNTIF($B5:$D5,#REF!)+COUNTIF($B5:$D5,#REF!)*(COUNTIF($B5:$D5,#REF!)-1)/2)/COUNTIF($B5:$D5,#REF!)</f>
        <v>#REF!</v>
      </c>
      <c r="Z5" s="2" t="e">
        <f>(RANK(#REF!,$B5:$D5,1)*COUNTIF($B5:$D5,#REF!)+COUNTIF($B5:$D5,#REF!)*(COUNTIF($B5:$D5,#REF!)-1)/2)/COUNTIF($B5:$D5,#REF!)</f>
        <v>#REF!</v>
      </c>
      <c r="AA5" s="2" t="e">
        <f>(RANK(#REF!,$B5:$D5,1)*COUNTIF($B5:$D5,#REF!)+COUNTIF($B5:$D5,#REF!)*(COUNTIF($B5:$D5,#REF!)-1)/2)/COUNTIF($B5:$D5,#REF!)</f>
        <v>#REF!</v>
      </c>
      <c r="AB5" s="2" t="e">
        <f>(RANK(#REF!,$B5:$D5,1)*COUNTIF($B5:$D5,#REF!)+COUNTIF($B5:$D5,#REF!)*(COUNTIF($B5:$D5,#REF!)-1)/2)/COUNTIF($B5:$D5,#REF!)</f>
        <v>#REF!</v>
      </c>
    </row>
    <row r="6" spans="1:29" s="2" customFormat="1" ht="14.25" customHeight="1">
      <c r="A6" s="3" t="s">
        <v>109</v>
      </c>
      <c r="B6" s="39">
        <v>15.36</v>
      </c>
      <c r="C6" s="39">
        <v>18.36</v>
      </c>
      <c r="D6" s="39">
        <v>44.3</v>
      </c>
      <c r="E6" s="2">
        <f t="shared" si="0"/>
        <v>506.46906666666661</v>
      </c>
      <c r="G6" s="3" t="str">
        <f t="shared" si="1"/>
        <v>n=4</v>
      </c>
      <c r="H6" s="2">
        <f t="shared" si="2"/>
        <v>1</v>
      </c>
      <c r="I6" s="2">
        <f t="shared" si="3"/>
        <v>2</v>
      </c>
      <c r="J6" s="2">
        <f t="shared" si="4"/>
        <v>3</v>
      </c>
      <c r="K6" s="2" t="e">
        <f>(RANK(#REF!,$B6:$D6,1)*COUNTIF($B6:$D6,#REF!)+COUNTIF($B6:$D6,#REF!)*(COUNTIF($B6:$D6,#REF!)-1)/2)/COUNTIF($B6:$D6,#REF!)</f>
        <v>#REF!</v>
      </c>
      <c r="L6" s="2" t="e">
        <f>(RANK(#REF!,$B6:$D6,1)*COUNTIF($B6:$D6,#REF!)+COUNTIF($B6:$D6,#REF!)*(COUNTIF($B6:$D6,#REF!)-1)/2)/COUNTIF($B6:$D6,#REF!)</f>
        <v>#REF!</v>
      </c>
      <c r="M6" s="2" t="e">
        <f>(RANK(#REF!,$B6:$D6,1)*COUNTIF($B6:$D6,#REF!)+COUNTIF($B6:$D6,#REF!)*(COUNTIF($B6:$D6,#REF!)-1)/2)/COUNTIF($B6:$D6,#REF!)</f>
        <v>#REF!</v>
      </c>
      <c r="N6" s="2" t="e">
        <f>(RANK(#REF!,$B6:$D6,1)*COUNTIF($B6:$D6,#REF!)+COUNTIF($B6:$D6,#REF!)*(COUNTIF($B6:$D6,#REF!)-1)/2)/COUNTIF($B6:$D6,#REF!)</f>
        <v>#REF!</v>
      </c>
      <c r="O6" s="2" t="e">
        <f>(RANK(#REF!,$B6:$D6,1)*COUNTIF($B6:$D6,#REF!)+COUNTIF($B6:$D6,#REF!)*(COUNTIF($B6:$D6,#REF!)-1)/2)/COUNTIF($B6:$D6,#REF!)</f>
        <v>#REF!</v>
      </c>
      <c r="P6" s="2" t="e">
        <f>(RANK(#REF!,$B6:$D6,1)*COUNTIF($B6:$D6,#REF!)+COUNTIF($B6:$D6,#REF!)*(COUNTIF($B6:$D6,#REF!)-1)/2)/COUNTIF($B6:$D6,#REF!)</f>
        <v>#REF!</v>
      </c>
      <c r="Q6" s="2" t="e">
        <f>(RANK(#REF!,$B6:$D6,1)*COUNTIF($B6:$D6,#REF!)+COUNTIF($B6:$D6,#REF!)*(COUNTIF($B6:$D6,#REF!)-1)/2)/COUNTIF($B6:$D6,#REF!)</f>
        <v>#REF!</v>
      </c>
      <c r="R6" s="2" t="e">
        <f>(RANK(#REF!,$B6:$D6,1)*COUNTIF($B6:$D6,#REF!)+COUNTIF($B6:$D6,#REF!)*(COUNTIF($B6:$D6,#REF!)-1)/2)/COUNTIF($B6:$D6,#REF!)</f>
        <v>#REF!</v>
      </c>
      <c r="S6" s="2" t="e">
        <f>(RANK(#REF!,$B6:$D6,1)*COUNTIF($B6:$D6,#REF!)+COUNTIF($B6:$D6,#REF!)*(COUNTIF($B6:$D6,#REF!)-1)/2)/COUNTIF($B6:$D6,#REF!)</f>
        <v>#REF!</v>
      </c>
      <c r="T6" s="2" t="e">
        <f>(RANK(#REF!,$B6:$D6,1)*COUNTIF($B6:$D6,#REF!)+COUNTIF($B6:$D6,#REF!)*(COUNTIF($B6:$D6,#REF!)-1)/2)/COUNTIF($B6:$D6,#REF!)</f>
        <v>#REF!</v>
      </c>
      <c r="U6" s="2" t="e">
        <f>(RANK(#REF!,$B6:$D6,1)*COUNTIF($B6:$D6,#REF!)+COUNTIF($B6:$D6,#REF!)*(COUNTIF($B6:$D6,#REF!)-1)/2)/COUNTIF($B6:$D6,#REF!)</f>
        <v>#REF!</v>
      </c>
      <c r="V6" s="2" t="e">
        <f>(RANK(#REF!,$B6:$D6,1)*COUNTIF($B6:$D6,#REF!)+COUNTIF($B6:$D6,#REF!)*(COUNTIF($B6:$D6,#REF!)-1)/2)/COUNTIF($B6:$D6,#REF!)</f>
        <v>#REF!</v>
      </c>
      <c r="W6" s="2" t="e">
        <f>(RANK(#REF!,$B6:$D6,1)*COUNTIF($B6:$D6,#REF!)+COUNTIF($B6:$D6,#REF!)*(COUNTIF($B6:$D6,#REF!)-1)/2)/COUNTIF($B6:$D6,#REF!)</f>
        <v>#REF!</v>
      </c>
      <c r="X6" s="2" t="e">
        <f>(RANK(#REF!,$B6:$D6,1)*COUNTIF($B6:$D6,#REF!)+COUNTIF($B6:$D6,#REF!)*(COUNTIF($B6:$D6,#REF!)-1)/2)/COUNTIF($B6:$D6,#REF!)</f>
        <v>#REF!</v>
      </c>
      <c r="Y6" s="2" t="e">
        <f>(RANK(#REF!,$B6:$D6,1)*COUNTIF($B6:$D6,#REF!)+COUNTIF($B6:$D6,#REF!)*(COUNTIF($B6:$D6,#REF!)-1)/2)/COUNTIF($B6:$D6,#REF!)</f>
        <v>#REF!</v>
      </c>
      <c r="Z6" s="2" t="e">
        <f>(RANK(#REF!,$B6:$D6,1)*COUNTIF($B6:$D6,#REF!)+COUNTIF($B6:$D6,#REF!)*(COUNTIF($B6:$D6,#REF!)-1)/2)/COUNTIF($B6:$D6,#REF!)</f>
        <v>#REF!</v>
      </c>
      <c r="AA6" s="2" t="e">
        <f>(RANK(#REF!,$B6:$D6,1)*COUNTIF($B6:$D6,#REF!)+COUNTIF($B6:$D6,#REF!)*(COUNTIF($B6:$D6,#REF!)-1)/2)/COUNTIF($B6:$D6,#REF!)</f>
        <v>#REF!</v>
      </c>
      <c r="AB6" s="2" t="e">
        <f>(RANK(#REF!,$B6:$D6,1)*COUNTIF($B6:$D6,#REF!)+COUNTIF($B6:$D6,#REF!)*(COUNTIF($B6:$D6,#REF!)-1)/2)/COUNTIF($B6:$D6,#REF!)</f>
        <v>#REF!</v>
      </c>
    </row>
    <row r="7" spans="1:29" s="2" customFormat="1" ht="14.25" customHeight="1">
      <c r="A7" s="3" t="s">
        <v>108</v>
      </c>
      <c r="B7" s="39">
        <v>20.36</v>
      </c>
      <c r="C7" s="39">
        <v>18.2</v>
      </c>
      <c r="D7" s="39">
        <v>23.06</v>
      </c>
      <c r="E7" s="2">
        <f t="shared" si="0"/>
        <v>11.858399999999996</v>
      </c>
      <c r="G7" s="3" t="str">
        <f t="shared" si="1"/>
        <v>n=5</v>
      </c>
      <c r="H7" s="2">
        <f t="shared" si="2"/>
        <v>2</v>
      </c>
      <c r="I7" s="2">
        <f t="shared" si="3"/>
        <v>1</v>
      </c>
      <c r="J7" s="2">
        <f t="shared" si="4"/>
        <v>3</v>
      </c>
      <c r="K7" s="2" t="e">
        <f>(RANK(#REF!,$B7:$D7,1)*COUNTIF($B7:$D7,#REF!)+COUNTIF($B7:$D7,#REF!)*(COUNTIF($B7:$D7,#REF!)-1)/2)/COUNTIF($B7:$D7,#REF!)</f>
        <v>#REF!</v>
      </c>
      <c r="L7" s="2" t="e">
        <f>(RANK(#REF!,$B7:$D7,1)*COUNTIF($B7:$D7,#REF!)+COUNTIF($B7:$D7,#REF!)*(COUNTIF($B7:$D7,#REF!)-1)/2)/COUNTIF($B7:$D7,#REF!)</f>
        <v>#REF!</v>
      </c>
      <c r="M7" s="2" t="e">
        <f>(RANK(#REF!,$B7:$D7,1)*COUNTIF($B7:$D7,#REF!)+COUNTIF($B7:$D7,#REF!)*(COUNTIF($B7:$D7,#REF!)-1)/2)/COUNTIF($B7:$D7,#REF!)</f>
        <v>#REF!</v>
      </c>
      <c r="N7" s="2" t="e">
        <f>(RANK(#REF!,$B7:$D7,1)*COUNTIF($B7:$D7,#REF!)+COUNTIF($B7:$D7,#REF!)*(COUNTIF($B7:$D7,#REF!)-1)/2)/COUNTIF($B7:$D7,#REF!)</f>
        <v>#REF!</v>
      </c>
      <c r="O7" s="2" t="e">
        <f>(RANK(#REF!,$B7:$D7,1)*COUNTIF($B7:$D7,#REF!)+COUNTIF($B7:$D7,#REF!)*(COUNTIF($B7:$D7,#REF!)-1)/2)/COUNTIF($B7:$D7,#REF!)</f>
        <v>#REF!</v>
      </c>
      <c r="P7" s="2" t="e">
        <f>(RANK(#REF!,$B7:$D7,1)*COUNTIF($B7:$D7,#REF!)+COUNTIF($B7:$D7,#REF!)*(COUNTIF($B7:$D7,#REF!)-1)/2)/COUNTIF($B7:$D7,#REF!)</f>
        <v>#REF!</v>
      </c>
      <c r="Q7" s="2" t="e">
        <f>(RANK(#REF!,$B7:$D7,1)*COUNTIF($B7:$D7,#REF!)+COUNTIF($B7:$D7,#REF!)*(COUNTIF($B7:$D7,#REF!)-1)/2)/COUNTIF($B7:$D7,#REF!)</f>
        <v>#REF!</v>
      </c>
      <c r="R7" s="2" t="e">
        <f>(RANK(#REF!,$B7:$D7,1)*COUNTIF($B7:$D7,#REF!)+COUNTIF($B7:$D7,#REF!)*(COUNTIF($B7:$D7,#REF!)-1)/2)/COUNTIF($B7:$D7,#REF!)</f>
        <v>#REF!</v>
      </c>
      <c r="S7" s="2" t="e">
        <f>(RANK(#REF!,$B7:$D7,1)*COUNTIF($B7:$D7,#REF!)+COUNTIF($B7:$D7,#REF!)*(COUNTIF($B7:$D7,#REF!)-1)/2)/COUNTIF($B7:$D7,#REF!)</f>
        <v>#REF!</v>
      </c>
      <c r="T7" s="2" t="e">
        <f>(RANK(#REF!,$B7:$D7,1)*COUNTIF($B7:$D7,#REF!)+COUNTIF($B7:$D7,#REF!)*(COUNTIF($B7:$D7,#REF!)-1)/2)/COUNTIF($B7:$D7,#REF!)</f>
        <v>#REF!</v>
      </c>
      <c r="U7" s="2" t="e">
        <f>(RANK(#REF!,$B7:$D7,1)*COUNTIF($B7:$D7,#REF!)+COUNTIF($B7:$D7,#REF!)*(COUNTIF($B7:$D7,#REF!)-1)/2)/COUNTIF($B7:$D7,#REF!)</f>
        <v>#REF!</v>
      </c>
      <c r="V7" s="2" t="e">
        <f>(RANK(#REF!,$B7:$D7,1)*COUNTIF($B7:$D7,#REF!)+COUNTIF($B7:$D7,#REF!)*(COUNTIF($B7:$D7,#REF!)-1)/2)/COUNTIF($B7:$D7,#REF!)</f>
        <v>#REF!</v>
      </c>
      <c r="W7" s="2" t="e">
        <f>(RANK(#REF!,$B7:$D7,1)*COUNTIF($B7:$D7,#REF!)+COUNTIF($B7:$D7,#REF!)*(COUNTIF($B7:$D7,#REF!)-1)/2)/COUNTIF($B7:$D7,#REF!)</f>
        <v>#REF!</v>
      </c>
      <c r="X7" s="2" t="e">
        <f>(RANK(#REF!,$B7:$D7,1)*COUNTIF($B7:$D7,#REF!)+COUNTIF($B7:$D7,#REF!)*(COUNTIF($B7:$D7,#REF!)-1)/2)/COUNTIF($B7:$D7,#REF!)</f>
        <v>#REF!</v>
      </c>
      <c r="Y7" s="2" t="e">
        <f>(RANK(#REF!,$B7:$D7,1)*COUNTIF($B7:$D7,#REF!)+COUNTIF($B7:$D7,#REF!)*(COUNTIF($B7:$D7,#REF!)-1)/2)/COUNTIF($B7:$D7,#REF!)</f>
        <v>#REF!</v>
      </c>
      <c r="Z7" s="2" t="e">
        <f>(RANK(#REF!,$B7:$D7,1)*COUNTIF($B7:$D7,#REF!)+COUNTIF($B7:$D7,#REF!)*(COUNTIF($B7:$D7,#REF!)-1)/2)/COUNTIF($B7:$D7,#REF!)</f>
        <v>#REF!</v>
      </c>
      <c r="AA7" s="2" t="e">
        <f>(RANK(#REF!,$B7:$D7,1)*COUNTIF($B7:$D7,#REF!)+COUNTIF($B7:$D7,#REF!)*(COUNTIF($B7:$D7,#REF!)-1)/2)/COUNTIF($B7:$D7,#REF!)</f>
        <v>#REF!</v>
      </c>
      <c r="AB7" s="2" t="e">
        <f>(RANK(#REF!,$B7:$D7,1)*COUNTIF($B7:$D7,#REF!)+COUNTIF($B7:$D7,#REF!)*(COUNTIF($B7:$D7,#REF!)-1)/2)/COUNTIF($B7:$D7,#REF!)</f>
        <v>#REF!</v>
      </c>
    </row>
    <row r="8" spans="1:29" s="2" customFormat="1" ht="14.25" customHeight="1">
      <c r="A8" s="3" t="s">
        <v>107</v>
      </c>
      <c r="B8" s="39">
        <v>10.75</v>
      </c>
      <c r="C8" s="39">
        <v>15.01</v>
      </c>
      <c r="D8" s="39">
        <v>36.450000000000003</v>
      </c>
      <c r="E8" s="2">
        <f t="shared" si="0"/>
        <v>379.43706666666674</v>
      </c>
      <c r="G8" s="3" t="str">
        <f t="shared" si="1"/>
        <v>n=6</v>
      </c>
      <c r="H8" s="2">
        <f t="shared" si="2"/>
        <v>1</v>
      </c>
      <c r="I8" s="2">
        <f t="shared" si="3"/>
        <v>2</v>
      </c>
      <c r="J8" s="2">
        <f t="shared" si="4"/>
        <v>3</v>
      </c>
      <c r="K8" s="2" t="e">
        <f>(RANK(#REF!,$B8:$D8,1)*COUNTIF($B8:$D8,#REF!)+COUNTIF($B8:$D8,#REF!)*(COUNTIF($B8:$D8,#REF!)-1)/2)/COUNTIF($B8:$D8,#REF!)</f>
        <v>#REF!</v>
      </c>
      <c r="L8" s="2" t="e">
        <f>(RANK(#REF!,$B8:$D8,1)*COUNTIF($B8:$D8,#REF!)+COUNTIF($B8:$D8,#REF!)*(COUNTIF($B8:$D8,#REF!)-1)/2)/COUNTIF($B8:$D8,#REF!)</f>
        <v>#REF!</v>
      </c>
      <c r="M8" s="2" t="e">
        <f>(RANK(#REF!,$B8:$D8,1)*COUNTIF($B8:$D8,#REF!)+COUNTIF($B8:$D8,#REF!)*(COUNTIF($B8:$D8,#REF!)-1)/2)/COUNTIF($B8:$D8,#REF!)</f>
        <v>#REF!</v>
      </c>
      <c r="N8" s="2" t="e">
        <f>(RANK(#REF!,$B8:$D8,1)*COUNTIF($B8:$D8,#REF!)+COUNTIF($B8:$D8,#REF!)*(COUNTIF($B8:$D8,#REF!)-1)/2)/COUNTIF($B8:$D8,#REF!)</f>
        <v>#REF!</v>
      </c>
      <c r="O8" s="2" t="e">
        <f>(RANK(#REF!,$B8:$D8,1)*COUNTIF($B8:$D8,#REF!)+COUNTIF($B8:$D8,#REF!)*(COUNTIF($B8:$D8,#REF!)-1)/2)/COUNTIF($B8:$D8,#REF!)</f>
        <v>#REF!</v>
      </c>
      <c r="P8" s="2" t="e">
        <f>(RANK(#REF!,$B8:$D8,1)*COUNTIF($B8:$D8,#REF!)+COUNTIF($B8:$D8,#REF!)*(COUNTIF($B8:$D8,#REF!)-1)/2)/COUNTIF($B8:$D8,#REF!)</f>
        <v>#REF!</v>
      </c>
      <c r="Q8" s="2" t="e">
        <f>(RANK(#REF!,$B8:$D8,1)*COUNTIF($B8:$D8,#REF!)+COUNTIF($B8:$D8,#REF!)*(COUNTIF($B8:$D8,#REF!)-1)/2)/COUNTIF($B8:$D8,#REF!)</f>
        <v>#REF!</v>
      </c>
      <c r="R8" s="2" t="e">
        <f>(RANK(#REF!,$B8:$D8,1)*COUNTIF($B8:$D8,#REF!)+COUNTIF($B8:$D8,#REF!)*(COUNTIF($B8:$D8,#REF!)-1)/2)/COUNTIF($B8:$D8,#REF!)</f>
        <v>#REF!</v>
      </c>
      <c r="S8" s="2" t="e">
        <f>(RANK(#REF!,$B8:$D8,1)*COUNTIF($B8:$D8,#REF!)+COUNTIF($B8:$D8,#REF!)*(COUNTIF($B8:$D8,#REF!)-1)/2)/COUNTIF($B8:$D8,#REF!)</f>
        <v>#REF!</v>
      </c>
      <c r="T8" s="2" t="e">
        <f>(RANK(#REF!,$B8:$D8,1)*COUNTIF($B8:$D8,#REF!)+COUNTIF($B8:$D8,#REF!)*(COUNTIF($B8:$D8,#REF!)-1)/2)/COUNTIF($B8:$D8,#REF!)</f>
        <v>#REF!</v>
      </c>
      <c r="U8" s="2" t="e">
        <f>(RANK(#REF!,$B8:$D8,1)*COUNTIF($B8:$D8,#REF!)+COUNTIF($B8:$D8,#REF!)*(COUNTIF($B8:$D8,#REF!)-1)/2)/COUNTIF($B8:$D8,#REF!)</f>
        <v>#REF!</v>
      </c>
      <c r="V8" s="2" t="e">
        <f>(RANK(#REF!,$B8:$D8,1)*COUNTIF($B8:$D8,#REF!)+COUNTIF($B8:$D8,#REF!)*(COUNTIF($B8:$D8,#REF!)-1)/2)/COUNTIF($B8:$D8,#REF!)</f>
        <v>#REF!</v>
      </c>
      <c r="W8" s="2" t="e">
        <f>(RANK(#REF!,$B8:$D8,1)*COUNTIF($B8:$D8,#REF!)+COUNTIF($B8:$D8,#REF!)*(COUNTIF($B8:$D8,#REF!)-1)/2)/COUNTIF($B8:$D8,#REF!)</f>
        <v>#REF!</v>
      </c>
      <c r="X8" s="2" t="e">
        <f>(RANK(#REF!,$B8:$D8,1)*COUNTIF($B8:$D8,#REF!)+COUNTIF($B8:$D8,#REF!)*(COUNTIF($B8:$D8,#REF!)-1)/2)/COUNTIF($B8:$D8,#REF!)</f>
        <v>#REF!</v>
      </c>
      <c r="Y8" s="2" t="e">
        <f>(RANK(#REF!,$B8:$D8,1)*COUNTIF($B8:$D8,#REF!)+COUNTIF($B8:$D8,#REF!)*(COUNTIF($B8:$D8,#REF!)-1)/2)/COUNTIF($B8:$D8,#REF!)</f>
        <v>#REF!</v>
      </c>
      <c r="Z8" s="2" t="e">
        <f>(RANK(#REF!,$B8:$D8,1)*COUNTIF($B8:$D8,#REF!)+COUNTIF($B8:$D8,#REF!)*(COUNTIF($B8:$D8,#REF!)-1)/2)/COUNTIF($B8:$D8,#REF!)</f>
        <v>#REF!</v>
      </c>
      <c r="AA8" s="2" t="e">
        <f>(RANK(#REF!,$B8:$D8,1)*COUNTIF($B8:$D8,#REF!)+COUNTIF($B8:$D8,#REF!)*(COUNTIF($B8:$D8,#REF!)-1)/2)/COUNTIF($B8:$D8,#REF!)</f>
        <v>#REF!</v>
      </c>
      <c r="AB8" s="2" t="e">
        <f>(RANK(#REF!,$B8:$D8,1)*COUNTIF($B8:$D8,#REF!)+COUNTIF($B8:$D8,#REF!)*(COUNTIF($B8:$D8,#REF!)-1)/2)/COUNTIF($B8:$D8,#REF!)</f>
        <v>#REF!</v>
      </c>
    </row>
    <row r="9" spans="1:29" s="2" customFormat="1" ht="14.25" customHeight="1">
      <c r="A9" s="3" t="s">
        <v>106</v>
      </c>
      <c r="B9" s="39">
        <v>13.45</v>
      </c>
      <c r="C9" s="39">
        <v>9.93</v>
      </c>
      <c r="D9" s="39">
        <v>17.260000000000002</v>
      </c>
      <c r="E9" s="2">
        <f t="shared" si="0"/>
        <v>26.878466666666679</v>
      </c>
      <c r="G9" s="3" t="str">
        <f t="shared" si="1"/>
        <v>n=7</v>
      </c>
      <c r="H9" s="2">
        <f t="shared" si="2"/>
        <v>2</v>
      </c>
      <c r="I9" s="2">
        <f t="shared" si="3"/>
        <v>1</v>
      </c>
      <c r="J9" s="2">
        <f t="shared" si="4"/>
        <v>3</v>
      </c>
      <c r="K9" s="2" t="e">
        <f>(RANK(#REF!,$B9:$D9,1)*COUNTIF($B9:$D9,#REF!)+COUNTIF($B9:$D9,#REF!)*(COUNTIF($B9:$D9,#REF!)-1)/2)/COUNTIF($B9:$D9,#REF!)</f>
        <v>#REF!</v>
      </c>
      <c r="L9" s="2" t="e">
        <f>(RANK(#REF!,$B9:$D9,1)*COUNTIF($B9:$D9,#REF!)+COUNTIF($B9:$D9,#REF!)*(COUNTIF($B9:$D9,#REF!)-1)/2)/COUNTIF($B9:$D9,#REF!)</f>
        <v>#REF!</v>
      </c>
      <c r="M9" s="2" t="e">
        <f>(RANK(#REF!,$B9:$D9,1)*COUNTIF($B9:$D9,#REF!)+COUNTIF($B9:$D9,#REF!)*(COUNTIF($B9:$D9,#REF!)-1)/2)/COUNTIF($B9:$D9,#REF!)</f>
        <v>#REF!</v>
      </c>
      <c r="N9" s="2" t="e">
        <f>(RANK(#REF!,$B9:$D9,1)*COUNTIF($B9:$D9,#REF!)+COUNTIF($B9:$D9,#REF!)*(COUNTIF($B9:$D9,#REF!)-1)/2)/COUNTIF($B9:$D9,#REF!)</f>
        <v>#REF!</v>
      </c>
      <c r="O9" s="2" t="e">
        <f>(RANK(#REF!,$B9:$D9,1)*COUNTIF($B9:$D9,#REF!)+COUNTIF($B9:$D9,#REF!)*(COUNTIF($B9:$D9,#REF!)-1)/2)/COUNTIF($B9:$D9,#REF!)</f>
        <v>#REF!</v>
      </c>
      <c r="P9" s="2" t="e">
        <f>(RANK(#REF!,$B9:$D9,1)*COUNTIF($B9:$D9,#REF!)+COUNTIF($B9:$D9,#REF!)*(COUNTIF($B9:$D9,#REF!)-1)/2)/COUNTIF($B9:$D9,#REF!)</f>
        <v>#REF!</v>
      </c>
      <c r="Q9" s="2" t="e">
        <f>(RANK(#REF!,$B9:$D9,1)*COUNTIF($B9:$D9,#REF!)+COUNTIF($B9:$D9,#REF!)*(COUNTIF($B9:$D9,#REF!)-1)/2)/COUNTIF($B9:$D9,#REF!)</f>
        <v>#REF!</v>
      </c>
      <c r="R9" s="2" t="e">
        <f>(RANK(#REF!,$B9:$D9,1)*COUNTIF($B9:$D9,#REF!)+COUNTIF($B9:$D9,#REF!)*(COUNTIF($B9:$D9,#REF!)-1)/2)/COUNTIF($B9:$D9,#REF!)</f>
        <v>#REF!</v>
      </c>
      <c r="S9" s="2" t="e">
        <f>(RANK(#REF!,$B9:$D9,1)*COUNTIF($B9:$D9,#REF!)+COUNTIF($B9:$D9,#REF!)*(COUNTIF($B9:$D9,#REF!)-1)/2)/COUNTIF($B9:$D9,#REF!)</f>
        <v>#REF!</v>
      </c>
      <c r="T9" s="2" t="e">
        <f>(RANK(#REF!,$B9:$D9,1)*COUNTIF($B9:$D9,#REF!)+COUNTIF($B9:$D9,#REF!)*(COUNTIF($B9:$D9,#REF!)-1)/2)/COUNTIF($B9:$D9,#REF!)</f>
        <v>#REF!</v>
      </c>
      <c r="U9" s="2" t="e">
        <f>(RANK(#REF!,$B9:$D9,1)*COUNTIF($B9:$D9,#REF!)+COUNTIF($B9:$D9,#REF!)*(COUNTIF($B9:$D9,#REF!)-1)/2)/COUNTIF($B9:$D9,#REF!)</f>
        <v>#REF!</v>
      </c>
      <c r="V9" s="2" t="e">
        <f>(RANK(#REF!,$B9:$D9,1)*COUNTIF($B9:$D9,#REF!)+COUNTIF($B9:$D9,#REF!)*(COUNTIF($B9:$D9,#REF!)-1)/2)/COUNTIF($B9:$D9,#REF!)</f>
        <v>#REF!</v>
      </c>
      <c r="W9" s="2" t="e">
        <f>(RANK(#REF!,$B9:$D9,1)*COUNTIF($B9:$D9,#REF!)+COUNTIF($B9:$D9,#REF!)*(COUNTIF($B9:$D9,#REF!)-1)/2)/COUNTIF($B9:$D9,#REF!)</f>
        <v>#REF!</v>
      </c>
      <c r="X9" s="2" t="e">
        <f>(RANK(#REF!,$B9:$D9,1)*COUNTIF($B9:$D9,#REF!)+COUNTIF($B9:$D9,#REF!)*(COUNTIF($B9:$D9,#REF!)-1)/2)/COUNTIF($B9:$D9,#REF!)</f>
        <v>#REF!</v>
      </c>
      <c r="Y9" s="2" t="e">
        <f>(RANK(#REF!,$B9:$D9,1)*COUNTIF($B9:$D9,#REF!)+COUNTIF($B9:$D9,#REF!)*(COUNTIF($B9:$D9,#REF!)-1)/2)/COUNTIF($B9:$D9,#REF!)</f>
        <v>#REF!</v>
      </c>
      <c r="Z9" s="2" t="e">
        <f>(RANK(#REF!,$B9:$D9,1)*COUNTIF($B9:$D9,#REF!)+COUNTIF($B9:$D9,#REF!)*(COUNTIF($B9:$D9,#REF!)-1)/2)/COUNTIF($B9:$D9,#REF!)</f>
        <v>#REF!</v>
      </c>
      <c r="AA9" s="2" t="e">
        <f>(RANK(#REF!,$B9:$D9,1)*COUNTIF($B9:$D9,#REF!)+COUNTIF($B9:$D9,#REF!)*(COUNTIF($B9:$D9,#REF!)-1)/2)/COUNTIF($B9:$D9,#REF!)</f>
        <v>#REF!</v>
      </c>
      <c r="AB9" s="2" t="e">
        <f>(RANK(#REF!,$B9:$D9,1)*COUNTIF($B9:$D9,#REF!)+COUNTIF($B9:$D9,#REF!)*(COUNTIF($B9:$D9,#REF!)-1)/2)/COUNTIF($B9:$D9,#REF!)</f>
        <v>#REF!</v>
      </c>
    </row>
    <row r="10" spans="1:29" s="2" customFormat="1" ht="14.25" customHeight="1">
      <c r="A10" s="3" t="s">
        <v>105</v>
      </c>
      <c r="B10" s="39">
        <v>11.71</v>
      </c>
      <c r="C10" s="39">
        <v>10.11</v>
      </c>
      <c r="D10" s="39">
        <v>10.88</v>
      </c>
      <c r="E10" s="2">
        <f t="shared" si="0"/>
        <v>1.2806000000000022</v>
      </c>
      <c r="G10" s="3" t="str">
        <f t="shared" si="1"/>
        <v>n=8</v>
      </c>
      <c r="H10" s="2">
        <f t="shared" si="2"/>
        <v>3</v>
      </c>
      <c r="I10" s="2">
        <f t="shared" si="3"/>
        <v>1</v>
      </c>
      <c r="J10" s="2">
        <f t="shared" si="4"/>
        <v>2</v>
      </c>
      <c r="K10" s="2" t="e">
        <f>(RANK(#REF!,$B10:$D10,1)*COUNTIF($B10:$D10,#REF!)+COUNTIF($B10:$D10,#REF!)*(COUNTIF($B10:$D10,#REF!)-1)/2)/COUNTIF($B10:$D10,#REF!)</f>
        <v>#REF!</v>
      </c>
      <c r="L10" s="2" t="e">
        <f>(RANK(#REF!,$B10:$D10,1)*COUNTIF($B10:$D10,#REF!)+COUNTIF($B10:$D10,#REF!)*(COUNTIF($B10:$D10,#REF!)-1)/2)/COUNTIF($B10:$D10,#REF!)</f>
        <v>#REF!</v>
      </c>
      <c r="M10" s="2" t="e">
        <f>(RANK(#REF!,$B10:$D10,1)*COUNTIF($B10:$D10,#REF!)+COUNTIF($B10:$D10,#REF!)*(COUNTIF($B10:$D10,#REF!)-1)/2)/COUNTIF($B10:$D10,#REF!)</f>
        <v>#REF!</v>
      </c>
      <c r="N10" s="2" t="e">
        <f>(RANK(#REF!,$B10:$D10,1)*COUNTIF($B10:$D10,#REF!)+COUNTIF($B10:$D10,#REF!)*(COUNTIF($B10:$D10,#REF!)-1)/2)/COUNTIF($B10:$D10,#REF!)</f>
        <v>#REF!</v>
      </c>
      <c r="O10" s="2" t="e">
        <f>(RANK(#REF!,$B10:$D10,1)*COUNTIF($B10:$D10,#REF!)+COUNTIF($B10:$D10,#REF!)*(COUNTIF($B10:$D10,#REF!)-1)/2)/COUNTIF($B10:$D10,#REF!)</f>
        <v>#REF!</v>
      </c>
      <c r="P10" s="2" t="e">
        <f>(RANK(#REF!,$B10:$D10,1)*COUNTIF($B10:$D10,#REF!)+COUNTIF($B10:$D10,#REF!)*(COUNTIF($B10:$D10,#REF!)-1)/2)/COUNTIF($B10:$D10,#REF!)</f>
        <v>#REF!</v>
      </c>
      <c r="Q10" s="2" t="e">
        <f>(RANK(#REF!,$B10:$D10,1)*COUNTIF($B10:$D10,#REF!)+COUNTIF($B10:$D10,#REF!)*(COUNTIF($B10:$D10,#REF!)-1)/2)/COUNTIF($B10:$D10,#REF!)</f>
        <v>#REF!</v>
      </c>
      <c r="R10" s="2" t="e">
        <f>(RANK(#REF!,$B10:$D10,1)*COUNTIF($B10:$D10,#REF!)+COUNTIF($B10:$D10,#REF!)*(COUNTIF($B10:$D10,#REF!)-1)/2)/COUNTIF($B10:$D10,#REF!)</f>
        <v>#REF!</v>
      </c>
      <c r="S10" s="2" t="e">
        <f>(RANK(#REF!,$B10:$D10,1)*COUNTIF($B10:$D10,#REF!)+COUNTIF($B10:$D10,#REF!)*(COUNTIF($B10:$D10,#REF!)-1)/2)/COUNTIF($B10:$D10,#REF!)</f>
        <v>#REF!</v>
      </c>
      <c r="T10" s="2" t="e">
        <f>(RANK(#REF!,$B10:$D10,1)*COUNTIF($B10:$D10,#REF!)+COUNTIF($B10:$D10,#REF!)*(COUNTIF($B10:$D10,#REF!)-1)/2)/COUNTIF($B10:$D10,#REF!)</f>
        <v>#REF!</v>
      </c>
      <c r="U10" s="2" t="e">
        <f>(RANK(#REF!,$B10:$D10,1)*COUNTIF($B10:$D10,#REF!)+COUNTIF($B10:$D10,#REF!)*(COUNTIF($B10:$D10,#REF!)-1)/2)/COUNTIF($B10:$D10,#REF!)</f>
        <v>#REF!</v>
      </c>
      <c r="V10" s="2" t="e">
        <f>(RANK(#REF!,$B10:$D10,1)*COUNTIF($B10:$D10,#REF!)+COUNTIF($B10:$D10,#REF!)*(COUNTIF($B10:$D10,#REF!)-1)/2)/COUNTIF($B10:$D10,#REF!)</f>
        <v>#REF!</v>
      </c>
      <c r="W10" s="2" t="e">
        <f>(RANK(#REF!,$B10:$D10,1)*COUNTIF($B10:$D10,#REF!)+COUNTIF($B10:$D10,#REF!)*(COUNTIF($B10:$D10,#REF!)-1)/2)/COUNTIF($B10:$D10,#REF!)</f>
        <v>#REF!</v>
      </c>
      <c r="X10" s="2" t="e">
        <f>(RANK(#REF!,$B10:$D10,1)*COUNTIF($B10:$D10,#REF!)+COUNTIF($B10:$D10,#REF!)*(COUNTIF($B10:$D10,#REF!)-1)/2)/COUNTIF($B10:$D10,#REF!)</f>
        <v>#REF!</v>
      </c>
      <c r="Y10" s="2" t="e">
        <f>(RANK(#REF!,$B10:$D10,1)*COUNTIF($B10:$D10,#REF!)+COUNTIF($B10:$D10,#REF!)*(COUNTIF($B10:$D10,#REF!)-1)/2)/COUNTIF($B10:$D10,#REF!)</f>
        <v>#REF!</v>
      </c>
      <c r="Z10" s="2" t="e">
        <f>(RANK(#REF!,$B10:$D10,1)*COUNTIF($B10:$D10,#REF!)+COUNTIF($B10:$D10,#REF!)*(COUNTIF($B10:$D10,#REF!)-1)/2)/COUNTIF($B10:$D10,#REF!)</f>
        <v>#REF!</v>
      </c>
      <c r="AA10" s="2" t="e">
        <f>(RANK(#REF!,$B10:$D10,1)*COUNTIF($B10:$D10,#REF!)+COUNTIF($B10:$D10,#REF!)*(COUNTIF($B10:$D10,#REF!)-1)/2)/COUNTIF($B10:$D10,#REF!)</f>
        <v>#REF!</v>
      </c>
      <c r="AB10" s="2" t="e">
        <f>(RANK(#REF!,$B10:$D10,1)*COUNTIF($B10:$D10,#REF!)+COUNTIF($B10:$D10,#REF!)*(COUNTIF($B10:$D10,#REF!)-1)/2)/COUNTIF($B10:$D10,#REF!)</f>
        <v>#REF!</v>
      </c>
    </row>
    <row r="11" spans="1:29" s="2" customFormat="1" ht="14.25" customHeight="1">
      <c r="A11" s="3" t="s">
        <v>104</v>
      </c>
      <c r="B11" s="39">
        <v>14.25</v>
      </c>
      <c r="C11" s="39">
        <v>23.46</v>
      </c>
      <c r="D11" s="39">
        <v>26.06</v>
      </c>
      <c r="E11" s="2">
        <f t="shared" si="0"/>
        <v>77.020066666666651</v>
      </c>
      <c r="G11" s="3" t="str">
        <f t="shared" si="1"/>
        <v>n=9</v>
      </c>
      <c r="H11" s="2">
        <f t="shared" si="2"/>
        <v>1</v>
      </c>
      <c r="I11" s="2">
        <f t="shared" si="3"/>
        <v>2</v>
      </c>
      <c r="J11" s="2">
        <f t="shared" si="4"/>
        <v>3</v>
      </c>
      <c r="K11" s="2" t="e">
        <f>(RANK(#REF!,$B11:$D11,1)*COUNTIF($B11:$D11,#REF!)+COUNTIF($B11:$D11,#REF!)*(COUNTIF($B11:$D11,#REF!)-1)/2)/COUNTIF($B11:$D11,#REF!)</f>
        <v>#REF!</v>
      </c>
      <c r="L11" s="2" t="e">
        <f>(RANK(#REF!,$B11:$D11,1)*COUNTIF($B11:$D11,#REF!)+COUNTIF($B11:$D11,#REF!)*(COUNTIF($B11:$D11,#REF!)-1)/2)/COUNTIF($B11:$D11,#REF!)</f>
        <v>#REF!</v>
      </c>
      <c r="M11" s="2" t="e">
        <f>(RANK(#REF!,$B11:$D11,1)*COUNTIF($B11:$D11,#REF!)+COUNTIF($B11:$D11,#REF!)*(COUNTIF($B11:$D11,#REF!)-1)/2)/COUNTIF($B11:$D11,#REF!)</f>
        <v>#REF!</v>
      </c>
      <c r="N11" s="2" t="e">
        <f>(RANK(#REF!,$B11:$D11,1)*COUNTIF($B11:$D11,#REF!)+COUNTIF($B11:$D11,#REF!)*(COUNTIF($B11:$D11,#REF!)-1)/2)/COUNTIF($B11:$D11,#REF!)</f>
        <v>#REF!</v>
      </c>
      <c r="O11" s="2" t="e">
        <f>(RANK(#REF!,$B11:$D11,1)*COUNTIF($B11:$D11,#REF!)+COUNTIF($B11:$D11,#REF!)*(COUNTIF($B11:$D11,#REF!)-1)/2)/COUNTIF($B11:$D11,#REF!)</f>
        <v>#REF!</v>
      </c>
      <c r="P11" s="2" t="e">
        <f>(RANK(#REF!,$B11:$D11,1)*COUNTIF($B11:$D11,#REF!)+COUNTIF($B11:$D11,#REF!)*(COUNTIF($B11:$D11,#REF!)-1)/2)/COUNTIF($B11:$D11,#REF!)</f>
        <v>#REF!</v>
      </c>
      <c r="Q11" s="2" t="e">
        <f>(RANK(#REF!,$B11:$D11,1)*COUNTIF($B11:$D11,#REF!)+COUNTIF($B11:$D11,#REF!)*(COUNTIF($B11:$D11,#REF!)-1)/2)/COUNTIF($B11:$D11,#REF!)</f>
        <v>#REF!</v>
      </c>
      <c r="R11" s="2" t="e">
        <f>(RANK(#REF!,$B11:$D11,1)*COUNTIF($B11:$D11,#REF!)+COUNTIF($B11:$D11,#REF!)*(COUNTIF($B11:$D11,#REF!)-1)/2)/COUNTIF($B11:$D11,#REF!)</f>
        <v>#REF!</v>
      </c>
      <c r="S11" s="2" t="e">
        <f>(RANK(#REF!,$B11:$D11,1)*COUNTIF($B11:$D11,#REF!)+COUNTIF($B11:$D11,#REF!)*(COUNTIF($B11:$D11,#REF!)-1)/2)/COUNTIF($B11:$D11,#REF!)</f>
        <v>#REF!</v>
      </c>
      <c r="T11" s="2" t="e">
        <f>(RANK(#REF!,$B11:$D11,1)*COUNTIF($B11:$D11,#REF!)+COUNTIF($B11:$D11,#REF!)*(COUNTIF($B11:$D11,#REF!)-1)/2)/COUNTIF($B11:$D11,#REF!)</f>
        <v>#REF!</v>
      </c>
      <c r="U11" s="2" t="e">
        <f>(RANK(#REF!,$B11:$D11,1)*COUNTIF($B11:$D11,#REF!)+COUNTIF($B11:$D11,#REF!)*(COUNTIF($B11:$D11,#REF!)-1)/2)/COUNTIF($B11:$D11,#REF!)</f>
        <v>#REF!</v>
      </c>
      <c r="V11" s="2" t="e">
        <f>(RANK(#REF!,$B11:$D11,1)*COUNTIF($B11:$D11,#REF!)+COUNTIF($B11:$D11,#REF!)*(COUNTIF($B11:$D11,#REF!)-1)/2)/COUNTIF($B11:$D11,#REF!)</f>
        <v>#REF!</v>
      </c>
      <c r="W11" s="2" t="e">
        <f>(RANK(#REF!,$B11:$D11,1)*COUNTIF($B11:$D11,#REF!)+COUNTIF($B11:$D11,#REF!)*(COUNTIF($B11:$D11,#REF!)-1)/2)/COUNTIF($B11:$D11,#REF!)</f>
        <v>#REF!</v>
      </c>
      <c r="X11" s="2" t="e">
        <f>(RANK(#REF!,$B11:$D11,1)*COUNTIF($B11:$D11,#REF!)+COUNTIF($B11:$D11,#REF!)*(COUNTIF($B11:$D11,#REF!)-1)/2)/COUNTIF($B11:$D11,#REF!)</f>
        <v>#REF!</v>
      </c>
      <c r="Y11" s="2" t="e">
        <f>(RANK(#REF!,$B11:$D11,1)*COUNTIF($B11:$D11,#REF!)+COUNTIF($B11:$D11,#REF!)*(COUNTIF($B11:$D11,#REF!)-1)/2)/COUNTIF($B11:$D11,#REF!)</f>
        <v>#REF!</v>
      </c>
      <c r="Z11" s="2" t="e">
        <f>(RANK(#REF!,$B11:$D11,1)*COUNTIF($B11:$D11,#REF!)+COUNTIF($B11:$D11,#REF!)*(COUNTIF($B11:$D11,#REF!)-1)/2)/COUNTIF($B11:$D11,#REF!)</f>
        <v>#REF!</v>
      </c>
      <c r="AA11" s="2" t="e">
        <f>(RANK(#REF!,$B11:$D11,1)*COUNTIF($B11:$D11,#REF!)+COUNTIF($B11:$D11,#REF!)*(COUNTIF($B11:$D11,#REF!)-1)/2)/COUNTIF($B11:$D11,#REF!)</f>
        <v>#REF!</v>
      </c>
      <c r="AB11" s="2" t="e">
        <f>(RANK(#REF!,$B11:$D11,1)*COUNTIF($B11:$D11,#REF!)+COUNTIF($B11:$D11,#REF!)*(COUNTIF($B11:$D11,#REF!)-1)/2)/COUNTIF($B11:$D11,#REF!)</f>
        <v>#REF!</v>
      </c>
    </row>
    <row r="12" spans="1:29" s="2" customFormat="1" ht="14.25" customHeight="1">
      <c r="A12" s="3" t="s">
        <v>103</v>
      </c>
      <c r="B12" s="39">
        <v>17.96</v>
      </c>
      <c r="C12" s="39">
        <v>14.67</v>
      </c>
      <c r="D12" s="39">
        <v>19.600000000000001</v>
      </c>
      <c r="E12" s="2">
        <f t="shared" si="0"/>
        <v>12.606200000000008</v>
      </c>
      <c r="G12" s="3" t="str">
        <f t="shared" si="1"/>
        <v>n=10</v>
      </c>
      <c r="H12" s="2">
        <f t="shared" si="2"/>
        <v>2</v>
      </c>
      <c r="I12" s="2">
        <f t="shared" si="3"/>
        <v>1</v>
      </c>
      <c r="J12" s="2">
        <f t="shared" si="4"/>
        <v>3</v>
      </c>
      <c r="K12" s="2" t="e">
        <f>(RANK(#REF!,$B12:$D12,1)*COUNTIF($B12:$D12,#REF!)+COUNTIF($B12:$D12,#REF!)*(COUNTIF($B12:$D12,#REF!)-1)/2)/COUNTIF($B12:$D12,#REF!)</f>
        <v>#REF!</v>
      </c>
      <c r="L12" s="2" t="e">
        <f>(RANK(#REF!,$B12:$D12,1)*COUNTIF($B12:$D12,#REF!)+COUNTIF($B12:$D12,#REF!)*(COUNTIF($B12:$D12,#REF!)-1)/2)/COUNTIF($B12:$D12,#REF!)</f>
        <v>#REF!</v>
      </c>
      <c r="M12" s="2" t="e">
        <f>(RANK(#REF!,$B12:$D12,1)*COUNTIF($B12:$D12,#REF!)+COUNTIF($B12:$D12,#REF!)*(COUNTIF($B12:$D12,#REF!)-1)/2)/COUNTIF($B12:$D12,#REF!)</f>
        <v>#REF!</v>
      </c>
      <c r="N12" s="2" t="e">
        <f>(RANK(#REF!,$B12:$D12,1)*COUNTIF($B12:$D12,#REF!)+COUNTIF($B12:$D12,#REF!)*(COUNTIF($B12:$D12,#REF!)-1)/2)/COUNTIF($B12:$D12,#REF!)</f>
        <v>#REF!</v>
      </c>
      <c r="O12" s="2" t="e">
        <f>(RANK(#REF!,$B12:$D12,1)*COUNTIF($B12:$D12,#REF!)+COUNTIF($B12:$D12,#REF!)*(COUNTIF($B12:$D12,#REF!)-1)/2)/COUNTIF($B12:$D12,#REF!)</f>
        <v>#REF!</v>
      </c>
      <c r="P12" s="2" t="e">
        <f>(RANK(#REF!,$B12:$D12,1)*COUNTIF($B12:$D12,#REF!)+COUNTIF($B12:$D12,#REF!)*(COUNTIF($B12:$D12,#REF!)-1)/2)/COUNTIF($B12:$D12,#REF!)</f>
        <v>#REF!</v>
      </c>
      <c r="Q12" s="2" t="e">
        <f>(RANK(#REF!,$B12:$D12,1)*COUNTIF($B12:$D12,#REF!)+COUNTIF($B12:$D12,#REF!)*(COUNTIF($B12:$D12,#REF!)-1)/2)/COUNTIF($B12:$D12,#REF!)</f>
        <v>#REF!</v>
      </c>
      <c r="R12" s="2" t="e">
        <f>(RANK(#REF!,$B12:$D12,1)*COUNTIF($B12:$D12,#REF!)+COUNTIF($B12:$D12,#REF!)*(COUNTIF($B12:$D12,#REF!)-1)/2)/COUNTIF($B12:$D12,#REF!)</f>
        <v>#REF!</v>
      </c>
      <c r="S12" s="2" t="e">
        <f>(RANK(#REF!,$B12:$D12,1)*COUNTIF($B12:$D12,#REF!)+COUNTIF($B12:$D12,#REF!)*(COUNTIF($B12:$D12,#REF!)-1)/2)/COUNTIF($B12:$D12,#REF!)</f>
        <v>#REF!</v>
      </c>
      <c r="T12" s="2" t="e">
        <f>(RANK(#REF!,$B12:$D12,1)*COUNTIF($B12:$D12,#REF!)+COUNTIF($B12:$D12,#REF!)*(COUNTIF($B12:$D12,#REF!)-1)/2)/COUNTIF($B12:$D12,#REF!)</f>
        <v>#REF!</v>
      </c>
      <c r="U12" s="2" t="e">
        <f>(RANK(#REF!,$B12:$D12,1)*COUNTIF($B12:$D12,#REF!)+COUNTIF($B12:$D12,#REF!)*(COUNTIF($B12:$D12,#REF!)-1)/2)/COUNTIF($B12:$D12,#REF!)</f>
        <v>#REF!</v>
      </c>
      <c r="V12" s="2" t="e">
        <f>(RANK(#REF!,$B12:$D12,1)*COUNTIF($B12:$D12,#REF!)+COUNTIF($B12:$D12,#REF!)*(COUNTIF($B12:$D12,#REF!)-1)/2)/COUNTIF($B12:$D12,#REF!)</f>
        <v>#REF!</v>
      </c>
      <c r="W12" s="2" t="e">
        <f>(RANK(#REF!,$B12:$D12,1)*COUNTIF($B12:$D12,#REF!)+COUNTIF($B12:$D12,#REF!)*(COUNTIF($B12:$D12,#REF!)-1)/2)/COUNTIF($B12:$D12,#REF!)</f>
        <v>#REF!</v>
      </c>
      <c r="X12" s="2" t="e">
        <f>(RANK(#REF!,$B12:$D12,1)*COUNTIF($B12:$D12,#REF!)+COUNTIF($B12:$D12,#REF!)*(COUNTIF($B12:$D12,#REF!)-1)/2)/COUNTIF($B12:$D12,#REF!)</f>
        <v>#REF!</v>
      </c>
      <c r="Y12" s="2" t="e">
        <f>(RANK(#REF!,$B12:$D12,1)*COUNTIF($B12:$D12,#REF!)+COUNTIF($B12:$D12,#REF!)*(COUNTIF($B12:$D12,#REF!)-1)/2)/COUNTIF($B12:$D12,#REF!)</f>
        <v>#REF!</v>
      </c>
      <c r="Z12" s="2" t="e">
        <f>(RANK(#REF!,$B12:$D12,1)*COUNTIF($B12:$D12,#REF!)+COUNTIF($B12:$D12,#REF!)*(COUNTIF($B12:$D12,#REF!)-1)/2)/COUNTIF($B12:$D12,#REF!)</f>
        <v>#REF!</v>
      </c>
      <c r="AA12" s="2" t="e">
        <f>(RANK(#REF!,$B12:$D12,1)*COUNTIF($B12:$D12,#REF!)+COUNTIF($B12:$D12,#REF!)*(COUNTIF($B12:$D12,#REF!)-1)/2)/COUNTIF($B12:$D12,#REF!)</f>
        <v>#REF!</v>
      </c>
      <c r="AB12" s="2" t="e">
        <f>(RANK(#REF!,$B12:$D12,1)*COUNTIF($B12:$D12,#REF!)+COUNTIF($B12:$D12,#REF!)*(COUNTIF($B12:$D12,#REF!)-1)/2)/COUNTIF($B12:$D12,#REF!)</f>
        <v>#REF!</v>
      </c>
    </row>
    <row r="13" spans="1:29" s="2" customFormat="1" ht="14.25" customHeight="1">
      <c r="A13" s="3" t="s">
        <v>102</v>
      </c>
      <c r="B13" s="39">
        <v>44.55</v>
      </c>
      <c r="C13" s="39">
        <v>18.93</v>
      </c>
      <c r="D13" s="39">
        <v>80.83</v>
      </c>
      <c r="E13" s="2">
        <f t="shared" si="0"/>
        <v>1934.7442666666666</v>
      </c>
      <c r="G13" s="3" t="str">
        <f t="shared" si="1"/>
        <v>n=11</v>
      </c>
      <c r="H13" s="2">
        <f t="shared" si="2"/>
        <v>2</v>
      </c>
      <c r="I13" s="2">
        <f t="shared" si="3"/>
        <v>1</v>
      </c>
      <c r="J13" s="2">
        <f t="shared" si="4"/>
        <v>3</v>
      </c>
      <c r="K13" s="2" t="e">
        <f>(RANK(#REF!,$B13:$D13,1)*COUNTIF($B13:$D13,#REF!)+COUNTIF($B13:$D13,#REF!)*(COUNTIF($B13:$D13,#REF!)-1)/2)/COUNTIF($B13:$D13,#REF!)</f>
        <v>#REF!</v>
      </c>
      <c r="L13" s="2" t="e">
        <f>(RANK(#REF!,$B13:$D13,1)*COUNTIF($B13:$D13,#REF!)+COUNTIF($B13:$D13,#REF!)*(COUNTIF($B13:$D13,#REF!)-1)/2)/COUNTIF($B13:$D13,#REF!)</f>
        <v>#REF!</v>
      </c>
      <c r="M13" s="2" t="e">
        <f>(RANK(#REF!,$B13:$D13,1)*COUNTIF($B13:$D13,#REF!)+COUNTIF($B13:$D13,#REF!)*(COUNTIF($B13:$D13,#REF!)-1)/2)/COUNTIF($B13:$D13,#REF!)</f>
        <v>#REF!</v>
      </c>
      <c r="N13" s="2" t="e">
        <f>(RANK(#REF!,$B13:$D13,1)*COUNTIF($B13:$D13,#REF!)+COUNTIF($B13:$D13,#REF!)*(COUNTIF($B13:$D13,#REF!)-1)/2)/COUNTIF($B13:$D13,#REF!)</f>
        <v>#REF!</v>
      </c>
      <c r="O13" s="2" t="e">
        <f>(RANK(#REF!,$B13:$D13,1)*COUNTIF($B13:$D13,#REF!)+COUNTIF($B13:$D13,#REF!)*(COUNTIF($B13:$D13,#REF!)-1)/2)/COUNTIF($B13:$D13,#REF!)</f>
        <v>#REF!</v>
      </c>
      <c r="P13" s="2" t="e">
        <f>(RANK(#REF!,$B13:$D13,1)*COUNTIF($B13:$D13,#REF!)+COUNTIF($B13:$D13,#REF!)*(COUNTIF($B13:$D13,#REF!)-1)/2)/COUNTIF($B13:$D13,#REF!)</f>
        <v>#REF!</v>
      </c>
      <c r="Q13" s="2" t="e">
        <f>(RANK(#REF!,$B13:$D13,1)*COUNTIF($B13:$D13,#REF!)+COUNTIF($B13:$D13,#REF!)*(COUNTIF($B13:$D13,#REF!)-1)/2)/COUNTIF($B13:$D13,#REF!)</f>
        <v>#REF!</v>
      </c>
      <c r="R13" s="2" t="e">
        <f>(RANK(#REF!,$B13:$D13,1)*COUNTIF($B13:$D13,#REF!)+COUNTIF($B13:$D13,#REF!)*(COUNTIF($B13:$D13,#REF!)-1)/2)/COUNTIF($B13:$D13,#REF!)</f>
        <v>#REF!</v>
      </c>
      <c r="S13" s="2" t="e">
        <f>(RANK(#REF!,$B13:$D13,1)*COUNTIF($B13:$D13,#REF!)+COUNTIF($B13:$D13,#REF!)*(COUNTIF($B13:$D13,#REF!)-1)/2)/COUNTIF($B13:$D13,#REF!)</f>
        <v>#REF!</v>
      </c>
      <c r="T13" s="2" t="e">
        <f>(RANK(#REF!,$B13:$D13,1)*COUNTIF($B13:$D13,#REF!)+COUNTIF($B13:$D13,#REF!)*(COUNTIF($B13:$D13,#REF!)-1)/2)/COUNTIF($B13:$D13,#REF!)</f>
        <v>#REF!</v>
      </c>
      <c r="U13" s="2" t="e">
        <f>(RANK(#REF!,$B13:$D13,1)*COUNTIF($B13:$D13,#REF!)+COUNTIF($B13:$D13,#REF!)*(COUNTIF($B13:$D13,#REF!)-1)/2)/COUNTIF($B13:$D13,#REF!)</f>
        <v>#REF!</v>
      </c>
      <c r="V13" s="2" t="e">
        <f>(RANK(#REF!,$B13:$D13,1)*COUNTIF($B13:$D13,#REF!)+COUNTIF($B13:$D13,#REF!)*(COUNTIF($B13:$D13,#REF!)-1)/2)/COUNTIF($B13:$D13,#REF!)</f>
        <v>#REF!</v>
      </c>
      <c r="W13" s="2" t="e">
        <f>(RANK(#REF!,$B13:$D13,1)*COUNTIF($B13:$D13,#REF!)+COUNTIF($B13:$D13,#REF!)*(COUNTIF($B13:$D13,#REF!)-1)/2)/COUNTIF($B13:$D13,#REF!)</f>
        <v>#REF!</v>
      </c>
      <c r="X13" s="2" t="e">
        <f>(RANK(#REF!,$B13:$D13,1)*COUNTIF($B13:$D13,#REF!)+COUNTIF($B13:$D13,#REF!)*(COUNTIF($B13:$D13,#REF!)-1)/2)/COUNTIF($B13:$D13,#REF!)</f>
        <v>#REF!</v>
      </c>
      <c r="Y13" s="2" t="e">
        <f>(RANK(#REF!,$B13:$D13,1)*COUNTIF($B13:$D13,#REF!)+COUNTIF($B13:$D13,#REF!)*(COUNTIF($B13:$D13,#REF!)-1)/2)/COUNTIF($B13:$D13,#REF!)</f>
        <v>#REF!</v>
      </c>
      <c r="Z13" s="2" t="e">
        <f>(RANK(#REF!,$B13:$D13,1)*COUNTIF($B13:$D13,#REF!)+COUNTIF($B13:$D13,#REF!)*(COUNTIF($B13:$D13,#REF!)-1)/2)/COUNTIF($B13:$D13,#REF!)</f>
        <v>#REF!</v>
      </c>
      <c r="AA13" s="2" t="e">
        <f>(RANK(#REF!,$B13:$D13,1)*COUNTIF($B13:$D13,#REF!)+COUNTIF($B13:$D13,#REF!)*(COUNTIF($B13:$D13,#REF!)-1)/2)/COUNTIF($B13:$D13,#REF!)</f>
        <v>#REF!</v>
      </c>
      <c r="AB13" s="2" t="e">
        <f>(RANK(#REF!,$B13:$D13,1)*COUNTIF($B13:$D13,#REF!)+COUNTIF($B13:$D13,#REF!)*(COUNTIF($B13:$D13,#REF!)-1)/2)/COUNTIF($B13:$D13,#REF!)</f>
        <v>#REF!</v>
      </c>
    </row>
    <row r="14" spans="1:29" s="2" customFormat="1" ht="14.25" customHeight="1">
      <c r="A14" s="3" t="s">
        <v>101</v>
      </c>
      <c r="B14" s="39">
        <v>10.98</v>
      </c>
      <c r="C14" s="39">
        <v>10.7</v>
      </c>
      <c r="D14" s="39">
        <v>52.78</v>
      </c>
      <c r="E14" s="2">
        <f t="shared" si="0"/>
        <v>1172.6815999999999</v>
      </c>
      <c r="G14" s="3" t="str">
        <f t="shared" si="1"/>
        <v>n=12</v>
      </c>
      <c r="H14" s="2">
        <f t="shared" si="2"/>
        <v>2</v>
      </c>
      <c r="I14" s="2">
        <f t="shared" si="3"/>
        <v>1</v>
      </c>
      <c r="J14" s="2">
        <f t="shared" si="4"/>
        <v>3</v>
      </c>
      <c r="K14" s="2" t="e">
        <f>(RANK(#REF!,$B14:$D14,1)*COUNTIF($B14:$D14,#REF!)+COUNTIF($B14:$D14,#REF!)*(COUNTIF($B14:$D14,#REF!)-1)/2)/COUNTIF($B14:$D14,#REF!)</f>
        <v>#REF!</v>
      </c>
      <c r="L14" s="2" t="e">
        <f>(RANK(#REF!,$B14:$D14,1)*COUNTIF($B14:$D14,#REF!)+COUNTIF($B14:$D14,#REF!)*(COUNTIF($B14:$D14,#REF!)-1)/2)/COUNTIF($B14:$D14,#REF!)</f>
        <v>#REF!</v>
      </c>
      <c r="M14" s="2" t="e">
        <f>(RANK(#REF!,$B14:$D14,1)*COUNTIF($B14:$D14,#REF!)+COUNTIF($B14:$D14,#REF!)*(COUNTIF($B14:$D14,#REF!)-1)/2)/COUNTIF($B14:$D14,#REF!)</f>
        <v>#REF!</v>
      </c>
      <c r="N14" s="2" t="e">
        <f>(RANK(#REF!,$B14:$D14,1)*COUNTIF($B14:$D14,#REF!)+COUNTIF($B14:$D14,#REF!)*(COUNTIF($B14:$D14,#REF!)-1)/2)/COUNTIF($B14:$D14,#REF!)</f>
        <v>#REF!</v>
      </c>
      <c r="O14" s="2" t="e">
        <f>(RANK(#REF!,$B14:$D14,1)*COUNTIF($B14:$D14,#REF!)+COUNTIF($B14:$D14,#REF!)*(COUNTIF($B14:$D14,#REF!)-1)/2)/COUNTIF($B14:$D14,#REF!)</f>
        <v>#REF!</v>
      </c>
      <c r="P14" s="2" t="e">
        <f>(RANK(#REF!,$B14:$D14,1)*COUNTIF($B14:$D14,#REF!)+COUNTIF($B14:$D14,#REF!)*(COUNTIF($B14:$D14,#REF!)-1)/2)/COUNTIF($B14:$D14,#REF!)</f>
        <v>#REF!</v>
      </c>
      <c r="Q14" s="2" t="e">
        <f>(RANK(#REF!,$B14:$D14,1)*COUNTIF($B14:$D14,#REF!)+COUNTIF($B14:$D14,#REF!)*(COUNTIF($B14:$D14,#REF!)-1)/2)/COUNTIF($B14:$D14,#REF!)</f>
        <v>#REF!</v>
      </c>
      <c r="R14" s="2" t="e">
        <f>(RANK(#REF!,$B14:$D14,1)*COUNTIF($B14:$D14,#REF!)+COUNTIF($B14:$D14,#REF!)*(COUNTIF($B14:$D14,#REF!)-1)/2)/COUNTIF($B14:$D14,#REF!)</f>
        <v>#REF!</v>
      </c>
      <c r="S14" s="2" t="e">
        <f>(RANK(#REF!,$B14:$D14,1)*COUNTIF($B14:$D14,#REF!)+COUNTIF($B14:$D14,#REF!)*(COUNTIF($B14:$D14,#REF!)-1)/2)/COUNTIF($B14:$D14,#REF!)</f>
        <v>#REF!</v>
      </c>
      <c r="T14" s="2" t="e">
        <f>(RANK(#REF!,$B14:$D14,1)*COUNTIF($B14:$D14,#REF!)+COUNTIF($B14:$D14,#REF!)*(COUNTIF($B14:$D14,#REF!)-1)/2)/COUNTIF($B14:$D14,#REF!)</f>
        <v>#REF!</v>
      </c>
      <c r="U14" s="2" t="e">
        <f>(RANK(#REF!,$B14:$D14,1)*COUNTIF($B14:$D14,#REF!)+COUNTIF($B14:$D14,#REF!)*(COUNTIF($B14:$D14,#REF!)-1)/2)/COUNTIF($B14:$D14,#REF!)</f>
        <v>#REF!</v>
      </c>
      <c r="V14" s="2" t="e">
        <f>(RANK(#REF!,$B14:$D14,1)*COUNTIF($B14:$D14,#REF!)+COUNTIF($B14:$D14,#REF!)*(COUNTIF($B14:$D14,#REF!)-1)/2)/COUNTIF($B14:$D14,#REF!)</f>
        <v>#REF!</v>
      </c>
      <c r="W14" s="2" t="e">
        <f>(RANK(#REF!,$B14:$D14,1)*COUNTIF($B14:$D14,#REF!)+COUNTIF($B14:$D14,#REF!)*(COUNTIF($B14:$D14,#REF!)-1)/2)/COUNTIF($B14:$D14,#REF!)</f>
        <v>#REF!</v>
      </c>
      <c r="X14" s="2" t="e">
        <f>(RANK(#REF!,$B14:$D14,1)*COUNTIF($B14:$D14,#REF!)+COUNTIF($B14:$D14,#REF!)*(COUNTIF($B14:$D14,#REF!)-1)/2)/COUNTIF($B14:$D14,#REF!)</f>
        <v>#REF!</v>
      </c>
      <c r="Y14" s="2" t="e">
        <f>(RANK(#REF!,$B14:$D14,1)*COUNTIF($B14:$D14,#REF!)+COUNTIF($B14:$D14,#REF!)*(COUNTIF($B14:$D14,#REF!)-1)/2)/COUNTIF($B14:$D14,#REF!)</f>
        <v>#REF!</v>
      </c>
      <c r="Z14" s="2" t="e">
        <f>(RANK(#REF!,$B14:$D14,1)*COUNTIF($B14:$D14,#REF!)+COUNTIF($B14:$D14,#REF!)*(COUNTIF($B14:$D14,#REF!)-1)/2)/COUNTIF($B14:$D14,#REF!)</f>
        <v>#REF!</v>
      </c>
      <c r="AA14" s="2" t="e">
        <f>(RANK(#REF!,$B14:$D14,1)*COUNTIF($B14:$D14,#REF!)+COUNTIF($B14:$D14,#REF!)*(COUNTIF($B14:$D14,#REF!)-1)/2)/COUNTIF($B14:$D14,#REF!)</f>
        <v>#REF!</v>
      </c>
      <c r="AB14" s="2" t="e">
        <f>(RANK(#REF!,$B14:$D14,1)*COUNTIF($B14:$D14,#REF!)+COUNTIF($B14:$D14,#REF!)*(COUNTIF($B14:$D14,#REF!)-1)/2)/COUNTIF($B14:$D14,#REF!)</f>
        <v>#REF!</v>
      </c>
    </row>
    <row r="15" spans="1:29" s="2" customFormat="1" ht="14.25" customHeight="1">
      <c r="A15" s="3" t="s">
        <v>100</v>
      </c>
      <c r="B15" s="39">
        <v>13.56</v>
      </c>
      <c r="C15" s="39">
        <v>15.05</v>
      </c>
      <c r="D15" s="39">
        <v>40.22</v>
      </c>
      <c r="E15" s="2">
        <f t="shared" si="0"/>
        <v>448.83486666666658</v>
      </c>
      <c r="G15" s="3" t="str">
        <f t="shared" si="1"/>
        <v>n=13</v>
      </c>
      <c r="H15" s="2">
        <f t="shared" si="2"/>
        <v>1</v>
      </c>
      <c r="I15" s="2">
        <f t="shared" si="3"/>
        <v>2</v>
      </c>
      <c r="J15" s="2">
        <f t="shared" si="4"/>
        <v>3</v>
      </c>
      <c r="K15" s="2" t="e">
        <f>(RANK(#REF!,$B15:$D15,1)*COUNTIF($B15:$D15,#REF!)+COUNTIF($B15:$D15,#REF!)*(COUNTIF($B15:$D15,#REF!)-1)/2)/COUNTIF($B15:$D15,#REF!)</f>
        <v>#REF!</v>
      </c>
      <c r="L15" s="2" t="e">
        <f>(RANK(#REF!,$B15:$D15,1)*COUNTIF($B15:$D15,#REF!)+COUNTIF($B15:$D15,#REF!)*(COUNTIF($B15:$D15,#REF!)-1)/2)/COUNTIF($B15:$D15,#REF!)</f>
        <v>#REF!</v>
      </c>
      <c r="M15" s="2" t="e">
        <f>(RANK(#REF!,$B15:$D15,1)*COUNTIF($B15:$D15,#REF!)+COUNTIF($B15:$D15,#REF!)*(COUNTIF($B15:$D15,#REF!)-1)/2)/COUNTIF($B15:$D15,#REF!)</f>
        <v>#REF!</v>
      </c>
      <c r="N15" s="2" t="e">
        <f>(RANK(#REF!,$B15:$D15,1)*COUNTIF($B15:$D15,#REF!)+COUNTIF($B15:$D15,#REF!)*(COUNTIF($B15:$D15,#REF!)-1)/2)/COUNTIF($B15:$D15,#REF!)</f>
        <v>#REF!</v>
      </c>
      <c r="O15" s="2" t="e">
        <f>(RANK(#REF!,$B15:$D15,1)*COUNTIF($B15:$D15,#REF!)+COUNTIF($B15:$D15,#REF!)*(COUNTIF($B15:$D15,#REF!)-1)/2)/COUNTIF($B15:$D15,#REF!)</f>
        <v>#REF!</v>
      </c>
      <c r="P15" s="2" t="e">
        <f>(RANK(#REF!,$B15:$D15,1)*COUNTIF($B15:$D15,#REF!)+COUNTIF($B15:$D15,#REF!)*(COUNTIF($B15:$D15,#REF!)-1)/2)/COUNTIF($B15:$D15,#REF!)</f>
        <v>#REF!</v>
      </c>
      <c r="Q15" s="2" t="e">
        <f>(RANK(#REF!,$B15:$D15,1)*COUNTIF($B15:$D15,#REF!)+COUNTIF($B15:$D15,#REF!)*(COUNTIF($B15:$D15,#REF!)-1)/2)/COUNTIF($B15:$D15,#REF!)</f>
        <v>#REF!</v>
      </c>
      <c r="R15" s="2" t="e">
        <f>(RANK(#REF!,$B15:$D15,1)*COUNTIF($B15:$D15,#REF!)+COUNTIF($B15:$D15,#REF!)*(COUNTIF($B15:$D15,#REF!)-1)/2)/COUNTIF($B15:$D15,#REF!)</f>
        <v>#REF!</v>
      </c>
      <c r="S15" s="2" t="e">
        <f>(RANK(#REF!,$B15:$D15,1)*COUNTIF($B15:$D15,#REF!)+COUNTIF($B15:$D15,#REF!)*(COUNTIF($B15:$D15,#REF!)-1)/2)/COUNTIF($B15:$D15,#REF!)</f>
        <v>#REF!</v>
      </c>
      <c r="T15" s="2" t="e">
        <f>(RANK(#REF!,$B15:$D15,1)*COUNTIF($B15:$D15,#REF!)+COUNTIF($B15:$D15,#REF!)*(COUNTIF($B15:$D15,#REF!)-1)/2)/COUNTIF($B15:$D15,#REF!)</f>
        <v>#REF!</v>
      </c>
      <c r="U15" s="2" t="e">
        <f>(RANK(#REF!,$B15:$D15,1)*COUNTIF($B15:$D15,#REF!)+COUNTIF($B15:$D15,#REF!)*(COUNTIF($B15:$D15,#REF!)-1)/2)/COUNTIF($B15:$D15,#REF!)</f>
        <v>#REF!</v>
      </c>
      <c r="V15" s="2" t="e">
        <f>(RANK(#REF!,$B15:$D15,1)*COUNTIF($B15:$D15,#REF!)+COUNTIF($B15:$D15,#REF!)*(COUNTIF($B15:$D15,#REF!)-1)/2)/COUNTIF($B15:$D15,#REF!)</f>
        <v>#REF!</v>
      </c>
      <c r="W15" s="2" t="e">
        <f>(RANK(#REF!,$B15:$D15,1)*COUNTIF($B15:$D15,#REF!)+COUNTIF($B15:$D15,#REF!)*(COUNTIF($B15:$D15,#REF!)-1)/2)/COUNTIF($B15:$D15,#REF!)</f>
        <v>#REF!</v>
      </c>
      <c r="X15" s="2" t="e">
        <f>(RANK(#REF!,$B15:$D15,1)*COUNTIF($B15:$D15,#REF!)+COUNTIF($B15:$D15,#REF!)*(COUNTIF($B15:$D15,#REF!)-1)/2)/COUNTIF($B15:$D15,#REF!)</f>
        <v>#REF!</v>
      </c>
      <c r="Y15" s="2" t="e">
        <f>(RANK(#REF!,$B15:$D15,1)*COUNTIF($B15:$D15,#REF!)+COUNTIF($B15:$D15,#REF!)*(COUNTIF($B15:$D15,#REF!)-1)/2)/COUNTIF($B15:$D15,#REF!)</f>
        <v>#REF!</v>
      </c>
      <c r="Z15" s="2" t="e">
        <f>(RANK(#REF!,$B15:$D15,1)*COUNTIF($B15:$D15,#REF!)+COUNTIF($B15:$D15,#REF!)*(COUNTIF($B15:$D15,#REF!)-1)/2)/COUNTIF($B15:$D15,#REF!)</f>
        <v>#REF!</v>
      </c>
      <c r="AA15" s="2" t="e">
        <f>(RANK(#REF!,$B15:$D15,1)*COUNTIF($B15:$D15,#REF!)+COUNTIF($B15:$D15,#REF!)*(COUNTIF($B15:$D15,#REF!)-1)/2)/COUNTIF($B15:$D15,#REF!)</f>
        <v>#REF!</v>
      </c>
      <c r="AB15" s="2" t="e">
        <f>(RANK(#REF!,$B15:$D15,1)*COUNTIF($B15:$D15,#REF!)+COUNTIF($B15:$D15,#REF!)*(COUNTIF($B15:$D15,#REF!)-1)/2)/COUNTIF($B15:$D15,#REF!)</f>
        <v>#REF!</v>
      </c>
    </row>
    <row r="16" spans="1:29" s="2" customFormat="1" ht="14.25" customHeight="1">
      <c r="A16" s="3" t="s">
        <v>99</v>
      </c>
      <c r="B16" s="39">
        <v>17.28</v>
      </c>
      <c r="C16" s="39">
        <v>50.2</v>
      </c>
      <c r="D16" s="39">
        <v>13.03</v>
      </c>
      <c r="E16" s="2">
        <f t="shared" si="0"/>
        <v>827.79926666666677</v>
      </c>
      <c r="G16" s="3" t="str">
        <f t="shared" si="1"/>
        <v>n=14</v>
      </c>
      <c r="H16" s="2">
        <f t="shared" si="2"/>
        <v>2</v>
      </c>
      <c r="I16" s="2">
        <f t="shared" si="3"/>
        <v>3</v>
      </c>
      <c r="J16" s="2">
        <f t="shared" si="4"/>
        <v>1</v>
      </c>
      <c r="K16" s="2" t="e">
        <f>(RANK(#REF!,$B16:$D16,1)*COUNTIF($B16:$D16,#REF!)+COUNTIF($B16:$D16,#REF!)*(COUNTIF($B16:$D16,#REF!)-1)/2)/COUNTIF($B16:$D16,#REF!)</f>
        <v>#REF!</v>
      </c>
      <c r="L16" s="2" t="e">
        <f>(RANK(#REF!,$B16:$D16,1)*COUNTIF($B16:$D16,#REF!)+COUNTIF($B16:$D16,#REF!)*(COUNTIF($B16:$D16,#REF!)-1)/2)/COUNTIF($B16:$D16,#REF!)</f>
        <v>#REF!</v>
      </c>
      <c r="M16" s="2" t="e">
        <f>(RANK(#REF!,$B16:$D16,1)*COUNTIF($B16:$D16,#REF!)+COUNTIF($B16:$D16,#REF!)*(COUNTIF($B16:$D16,#REF!)-1)/2)/COUNTIF($B16:$D16,#REF!)</f>
        <v>#REF!</v>
      </c>
      <c r="N16" s="2" t="e">
        <f>(RANK(#REF!,$B16:$D16,1)*COUNTIF($B16:$D16,#REF!)+COUNTIF($B16:$D16,#REF!)*(COUNTIF($B16:$D16,#REF!)-1)/2)/COUNTIF($B16:$D16,#REF!)</f>
        <v>#REF!</v>
      </c>
      <c r="O16" s="2" t="e">
        <f>(RANK(#REF!,$B16:$D16,1)*COUNTIF($B16:$D16,#REF!)+COUNTIF($B16:$D16,#REF!)*(COUNTIF($B16:$D16,#REF!)-1)/2)/COUNTIF($B16:$D16,#REF!)</f>
        <v>#REF!</v>
      </c>
      <c r="P16" s="2" t="e">
        <f>(RANK(#REF!,$B16:$D16,1)*COUNTIF($B16:$D16,#REF!)+COUNTIF($B16:$D16,#REF!)*(COUNTIF($B16:$D16,#REF!)-1)/2)/COUNTIF($B16:$D16,#REF!)</f>
        <v>#REF!</v>
      </c>
      <c r="Q16" s="2" t="e">
        <f>(RANK(#REF!,$B16:$D16,1)*COUNTIF($B16:$D16,#REF!)+COUNTIF($B16:$D16,#REF!)*(COUNTIF($B16:$D16,#REF!)-1)/2)/COUNTIF($B16:$D16,#REF!)</f>
        <v>#REF!</v>
      </c>
      <c r="R16" s="2" t="e">
        <f>(RANK(#REF!,$B16:$D16,1)*COUNTIF($B16:$D16,#REF!)+COUNTIF($B16:$D16,#REF!)*(COUNTIF($B16:$D16,#REF!)-1)/2)/COUNTIF($B16:$D16,#REF!)</f>
        <v>#REF!</v>
      </c>
      <c r="S16" s="2" t="e">
        <f>(RANK(#REF!,$B16:$D16,1)*COUNTIF($B16:$D16,#REF!)+COUNTIF($B16:$D16,#REF!)*(COUNTIF($B16:$D16,#REF!)-1)/2)/COUNTIF($B16:$D16,#REF!)</f>
        <v>#REF!</v>
      </c>
      <c r="T16" s="2" t="e">
        <f>(RANK(#REF!,$B16:$D16,1)*COUNTIF($B16:$D16,#REF!)+COUNTIF($B16:$D16,#REF!)*(COUNTIF($B16:$D16,#REF!)-1)/2)/COUNTIF($B16:$D16,#REF!)</f>
        <v>#REF!</v>
      </c>
      <c r="U16" s="2" t="e">
        <f>(RANK(#REF!,$B16:$D16,1)*COUNTIF($B16:$D16,#REF!)+COUNTIF($B16:$D16,#REF!)*(COUNTIF($B16:$D16,#REF!)-1)/2)/COUNTIF($B16:$D16,#REF!)</f>
        <v>#REF!</v>
      </c>
      <c r="V16" s="2" t="e">
        <f>(RANK(#REF!,$B16:$D16,1)*COUNTIF($B16:$D16,#REF!)+COUNTIF($B16:$D16,#REF!)*(COUNTIF($B16:$D16,#REF!)-1)/2)/COUNTIF($B16:$D16,#REF!)</f>
        <v>#REF!</v>
      </c>
      <c r="W16" s="2" t="e">
        <f>(RANK(#REF!,$B16:$D16,1)*COUNTIF($B16:$D16,#REF!)+COUNTIF($B16:$D16,#REF!)*(COUNTIF($B16:$D16,#REF!)-1)/2)/COUNTIF($B16:$D16,#REF!)</f>
        <v>#REF!</v>
      </c>
      <c r="X16" s="2" t="e">
        <f>(RANK(#REF!,$B16:$D16,1)*COUNTIF($B16:$D16,#REF!)+COUNTIF($B16:$D16,#REF!)*(COUNTIF($B16:$D16,#REF!)-1)/2)/COUNTIF($B16:$D16,#REF!)</f>
        <v>#REF!</v>
      </c>
      <c r="Y16" s="2" t="e">
        <f>(RANK(#REF!,$B16:$D16,1)*COUNTIF($B16:$D16,#REF!)+COUNTIF($B16:$D16,#REF!)*(COUNTIF($B16:$D16,#REF!)-1)/2)/COUNTIF($B16:$D16,#REF!)</f>
        <v>#REF!</v>
      </c>
      <c r="Z16" s="2" t="e">
        <f>(RANK(#REF!,$B16:$D16,1)*COUNTIF($B16:$D16,#REF!)+COUNTIF($B16:$D16,#REF!)*(COUNTIF($B16:$D16,#REF!)-1)/2)/COUNTIF($B16:$D16,#REF!)</f>
        <v>#REF!</v>
      </c>
      <c r="AA16" s="2" t="e">
        <f>(RANK(#REF!,$B16:$D16,1)*COUNTIF($B16:$D16,#REF!)+COUNTIF($B16:$D16,#REF!)*(COUNTIF($B16:$D16,#REF!)-1)/2)/COUNTIF($B16:$D16,#REF!)</f>
        <v>#REF!</v>
      </c>
      <c r="AB16" s="2" t="e">
        <f>(RANK(#REF!,$B16:$D16,1)*COUNTIF($B16:$D16,#REF!)+COUNTIF($B16:$D16,#REF!)*(COUNTIF($B16:$D16,#REF!)-1)/2)/COUNTIF($B16:$D16,#REF!)</f>
        <v>#REF!</v>
      </c>
    </row>
    <row r="17" spans="1:28" s="2" customFormat="1" ht="14.25" customHeight="1">
      <c r="A17" s="3" t="s">
        <v>98</v>
      </c>
      <c r="B17" s="39">
        <v>12.25</v>
      </c>
      <c r="C17" s="39">
        <v>12.33</v>
      </c>
      <c r="D17" s="39">
        <v>14.8</v>
      </c>
      <c r="E17" s="2">
        <f t="shared" si="0"/>
        <v>4.2032666666666696</v>
      </c>
      <c r="G17" s="3" t="str">
        <f t="shared" si="1"/>
        <v>n=15</v>
      </c>
      <c r="H17" s="2">
        <f t="shared" si="2"/>
        <v>1</v>
      </c>
      <c r="I17" s="2">
        <f t="shared" si="3"/>
        <v>2</v>
      </c>
      <c r="J17" s="2">
        <f t="shared" si="4"/>
        <v>3</v>
      </c>
      <c r="K17" s="2" t="e">
        <f>(RANK(#REF!,$B17:$D17,1)*COUNTIF($B17:$D17,#REF!)+COUNTIF($B17:$D17,#REF!)*(COUNTIF($B17:$D17,#REF!)-1)/2)/COUNTIF($B17:$D17,#REF!)</f>
        <v>#REF!</v>
      </c>
      <c r="L17" s="2" t="e">
        <f>(RANK(#REF!,$B17:$D17,1)*COUNTIF($B17:$D17,#REF!)+COUNTIF($B17:$D17,#REF!)*(COUNTIF($B17:$D17,#REF!)-1)/2)/COUNTIF($B17:$D17,#REF!)</f>
        <v>#REF!</v>
      </c>
      <c r="M17" s="2" t="e">
        <f>(RANK(#REF!,$B17:$D17,1)*COUNTIF($B17:$D17,#REF!)+COUNTIF($B17:$D17,#REF!)*(COUNTIF($B17:$D17,#REF!)-1)/2)/COUNTIF($B17:$D17,#REF!)</f>
        <v>#REF!</v>
      </c>
      <c r="N17" s="2" t="e">
        <f>(RANK(#REF!,$B17:$D17,1)*COUNTIF($B17:$D17,#REF!)+COUNTIF($B17:$D17,#REF!)*(COUNTIF($B17:$D17,#REF!)-1)/2)/COUNTIF($B17:$D17,#REF!)</f>
        <v>#REF!</v>
      </c>
      <c r="O17" s="2" t="e">
        <f>(RANK(#REF!,$B17:$D17,1)*COUNTIF($B17:$D17,#REF!)+COUNTIF($B17:$D17,#REF!)*(COUNTIF($B17:$D17,#REF!)-1)/2)/COUNTIF($B17:$D17,#REF!)</f>
        <v>#REF!</v>
      </c>
      <c r="P17" s="2" t="e">
        <f>(RANK(#REF!,$B17:$D17,1)*COUNTIF($B17:$D17,#REF!)+COUNTIF($B17:$D17,#REF!)*(COUNTIF($B17:$D17,#REF!)-1)/2)/COUNTIF($B17:$D17,#REF!)</f>
        <v>#REF!</v>
      </c>
      <c r="Q17" s="2" t="e">
        <f>(RANK(#REF!,$B17:$D17,1)*COUNTIF($B17:$D17,#REF!)+COUNTIF($B17:$D17,#REF!)*(COUNTIF($B17:$D17,#REF!)-1)/2)/COUNTIF($B17:$D17,#REF!)</f>
        <v>#REF!</v>
      </c>
      <c r="R17" s="2" t="e">
        <f>(RANK(#REF!,$B17:$D17,1)*COUNTIF($B17:$D17,#REF!)+COUNTIF($B17:$D17,#REF!)*(COUNTIF($B17:$D17,#REF!)-1)/2)/COUNTIF($B17:$D17,#REF!)</f>
        <v>#REF!</v>
      </c>
      <c r="S17" s="2" t="e">
        <f>(RANK(#REF!,$B17:$D17,1)*COUNTIF($B17:$D17,#REF!)+COUNTIF($B17:$D17,#REF!)*(COUNTIF($B17:$D17,#REF!)-1)/2)/COUNTIF($B17:$D17,#REF!)</f>
        <v>#REF!</v>
      </c>
      <c r="T17" s="2" t="e">
        <f>(RANK(#REF!,$B17:$D17,1)*COUNTIF($B17:$D17,#REF!)+COUNTIF($B17:$D17,#REF!)*(COUNTIF($B17:$D17,#REF!)-1)/2)/COUNTIF($B17:$D17,#REF!)</f>
        <v>#REF!</v>
      </c>
      <c r="U17" s="2" t="e">
        <f>(RANK(#REF!,$B17:$D17,1)*COUNTIF($B17:$D17,#REF!)+COUNTIF($B17:$D17,#REF!)*(COUNTIF($B17:$D17,#REF!)-1)/2)/COUNTIF($B17:$D17,#REF!)</f>
        <v>#REF!</v>
      </c>
      <c r="V17" s="2" t="e">
        <f>(RANK(#REF!,$B17:$D17,1)*COUNTIF($B17:$D17,#REF!)+COUNTIF($B17:$D17,#REF!)*(COUNTIF($B17:$D17,#REF!)-1)/2)/COUNTIF($B17:$D17,#REF!)</f>
        <v>#REF!</v>
      </c>
      <c r="W17" s="2" t="e">
        <f>(RANK(#REF!,$B17:$D17,1)*COUNTIF($B17:$D17,#REF!)+COUNTIF($B17:$D17,#REF!)*(COUNTIF($B17:$D17,#REF!)-1)/2)/COUNTIF($B17:$D17,#REF!)</f>
        <v>#REF!</v>
      </c>
      <c r="X17" s="2" t="e">
        <f>(RANK(#REF!,$B17:$D17,1)*COUNTIF($B17:$D17,#REF!)+COUNTIF($B17:$D17,#REF!)*(COUNTIF($B17:$D17,#REF!)-1)/2)/COUNTIF($B17:$D17,#REF!)</f>
        <v>#REF!</v>
      </c>
      <c r="Y17" s="2" t="e">
        <f>(RANK(#REF!,$B17:$D17,1)*COUNTIF($B17:$D17,#REF!)+COUNTIF($B17:$D17,#REF!)*(COUNTIF($B17:$D17,#REF!)-1)/2)/COUNTIF($B17:$D17,#REF!)</f>
        <v>#REF!</v>
      </c>
      <c r="Z17" s="2" t="e">
        <f>(RANK(#REF!,$B17:$D17,1)*COUNTIF($B17:$D17,#REF!)+COUNTIF($B17:$D17,#REF!)*(COUNTIF($B17:$D17,#REF!)-1)/2)/COUNTIF($B17:$D17,#REF!)</f>
        <v>#REF!</v>
      </c>
      <c r="AA17" s="2" t="e">
        <f>(RANK(#REF!,$B17:$D17,1)*COUNTIF($B17:$D17,#REF!)+COUNTIF($B17:$D17,#REF!)*(COUNTIF($B17:$D17,#REF!)-1)/2)/COUNTIF($B17:$D17,#REF!)</f>
        <v>#REF!</v>
      </c>
      <c r="AB17" s="2" t="e">
        <f>(RANK(#REF!,$B17:$D17,1)*COUNTIF($B17:$D17,#REF!)+COUNTIF($B17:$D17,#REF!)*(COUNTIF($B17:$D17,#REF!)-1)/2)/COUNTIF($B17:$D17,#REF!)</f>
        <v>#REF!</v>
      </c>
    </row>
    <row r="18" spans="1:28" s="2" customFormat="1" ht="14.25" customHeight="1">
      <c r="A18" s="3" t="s">
        <v>97</v>
      </c>
      <c r="B18" s="39">
        <v>27.73</v>
      </c>
      <c r="C18" s="39">
        <v>12.78</v>
      </c>
      <c r="D18" s="39">
        <v>19.41</v>
      </c>
      <c r="E18" s="2">
        <f t="shared" si="0"/>
        <v>112.22726666666668</v>
      </c>
      <c r="G18" s="3" t="str">
        <f t="shared" si="1"/>
        <v>n=16</v>
      </c>
      <c r="H18" s="2">
        <f t="shared" si="2"/>
        <v>3</v>
      </c>
      <c r="I18" s="2">
        <f t="shared" si="3"/>
        <v>1</v>
      </c>
      <c r="J18" s="2">
        <f t="shared" si="4"/>
        <v>2</v>
      </c>
      <c r="K18" s="2" t="e">
        <f>(RANK(#REF!,$B18:$D18,1)*COUNTIF($B18:$D18,#REF!)+COUNTIF($B18:$D18,#REF!)*(COUNTIF($B18:$D18,#REF!)-1)/2)/COUNTIF($B18:$D18,#REF!)</f>
        <v>#REF!</v>
      </c>
      <c r="L18" s="2" t="e">
        <f>(RANK(#REF!,$B18:$D18,1)*COUNTIF($B18:$D18,#REF!)+COUNTIF($B18:$D18,#REF!)*(COUNTIF($B18:$D18,#REF!)-1)/2)/COUNTIF($B18:$D18,#REF!)</f>
        <v>#REF!</v>
      </c>
      <c r="M18" s="2" t="e">
        <f>(RANK(#REF!,$B18:$D18,1)*COUNTIF($B18:$D18,#REF!)+COUNTIF($B18:$D18,#REF!)*(COUNTIF($B18:$D18,#REF!)-1)/2)/COUNTIF($B18:$D18,#REF!)</f>
        <v>#REF!</v>
      </c>
      <c r="N18" s="2" t="e">
        <f>(RANK(#REF!,$B18:$D18,1)*COUNTIF($B18:$D18,#REF!)+COUNTIF($B18:$D18,#REF!)*(COUNTIF($B18:$D18,#REF!)-1)/2)/COUNTIF($B18:$D18,#REF!)</f>
        <v>#REF!</v>
      </c>
      <c r="O18" s="2" t="e">
        <f>(RANK(#REF!,$B18:$D18,1)*COUNTIF($B18:$D18,#REF!)+COUNTIF($B18:$D18,#REF!)*(COUNTIF($B18:$D18,#REF!)-1)/2)/COUNTIF($B18:$D18,#REF!)</f>
        <v>#REF!</v>
      </c>
      <c r="P18" s="2" t="e">
        <f>(RANK(#REF!,$B18:$D18,1)*COUNTIF($B18:$D18,#REF!)+COUNTIF($B18:$D18,#REF!)*(COUNTIF($B18:$D18,#REF!)-1)/2)/COUNTIF($B18:$D18,#REF!)</f>
        <v>#REF!</v>
      </c>
      <c r="Q18" s="2" t="e">
        <f>(RANK(#REF!,$B18:$D18,1)*COUNTIF($B18:$D18,#REF!)+COUNTIF($B18:$D18,#REF!)*(COUNTIF($B18:$D18,#REF!)-1)/2)/COUNTIF($B18:$D18,#REF!)</f>
        <v>#REF!</v>
      </c>
      <c r="R18" s="2" t="e">
        <f>(RANK(#REF!,$B18:$D18,1)*COUNTIF($B18:$D18,#REF!)+COUNTIF($B18:$D18,#REF!)*(COUNTIF($B18:$D18,#REF!)-1)/2)/COUNTIF($B18:$D18,#REF!)</f>
        <v>#REF!</v>
      </c>
      <c r="S18" s="2" t="e">
        <f>(RANK(#REF!,$B18:$D18,1)*COUNTIF($B18:$D18,#REF!)+COUNTIF($B18:$D18,#REF!)*(COUNTIF($B18:$D18,#REF!)-1)/2)/COUNTIF($B18:$D18,#REF!)</f>
        <v>#REF!</v>
      </c>
      <c r="T18" s="2" t="e">
        <f>(RANK(#REF!,$B18:$D18,1)*COUNTIF($B18:$D18,#REF!)+COUNTIF($B18:$D18,#REF!)*(COUNTIF($B18:$D18,#REF!)-1)/2)/COUNTIF($B18:$D18,#REF!)</f>
        <v>#REF!</v>
      </c>
      <c r="U18" s="2" t="e">
        <f>(RANK(#REF!,$B18:$D18,1)*COUNTIF($B18:$D18,#REF!)+COUNTIF($B18:$D18,#REF!)*(COUNTIF($B18:$D18,#REF!)-1)/2)/COUNTIF($B18:$D18,#REF!)</f>
        <v>#REF!</v>
      </c>
      <c r="V18" s="2" t="e">
        <f>(RANK(#REF!,$B18:$D18,1)*COUNTIF($B18:$D18,#REF!)+COUNTIF($B18:$D18,#REF!)*(COUNTIF($B18:$D18,#REF!)-1)/2)/COUNTIF($B18:$D18,#REF!)</f>
        <v>#REF!</v>
      </c>
      <c r="W18" s="2" t="e">
        <f>(RANK(#REF!,$B18:$D18,1)*COUNTIF($B18:$D18,#REF!)+COUNTIF($B18:$D18,#REF!)*(COUNTIF($B18:$D18,#REF!)-1)/2)/COUNTIF($B18:$D18,#REF!)</f>
        <v>#REF!</v>
      </c>
      <c r="X18" s="2" t="e">
        <f>(RANK(#REF!,$B18:$D18,1)*COUNTIF($B18:$D18,#REF!)+COUNTIF($B18:$D18,#REF!)*(COUNTIF($B18:$D18,#REF!)-1)/2)/COUNTIF($B18:$D18,#REF!)</f>
        <v>#REF!</v>
      </c>
      <c r="Y18" s="2" t="e">
        <f>(RANK(#REF!,$B18:$D18,1)*COUNTIF($B18:$D18,#REF!)+COUNTIF($B18:$D18,#REF!)*(COUNTIF($B18:$D18,#REF!)-1)/2)/COUNTIF($B18:$D18,#REF!)</f>
        <v>#REF!</v>
      </c>
      <c r="Z18" s="2" t="e">
        <f>(RANK(#REF!,$B18:$D18,1)*COUNTIF($B18:$D18,#REF!)+COUNTIF($B18:$D18,#REF!)*(COUNTIF($B18:$D18,#REF!)-1)/2)/COUNTIF($B18:$D18,#REF!)</f>
        <v>#REF!</v>
      </c>
      <c r="AA18" s="2" t="e">
        <f>(RANK(#REF!,$B18:$D18,1)*COUNTIF($B18:$D18,#REF!)+COUNTIF($B18:$D18,#REF!)*(COUNTIF($B18:$D18,#REF!)-1)/2)/COUNTIF($B18:$D18,#REF!)</f>
        <v>#REF!</v>
      </c>
      <c r="AB18" s="2" t="e">
        <f>(RANK(#REF!,$B18:$D18,1)*COUNTIF($B18:$D18,#REF!)+COUNTIF($B18:$D18,#REF!)*(COUNTIF($B18:$D18,#REF!)-1)/2)/COUNTIF($B18:$D18,#REF!)</f>
        <v>#REF!</v>
      </c>
    </row>
    <row r="19" spans="1:28" s="2" customFormat="1" ht="14.25" customHeight="1">
      <c r="A19" s="3" t="s">
        <v>96</v>
      </c>
      <c r="B19" s="39">
        <v>17.809999999999999</v>
      </c>
      <c r="C19" s="39">
        <v>12.05</v>
      </c>
      <c r="D19" s="39">
        <v>11.31</v>
      </c>
      <c r="E19" s="2">
        <f t="shared" si="0"/>
        <v>25.32506666666665</v>
      </c>
      <c r="G19" s="3" t="str">
        <f t="shared" si="1"/>
        <v>n=17</v>
      </c>
      <c r="H19" s="2">
        <f t="shared" si="2"/>
        <v>3</v>
      </c>
      <c r="I19" s="2">
        <f t="shared" si="3"/>
        <v>2</v>
      </c>
      <c r="J19" s="2">
        <f t="shared" si="4"/>
        <v>1</v>
      </c>
      <c r="K19" s="2" t="e">
        <f>(RANK(#REF!,$B19:$D19,1)*COUNTIF($B19:$D19,#REF!)+COUNTIF($B19:$D19,#REF!)*(COUNTIF($B19:$D19,#REF!)-1)/2)/COUNTIF($B19:$D19,#REF!)</f>
        <v>#REF!</v>
      </c>
      <c r="L19" s="2" t="e">
        <f>(RANK(#REF!,$B19:$D19,1)*COUNTIF($B19:$D19,#REF!)+COUNTIF($B19:$D19,#REF!)*(COUNTIF($B19:$D19,#REF!)-1)/2)/COUNTIF($B19:$D19,#REF!)</f>
        <v>#REF!</v>
      </c>
      <c r="M19" s="2" t="e">
        <f>(RANK(#REF!,$B19:$D19,1)*COUNTIF($B19:$D19,#REF!)+COUNTIF($B19:$D19,#REF!)*(COUNTIF($B19:$D19,#REF!)-1)/2)/COUNTIF($B19:$D19,#REF!)</f>
        <v>#REF!</v>
      </c>
      <c r="N19" s="2" t="e">
        <f>(RANK(#REF!,$B19:$D19,1)*COUNTIF($B19:$D19,#REF!)+COUNTIF($B19:$D19,#REF!)*(COUNTIF($B19:$D19,#REF!)-1)/2)/COUNTIF($B19:$D19,#REF!)</f>
        <v>#REF!</v>
      </c>
      <c r="O19" s="2" t="e">
        <f>(RANK(#REF!,$B19:$D19,1)*COUNTIF($B19:$D19,#REF!)+COUNTIF($B19:$D19,#REF!)*(COUNTIF($B19:$D19,#REF!)-1)/2)/COUNTIF($B19:$D19,#REF!)</f>
        <v>#REF!</v>
      </c>
      <c r="P19" s="2" t="e">
        <f>(RANK(#REF!,$B19:$D19,1)*COUNTIF($B19:$D19,#REF!)+COUNTIF($B19:$D19,#REF!)*(COUNTIF($B19:$D19,#REF!)-1)/2)/COUNTIF($B19:$D19,#REF!)</f>
        <v>#REF!</v>
      </c>
      <c r="Q19" s="2" t="e">
        <f>(RANK(#REF!,$B19:$D19,1)*COUNTIF($B19:$D19,#REF!)+COUNTIF($B19:$D19,#REF!)*(COUNTIF($B19:$D19,#REF!)-1)/2)/COUNTIF($B19:$D19,#REF!)</f>
        <v>#REF!</v>
      </c>
      <c r="R19" s="2" t="e">
        <f>(RANK(#REF!,$B19:$D19,1)*COUNTIF($B19:$D19,#REF!)+COUNTIF($B19:$D19,#REF!)*(COUNTIF($B19:$D19,#REF!)-1)/2)/COUNTIF($B19:$D19,#REF!)</f>
        <v>#REF!</v>
      </c>
      <c r="S19" s="2" t="e">
        <f>(RANK(#REF!,$B19:$D19,1)*COUNTIF($B19:$D19,#REF!)+COUNTIF($B19:$D19,#REF!)*(COUNTIF($B19:$D19,#REF!)-1)/2)/COUNTIF($B19:$D19,#REF!)</f>
        <v>#REF!</v>
      </c>
      <c r="T19" s="2" t="e">
        <f>(RANK(#REF!,$B19:$D19,1)*COUNTIF($B19:$D19,#REF!)+COUNTIF($B19:$D19,#REF!)*(COUNTIF($B19:$D19,#REF!)-1)/2)/COUNTIF($B19:$D19,#REF!)</f>
        <v>#REF!</v>
      </c>
      <c r="U19" s="2" t="e">
        <f>(RANK(#REF!,$B19:$D19,1)*COUNTIF($B19:$D19,#REF!)+COUNTIF($B19:$D19,#REF!)*(COUNTIF($B19:$D19,#REF!)-1)/2)/COUNTIF($B19:$D19,#REF!)</f>
        <v>#REF!</v>
      </c>
      <c r="V19" s="2" t="e">
        <f>(RANK(#REF!,$B19:$D19,1)*COUNTIF($B19:$D19,#REF!)+COUNTIF($B19:$D19,#REF!)*(COUNTIF($B19:$D19,#REF!)-1)/2)/COUNTIF($B19:$D19,#REF!)</f>
        <v>#REF!</v>
      </c>
      <c r="W19" s="2" t="e">
        <f>(RANK(#REF!,$B19:$D19,1)*COUNTIF($B19:$D19,#REF!)+COUNTIF($B19:$D19,#REF!)*(COUNTIF($B19:$D19,#REF!)-1)/2)/COUNTIF($B19:$D19,#REF!)</f>
        <v>#REF!</v>
      </c>
      <c r="X19" s="2" t="e">
        <f>(RANK(#REF!,$B19:$D19,1)*COUNTIF($B19:$D19,#REF!)+COUNTIF($B19:$D19,#REF!)*(COUNTIF($B19:$D19,#REF!)-1)/2)/COUNTIF($B19:$D19,#REF!)</f>
        <v>#REF!</v>
      </c>
      <c r="Y19" s="2" t="e">
        <f>(RANK(#REF!,$B19:$D19,1)*COUNTIF($B19:$D19,#REF!)+COUNTIF($B19:$D19,#REF!)*(COUNTIF($B19:$D19,#REF!)-1)/2)/COUNTIF($B19:$D19,#REF!)</f>
        <v>#REF!</v>
      </c>
      <c r="Z19" s="2" t="e">
        <f>(RANK(#REF!,$B19:$D19,1)*COUNTIF($B19:$D19,#REF!)+COUNTIF($B19:$D19,#REF!)*(COUNTIF($B19:$D19,#REF!)-1)/2)/COUNTIF($B19:$D19,#REF!)</f>
        <v>#REF!</v>
      </c>
      <c r="AA19" s="2" t="e">
        <f>(RANK(#REF!,$B19:$D19,1)*COUNTIF($B19:$D19,#REF!)+COUNTIF($B19:$D19,#REF!)*(COUNTIF($B19:$D19,#REF!)-1)/2)/COUNTIF($B19:$D19,#REF!)</f>
        <v>#REF!</v>
      </c>
      <c r="AB19" s="2" t="e">
        <f>(RANK(#REF!,$B19:$D19,1)*COUNTIF($B19:$D19,#REF!)+COUNTIF($B19:$D19,#REF!)*(COUNTIF($B19:$D19,#REF!)-1)/2)/COUNTIF($B19:$D19,#REF!)</f>
        <v>#REF!</v>
      </c>
    </row>
    <row r="20" spans="1:28" s="2" customFormat="1" ht="14.25" customHeight="1">
      <c r="A20" s="3" t="s">
        <v>95</v>
      </c>
      <c r="B20" s="39">
        <v>23.86</v>
      </c>
      <c r="C20" s="39">
        <v>7.66</v>
      </c>
      <c r="D20" s="39">
        <v>24.81</v>
      </c>
      <c r="E20" s="2">
        <f t="shared" si="0"/>
        <v>185.82166666666663</v>
      </c>
      <c r="G20" s="3" t="str">
        <f t="shared" si="1"/>
        <v>n=18</v>
      </c>
      <c r="H20" s="2">
        <f t="shared" si="2"/>
        <v>2</v>
      </c>
      <c r="I20" s="2">
        <f t="shared" si="3"/>
        <v>1</v>
      </c>
      <c r="J20" s="2">
        <f t="shared" si="4"/>
        <v>3</v>
      </c>
      <c r="K20" s="2" t="e">
        <f>(RANK(#REF!,$B20:$D20,1)*COUNTIF($B20:$D20,#REF!)+COUNTIF($B20:$D20,#REF!)*(COUNTIF($B20:$D20,#REF!)-1)/2)/COUNTIF($B20:$D20,#REF!)</f>
        <v>#REF!</v>
      </c>
      <c r="L20" s="2" t="e">
        <f>(RANK(#REF!,$B20:$D20,1)*COUNTIF($B20:$D20,#REF!)+COUNTIF($B20:$D20,#REF!)*(COUNTIF($B20:$D20,#REF!)-1)/2)/COUNTIF($B20:$D20,#REF!)</f>
        <v>#REF!</v>
      </c>
      <c r="M20" s="2" t="e">
        <f>(RANK(#REF!,$B20:$D20,1)*COUNTIF($B20:$D20,#REF!)+COUNTIF($B20:$D20,#REF!)*(COUNTIF($B20:$D20,#REF!)-1)/2)/COUNTIF($B20:$D20,#REF!)</f>
        <v>#REF!</v>
      </c>
      <c r="N20" s="2" t="e">
        <f>(RANK(#REF!,$B20:$D20,1)*COUNTIF($B20:$D20,#REF!)+COUNTIF($B20:$D20,#REF!)*(COUNTIF($B20:$D20,#REF!)-1)/2)/COUNTIF($B20:$D20,#REF!)</f>
        <v>#REF!</v>
      </c>
      <c r="O20" s="2" t="e">
        <f>(RANK(#REF!,$B20:$D20,1)*COUNTIF($B20:$D20,#REF!)+COUNTIF($B20:$D20,#REF!)*(COUNTIF($B20:$D20,#REF!)-1)/2)/COUNTIF($B20:$D20,#REF!)</f>
        <v>#REF!</v>
      </c>
      <c r="P20" s="2" t="e">
        <f>(RANK(#REF!,$B20:$D20,1)*COUNTIF($B20:$D20,#REF!)+COUNTIF($B20:$D20,#REF!)*(COUNTIF($B20:$D20,#REF!)-1)/2)/COUNTIF($B20:$D20,#REF!)</f>
        <v>#REF!</v>
      </c>
      <c r="Q20" s="2" t="e">
        <f>(RANK(#REF!,$B20:$D20,1)*COUNTIF($B20:$D20,#REF!)+COUNTIF($B20:$D20,#REF!)*(COUNTIF($B20:$D20,#REF!)-1)/2)/COUNTIF($B20:$D20,#REF!)</f>
        <v>#REF!</v>
      </c>
      <c r="R20" s="2" t="e">
        <f>(RANK(#REF!,$B20:$D20,1)*COUNTIF($B20:$D20,#REF!)+COUNTIF($B20:$D20,#REF!)*(COUNTIF($B20:$D20,#REF!)-1)/2)/COUNTIF($B20:$D20,#REF!)</f>
        <v>#REF!</v>
      </c>
      <c r="S20" s="2" t="e">
        <f>(RANK(#REF!,$B20:$D20,1)*COUNTIF($B20:$D20,#REF!)+COUNTIF($B20:$D20,#REF!)*(COUNTIF($B20:$D20,#REF!)-1)/2)/COUNTIF($B20:$D20,#REF!)</f>
        <v>#REF!</v>
      </c>
      <c r="T20" s="2" t="e">
        <f>(RANK(#REF!,$B20:$D20,1)*COUNTIF($B20:$D20,#REF!)+COUNTIF($B20:$D20,#REF!)*(COUNTIF($B20:$D20,#REF!)-1)/2)/COUNTIF($B20:$D20,#REF!)</f>
        <v>#REF!</v>
      </c>
      <c r="U20" s="2" t="e">
        <f>(RANK(#REF!,$B20:$D20,1)*COUNTIF($B20:$D20,#REF!)+COUNTIF($B20:$D20,#REF!)*(COUNTIF($B20:$D20,#REF!)-1)/2)/COUNTIF($B20:$D20,#REF!)</f>
        <v>#REF!</v>
      </c>
      <c r="V20" s="2" t="e">
        <f>(RANK(#REF!,$B20:$D20,1)*COUNTIF($B20:$D20,#REF!)+COUNTIF($B20:$D20,#REF!)*(COUNTIF($B20:$D20,#REF!)-1)/2)/COUNTIF($B20:$D20,#REF!)</f>
        <v>#REF!</v>
      </c>
      <c r="W20" s="2" t="e">
        <f>(RANK(#REF!,$B20:$D20,1)*COUNTIF($B20:$D20,#REF!)+COUNTIF($B20:$D20,#REF!)*(COUNTIF($B20:$D20,#REF!)-1)/2)/COUNTIF($B20:$D20,#REF!)</f>
        <v>#REF!</v>
      </c>
      <c r="X20" s="2" t="e">
        <f>(RANK(#REF!,$B20:$D20,1)*COUNTIF($B20:$D20,#REF!)+COUNTIF($B20:$D20,#REF!)*(COUNTIF($B20:$D20,#REF!)-1)/2)/COUNTIF($B20:$D20,#REF!)</f>
        <v>#REF!</v>
      </c>
      <c r="Y20" s="2" t="e">
        <f>(RANK(#REF!,$B20:$D20,1)*COUNTIF($B20:$D20,#REF!)+COUNTIF($B20:$D20,#REF!)*(COUNTIF($B20:$D20,#REF!)-1)/2)/COUNTIF($B20:$D20,#REF!)</f>
        <v>#REF!</v>
      </c>
      <c r="Z20" s="2" t="e">
        <f>(RANK(#REF!,$B20:$D20,1)*COUNTIF($B20:$D20,#REF!)+COUNTIF($B20:$D20,#REF!)*(COUNTIF($B20:$D20,#REF!)-1)/2)/COUNTIF($B20:$D20,#REF!)</f>
        <v>#REF!</v>
      </c>
      <c r="AA20" s="2" t="e">
        <f>(RANK(#REF!,$B20:$D20,1)*COUNTIF($B20:$D20,#REF!)+COUNTIF($B20:$D20,#REF!)*(COUNTIF($B20:$D20,#REF!)-1)/2)/COUNTIF($B20:$D20,#REF!)</f>
        <v>#REF!</v>
      </c>
      <c r="AB20" s="2" t="e">
        <f>(RANK(#REF!,$B20:$D20,1)*COUNTIF($B20:$D20,#REF!)+COUNTIF($B20:$D20,#REF!)*(COUNTIF($B20:$D20,#REF!)-1)/2)/COUNTIF($B20:$D20,#REF!)</f>
        <v>#REF!</v>
      </c>
    </row>
    <row r="21" spans="1:28" s="2" customFormat="1" ht="14.25" customHeight="1">
      <c r="A21" s="3" t="s">
        <v>94</v>
      </c>
      <c r="B21" s="39">
        <v>15.21</v>
      </c>
      <c r="C21" s="39">
        <v>13.05</v>
      </c>
      <c r="D21" s="39">
        <v>54.18</v>
      </c>
      <c r="E21" s="2">
        <f t="shared" si="0"/>
        <v>1071.6677999999999</v>
      </c>
      <c r="G21" s="3" t="str">
        <f t="shared" si="1"/>
        <v>n=19</v>
      </c>
      <c r="H21" s="2">
        <f t="shared" si="2"/>
        <v>2</v>
      </c>
      <c r="I21" s="2">
        <f t="shared" si="3"/>
        <v>1</v>
      </c>
      <c r="J21" s="2">
        <f t="shared" si="4"/>
        <v>3</v>
      </c>
      <c r="K21" s="2" t="e">
        <f>(RANK(#REF!,$B21:$D21,1)*COUNTIF($B21:$D21,#REF!)+COUNTIF($B21:$D21,#REF!)*(COUNTIF($B21:$D21,#REF!)-1)/2)/COUNTIF($B21:$D21,#REF!)</f>
        <v>#REF!</v>
      </c>
      <c r="L21" s="2" t="e">
        <f>(RANK(#REF!,$B21:$D21,1)*COUNTIF($B21:$D21,#REF!)+COUNTIF($B21:$D21,#REF!)*(COUNTIF($B21:$D21,#REF!)-1)/2)/COUNTIF($B21:$D21,#REF!)</f>
        <v>#REF!</v>
      </c>
      <c r="M21" s="2" t="e">
        <f>(RANK(#REF!,$B21:$D21,1)*COUNTIF($B21:$D21,#REF!)+COUNTIF($B21:$D21,#REF!)*(COUNTIF($B21:$D21,#REF!)-1)/2)/COUNTIF($B21:$D21,#REF!)</f>
        <v>#REF!</v>
      </c>
      <c r="N21" s="2" t="e">
        <f>(RANK(#REF!,$B21:$D21,1)*COUNTIF($B21:$D21,#REF!)+COUNTIF($B21:$D21,#REF!)*(COUNTIF($B21:$D21,#REF!)-1)/2)/COUNTIF($B21:$D21,#REF!)</f>
        <v>#REF!</v>
      </c>
      <c r="O21" s="2" t="e">
        <f>(RANK(#REF!,$B21:$D21,1)*COUNTIF($B21:$D21,#REF!)+COUNTIF($B21:$D21,#REF!)*(COUNTIF($B21:$D21,#REF!)-1)/2)/COUNTIF($B21:$D21,#REF!)</f>
        <v>#REF!</v>
      </c>
      <c r="P21" s="2" t="e">
        <f>(RANK(#REF!,$B21:$D21,1)*COUNTIF($B21:$D21,#REF!)+COUNTIF($B21:$D21,#REF!)*(COUNTIF($B21:$D21,#REF!)-1)/2)/COUNTIF($B21:$D21,#REF!)</f>
        <v>#REF!</v>
      </c>
      <c r="Q21" s="2" t="e">
        <f>(RANK(#REF!,$B21:$D21,1)*COUNTIF($B21:$D21,#REF!)+COUNTIF($B21:$D21,#REF!)*(COUNTIF($B21:$D21,#REF!)-1)/2)/COUNTIF($B21:$D21,#REF!)</f>
        <v>#REF!</v>
      </c>
      <c r="R21" s="2" t="e">
        <f>(RANK(#REF!,$B21:$D21,1)*COUNTIF($B21:$D21,#REF!)+COUNTIF($B21:$D21,#REF!)*(COUNTIF($B21:$D21,#REF!)-1)/2)/COUNTIF($B21:$D21,#REF!)</f>
        <v>#REF!</v>
      </c>
      <c r="S21" s="2" t="e">
        <f>(RANK(#REF!,$B21:$D21,1)*COUNTIF($B21:$D21,#REF!)+COUNTIF($B21:$D21,#REF!)*(COUNTIF($B21:$D21,#REF!)-1)/2)/COUNTIF($B21:$D21,#REF!)</f>
        <v>#REF!</v>
      </c>
      <c r="T21" s="2" t="e">
        <f>(RANK(#REF!,$B21:$D21,1)*COUNTIF($B21:$D21,#REF!)+COUNTIF($B21:$D21,#REF!)*(COUNTIF($B21:$D21,#REF!)-1)/2)/COUNTIF($B21:$D21,#REF!)</f>
        <v>#REF!</v>
      </c>
      <c r="U21" s="2" t="e">
        <f>(RANK(#REF!,$B21:$D21,1)*COUNTIF($B21:$D21,#REF!)+COUNTIF($B21:$D21,#REF!)*(COUNTIF($B21:$D21,#REF!)-1)/2)/COUNTIF($B21:$D21,#REF!)</f>
        <v>#REF!</v>
      </c>
      <c r="V21" s="2" t="e">
        <f>(RANK(#REF!,$B21:$D21,1)*COUNTIF($B21:$D21,#REF!)+COUNTIF($B21:$D21,#REF!)*(COUNTIF($B21:$D21,#REF!)-1)/2)/COUNTIF($B21:$D21,#REF!)</f>
        <v>#REF!</v>
      </c>
      <c r="W21" s="2" t="e">
        <f>(RANK(#REF!,$B21:$D21,1)*COUNTIF($B21:$D21,#REF!)+COUNTIF($B21:$D21,#REF!)*(COUNTIF($B21:$D21,#REF!)-1)/2)/COUNTIF($B21:$D21,#REF!)</f>
        <v>#REF!</v>
      </c>
      <c r="X21" s="2" t="e">
        <f>(RANK(#REF!,$B21:$D21,1)*COUNTIF($B21:$D21,#REF!)+COUNTIF($B21:$D21,#REF!)*(COUNTIF($B21:$D21,#REF!)-1)/2)/COUNTIF($B21:$D21,#REF!)</f>
        <v>#REF!</v>
      </c>
      <c r="Y21" s="2" t="e">
        <f>(RANK(#REF!,$B21:$D21,1)*COUNTIF($B21:$D21,#REF!)+COUNTIF($B21:$D21,#REF!)*(COUNTIF($B21:$D21,#REF!)-1)/2)/COUNTIF($B21:$D21,#REF!)</f>
        <v>#REF!</v>
      </c>
      <c r="Z21" s="2" t="e">
        <f>(RANK(#REF!,$B21:$D21,1)*COUNTIF($B21:$D21,#REF!)+COUNTIF($B21:$D21,#REF!)*(COUNTIF($B21:$D21,#REF!)-1)/2)/COUNTIF($B21:$D21,#REF!)</f>
        <v>#REF!</v>
      </c>
      <c r="AA21" s="2" t="e">
        <f>(RANK(#REF!,$B21:$D21,1)*COUNTIF($B21:$D21,#REF!)+COUNTIF($B21:$D21,#REF!)*(COUNTIF($B21:$D21,#REF!)-1)/2)/COUNTIF($B21:$D21,#REF!)</f>
        <v>#REF!</v>
      </c>
      <c r="AB21" s="2" t="e">
        <f>(RANK(#REF!,$B21:$D21,1)*COUNTIF($B21:$D21,#REF!)+COUNTIF($B21:$D21,#REF!)*(COUNTIF($B21:$D21,#REF!)-1)/2)/COUNTIF($B21:$D21,#REF!)</f>
        <v>#REF!</v>
      </c>
    </row>
    <row r="22" spans="1:28" s="2" customFormat="1" ht="14.25" customHeight="1">
      <c r="A22" s="3" t="s">
        <v>93</v>
      </c>
      <c r="B22" s="39">
        <v>14.96</v>
      </c>
      <c r="C22" s="39">
        <v>11.63</v>
      </c>
      <c r="D22" s="39">
        <v>10.88</v>
      </c>
      <c r="E22" s="2">
        <f t="shared" si="0"/>
        <v>9.4326000000000008</v>
      </c>
      <c r="G22" s="3" t="str">
        <f t="shared" si="1"/>
        <v>n=20</v>
      </c>
      <c r="H22" s="2">
        <f t="shared" si="2"/>
        <v>3</v>
      </c>
      <c r="I22" s="2">
        <f t="shared" si="3"/>
        <v>2</v>
      </c>
      <c r="J22" s="2">
        <f t="shared" si="4"/>
        <v>1</v>
      </c>
      <c r="K22" s="2" t="e">
        <f>(RANK(#REF!,$B22:$D22,1)*COUNTIF($B22:$D22,#REF!)+COUNTIF($B22:$D22,#REF!)*(COUNTIF($B22:$D22,#REF!)-1)/2)/COUNTIF($B22:$D22,#REF!)</f>
        <v>#REF!</v>
      </c>
      <c r="L22" s="2" t="e">
        <f>(RANK(#REF!,$B22:$D22,1)*COUNTIF($B22:$D22,#REF!)+COUNTIF($B22:$D22,#REF!)*(COUNTIF($B22:$D22,#REF!)-1)/2)/COUNTIF($B22:$D22,#REF!)</f>
        <v>#REF!</v>
      </c>
      <c r="M22" s="2" t="e">
        <f>(RANK(#REF!,$B22:$D22,1)*COUNTIF($B22:$D22,#REF!)+COUNTIF($B22:$D22,#REF!)*(COUNTIF($B22:$D22,#REF!)-1)/2)/COUNTIF($B22:$D22,#REF!)</f>
        <v>#REF!</v>
      </c>
      <c r="N22" s="2" t="e">
        <f>(RANK(#REF!,$B22:$D22,1)*COUNTIF($B22:$D22,#REF!)+COUNTIF($B22:$D22,#REF!)*(COUNTIF($B22:$D22,#REF!)-1)/2)/COUNTIF($B22:$D22,#REF!)</f>
        <v>#REF!</v>
      </c>
      <c r="O22" s="2" t="e">
        <f>(RANK(#REF!,$B22:$D22,1)*COUNTIF($B22:$D22,#REF!)+COUNTIF($B22:$D22,#REF!)*(COUNTIF($B22:$D22,#REF!)-1)/2)/COUNTIF($B22:$D22,#REF!)</f>
        <v>#REF!</v>
      </c>
      <c r="P22" s="2" t="e">
        <f>(RANK(#REF!,$B22:$D22,1)*COUNTIF($B22:$D22,#REF!)+COUNTIF($B22:$D22,#REF!)*(COUNTIF($B22:$D22,#REF!)-1)/2)/COUNTIF($B22:$D22,#REF!)</f>
        <v>#REF!</v>
      </c>
      <c r="Q22" s="2" t="e">
        <f>(RANK(#REF!,$B22:$D22,1)*COUNTIF($B22:$D22,#REF!)+COUNTIF($B22:$D22,#REF!)*(COUNTIF($B22:$D22,#REF!)-1)/2)/COUNTIF($B22:$D22,#REF!)</f>
        <v>#REF!</v>
      </c>
      <c r="R22" s="2" t="e">
        <f>(RANK(#REF!,$B22:$D22,1)*COUNTIF($B22:$D22,#REF!)+COUNTIF($B22:$D22,#REF!)*(COUNTIF($B22:$D22,#REF!)-1)/2)/COUNTIF($B22:$D22,#REF!)</f>
        <v>#REF!</v>
      </c>
      <c r="S22" s="2" t="e">
        <f>(RANK(#REF!,$B22:$D22,1)*COUNTIF($B22:$D22,#REF!)+COUNTIF($B22:$D22,#REF!)*(COUNTIF($B22:$D22,#REF!)-1)/2)/COUNTIF($B22:$D22,#REF!)</f>
        <v>#REF!</v>
      </c>
      <c r="T22" s="2" t="e">
        <f>(RANK(#REF!,$B22:$D22,1)*COUNTIF($B22:$D22,#REF!)+COUNTIF($B22:$D22,#REF!)*(COUNTIF($B22:$D22,#REF!)-1)/2)/COUNTIF($B22:$D22,#REF!)</f>
        <v>#REF!</v>
      </c>
      <c r="U22" s="2" t="e">
        <f>(RANK(#REF!,$B22:$D22,1)*COUNTIF($B22:$D22,#REF!)+COUNTIF($B22:$D22,#REF!)*(COUNTIF($B22:$D22,#REF!)-1)/2)/COUNTIF($B22:$D22,#REF!)</f>
        <v>#REF!</v>
      </c>
      <c r="V22" s="2" t="e">
        <f>(RANK(#REF!,$B22:$D22,1)*COUNTIF($B22:$D22,#REF!)+COUNTIF($B22:$D22,#REF!)*(COUNTIF($B22:$D22,#REF!)-1)/2)/COUNTIF($B22:$D22,#REF!)</f>
        <v>#REF!</v>
      </c>
      <c r="W22" s="2" t="e">
        <f>(RANK(#REF!,$B22:$D22,1)*COUNTIF($B22:$D22,#REF!)+COUNTIF($B22:$D22,#REF!)*(COUNTIF($B22:$D22,#REF!)-1)/2)/COUNTIF($B22:$D22,#REF!)</f>
        <v>#REF!</v>
      </c>
      <c r="X22" s="2" t="e">
        <f>(RANK(#REF!,$B22:$D22,1)*COUNTIF($B22:$D22,#REF!)+COUNTIF($B22:$D22,#REF!)*(COUNTIF($B22:$D22,#REF!)-1)/2)/COUNTIF($B22:$D22,#REF!)</f>
        <v>#REF!</v>
      </c>
      <c r="Y22" s="2" t="e">
        <f>(RANK(#REF!,$B22:$D22,1)*COUNTIF($B22:$D22,#REF!)+COUNTIF($B22:$D22,#REF!)*(COUNTIF($B22:$D22,#REF!)-1)/2)/COUNTIF($B22:$D22,#REF!)</f>
        <v>#REF!</v>
      </c>
      <c r="Z22" s="2" t="e">
        <f>(RANK(#REF!,$B22:$D22,1)*COUNTIF($B22:$D22,#REF!)+COUNTIF($B22:$D22,#REF!)*(COUNTIF($B22:$D22,#REF!)-1)/2)/COUNTIF($B22:$D22,#REF!)</f>
        <v>#REF!</v>
      </c>
      <c r="AA22" s="2" t="e">
        <f>(RANK(#REF!,$B22:$D22,1)*COUNTIF($B22:$D22,#REF!)+COUNTIF($B22:$D22,#REF!)*(COUNTIF($B22:$D22,#REF!)-1)/2)/COUNTIF($B22:$D22,#REF!)</f>
        <v>#REF!</v>
      </c>
      <c r="AB22" s="2" t="e">
        <f>(RANK(#REF!,$B22:$D22,1)*COUNTIF($B22:$D22,#REF!)+COUNTIF($B22:$D22,#REF!)*(COUNTIF($B22:$D22,#REF!)-1)/2)/COUNTIF($B22:$D22,#REF!)</f>
        <v>#REF!</v>
      </c>
    </row>
    <row r="23" spans="1:28" s="2" customFormat="1" ht="14.25" customHeight="1">
      <c r="A23" s="3" t="s">
        <v>92</v>
      </c>
      <c r="B23" s="39">
        <v>18.100000000000001</v>
      </c>
      <c r="C23" s="39">
        <v>17.55</v>
      </c>
      <c r="D23" s="39">
        <v>9.31</v>
      </c>
      <c r="E23" s="2">
        <f t="shared" si="0"/>
        <v>48.488066666666668</v>
      </c>
      <c r="G23" s="3" t="str">
        <f t="shared" si="1"/>
        <v>n=21</v>
      </c>
      <c r="H23" s="2">
        <f t="shared" si="2"/>
        <v>3</v>
      </c>
      <c r="I23" s="2">
        <f t="shared" si="3"/>
        <v>2</v>
      </c>
      <c r="J23" s="2">
        <f t="shared" si="4"/>
        <v>1</v>
      </c>
      <c r="K23" s="2" t="e">
        <f>(RANK(#REF!,$B23:$D23,1)*COUNTIF($B23:$D23,#REF!)+COUNTIF($B23:$D23,#REF!)*(COUNTIF($B23:$D23,#REF!)-1)/2)/COUNTIF($B23:$D23,#REF!)</f>
        <v>#REF!</v>
      </c>
      <c r="L23" s="2" t="e">
        <f>(RANK(#REF!,$B23:$D23,1)*COUNTIF($B23:$D23,#REF!)+COUNTIF($B23:$D23,#REF!)*(COUNTIF($B23:$D23,#REF!)-1)/2)/COUNTIF($B23:$D23,#REF!)</f>
        <v>#REF!</v>
      </c>
      <c r="M23" s="2" t="e">
        <f>(RANK(#REF!,$B23:$D23,1)*COUNTIF($B23:$D23,#REF!)+COUNTIF($B23:$D23,#REF!)*(COUNTIF($B23:$D23,#REF!)-1)/2)/COUNTIF($B23:$D23,#REF!)</f>
        <v>#REF!</v>
      </c>
      <c r="N23" s="2" t="e">
        <f>(RANK(#REF!,$B23:$D23,1)*COUNTIF($B23:$D23,#REF!)+COUNTIF($B23:$D23,#REF!)*(COUNTIF($B23:$D23,#REF!)-1)/2)/COUNTIF($B23:$D23,#REF!)</f>
        <v>#REF!</v>
      </c>
      <c r="O23" s="2" t="e">
        <f>(RANK(#REF!,$B23:$D23,1)*COUNTIF($B23:$D23,#REF!)+COUNTIF($B23:$D23,#REF!)*(COUNTIF($B23:$D23,#REF!)-1)/2)/COUNTIF($B23:$D23,#REF!)</f>
        <v>#REF!</v>
      </c>
      <c r="P23" s="2" t="e">
        <f>(RANK(#REF!,$B23:$D23,1)*COUNTIF($B23:$D23,#REF!)+COUNTIF($B23:$D23,#REF!)*(COUNTIF($B23:$D23,#REF!)-1)/2)/COUNTIF($B23:$D23,#REF!)</f>
        <v>#REF!</v>
      </c>
      <c r="Q23" s="2" t="e">
        <f>(RANK(#REF!,$B23:$D23,1)*COUNTIF($B23:$D23,#REF!)+COUNTIF($B23:$D23,#REF!)*(COUNTIF($B23:$D23,#REF!)-1)/2)/COUNTIF($B23:$D23,#REF!)</f>
        <v>#REF!</v>
      </c>
      <c r="R23" s="2" t="e">
        <f>(RANK(#REF!,$B23:$D23,1)*COUNTIF($B23:$D23,#REF!)+COUNTIF($B23:$D23,#REF!)*(COUNTIF($B23:$D23,#REF!)-1)/2)/COUNTIF($B23:$D23,#REF!)</f>
        <v>#REF!</v>
      </c>
      <c r="S23" s="2" t="e">
        <f>(RANK(#REF!,$B23:$D23,1)*COUNTIF($B23:$D23,#REF!)+COUNTIF($B23:$D23,#REF!)*(COUNTIF($B23:$D23,#REF!)-1)/2)/COUNTIF($B23:$D23,#REF!)</f>
        <v>#REF!</v>
      </c>
      <c r="T23" s="2" t="e">
        <f>(RANK(#REF!,$B23:$D23,1)*COUNTIF($B23:$D23,#REF!)+COUNTIF($B23:$D23,#REF!)*(COUNTIF($B23:$D23,#REF!)-1)/2)/COUNTIF($B23:$D23,#REF!)</f>
        <v>#REF!</v>
      </c>
      <c r="U23" s="2" t="e">
        <f>(RANK(#REF!,$B23:$D23,1)*COUNTIF($B23:$D23,#REF!)+COUNTIF($B23:$D23,#REF!)*(COUNTIF($B23:$D23,#REF!)-1)/2)/COUNTIF($B23:$D23,#REF!)</f>
        <v>#REF!</v>
      </c>
      <c r="V23" s="2" t="e">
        <f>(RANK(#REF!,$B23:$D23,1)*COUNTIF($B23:$D23,#REF!)+COUNTIF($B23:$D23,#REF!)*(COUNTIF($B23:$D23,#REF!)-1)/2)/COUNTIF($B23:$D23,#REF!)</f>
        <v>#REF!</v>
      </c>
      <c r="W23" s="2" t="e">
        <f>(RANK(#REF!,$B23:$D23,1)*COUNTIF($B23:$D23,#REF!)+COUNTIF($B23:$D23,#REF!)*(COUNTIF($B23:$D23,#REF!)-1)/2)/COUNTIF($B23:$D23,#REF!)</f>
        <v>#REF!</v>
      </c>
      <c r="X23" s="2" t="e">
        <f>(RANK(#REF!,$B23:$D23,1)*COUNTIF($B23:$D23,#REF!)+COUNTIF($B23:$D23,#REF!)*(COUNTIF($B23:$D23,#REF!)-1)/2)/COUNTIF($B23:$D23,#REF!)</f>
        <v>#REF!</v>
      </c>
      <c r="Y23" s="2" t="e">
        <f>(RANK(#REF!,$B23:$D23,1)*COUNTIF($B23:$D23,#REF!)+COUNTIF($B23:$D23,#REF!)*(COUNTIF($B23:$D23,#REF!)-1)/2)/COUNTIF($B23:$D23,#REF!)</f>
        <v>#REF!</v>
      </c>
      <c r="Z23" s="2" t="e">
        <f>(RANK(#REF!,$B23:$D23,1)*COUNTIF($B23:$D23,#REF!)+COUNTIF($B23:$D23,#REF!)*(COUNTIF($B23:$D23,#REF!)-1)/2)/COUNTIF($B23:$D23,#REF!)</f>
        <v>#REF!</v>
      </c>
      <c r="AA23" s="2" t="e">
        <f>(RANK(#REF!,$B23:$D23,1)*COUNTIF($B23:$D23,#REF!)+COUNTIF($B23:$D23,#REF!)*(COUNTIF($B23:$D23,#REF!)-1)/2)/COUNTIF($B23:$D23,#REF!)</f>
        <v>#REF!</v>
      </c>
      <c r="AB23" s="2" t="e">
        <f>(RANK(#REF!,$B23:$D23,1)*COUNTIF($B23:$D23,#REF!)+COUNTIF($B23:$D23,#REF!)*(COUNTIF($B23:$D23,#REF!)-1)/2)/COUNTIF($B23:$D23,#REF!)</f>
        <v>#REF!</v>
      </c>
    </row>
    <row r="24" spans="1:28" s="2" customFormat="1" ht="14.25" customHeight="1">
      <c r="A24" s="3" t="s">
        <v>91</v>
      </c>
      <c r="B24" s="39">
        <v>38.65</v>
      </c>
      <c r="C24" s="39">
        <v>17.23</v>
      </c>
      <c r="D24" s="39">
        <v>22.96</v>
      </c>
      <c r="E24" s="2">
        <f t="shared" si="0"/>
        <v>245.94179999999994</v>
      </c>
      <c r="G24" s="3" t="str">
        <f t="shared" si="1"/>
        <v>n=22</v>
      </c>
      <c r="H24" s="2">
        <f t="shared" si="2"/>
        <v>3</v>
      </c>
      <c r="I24" s="2">
        <f t="shared" si="3"/>
        <v>1</v>
      </c>
      <c r="J24" s="2">
        <f t="shared" si="4"/>
        <v>2</v>
      </c>
      <c r="K24" s="2" t="e">
        <f>(RANK(#REF!,$B24:$D24,1)*COUNTIF($B24:$D24,#REF!)+COUNTIF($B24:$D24,#REF!)*(COUNTIF($B24:$D24,#REF!)-1)/2)/COUNTIF($B24:$D24,#REF!)</f>
        <v>#REF!</v>
      </c>
      <c r="L24" s="2" t="e">
        <f>(RANK(#REF!,$B24:$D24,1)*COUNTIF($B24:$D24,#REF!)+COUNTIF($B24:$D24,#REF!)*(COUNTIF($B24:$D24,#REF!)-1)/2)/COUNTIF($B24:$D24,#REF!)</f>
        <v>#REF!</v>
      </c>
      <c r="M24" s="2" t="e">
        <f>(RANK(#REF!,$B24:$D24,1)*COUNTIF($B24:$D24,#REF!)+COUNTIF($B24:$D24,#REF!)*(COUNTIF($B24:$D24,#REF!)-1)/2)/COUNTIF($B24:$D24,#REF!)</f>
        <v>#REF!</v>
      </c>
      <c r="N24" s="2" t="e">
        <f>(RANK(#REF!,$B24:$D24,1)*COUNTIF($B24:$D24,#REF!)+COUNTIF($B24:$D24,#REF!)*(COUNTIF($B24:$D24,#REF!)-1)/2)/COUNTIF($B24:$D24,#REF!)</f>
        <v>#REF!</v>
      </c>
      <c r="O24" s="2" t="e">
        <f>(RANK(#REF!,$B24:$D24,1)*COUNTIF($B24:$D24,#REF!)+COUNTIF($B24:$D24,#REF!)*(COUNTIF($B24:$D24,#REF!)-1)/2)/COUNTIF($B24:$D24,#REF!)</f>
        <v>#REF!</v>
      </c>
      <c r="P24" s="2" t="e">
        <f>(RANK(#REF!,$B24:$D24,1)*COUNTIF($B24:$D24,#REF!)+COUNTIF($B24:$D24,#REF!)*(COUNTIF($B24:$D24,#REF!)-1)/2)/COUNTIF($B24:$D24,#REF!)</f>
        <v>#REF!</v>
      </c>
      <c r="Q24" s="2" t="e">
        <f>(RANK(#REF!,$B24:$D24,1)*COUNTIF($B24:$D24,#REF!)+COUNTIF($B24:$D24,#REF!)*(COUNTIF($B24:$D24,#REF!)-1)/2)/COUNTIF($B24:$D24,#REF!)</f>
        <v>#REF!</v>
      </c>
      <c r="R24" s="2" t="e">
        <f>(RANK(#REF!,$B24:$D24,1)*COUNTIF($B24:$D24,#REF!)+COUNTIF($B24:$D24,#REF!)*(COUNTIF($B24:$D24,#REF!)-1)/2)/COUNTIF($B24:$D24,#REF!)</f>
        <v>#REF!</v>
      </c>
      <c r="S24" s="2" t="e">
        <f>(RANK(#REF!,$B24:$D24,1)*COUNTIF($B24:$D24,#REF!)+COUNTIF($B24:$D24,#REF!)*(COUNTIF($B24:$D24,#REF!)-1)/2)/COUNTIF($B24:$D24,#REF!)</f>
        <v>#REF!</v>
      </c>
      <c r="T24" s="2" t="e">
        <f>(RANK(#REF!,$B24:$D24,1)*COUNTIF($B24:$D24,#REF!)+COUNTIF($B24:$D24,#REF!)*(COUNTIF($B24:$D24,#REF!)-1)/2)/COUNTIF($B24:$D24,#REF!)</f>
        <v>#REF!</v>
      </c>
      <c r="U24" s="2" t="e">
        <f>(RANK(#REF!,$B24:$D24,1)*COUNTIF($B24:$D24,#REF!)+COUNTIF($B24:$D24,#REF!)*(COUNTIF($B24:$D24,#REF!)-1)/2)/COUNTIF($B24:$D24,#REF!)</f>
        <v>#REF!</v>
      </c>
      <c r="V24" s="2" t="e">
        <f>(RANK(#REF!,$B24:$D24,1)*COUNTIF($B24:$D24,#REF!)+COUNTIF($B24:$D24,#REF!)*(COUNTIF($B24:$D24,#REF!)-1)/2)/COUNTIF($B24:$D24,#REF!)</f>
        <v>#REF!</v>
      </c>
      <c r="W24" s="2" t="e">
        <f>(RANK(#REF!,$B24:$D24,1)*COUNTIF($B24:$D24,#REF!)+COUNTIF($B24:$D24,#REF!)*(COUNTIF($B24:$D24,#REF!)-1)/2)/COUNTIF($B24:$D24,#REF!)</f>
        <v>#REF!</v>
      </c>
      <c r="X24" s="2" t="e">
        <f>(RANK(#REF!,$B24:$D24,1)*COUNTIF($B24:$D24,#REF!)+COUNTIF($B24:$D24,#REF!)*(COUNTIF($B24:$D24,#REF!)-1)/2)/COUNTIF($B24:$D24,#REF!)</f>
        <v>#REF!</v>
      </c>
      <c r="Y24" s="2" t="e">
        <f>(RANK(#REF!,$B24:$D24,1)*COUNTIF($B24:$D24,#REF!)+COUNTIF($B24:$D24,#REF!)*(COUNTIF($B24:$D24,#REF!)-1)/2)/COUNTIF($B24:$D24,#REF!)</f>
        <v>#REF!</v>
      </c>
      <c r="Z24" s="2" t="e">
        <f>(RANK(#REF!,$B24:$D24,1)*COUNTIF($B24:$D24,#REF!)+COUNTIF($B24:$D24,#REF!)*(COUNTIF($B24:$D24,#REF!)-1)/2)/COUNTIF($B24:$D24,#REF!)</f>
        <v>#REF!</v>
      </c>
      <c r="AA24" s="2" t="e">
        <f>(RANK(#REF!,$B24:$D24,1)*COUNTIF($B24:$D24,#REF!)+COUNTIF($B24:$D24,#REF!)*(COUNTIF($B24:$D24,#REF!)-1)/2)/COUNTIF($B24:$D24,#REF!)</f>
        <v>#REF!</v>
      </c>
      <c r="AB24" s="2" t="e">
        <f>(RANK(#REF!,$B24:$D24,1)*COUNTIF($B24:$D24,#REF!)+COUNTIF($B24:$D24,#REF!)*(COUNTIF($B24:$D24,#REF!)-1)/2)/COUNTIF($B24:$D24,#REF!)</f>
        <v>#REF!</v>
      </c>
    </row>
    <row r="25" spans="1:28" s="2" customFormat="1" ht="14.25" customHeight="1">
      <c r="A25" s="3" t="s">
        <v>90</v>
      </c>
      <c r="B25" s="39">
        <v>12.93</v>
      </c>
      <c r="C25" s="39">
        <v>12.35</v>
      </c>
      <c r="D25" s="39">
        <v>22.36</v>
      </c>
      <c r="E25" s="2">
        <f t="shared" si="0"/>
        <v>63.15379999999999</v>
      </c>
      <c r="G25" s="3" t="str">
        <f t="shared" si="1"/>
        <v>n=23</v>
      </c>
      <c r="H25" s="2">
        <f t="shared" si="2"/>
        <v>2</v>
      </c>
      <c r="I25" s="2">
        <f t="shared" si="3"/>
        <v>1</v>
      </c>
      <c r="J25" s="2">
        <f t="shared" si="4"/>
        <v>3</v>
      </c>
      <c r="K25" s="2" t="e">
        <f>(RANK(#REF!,$B25:$D25,1)*COUNTIF($B25:$D25,#REF!)+COUNTIF($B25:$D25,#REF!)*(COUNTIF($B25:$D25,#REF!)-1)/2)/COUNTIF($B25:$D25,#REF!)</f>
        <v>#REF!</v>
      </c>
      <c r="L25" s="2" t="e">
        <f>(RANK(#REF!,$B25:$D25,1)*COUNTIF($B25:$D25,#REF!)+COUNTIF($B25:$D25,#REF!)*(COUNTIF($B25:$D25,#REF!)-1)/2)/COUNTIF($B25:$D25,#REF!)</f>
        <v>#REF!</v>
      </c>
      <c r="M25" s="2" t="e">
        <f>(RANK(#REF!,$B25:$D25,1)*COUNTIF($B25:$D25,#REF!)+COUNTIF($B25:$D25,#REF!)*(COUNTIF($B25:$D25,#REF!)-1)/2)/COUNTIF($B25:$D25,#REF!)</f>
        <v>#REF!</v>
      </c>
      <c r="N25" s="2" t="e">
        <f>(RANK(#REF!,$B25:$D25,1)*COUNTIF($B25:$D25,#REF!)+COUNTIF($B25:$D25,#REF!)*(COUNTIF($B25:$D25,#REF!)-1)/2)/COUNTIF($B25:$D25,#REF!)</f>
        <v>#REF!</v>
      </c>
      <c r="O25" s="2" t="e">
        <f>(RANK(#REF!,$B25:$D25,1)*COUNTIF($B25:$D25,#REF!)+COUNTIF($B25:$D25,#REF!)*(COUNTIF($B25:$D25,#REF!)-1)/2)/COUNTIF($B25:$D25,#REF!)</f>
        <v>#REF!</v>
      </c>
      <c r="P25" s="2" t="e">
        <f>(RANK(#REF!,$B25:$D25,1)*COUNTIF($B25:$D25,#REF!)+COUNTIF($B25:$D25,#REF!)*(COUNTIF($B25:$D25,#REF!)-1)/2)/COUNTIF($B25:$D25,#REF!)</f>
        <v>#REF!</v>
      </c>
      <c r="Q25" s="2" t="e">
        <f>(RANK(#REF!,$B25:$D25,1)*COUNTIF($B25:$D25,#REF!)+COUNTIF($B25:$D25,#REF!)*(COUNTIF($B25:$D25,#REF!)-1)/2)/COUNTIF($B25:$D25,#REF!)</f>
        <v>#REF!</v>
      </c>
      <c r="R25" s="2" t="e">
        <f>(RANK(#REF!,$B25:$D25,1)*COUNTIF($B25:$D25,#REF!)+COUNTIF($B25:$D25,#REF!)*(COUNTIF($B25:$D25,#REF!)-1)/2)/COUNTIF($B25:$D25,#REF!)</f>
        <v>#REF!</v>
      </c>
      <c r="S25" s="2" t="e">
        <f>(RANK(#REF!,$B25:$D25,1)*COUNTIF($B25:$D25,#REF!)+COUNTIF($B25:$D25,#REF!)*(COUNTIF($B25:$D25,#REF!)-1)/2)/COUNTIF($B25:$D25,#REF!)</f>
        <v>#REF!</v>
      </c>
      <c r="T25" s="2" t="e">
        <f>(RANK(#REF!,$B25:$D25,1)*COUNTIF($B25:$D25,#REF!)+COUNTIF($B25:$D25,#REF!)*(COUNTIF($B25:$D25,#REF!)-1)/2)/COUNTIF($B25:$D25,#REF!)</f>
        <v>#REF!</v>
      </c>
      <c r="U25" s="2" t="e">
        <f>(RANK(#REF!,$B25:$D25,1)*COUNTIF($B25:$D25,#REF!)+COUNTIF($B25:$D25,#REF!)*(COUNTIF($B25:$D25,#REF!)-1)/2)/COUNTIF($B25:$D25,#REF!)</f>
        <v>#REF!</v>
      </c>
      <c r="V25" s="2" t="e">
        <f>(RANK(#REF!,$B25:$D25,1)*COUNTIF($B25:$D25,#REF!)+COUNTIF($B25:$D25,#REF!)*(COUNTIF($B25:$D25,#REF!)-1)/2)/COUNTIF($B25:$D25,#REF!)</f>
        <v>#REF!</v>
      </c>
      <c r="W25" s="2" t="e">
        <f>(RANK(#REF!,$B25:$D25,1)*COUNTIF($B25:$D25,#REF!)+COUNTIF($B25:$D25,#REF!)*(COUNTIF($B25:$D25,#REF!)-1)/2)/COUNTIF($B25:$D25,#REF!)</f>
        <v>#REF!</v>
      </c>
      <c r="X25" s="2" t="e">
        <f>(RANK(#REF!,$B25:$D25,1)*COUNTIF($B25:$D25,#REF!)+COUNTIF($B25:$D25,#REF!)*(COUNTIF($B25:$D25,#REF!)-1)/2)/COUNTIF($B25:$D25,#REF!)</f>
        <v>#REF!</v>
      </c>
      <c r="Y25" s="2" t="e">
        <f>(RANK(#REF!,$B25:$D25,1)*COUNTIF($B25:$D25,#REF!)+COUNTIF($B25:$D25,#REF!)*(COUNTIF($B25:$D25,#REF!)-1)/2)/COUNTIF($B25:$D25,#REF!)</f>
        <v>#REF!</v>
      </c>
      <c r="Z25" s="2" t="e">
        <f>(RANK(#REF!,$B25:$D25,1)*COUNTIF($B25:$D25,#REF!)+COUNTIF($B25:$D25,#REF!)*(COUNTIF($B25:$D25,#REF!)-1)/2)/COUNTIF($B25:$D25,#REF!)</f>
        <v>#REF!</v>
      </c>
      <c r="AA25" s="2" t="e">
        <f>(RANK(#REF!,$B25:$D25,1)*COUNTIF($B25:$D25,#REF!)+COUNTIF($B25:$D25,#REF!)*(COUNTIF($B25:$D25,#REF!)-1)/2)/COUNTIF($B25:$D25,#REF!)</f>
        <v>#REF!</v>
      </c>
      <c r="AB25" s="2" t="e">
        <f>(RANK(#REF!,$B25:$D25,1)*COUNTIF($B25:$D25,#REF!)+COUNTIF($B25:$D25,#REF!)*(COUNTIF($B25:$D25,#REF!)-1)/2)/COUNTIF($B25:$D25,#REF!)</f>
        <v>#REF!</v>
      </c>
    </row>
    <row r="26" spans="1:28" s="2" customFormat="1" ht="14.25" customHeight="1">
      <c r="A26" s="3" t="s">
        <v>89</v>
      </c>
      <c r="B26" s="39">
        <v>11.86</v>
      </c>
      <c r="C26" s="39">
        <v>10.71</v>
      </c>
      <c r="D26" s="39">
        <v>10.88</v>
      </c>
      <c r="E26" s="2">
        <f t="shared" si="0"/>
        <v>0.77059999999999795</v>
      </c>
      <c r="G26" s="3" t="str">
        <f t="shared" si="1"/>
        <v>n=24</v>
      </c>
      <c r="H26" s="2">
        <f t="shared" si="2"/>
        <v>3</v>
      </c>
      <c r="I26" s="2">
        <f t="shared" si="3"/>
        <v>1</v>
      </c>
      <c r="J26" s="2">
        <f t="shared" si="4"/>
        <v>2</v>
      </c>
      <c r="K26" s="2" t="e">
        <f>(RANK(#REF!,$B26:$D26,1)*COUNTIF($B26:$D26,#REF!)+COUNTIF($B26:$D26,#REF!)*(COUNTIF($B26:$D26,#REF!)-1)/2)/COUNTIF($B26:$D26,#REF!)</f>
        <v>#REF!</v>
      </c>
      <c r="L26" s="2" t="e">
        <f>(RANK(#REF!,$B26:$D26,1)*COUNTIF($B26:$D26,#REF!)+COUNTIF($B26:$D26,#REF!)*(COUNTIF($B26:$D26,#REF!)-1)/2)/COUNTIF($B26:$D26,#REF!)</f>
        <v>#REF!</v>
      </c>
      <c r="M26" s="2" t="e">
        <f>(RANK(#REF!,$B26:$D26,1)*COUNTIF($B26:$D26,#REF!)+COUNTIF($B26:$D26,#REF!)*(COUNTIF($B26:$D26,#REF!)-1)/2)/COUNTIF($B26:$D26,#REF!)</f>
        <v>#REF!</v>
      </c>
      <c r="N26" s="2" t="e">
        <f>(RANK(#REF!,$B26:$D26,1)*COUNTIF($B26:$D26,#REF!)+COUNTIF($B26:$D26,#REF!)*(COUNTIF($B26:$D26,#REF!)-1)/2)/COUNTIF($B26:$D26,#REF!)</f>
        <v>#REF!</v>
      </c>
      <c r="O26" s="2" t="e">
        <f>(RANK(#REF!,$B26:$D26,1)*COUNTIF($B26:$D26,#REF!)+COUNTIF($B26:$D26,#REF!)*(COUNTIF($B26:$D26,#REF!)-1)/2)/COUNTIF($B26:$D26,#REF!)</f>
        <v>#REF!</v>
      </c>
      <c r="P26" s="2" t="e">
        <f>(RANK(#REF!,$B26:$D26,1)*COUNTIF($B26:$D26,#REF!)+COUNTIF($B26:$D26,#REF!)*(COUNTIF($B26:$D26,#REF!)-1)/2)/COUNTIF($B26:$D26,#REF!)</f>
        <v>#REF!</v>
      </c>
      <c r="Q26" s="2" t="e">
        <f>(RANK(#REF!,$B26:$D26,1)*COUNTIF($B26:$D26,#REF!)+COUNTIF($B26:$D26,#REF!)*(COUNTIF($B26:$D26,#REF!)-1)/2)/COUNTIF($B26:$D26,#REF!)</f>
        <v>#REF!</v>
      </c>
      <c r="R26" s="2" t="e">
        <f>(RANK(#REF!,$B26:$D26,1)*COUNTIF($B26:$D26,#REF!)+COUNTIF($B26:$D26,#REF!)*(COUNTIF($B26:$D26,#REF!)-1)/2)/COUNTIF($B26:$D26,#REF!)</f>
        <v>#REF!</v>
      </c>
      <c r="S26" s="2" t="e">
        <f>(RANK(#REF!,$B26:$D26,1)*COUNTIF($B26:$D26,#REF!)+COUNTIF($B26:$D26,#REF!)*(COUNTIF($B26:$D26,#REF!)-1)/2)/COUNTIF($B26:$D26,#REF!)</f>
        <v>#REF!</v>
      </c>
      <c r="T26" s="2" t="e">
        <f>(RANK(#REF!,$B26:$D26,1)*COUNTIF($B26:$D26,#REF!)+COUNTIF($B26:$D26,#REF!)*(COUNTIF($B26:$D26,#REF!)-1)/2)/COUNTIF($B26:$D26,#REF!)</f>
        <v>#REF!</v>
      </c>
      <c r="U26" s="2" t="e">
        <f>(RANK(#REF!,$B26:$D26,1)*COUNTIF($B26:$D26,#REF!)+COUNTIF($B26:$D26,#REF!)*(COUNTIF($B26:$D26,#REF!)-1)/2)/COUNTIF($B26:$D26,#REF!)</f>
        <v>#REF!</v>
      </c>
      <c r="V26" s="2" t="e">
        <f>(RANK(#REF!,$B26:$D26,1)*COUNTIF($B26:$D26,#REF!)+COUNTIF($B26:$D26,#REF!)*(COUNTIF($B26:$D26,#REF!)-1)/2)/COUNTIF($B26:$D26,#REF!)</f>
        <v>#REF!</v>
      </c>
      <c r="W26" s="2" t="e">
        <f>(RANK(#REF!,$B26:$D26,1)*COUNTIF($B26:$D26,#REF!)+COUNTIF($B26:$D26,#REF!)*(COUNTIF($B26:$D26,#REF!)-1)/2)/COUNTIF($B26:$D26,#REF!)</f>
        <v>#REF!</v>
      </c>
      <c r="X26" s="2" t="e">
        <f>(RANK(#REF!,$B26:$D26,1)*COUNTIF($B26:$D26,#REF!)+COUNTIF($B26:$D26,#REF!)*(COUNTIF($B26:$D26,#REF!)-1)/2)/COUNTIF($B26:$D26,#REF!)</f>
        <v>#REF!</v>
      </c>
      <c r="Y26" s="2" t="e">
        <f>(RANK(#REF!,$B26:$D26,1)*COUNTIF($B26:$D26,#REF!)+COUNTIF($B26:$D26,#REF!)*(COUNTIF($B26:$D26,#REF!)-1)/2)/COUNTIF($B26:$D26,#REF!)</f>
        <v>#REF!</v>
      </c>
      <c r="Z26" s="2" t="e">
        <f>(RANK(#REF!,$B26:$D26,1)*COUNTIF($B26:$D26,#REF!)+COUNTIF($B26:$D26,#REF!)*(COUNTIF($B26:$D26,#REF!)-1)/2)/COUNTIF($B26:$D26,#REF!)</f>
        <v>#REF!</v>
      </c>
      <c r="AA26" s="2" t="e">
        <f>(RANK(#REF!,$B26:$D26,1)*COUNTIF($B26:$D26,#REF!)+COUNTIF($B26:$D26,#REF!)*(COUNTIF($B26:$D26,#REF!)-1)/2)/COUNTIF($B26:$D26,#REF!)</f>
        <v>#REF!</v>
      </c>
      <c r="AB26" s="2" t="e">
        <f>(RANK(#REF!,$B26:$D26,1)*COUNTIF($B26:$D26,#REF!)+COUNTIF($B26:$D26,#REF!)*(COUNTIF($B26:$D26,#REF!)-1)/2)/COUNTIF($B26:$D26,#REF!)</f>
        <v>#REF!</v>
      </c>
    </row>
    <row r="27" spans="1:28" s="2" customFormat="1" ht="14.25" customHeight="1">
      <c r="A27" s="3" t="s">
        <v>88</v>
      </c>
      <c r="B27" s="39">
        <v>17.28</v>
      </c>
      <c r="C27" s="39">
        <v>14.31</v>
      </c>
      <c r="D27" s="39">
        <v>20.79</v>
      </c>
      <c r="E27" s="2">
        <f t="shared" si="0"/>
        <v>21.04379999999999</v>
      </c>
      <c r="G27" s="3" t="str">
        <f t="shared" si="1"/>
        <v>n=25</v>
      </c>
      <c r="H27" s="2">
        <f t="shared" si="2"/>
        <v>2</v>
      </c>
      <c r="I27" s="2">
        <f t="shared" si="3"/>
        <v>1</v>
      </c>
      <c r="J27" s="2">
        <f t="shared" si="4"/>
        <v>3</v>
      </c>
      <c r="K27" s="2" t="e">
        <f>(RANK(#REF!,$B27:$D27,1)*COUNTIF($B27:$D27,#REF!)+COUNTIF($B27:$D27,#REF!)*(COUNTIF($B27:$D27,#REF!)-1)/2)/COUNTIF($B27:$D27,#REF!)</f>
        <v>#REF!</v>
      </c>
      <c r="L27" s="2" t="e">
        <f>(RANK(#REF!,$B27:$D27,1)*COUNTIF($B27:$D27,#REF!)+COUNTIF($B27:$D27,#REF!)*(COUNTIF($B27:$D27,#REF!)-1)/2)/COUNTIF($B27:$D27,#REF!)</f>
        <v>#REF!</v>
      </c>
      <c r="M27" s="2" t="e">
        <f>(RANK(#REF!,$B27:$D27,1)*COUNTIF($B27:$D27,#REF!)+COUNTIF($B27:$D27,#REF!)*(COUNTIF($B27:$D27,#REF!)-1)/2)/COUNTIF($B27:$D27,#REF!)</f>
        <v>#REF!</v>
      </c>
      <c r="N27" s="2" t="e">
        <f>(RANK(#REF!,$B27:$D27,1)*COUNTIF($B27:$D27,#REF!)+COUNTIF($B27:$D27,#REF!)*(COUNTIF($B27:$D27,#REF!)-1)/2)/COUNTIF($B27:$D27,#REF!)</f>
        <v>#REF!</v>
      </c>
      <c r="O27" s="2" t="e">
        <f>(RANK(#REF!,$B27:$D27,1)*COUNTIF($B27:$D27,#REF!)+COUNTIF($B27:$D27,#REF!)*(COUNTIF($B27:$D27,#REF!)-1)/2)/COUNTIF($B27:$D27,#REF!)</f>
        <v>#REF!</v>
      </c>
      <c r="P27" s="2" t="e">
        <f>(RANK(#REF!,$B27:$D27,1)*COUNTIF($B27:$D27,#REF!)+COUNTIF($B27:$D27,#REF!)*(COUNTIF($B27:$D27,#REF!)-1)/2)/COUNTIF($B27:$D27,#REF!)</f>
        <v>#REF!</v>
      </c>
      <c r="Q27" s="2" t="e">
        <f>(RANK(#REF!,$B27:$D27,1)*COUNTIF($B27:$D27,#REF!)+COUNTIF($B27:$D27,#REF!)*(COUNTIF($B27:$D27,#REF!)-1)/2)/COUNTIF($B27:$D27,#REF!)</f>
        <v>#REF!</v>
      </c>
      <c r="R27" s="2" t="e">
        <f>(RANK(#REF!,$B27:$D27,1)*COUNTIF($B27:$D27,#REF!)+COUNTIF($B27:$D27,#REF!)*(COUNTIF($B27:$D27,#REF!)-1)/2)/COUNTIF($B27:$D27,#REF!)</f>
        <v>#REF!</v>
      </c>
      <c r="S27" s="2" t="e">
        <f>(RANK(#REF!,$B27:$D27,1)*COUNTIF($B27:$D27,#REF!)+COUNTIF($B27:$D27,#REF!)*(COUNTIF($B27:$D27,#REF!)-1)/2)/COUNTIF($B27:$D27,#REF!)</f>
        <v>#REF!</v>
      </c>
      <c r="T27" s="2" t="e">
        <f>(RANK(#REF!,$B27:$D27,1)*COUNTIF($B27:$D27,#REF!)+COUNTIF($B27:$D27,#REF!)*(COUNTIF($B27:$D27,#REF!)-1)/2)/COUNTIF($B27:$D27,#REF!)</f>
        <v>#REF!</v>
      </c>
      <c r="U27" s="2" t="e">
        <f>(RANK(#REF!,$B27:$D27,1)*COUNTIF($B27:$D27,#REF!)+COUNTIF($B27:$D27,#REF!)*(COUNTIF($B27:$D27,#REF!)-1)/2)/COUNTIF($B27:$D27,#REF!)</f>
        <v>#REF!</v>
      </c>
      <c r="V27" s="2" t="e">
        <f>(RANK(#REF!,$B27:$D27,1)*COUNTIF($B27:$D27,#REF!)+COUNTIF($B27:$D27,#REF!)*(COUNTIF($B27:$D27,#REF!)-1)/2)/COUNTIF($B27:$D27,#REF!)</f>
        <v>#REF!</v>
      </c>
      <c r="W27" s="2" t="e">
        <f>(RANK(#REF!,$B27:$D27,1)*COUNTIF($B27:$D27,#REF!)+COUNTIF($B27:$D27,#REF!)*(COUNTIF($B27:$D27,#REF!)-1)/2)/COUNTIF($B27:$D27,#REF!)</f>
        <v>#REF!</v>
      </c>
      <c r="X27" s="2" t="e">
        <f>(RANK(#REF!,$B27:$D27,1)*COUNTIF($B27:$D27,#REF!)+COUNTIF($B27:$D27,#REF!)*(COUNTIF($B27:$D27,#REF!)-1)/2)/COUNTIF($B27:$D27,#REF!)</f>
        <v>#REF!</v>
      </c>
      <c r="Y27" s="2" t="e">
        <f>(RANK(#REF!,$B27:$D27,1)*COUNTIF($B27:$D27,#REF!)+COUNTIF($B27:$D27,#REF!)*(COUNTIF($B27:$D27,#REF!)-1)/2)/COUNTIF($B27:$D27,#REF!)</f>
        <v>#REF!</v>
      </c>
      <c r="Z27" s="2" t="e">
        <f>(RANK(#REF!,$B27:$D27,1)*COUNTIF($B27:$D27,#REF!)+COUNTIF($B27:$D27,#REF!)*(COUNTIF($B27:$D27,#REF!)-1)/2)/COUNTIF($B27:$D27,#REF!)</f>
        <v>#REF!</v>
      </c>
      <c r="AA27" s="2" t="e">
        <f>(RANK(#REF!,$B27:$D27,1)*COUNTIF($B27:$D27,#REF!)+COUNTIF($B27:$D27,#REF!)*(COUNTIF($B27:$D27,#REF!)-1)/2)/COUNTIF($B27:$D27,#REF!)</f>
        <v>#REF!</v>
      </c>
      <c r="AB27" s="2" t="e">
        <f>(RANK(#REF!,$B27:$D27,1)*COUNTIF($B27:$D27,#REF!)+COUNTIF($B27:$D27,#REF!)*(COUNTIF($B27:$D27,#REF!)-1)/2)/COUNTIF($B27:$D27,#REF!)</f>
        <v>#REF!</v>
      </c>
    </row>
    <row r="28" spans="1:28" s="2" customFormat="1" ht="14.25" customHeight="1">
      <c r="A28" s="3" t="s">
        <v>87</v>
      </c>
      <c r="B28" s="39">
        <v>20.18</v>
      </c>
      <c r="C28" s="39">
        <v>12.84</v>
      </c>
      <c r="D28" s="39">
        <v>31.89</v>
      </c>
      <c r="E28" s="2">
        <f t="shared" si="0"/>
        <v>184.63406666666668</v>
      </c>
      <c r="G28" s="3" t="str">
        <f t="shared" si="1"/>
        <v>n=26</v>
      </c>
      <c r="H28" s="2">
        <f t="shared" si="2"/>
        <v>2</v>
      </c>
      <c r="I28" s="2">
        <f t="shared" si="3"/>
        <v>1</v>
      </c>
      <c r="J28" s="2">
        <f t="shared" si="4"/>
        <v>3</v>
      </c>
      <c r="K28" s="2" t="e">
        <f>(RANK(#REF!,$B28:$D28,1)*COUNTIF($B28:$D28,#REF!)+COUNTIF($B28:$D28,#REF!)*(COUNTIF($B28:$D28,#REF!)-1)/2)/COUNTIF($B28:$D28,#REF!)</f>
        <v>#REF!</v>
      </c>
      <c r="L28" s="2" t="e">
        <f>(RANK(#REF!,$B28:$D28,1)*COUNTIF($B28:$D28,#REF!)+COUNTIF($B28:$D28,#REF!)*(COUNTIF($B28:$D28,#REF!)-1)/2)/COUNTIF($B28:$D28,#REF!)</f>
        <v>#REF!</v>
      </c>
      <c r="M28" s="2" t="e">
        <f>(RANK(#REF!,$B28:$D28,1)*COUNTIF($B28:$D28,#REF!)+COUNTIF($B28:$D28,#REF!)*(COUNTIF($B28:$D28,#REF!)-1)/2)/COUNTIF($B28:$D28,#REF!)</f>
        <v>#REF!</v>
      </c>
      <c r="N28" s="2" t="e">
        <f>(RANK(#REF!,$B28:$D28,1)*COUNTIF($B28:$D28,#REF!)+COUNTIF($B28:$D28,#REF!)*(COUNTIF($B28:$D28,#REF!)-1)/2)/COUNTIF($B28:$D28,#REF!)</f>
        <v>#REF!</v>
      </c>
      <c r="O28" s="2" t="e">
        <f>(RANK(#REF!,$B28:$D28,1)*COUNTIF($B28:$D28,#REF!)+COUNTIF($B28:$D28,#REF!)*(COUNTIF($B28:$D28,#REF!)-1)/2)/COUNTIF($B28:$D28,#REF!)</f>
        <v>#REF!</v>
      </c>
      <c r="P28" s="2" t="e">
        <f>(RANK(#REF!,$B28:$D28,1)*COUNTIF($B28:$D28,#REF!)+COUNTIF($B28:$D28,#REF!)*(COUNTIF($B28:$D28,#REF!)-1)/2)/COUNTIF($B28:$D28,#REF!)</f>
        <v>#REF!</v>
      </c>
      <c r="Q28" s="2" t="e">
        <f>(RANK(#REF!,$B28:$D28,1)*COUNTIF($B28:$D28,#REF!)+COUNTIF($B28:$D28,#REF!)*(COUNTIF($B28:$D28,#REF!)-1)/2)/COUNTIF($B28:$D28,#REF!)</f>
        <v>#REF!</v>
      </c>
      <c r="R28" s="2" t="e">
        <f>(RANK(#REF!,$B28:$D28,1)*COUNTIF($B28:$D28,#REF!)+COUNTIF($B28:$D28,#REF!)*(COUNTIF($B28:$D28,#REF!)-1)/2)/COUNTIF($B28:$D28,#REF!)</f>
        <v>#REF!</v>
      </c>
      <c r="S28" s="2" t="e">
        <f>(RANK(#REF!,$B28:$D28,1)*COUNTIF($B28:$D28,#REF!)+COUNTIF($B28:$D28,#REF!)*(COUNTIF($B28:$D28,#REF!)-1)/2)/COUNTIF($B28:$D28,#REF!)</f>
        <v>#REF!</v>
      </c>
      <c r="T28" s="2" t="e">
        <f>(RANK(#REF!,$B28:$D28,1)*COUNTIF($B28:$D28,#REF!)+COUNTIF($B28:$D28,#REF!)*(COUNTIF($B28:$D28,#REF!)-1)/2)/COUNTIF($B28:$D28,#REF!)</f>
        <v>#REF!</v>
      </c>
      <c r="U28" s="2" t="e">
        <f>(RANK(#REF!,$B28:$D28,1)*COUNTIF($B28:$D28,#REF!)+COUNTIF($B28:$D28,#REF!)*(COUNTIF($B28:$D28,#REF!)-1)/2)/COUNTIF($B28:$D28,#REF!)</f>
        <v>#REF!</v>
      </c>
      <c r="V28" s="2" t="e">
        <f>(RANK(#REF!,$B28:$D28,1)*COUNTIF($B28:$D28,#REF!)+COUNTIF($B28:$D28,#REF!)*(COUNTIF($B28:$D28,#REF!)-1)/2)/COUNTIF($B28:$D28,#REF!)</f>
        <v>#REF!</v>
      </c>
      <c r="W28" s="2" t="e">
        <f>(RANK(#REF!,$B28:$D28,1)*COUNTIF($B28:$D28,#REF!)+COUNTIF($B28:$D28,#REF!)*(COUNTIF($B28:$D28,#REF!)-1)/2)/COUNTIF($B28:$D28,#REF!)</f>
        <v>#REF!</v>
      </c>
      <c r="X28" s="2" t="e">
        <f>(RANK(#REF!,$B28:$D28,1)*COUNTIF($B28:$D28,#REF!)+COUNTIF($B28:$D28,#REF!)*(COUNTIF($B28:$D28,#REF!)-1)/2)/COUNTIF($B28:$D28,#REF!)</f>
        <v>#REF!</v>
      </c>
      <c r="Y28" s="2" t="e">
        <f>(RANK(#REF!,$B28:$D28,1)*COUNTIF($B28:$D28,#REF!)+COUNTIF($B28:$D28,#REF!)*(COUNTIF($B28:$D28,#REF!)-1)/2)/COUNTIF($B28:$D28,#REF!)</f>
        <v>#REF!</v>
      </c>
      <c r="Z28" s="2" t="e">
        <f>(RANK(#REF!,$B28:$D28,1)*COUNTIF($B28:$D28,#REF!)+COUNTIF($B28:$D28,#REF!)*(COUNTIF($B28:$D28,#REF!)-1)/2)/COUNTIF($B28:$D28,#REF!)</f>
        <v>#REF!</v>
      </c>
      <c r="AA28" s="2" t="e">
        <f>(RANK(#REF!,$B28:$D28,1)*COUNTIF($B28:$D28,#REF!)+COUNTIF($B28:$D28,#REF!)*(COUNTIF($B28:$D28,#REF!)-1)/2)/COUNTIF($B28:$D28,#REF!)</f>
        <v>#REF!</v>
      </c>
      <c r="AB28" s="2" t="e">
        <f>(RANK(#REF!,$B28:$D28,1)*COUNTIF($B28:$D28,#REF!)+COUNTIF($B28:$D28,#REF!)*(COUNTIF($B28:$D28,#REF!)-1)/2)/COUNTIF($B28:$D28,#REF!)</f>
        <v>#REF!</v>
      </c>
    </row>
    <row r="29" spans="1:28" s="2" customFormat="1" ht="14.25" customHeight="1">
      <c r="A29" s="3" t="s">
        <v>86</v>
      </c>
      <c r="B29" s="39">
        <v>8.68</v>
      </c>
      <c r="C29" s="39">
        <v>12.28</v>
      </c>
      <c r="D29" s="39">
        <v>8.7899999999999991</v>
      </c>
      <c r="E29" s="2">
        <f t="shared" si="0"/>
        <v>8.3840666666666657</v>
      </c>
      <c r="G29" s="3" t="str">
        <f t="shared" si="1"/>
        <v>n=27</v>
      </c>
      <c r="H29" s="2">
        <f t="shared" si="2"/>
        <v>1</v>
      </c>
      <c r="I29" s="2">
        <f t="shared" si="3"/>
        <v>3</v>
      </c>
      <c r="J29" s="2">
        <f t="shared" si="4"/>
        <v>2</v>
      </c>
      <c r="K29" s="2" t="e">
        <f>(RANK(#REF!,$B29:$D29,1)*COUNTIF($B29:$D29,#REF!)+COUNTIF($B29:$D29,#REF!)*(COUNTIF($B29:$D29,#REF!)-1)/2)/COUNTIF($B29:$D29,#REF!)</f>
        <v>#REF!</v>
      </c>
      <c r="L29" s="2" t="e">
        <f>(RANK(#REF!,$B29:$D29,1)*COUNTIF($B29:$D29,#REF!)+COUNTIF($B29:$D29,#REF!)*(COUNTIF($B29:$D29,#REF!)-1)/2)/COUNTIF($B29:$D29,#REF!)</f>
        <v>#REF!</v>
      </c>
      <c r="M29" s="2" t="e">
        <f>(RANK(#REF!,$B29:$D29,1)*COUNTIF($B29:$D29,#REF!)+COUNTIF($B29:$D29,#REF!)*(COUNTIF($B29:$D29,#REF!)-1)/2)/COUNTIF($B29:$D29,#REF!)</f>
        <v>#REF!</v>
      </c>
      <c r="N29" s="2" t="e">
        <f>(RANK(#REF!,$B29:$D29,1)*COUNTIF($B29:$D29,#REF!)+COUNTIF($B29:$D29,#REF!)*(COUNTIF($B29:$D29,#REF!)-1)/2)/COUNTIF($B29:$D29,#REF!)</f>
        <v>#REF!</v>
      </c>
      <c r="O29" s="2" t="e">
        <f>(RANK(#REF!,$B29:$D29,1)*COUNTIF($B29:$D29,#REF!)+COUNTIF($B29:$D29,#REF!)*(COUNTIF($B29:$D29,#REF!)-1)/2)/COUNTIF($B29:$D29,#REF!)</f>
        <v>#REF!</v>
      </c>
      <c r="P29" s="2" t="e">
        <f>(RANK(#REF!,$B29:$D29,1)*COUNTIF($B29:$D29,#REF!)+COUNTIF($B29:$D29,#REF!)*(COUNTIF($B29:$D29,#REF!)-1)/2)/COUNTIF($B29:$D29,#REF!)</f>
        <v>#REF!</v>
      </c>
      <c r="Q29" s="2" t="e">
        <f>(RANK(#REF!,$B29:$D29,1)*COUNTIF($B29:$D29,#REF!)+COUNTIF($B29:$D29,#REF!)*(COUNTIF($B29:$D29,#REF!)-1)/2)/COUNTIF($B29:$D29,#REF!)</f>
        <v>#REF!</v>
      </c>
      <c r="R29" s="2" t="e">
        <f>(RANK(#REF!,$B29:$D29,1)*COUNTIF($B29:$D29,#REF!)+COUNTIF($B29:$D29,#REF!)*(COUNTIF($B29:$D29,#REF!)-1)/2)/COUNTIF($B29:$D29,#REF!)</f>
        <v>#REF!</v>
      </c>
      <c r="S29" s="2" t="e">
        <f>(RANK(#REF!,$B29:$D29,1)*COUNTIF($B29:$D29,#REF!)+COUNTIF($B29:$D29,#REF!)*(COUNTIF($B29:$D29,#REF!)-1)/2)/COUNTIF($B29:$D29,#REF!)</f>
        <v>#REF!</v>
      </c>
      <c r="T29" s="2" t="e">
        <f>(RANK(#REF!,$B29:$D29,1)*COUNTIF($B29:$D29,#REF!)+COUNTIF($B29:$D29,#REF!)*(COUNTIF($B29:$D29,#REF!)-1)/2)/COUNTIF($B29:$D29,#REF!)</f>
        <v>#REF!</v>
      </c>
      <c r="U29" s="2" t="e">
        <f>(RANK(#REF!,$B29:$D29,1)*COUNTIF($B29:$D29,#REF!)+COUNTIF($B29:$D29,#REF!)*(COUNTIF($B29:$D29,#REF!)-1)/2)/COUNTIF($B29:$D29,#REF!)</f>
        <v>#REF!</v>
      </c>
      <c r="V29" s="2" t="e">
        <f>(RANK(#REF!,$B29:$D29,1)*COUNTIF($B29:$D29,#REF!)+COUNTIF($B29:$D29,#REF!)*(COUNTIF($B29:$D29,#REF!)-1)/2)/COUNTIF($B29:$D29,#REF!)</f>
        <v>#REF!</v>
      </c>
      <c r="W29" s="2" t="e">
        <f>(RANK(#REF!,$B29:$D29,1)*COUNTIF($B29:$D29,#REF!)+COUNTIF($B29:$D29,#REF!)*(COUNTIF($B29:$D29,#REF!)-1)/2)/COUNTIF($B29:$D29,#REF!)</f>
        <v>#REF!</v>
      </c>
      <c r="X29" s="2" t="e">
        <f>(RANK(#REF!,$B29:$D29,1)*COUNTIF($B29:$D29,#REF!)+COUNTIF($B29:$D29,#REF!)*(COUNTIF($B29:$D29,#REF!)-1)/2)/COUNTIF($B29:$D29,#REF!)</f>
        <v>#REF!</v>
      </c>
      <c r="Y29" s="2" t="e">
        <f>(RANK(#REF!,$B29:$D29,1)*COUNTIF($B29:$D29,#REF!)+COUNTIF($B29:$D29,#REF!)*(COUNTIF($B29:$D29,#REF!)-1)/2)/COUNTIF($B29:$D29,#REF!)</f>
        <v>#REF!</v>
      </c>
      <c r="Z29" s="2" t="e">
        <f>(RANK(#REF!,$B29:$D29,1)*COUNTIF($B29:$D29,#REF!)+COUNTIF($B29:$D29,#REF!)*(COUNTIF($B29:$D29,#REF!)-1)/2)/COUNTIF($B29:$D29,#REF!)</f>
        <v>#REF!</v>
      </c>
      <c r="AA29" s="2" t="e">
        <f>(RANK(#REF!,$B29:$D29,1)*COUNTIF($B29:$D29,#REF!)+COUNTIF($B29:$D29,#REF!)*(COUNTIF($B29:$D29,#REF!)-1)/2)/COUNTIF($B29:$D29,#REF!)</f>
        <v>#REF!</v>
      </c>
      <c r="AB29" s="2" t="e">
        <f>(RANK(#REF!,$B29:$D29,1)*COUNTIF($B29:$D29,#REF!)+COUNTIF($B29:$D29,#REF!)*(COUNTIF($B29:$D29,#REF!)-1)/2)/COUNTIF($B29:$D29,#REF!)</f>
        <v>#REF!</v>
      </c>
    </row>
    <row r="30" spans="1:28" s="2" customFormat="1" ht="14.25" customHeight="1">
      <c r="A30" s="3" t="s">
        <v>85</v>
      </c>
      <c r="B30" s="39">
        <v>16.39</v>
      </c>
      <c r="C30" s="39">
        <v>5.36</v>
      </c>
      <c r="D30" s="39">
        <v>6.83</v>
      </c>
      <c r="E30" s="2">
        <f t="shared" si="0"/>
        <v>71.738466666666667</v>
      </c>
      <c r="G30" s="3" t="str">
        <f t="shared" si="1"/>
        <v>n=28</v>
      </c>
      <c r="H30" s="2">
        <f t="shared" si="2"/>
        <v>3</v>
      </c>
      <c r="I30" s="2">
        <f t="shared" si="3"/>
        <v>1</v>
      </c>
      <c r="J30" s="2">
        <f t="shared" si="4"/>
        <v>2</v>
      </c>
      <c r="K30" s="2" t="e">
        <f>(RANK(#REF!,$B30:$D30,1)*COUNTIF($B30:$D30,#REF!)+COUNTIF($B30:$D30,#REF!)*(COUNTIF($B30:$D30,#REF!)-1)/2)/COUNTIF($B30:$D30,#REF!)</f>
        <v>#REF!</v>
      </c>
      <c r="L30" s="2" t="e">
        <f>(RANK(#REF!,$B30:$D30,1)*COUNTIF($B30:$D30,#REF!)+COUNTIF($B30:$D30,#REF!)*(COUNTIF($B30:$D30,#REF!)-1)/2)/COUNTIF($B30:$D30,#REF!)</f>
        <v>#REF!</v>
      </c>
      <c r="M30" s="2" t="e">
        <f>(RANK(#REF!,$B30:$D30,1)*COUNTIF($B30:$D30,#REF!)+COUNTIF($B30:$D30,#REF!)*(COUNTIF($B30:$D30,#REF!)-1)/2)/COUNTIF($B30:$D30,#REF!)</f>
        <v>#REF!</v>
      </c>
      <c r="N30" s="2" t="e">
        <f>(RANK(#REF!,$B30:$D30,1)*COUNTIF($B30:$D30,#REF!)+COUNTIF($B30:$D30,#REF!)*(COUNTIF($B30:$D30,#REF!)-1)/2)/COUNTIF($B30:$D30,#REF!)</f>
        <v>#REF!</v>
      </c>
      <c r="O30" s="2" t="e">
        <f>(RANK(#REF!,$B30:$D30,1)*COUNTIF($B30:$D30,#REF!)+COUNTIF($B30:$D30,#REF!)*(COUNTIF($B30:$D30,#REF!)-1)/2)/COUNTIF($B30:$D30,#REF!)</f>
        <v>#REF!</v>
      </c>
      <c r="P30" s="2" t="e">
        <f>(RANK(#REF!,$B30:$D30,1)*COUNTIF($B30:$D30,#REF!)+COUNTIF($B30:$D30,#REF!)*(COUNTIF($B30:$D30,#REF!)-1)/2)/COUNTIF($B30:$D30,#REF!)</f>
        <v>#REF!</v>
      </c>
      <c r="Q30" s="2" t="e">
        <f>(RANK(#REF!,$B30:$D30,1)*COUNTIF($B30:$D30,#REF!)+COUNTIF($B30:$D30,#REF!)*(COUNTIF($B30:$D30,#REF!)-1)/2)/COUNTIF($B30:$D30,#REF!)</f>
        <v>#REF!</v>
      </c>
      <c r="R30" s="2" t="e">
        <f>(RANK(#REF!,$B30:$D30,1)*COUNTIF($B30:$D30,#REF!)+COUNTIF($B30:$D30,#REF!)*(COUNTIF($B30:$D30,#REF!)-1)/2)/COUNTIF($B30:$D30,#REF!)</f>
        <v>#REF!</v>
      </c>
      <c r="S30" s="2" t="e">
        <f>(RANK(#REF!,$B30:$D30,1)*COUNTIF($B30:$D30,#REF!)+COUNTIF($B30:$D30,#REF!)*(COUNTIF($B30:$D30,#REF!)-1)/2)/COUNTIF($B30:$D30,#REF!)</f>
        <v>#REF!</v>
      </c>
      <c r="T30" s="2" t="e">
        <f>(RANK(#REF!,$B30:$D30,1)*COUNTIF($B30:$D30,#REF!)+COUNTIF($B30:$D30,#REF!)*(COUNTIF($B30:$D30,#REF!)-1)/2)/COUNTIF($B30:$D30,#REF!)</f>
        <v>#REF!</v>
      </c>
      <c r="U30" s="2" t="e">
        <f>(RANK(#REF!,$B30:$D30,1)*COUNTIF($B30:$D30,#REF!)+COUNTIF($B30:$D30,#REF!)*(COUNTIF($B30:$D30,#REF!)-1)/2)/COUNTIF($B30:$D30,#REF!)</f>
        <v>#REF!</v>
      </c>
      <c r="V30" s="2" t="e">
        <f>(RANK(#REF!,$B30:$D30,1)*COUNTIF($B30:$D30,#REF!)+COUNTIF($B30:$D30,#REF!)*(COUNTIF($B30:$D30,#REF!)-1)/2)/COUNTIF($B30:$D30,#REF!)</f>
        <v>#REF!</v>
      </c>
      <c r="W30" s="2" t="e">
        <f>(RANK(#REF!,$B30:$D30,1)*COUNTIF($B30:$D30,#REF!)+COUNTIF($B30:$D30,#REF!)*(COUNTIF($B30:$D30,#REF!)-1)/2)/COUNTIF($B30:$D30,#REF!)</f>
        <v>#REF!</v>
      </c>
      <c r="X30" s="2" t="e">
        <f>(RANK(#REF!,$B30:$D30,1)*COUNTIF($B30:$D30,#REF!)+COUNTIF($B30:$D30,#REF!)*(COUNTIF($B30:$D30,#REF!)-1)/2)/COUNTIF($B30:$D30,#REF!)</f>
        <v>#REF!</v>
      </c>
      <c r="Y30" s="2" t="e">
        <f>(RANK(#REF!,$B30:$D30,1)*COUNTIF($B30:$D30,#REF!)+COUNTIF($B30:$D30,#REF!)*(COUNTIF($B30:$D30,#REF!)-1)/2)/COUNTIF($B30:$D30,#REF!)</f>
        <v>#REF!</v>
      </c>
      <c r="Z30" s="2" t="e">
        <f>(RANK(#REF!,$B30:$D30,1)*COUNTIF($B30:$D30,#REF!)+COUNTIF($B30:$D30,#REF!)*(COUNTIF($B30:$D30,#REF!)-1)/2)/COUNTIF($B30:$D30,#REF!)</f>
        <v>#REF!</v>
      </c>
      <c r="AA30" s="2" t="e">
        <f>(RANK(#REF!,$B30:$D30,1)*COUNTIF($B30:$D30,#REF!)+COUNTIF($B30:$D30,#REF!)*(COUNTIF($B30:$D30,#REF!)-1)/2)/COUNTIF($B30:$D30,#REF!)</f>
        <v>#REF!</v>
      </c>
      <c r="AB30" s="2" t="e">
        <f>(RANK(#REF!,$B30:$D30,1)*COUNTIF($B30:$D30,#REF!)+COUNTIF($B30:$D30,#REF!)*(COUNTIF($B30:$D30,#REF!)-1)/2)/COUNTIF($B30:$D30,#REF!)</f>
        <v>#REF!</v>
      </c>
    </row>
    <row r="31" spans="1:28" s="2" customFormat="1" ht="14.25" customHeight="1">
      <c r="A31" s="3" t="s">
        <v>84</v>
      </c>
      <c r="B31" s="39">
        <v>20.059999999999999</v>
      </c>
      <c r="C31" s="39">
        <v>11.1</v>
      </c>
      <c r="D31" s="39">
        <v>8.85</v>
      </c>
      <c r="E31" s="2">
        <f t="shared" si="0"/>
        <v>70.336066666666653</v>
      </c>
      <c r="G31" s="3" t="str">
        <f t="shared" si="1"/>
        <v>n=29</v>
      </c>
      <c r="H31" s="2">
        <f t="shared" si="2"/>
        <v>3</v>
      </c>
      <c r="I31" s="2">
        <f t="shared" si="3"/>
        <v>2</v>
      </c>
      <c r="J31" s="2">
        <f t="shared" si="4"/>
        <v>1</v>
      </c>
      <c r="K31" s="2" t="e">
        <f>(RANK(#REF!,$B31:$D31,1)*COUNTIF($B31:$D31,#REF!)+COUNTIF($B31:$D31,#REF!)*(COUNTIF($B31:$D31,#REF!)-1)/2)/COUNTIF($B31:$D31,#REF!)</f>
        <v>#REF!</v>
      </c>
      <c r="L31" s="2" t="e">
        <f>(RANK(#REF!,$B31:$D31,1)*COUNTIF($B31:$D31,#REF!)+COUNTIF($B31:$D31,#REF!)*(COUNTIF($B31:$D31,#REF!)-1)/2)/COUNTIF($B31:$D31,#REF!)</f>
        <v>#REF!</v>
      </c>
      <c r="M31" s="2" t="e">
        <f>(RANK(#REF!,$B31:$D31,1)*COUNTIF($B31:$D31,#REF!)+COUNTIF($B31:$D31,#REF!)*(COUNTIF($B31:$D31,#REF!)-1)/2)/COUNTIF($B31:$D31,#REF!)</f>
        <v>#REF!</v>
      </c>
      <c r="N31" s="2" t="e">
        <f>(RANK(#REF!,$B31:$D31,1)*COUNTIF($B31:$D31,#REF!)+COUNTIF($B31:$D31,#REF!)*(COUNTIF($B31:$D31,#REF!)-1)/2)/COUNTIF($B31:$D31,#REF!)</f>
        <v>#REF!</v>
      </c>
      <c r="O31" s="2" t="e">
        <f>(RANK(#REF!,$B31:$D31,1)*COUNTIF($B31:$D31,#REF!)+COUNTIF($B31:$D31,#REF!)*(COUNTIF($B31:$D31,#REF!)-1)/2)/COUNTIF($B31:$D31,#REF!)</f>
        <v>#REF!</v>
      </c>
      <c r="P31" s="2" t="e">
        <f>(RANK(#REF!,$B31:$D31,1)*COUNTIF($B31:$D31,#REF!)+COUNTIF($B31:$D31,#REF!)*(COUNTIF($B31:$D31,#REF!)-1)/2)/COUNTIF($B31:$D31,#REF!)</f>
        <v>#REF!</v>
      </c>
      <c r="Q31" s="2" t="e">
        <f>(RANK(#REF!,$B31:$D31,1)*COUNTIF($B31:$D31,#REF!)+COUNTIF($B31:$D31,#REF!)*(COUNTIF($B31:$D31,#REF!)-1)/2)/COUNTIF($B31:$D31,#REF!)</f>
        <v>#REF!</v>
      </c>
      <c r="R31" s="2" t="e">
        <f>(RANK(#REF!,$B31:$D31,1)*COUNTIF($B31:$D31,#REF!)+COUNTIF($B31:$D31,#REF!)*(COUNTIF($B31:$D31,#REF!)-1)/2)/COUNTIF($B31:$D31,#REF!)</f>
        <v>#REF!</v>
      </c>
      <c r="S31" s="2" t="e">
        <f>(RANK(#REF!,$B31:$D31,1)*COUNTIF($B31:$D31,#REF!)+COUNTIF($B31:$D31,#REF!)*(COUNTIF($B31:$D31,#REF!)-1)/2)/COUNTIF($B31:$D31,#REF!)</f>
        <v>#REF!</v>
      </c>
      <c r="T31" s="2" t="e">
        <f>(RANK(#REF!,$B31:$D31,1)*COUNTIF($B31:$D31,#REF!)+COUNTIF($B31:$D31,#REF!)*(COUNTIF($B31:$D31,#REF!)-1)/2)/COUNTIF($B31:$D31,#REF!)</f>
        <v>#REF!</v>
      </c>
      <c r="U31" s="2" t="e">
        <f>(RANK(#REF!,$B31:$D31,1)*COUNTIF($B31:$D31,#REF!)+COUNTIF($B31:$D31,#REF!)*(COUNTIF($B31:$D31,#REF!)-1)/2)/COUNTIF($B31:$D31,#REF!)</f>
        <v>#REF!</v>
      </c>
      <c r="V31" s="2" t="e">
        <f>(RANK(#REF!,$B31:$D31,1)*COUNTIF($B31:$D31,#REF!)+COUNTIF($B31:$D31,#REF!)*(COUNTIF($B31:$D31,#REF!)-1)/2)/COUNTIF($B31:$D31,#REF!)</f>
        <v>#REF!</v>
      </c>
      <c r="W31" s="2" t="e">
        <f>(RANK(#REF!,$B31:$D31,1)*COUNTIF($B31:$D31,#REF!)+COUNTIF($B31:$D31,#REF!)*(COUNTIF($B31:$D31,#REF!)-1)/2)/COUNTIF($B31:$D31,#REF!)</f>
        <v>#REF!</v>
      </c>
      <c r="X31" s="2" t="e">
        <f>(RANK(#REF!,$B31:$D31,1)*COUNTIF($B31:$D31,#REF!)+COUNTIF($B31:$D31,#REF!)*(COUNTIF($B31:$D31,#REF!)-1)/2)/COUNTIF($B31:$D31,#REF!)</f>
        <v>#REF!</v>
      </c>
      <c r="Y31" s="2" t="e">
        <f>(RANK(#REF!,$B31:$D31,1)*COUNTIF($B31:$D31,#REF!)+COUNTIF($B31:$D31,#REF!)*(COUNTIF($B31:$D31,#REF!)-1)/2)/COUNTIF($B31:$D31,#REF!)</f>
        <v>#REF!</v>
      </c>
      <c r="Z31" s="2" t="e">
        <f>(RANK(#REF!,$B31:$D31,1)*COUNTIF($B31:$D31,#REF!)+COUNTIF($B31:$D31,#REF!)*(COUNTIF($B31:$D31,#REF!)-1)/2)/COUNTIF($B31:$D31,#REF!)</f>
        <v>#REF!</v>
      </c>
      <c r="AA31" s="2" t="e">
        <f>(RANK(#REF!,$B31:$D31,1)*COUNTIF($B31:$D31,#REF!)+COUNTIF($B31:$D31,#REF!)*(COUNTIF($B31:$D31,#REF!)-1)/2)/COUNTIF($B31:$D31,#REF!)</f>
        <v>#REF!</v>
      </c>
      <c r="AB31" s="2" t="e">
        <f>(RANK(#REF!,$B31:$D31,1)*COUNTIF($B31:$D31,#REF!)+COUNTIF($B31:$D31,#REF!)*(COUNTIF($B31:$D31,#REF!)-1)/2)/COUNTIF($B31:$D31,#REF!)</f>
        <v>#REF!</v>
      </c>
    </row>
    <row r="32" spans="1:28" s="2" customFormat="1" ht="14.25" customHeight="1">
      <c r="A32" s="3" t="s">
        <v>83</v>
      </c>
      <c r="B32" s="39">
        <v>24.58</v>
      </c>
      <c r="C32" s="39">
        <v>14.23</v>
      </c>
      <c r="D32" s="39">
        <v>28.08</v>
      </c>
      <c r="E32" s="2">
        <f t="shared" si="0"/>
        <v>103.73166666666663</v>
      </c>
      <c r="G32" s="3" t="str">
        <f t="shared" si="1"/>
        <v>n=30</v>
      </c>
      <c r="H32" s="2">
        <f t="shared" si="2"/>
        <v>2</v>
      </c>
      <c r="I32" s="2">
        <f t="shared" si="3"/>
        <v>1</v>
      </c>
      <c r="J32" s="2">
        <f t="shared" si="4"/>
        <v>3</v>
      </c>
      <c r="K32" s="2" t="e">
        <f>(RANK(#REF!,$B32:$D32,1)*COUNTIF($B32:$D32,#REF!)+COUNTIF($B32:$D32,#REF!)*(COUNTIF($B32:$D32,#REF!)-1)/2)/COUNTIF($B32:$D32,#REF!)</f>
        <v>#REF!</v>
      </c>
      <c r="L32" s="2" t="e">
        <f>(RANK(#REF!,$B32:$D32,1)*COUNTIF($B32:$D32,#REF!)+COUNTIF($B32:$D32,#REF!)*(COUNTIF($B32:$D32,#REF!)-1)/2)/COUNTIF($B32:$D32,#REF!)</f>
        <v>#REF!</v>
      </c>
      <c r="M32" s="2" t="e">
        <f>(RANK(#REF!,$B32:$D32,1)*COUNTIF($B32:$D32,#REF!)+COUNTIF($B32:$D32,#REF!)*(COUNTIF($B32:$D32,#REF!)-1)/2)/COUNTIF($B32:$D32,#REF!)</f>
        <v>#REF!</v>
      </c>
      <c r="N32" s="2" t="e">
        <f>(RANK(#REF!,$B32:$D32,1)*COUNTIF($B32:$D32,#REF!)+COUNTIF($B32:$D32,#REF!)*(COUNTIF($B32:$D32,#REF!)-1)/2)/COUNTIF($B32:$D32,#REF!)</f>
        <v>#REF!</v>
      </c>
      <c r="O32" s="2" t="e">
        <f>(RANK(#REF!,$B32:$D32,1)*COUNTIF($B32:$D32,#REF!)+COUNTIF($B32:$D32,#REF!)*(COUNTIF($B32:$D32,#REF!)-1)/2)/COUNTIF($B32:$D32,#REF!)</f>
        <v>#REF!</v>
      </c>
      <c r="P32" s="2" t="e">
        <f>(RANK(#REF!,$B32:$D32,1)*COUNTIF($B32:$D32,#REF!)+COUNTIF($B32:$D32,#REF!)*(COUNTIF($B32:$D32,#REF!)-1)/2)/COUNTIF($B32:$D32,#REF!)</f>
        <v>#REF!</v>
      </c>
      <c r="Q32" s="2" t="e">
        <f>(RANK(#REF!,$B32:$D32,1)*COUNTIF($B32:$D32,#REF!)+COUNTIF($B32:$D32,#REF!)*(COUNTIF($B32:$D32,#REF!)-1)/2)/COUNTIF($B32:$D32,#REF!)</f>
        <v>#REF!</v>
      </c>
      <c r="R32" s="2" t="e">
        <f>(RANK(#REF!,$B32:$D32,1)*COUNTIF($B32:$D32,#REF!)+COUNTIF($B32:$D32,#REF!)*(COUNTIF($B32:$D32,#REF!)-1)/2)/COUNTIF($B32:$D32,#REF!)</f>
        <v>#REF!</v>
      </c>
      <c r="S32" s="2" t="e">
        <f>(RANK(#REF!,$B32:$D32,1)*COUNTIF($B32:$D32,#REF!)+COUNTIF($B32:$D32,#REF!)*(COUNTIF($B32:$D32,#REF!)-1)/2)/COUNTIF($B32:$D32,#REF!)</f>
        <v>#REF!</v>
      </c>
      <c r="T32" s="2" t="e">
        <f>(RANK(#REF!,$B32:$D32,1)*COUNTIF($B32:$D32,#REF!)+COUNTIF($B32:$D32,#REF!)*(COUNTIF($B32:$D32,#REF!)-1)/2)/COUNTIF($B32:$D32,#REF!)</f>
        <v>#REF!</v>
      </c>
      <c r="U32" s="2" t="e">
        <f>(RANK(#REF!,$B32:$D32,1)*COUNTIF($B32:$D32,#REF!)+COUNTIF($B32:$D32,#REF!)*(COUNTIF($B32:$D32,#REF!)-1)/2)/COUNTIF($B32:$D32,#REF!)</f>
        <v>#REF!</v>
      </c>
      <c r="V32" s="2" t="e">
        <f>(RANK(#REF!,$B32:$D32,1)*COUNTIF($B32:$D32,#REF!)+COUNTIF($B32:$D32,#REF!)*(COUNTIF($B32:$D32,#REF!)-1)/2)/COUNTIF($B32:$D32,#REF!)</f>
        <v>#REF!</v>
      </c>
      <c r="W32" s="2" t="e">
        <f>(RANK(#REF!,$B32:$D32,1)*COUNTIF($B32:$D32,#REF!)+COUNTIF($B32:$D32,#REF!)*(COUNTIF($B32:$D32,#REF!)-1)/2)/COUNTIF($B32:$D32,#REF!)</f>
        <v>#REF!</v>
      </c>
      <c r="X32" s="2" t="e">
        <f>(RANK(#REF!,$B32:$D32,1)*COUNTIF($B32:$D32,#REF!)+COUNTIF($B32:$D32,#REF!)*(COUNTIF($B32:$D32,#REF!)-1)/2)/COUNTIF($B32:$D32,#REF!)</f>
        <v>#REF!</v>
      </c>
      <c r="Y32" s="2" t="e">
        <f>(RANK(#REF!,$B32:$D32,1)*COUNTIF($B32:$D32,#REF!)+COUNTIF($B32:$D32,#REF!)*(COUNTIF($B32:$D32,#REF!)-1)/2)/COUNTIF($B32:$D32,#REF!)</f>
        <v>#REF!</v>
      </c>
      <c r="Z32" s="2" t="e">
        <f>(RANK(#REF!,$B32:$D32,1)*COUNTIF($B32:$D32,#REF!)+COUNTIF($B32:$D32,#REF!)*(COUNTIF($B32:$D32,#REF!)-1)/2)/COUNTIF($B32:$D32,#REF!)</f>
        <v>#REF!</v>
      </c>
      <c r="AA32" s="2" t="e">
        <f>(RANK(#REF!,$B32:$D32,1)*COUNTIF($B32:$D32,#REF!)+COUNTIF($B32:$D32,#REF!)*(COUNTIF($B32:$D32,#REF!)-1)/2)/COUNTIF($B32:$D32,#REF!)</f>
        <v>#REF!</v>
      </c>
      <c r="AB32" s="2" t="e">
        <f>(RANK(#REF!,$B32:$D32,1)*COUNTIF($B32:$D32,#REF!)+COUNTIF($B32:$D32,#REF!)*(COUNTIF($B32:$D32,#REF!)-1)/2)/COUNTIF($B32:$D32,#REF!)</f>
        <v>#REF!</v>
      </c>
    </row>
    <row r="33" spans="1:28" s="2" customFormat="1" ht="14.25" customHeight="1">
      <c r="A33" s="3" t="s">
        <v>82</v>
      </c>
      <c r="B33" s="39">
        <v>52.92</v>
      </c>
      <c r="C33" s="39">
        <v>17.43</v>
      </c>
      <c r="D33" s="39">
        <v>68.13</v>
      </c>
      <c r="E33" s="2">
        <f t="shared" si="0"/>
        <v>1353.7913999999998</v>
      </c>
      <c r="G33" s="3" t="str">
        <f t="shared" si="1"/>
        <v>n=31</v>
      </c>
      <c r="H33" s="2">
        <f t="shared" si="2"/>
        <v>2</v>
      </c>
      <c r="I33" s="2">
        <f t="shared" si="3"/>
        <v>1</v>
      </c>
      <c r="J33" s="2">
        <f t="shared" si="4"/>
        <v>3</v>
      </c>
      <c r="K33" s="2" t="e">
        <f>(RANK(#REF!,$B33:$D33,1)*COUNTIF($B33:$D33,#REF!)+COUNTIF($B33:$D33,#REF!)*(COUNTIF($B33:$D33,#REF!)-1)/2)/COUNTIF($B33:$D33,#REF!)</f>
        <v>#REF!</v>
      </c>
      <c r="L33" s="2" t="e">
        <f>(RANK(#REF!,$B33:$D33,1)*COUNTIF($B33:$D33,#REF!)+COUNTIF($B33:$D33,#REF!)*(COUNTIF($B33:$D33,#REF!)-1)/2)/COUNTIF($B33:$D33,#REF!)</f>
        <v>#REF!</v>
      </c>
      <c r="M33" s="2" t="e">
        <f>(RANK(#REF!,$B33:$D33,1)*COUNTIF($B33:$D33,#REF!)+COUNTIF($B33:$D33,#REF!)*(COUNTIF($B33:$D33,#REF!)-1)/2)/COUNTIF($B33:$D33,#REF!)</f>
        <v>#REF!</v>
      </c>
      <c r="N33" s="2" t="e">
        <f>(RANK(#REF!,$B33:$D33,1)*COUNTIF($B33:$D33,#REF!)+COUNTIF($B33:$D33,#REF!)*(COUNTIF($B33:$D33,#REF!)-1)/2)/COUNTIF($B33:$D33,#REF!)</f>
        <v>#REF!</v>
      </c>
      <c r="O33" s="2" t="e">
        <f>(RANK(#REF!,$B33:$D33,1)*COUNTIF($B33:$D33,#REF!)+COUNTIF($B33:$D33,#REF!)*(COUNTIF($B33:$D33,#REF!)-1)/2)/COUNTIF($B33:$D33,#REF!)</f>
        <v>#REF!</v>
      </c>
      <c r="P33" s="2" t="e">
        <f>(RANK(#REF!,$B33:$D33,1)*COUNTIF($B33:$D33,#REF!)+COUNTIF($B33:$D33,#REF!)*(COUNTIF($B33:$D33,#REF!)-1)/2)/COUNTIF($B33:$D33,#REF!)</f>
        <v>#REF!</v>
      </c>
      <c r="Q33" s="2" t="e">
        <f>(RANK(#REF!,$B33:$D33,1)*COUNTIF($B33:$D33,#REF!)+COUNTIF($B33:$D33,#REF!)*(COUNTIF($B33:$D33,#REF!)-1)/2)/COUNTIF($B33:$D33,#REF!)</f>
        <v>#REF!</v>
      </c>
      <c r="R33" s="2" t="e">
        <f>(RANK(#REF!,$B33:$D33,1)*COUNTIF($B33:$D33,#REF!)+COUNTIF($B33:$D33,#REF!)*(COUNTIF($B33:$D33,#REF!)-1)/2)/COUNTIF($B33:$D33,#REF!)</f>
        <v>#REF!</v>
      </c>
      <c r="S33" s="2" t="e">
        <f>(RANK(#REF!,$B33:$D33,1)*COUNTIF($B33:$D33,#REF!)+COUNTIF($B33:$D33,#REF!)*(COUNTIF($B33:$D33,#REF!)-1)/2)/COUNTIF($B33:$D33,#REF!)</f>
        <v>#REF!</v>
      </c>
      <c r="T33" s="2" t="e">
        <f>(RANK(#REF!,$B33:$D33,1)*COUNTIF($B33:$D33,#REF!)+COUNTIF($B33:$D33,#REF!)*(COUNTIF($B33:$D33,#REF!)-1)/2)/COUNTIF($B33:$D33,#REF!)</f>
        <v>#REF!</v>
      </c>
      <c r="U33" s="2" t="e">
        <f>(RANK(#REF!,$B33:$D33,1)*COUNTIF($B33:$D33,#REF!)+COUNTIF($B33:$D33,#REF!)*(COUNTIF($B33:$D33,#REF!)-1)/2)/COUNTIF($B33:$D33,#REF!)</f>
        <v>#REF!</v>
      </c>
      <c r="V33" s="2" t="e">
        <f>(RANK(#REF!,$B33:$D33,1)*COUNTIF($B33:$D33,#REF!)+COUNTIF($B33:$D33,#REF!)*(COUNTIF($B33:$D33,#REF!)-1)/2)/COUNTIF($B33:$D33,#REF!)</f>
        <v>#REF!</v>
      </c>
      <c r="W33" s="2" t="e">
        <f>(RANK(#REF!,$B33:$D33,1)*COUNTIF($B33:$D33,#REF!)+COUNTIF($B33:$D33,#REF!)*(COUNTIF($B33:$D33,#REF!)-1)/2)/COUNTIF($B33:$D33,#REF!)</f>
        <v>#REF!</v>
      </c>
      <c r="X33" s="2" t="e">
        <f>(RANK(#REF!,$B33:$D33,1)*COUNTIF($B33:$D33,#REF!)+COUNTIF($B33:$D33,#REF!)*(COUNTIF($B33:$D33,#REF!)-1)/2)/COUNTIF($B33:$D33,#REF!)</f>
        <v>#REF!</v>
      </c>
      <c r="Y33" s="2" t="e">
        <f>(RANK(#REF!,$B33:$D33,1)*COUNTIF($B33:$D33,#REF!)+COUNTIF($B33:$D33,#REF!)*(COUNTIF($B33:$D33,#REF!)-1)/2)/COUNTIF($B33:$D33,#REF!)</f>
        <v>#REF!</v>
      </c>
      <c r="Z33" s="2" t="e">
        <f>(RANK(#REF!,$B33:$D33,1)*COUNTIF($B33:$D33,#REF!)+COUNTIF($B33:$D33,#REF!)*(COUNTIF($B33:$D33,#REF!)-1)/2)/COUNTIF($B33:$D33,#REF!)</f>
        <v>#REF!</v>
      </c>
      <c r="AA33" s="2" t="e">
        <f>(RANK(#REF!,$B33:$D33,1)*COUNTIF($B33:$D33,#REF!)+COUNTIF($B33:$D33,#REF!)*(COUNTIF($B33:$D33,#REF!)-1)/2)/COUNTIF($B33:$D33,#REF!)</f>
        <v>#REF!</v>
      </c>
      <c r="AB33" s="2" t="e">
        <f>(RANK(#REF!,$B33:$D33,1)*COUNTIF($B33:$D33,#REF!)+COUNTIF($B33:$D33,#REF!)*(COUNTIF($B33:$D33,#REF!)-1)/2)/COUNTIF($B33:$D33,#REF!)</f>
        <v>#REF!</v>
      </c>
    </row>
    <row r="34" spans="1:28" s="2" customFormat="1" ht="14.25" customHeight="1">
      <c r="A34" s="3" t="s">
        <v>81</v>
      </c>
      <c r="B34" s="39">
        <v>23.8</v>
      </c>
      <c r="C34" s="39">
        <v>10.31</v>
      </c>
      <c r="D34" s="39">
        <v>23.88</v>
      </c>
      <c r="E34" s="2">
        <f t="shared" si="0"/>
        <v>122.04379999999998</v>
      </c>
      <c r="G34" s="3" t="str">
        <f t="shared" si="1"/>
        <v>n=32</v>
      </c>
      <c r="H34" s="2">
        <f t="shared" si="2"/>
        <v>2</v>
      </c>
      <c r="I34" s="2">
        <f t="shared" si="3"/>
        <v>1</v>
      </c>
      <c r="J34" s="2">
        <f t="shared" si="4"/>
        <v>3</v>
      </c>
      <c r="K34" s="2" t="e">
        <f>(RANK(#REF!,$B34:$D34,1)*COUNTIF($B34:$D34,#REF!)+COUNTIF($B34:$D34,#REF!)*(COUNTIF($B34:$D34,#REF!)-1)/2)/COUNTIF($B34:$D34,#REF!)</f>
        <v>#REF!</v>
      </c>
      <c r="L34" s="2" t="e">
        <f>(RANK(#REF!,$B34:$D34,1)*COUNTIF($B34:$D34,#REF!)+COUNTIF($B34:$D34,#REF!)*(COUNTIF($B34:$D34,#REF!)-1)/2)/COUNTIF($B34:$D34,#REF!)</f>
        <v>#REF!</v>
      </c>
      <c r="M34" s="2" t="e">
        <f>(RANK(#REF!,$B34:$D34,1)*COUNTIF($B34:$D34,#REF!)+COUNTIF($B34:$D34,#REF!)*(COUNTIF($B34:$D34,#REF!)-1)/2)/COUNTIF($B34:$D34,#REF!)</f>
        <v>#REF!</v>
      </c>
      <c r="N34" s="2" t="e">
        <f>(RANK(#REF!,$B34:$D34,1)*COUNTIF($B34:$D34,#REF!)+COUNTIF($B34:$D34,#REF!)*(COUNTIF($B34:$D34,#REF!)-1)/2)/COUNTIF($B34:$D34,#REF!)</f>
        <v>#REF!</v>
      </c>
      <c r="O34" s="2" t="e">
        <f>(RANK(#REF!,$B34:$D34,1)*COUNTIF($B34:$D34,#REF!)+COUNTIF($B34:$D34,#REF!)*(COUNTIF($B34:$D34,#REF!)-1)/2)/COUNTIF($B34:$D34,#REF!)</f>
        <v>#REF!</v>
      </c>
      <c r="P34" s="2" t="e">
        <f>(RANK(#REF!,$B34:$D34,1)*COUNTIF($B34:$D34,#REF!)+COUNTIF($B34:$D34,#REF!)*(COUNTIF($B34:$D34,#REF!)-1)/2)/COUNTIF($B34:$D34,#REF!)</f>
        <v>#REF!</v>
      </c>
      <c r="Q34" s="2" t="e">
        <f>(RANK(#REF!,$B34:$D34,1)*COUNTIF($B34:$D34,#REF!)+COUNTIF($B34:$D34,#REF!)*(COUNTIF($B34:$D34,#REF!)-1)/2)/COUNTIF($B34:$D34,#REF!)</f>
        <v>#REF!</v>
      </c>
      <c r="R34" s="2" t="e">
        <f>(RANK(#REF!,$B34:$D34,1)*COUNTIF($B34:$D34,#REF!)+COUNTIF($B34:$D34,#REF!)*(COUNTIF($B34:$D34,#REF!)-1)/2)/COUNTIF($B34:$D34,#REF!)</f>
        <v>#REF!</v>
      </c>
      <c r="S34" s="2" t="e">
        <f>(RANK(#REF!,$B34:$D34,1)*COUNTIF($B34:$D34,#REF!)+COUNTIF($B34:$D34,#REF!)*(COUNTIF($B34:$D34,#REF!)-1)/2)/COUNTIF($B34:$D34,#REF!)</f>
        <v>#REF!</v>
      </c>
      <c r="T34" s="2" t="e">
        <f>(RANK(#REF!,$B34:$D34,1)*COUNTIF($B34:$D34,#REF!)+COUNTIF($B34:$D34,#REF!)*(COUNTIF($B34:$D34,#REF!)-1)/2)/COUNTIF($B34:$D34,#REF!)</f>
        <v>#REF!</v>
      </c>
      <c r="U34" s="2" t="e">
        <f>(RANK(#REF!,$B34:$D34,1)*COUNTIF($B34:$D34,#REF!)+COUNTIF($B34:$D34,#REF!)*(COUNTIF($B34:$D34,#REF!)-1)/2)/COUNTIF($B34:$D34,#REF!)</f>
        <v>#REF!</v>
      </c>
      <c r="V34" s="2" t="e">
        <f>(RANK(#REF!,$B34:$D34,1)*COUNTIF($B34:$D34,#REF!)+COUNTIF($B34:$D34,#REF!)*(COUNTIF($B34:$D34,#REF!)-1)/2)/COUNTIF($B34:$D34,#REF!)</f>
        <v>#REF!</v>
      </c>
      <c r="W34" s="2" t="e">
        <f>(RANK(#REF!,$B34:$D34,1)*COUNTIF($B34:$D34,#REF!)+COUNTIF($B34:$D34,#REF!)*(COUNTIF($B34:$D34,#REF!)-1)/2)/COUNTIF($B34:$D34,#REF!)</f>
        <v>#REF!</v>
      </c>
      <c r="X34" s="2" t="e">
        <f>(RANK(#REF!,$B34:$D34,1)*COUNTIF($B34:$D34,#REF!)+COUNTIF($B34:$D34,#REF!)*(COUNTIF($B34:$D34,#REF!)-1)/2)/COUNTIF($B34:$D34,#REF!)</f>
        <v>#REF!</v>
      </c>
      <c r="Y34" s="2" t="e">
        <f>(RANK(#REF!,$B34:$D34,1)*COUNTIF($B34:$D34,#REF!)+COUNTIF($B34:$D34,#REF!)*(COUNTIF($B34:$D34,#REF!)-1)/2)/COUNTIF($B34:$D34,#REF!)</f>
        <v>#REF!</v>
      </c>
      <c r="Z34" s="2" t="e">
        <f>(RANK(#REF!,$B34:$D34,1)*COUNTIF($B34:$D34,#REF!)+COUNTIF($B34:$D34,#REF!)*(COUNTIF($B34:$D34,#REF!)-1)/2)/COUNTIF($B34:$D34,#REF!)</f>
        <v>#REF!</v>
      </c>
      <c r="AA34" s="2" t="e">
        <f>(RANK(#REF!,$B34:$D34,1)*COUNTIF($B34:$D34,#REF!)+COUNTIF($B34:$D34,#REF!)*(COUNTIF($B34:$D34,#REF!)-1)/2)/COUNTIF($B34:$D34,#REF!)</f>
        <v>#REF!</v>
      </c>
      <c r="AB34" s="2" t="e">
        <f>(RANK(#REF!,$B34:$D34,1)*COUNTIF($B34:$D34,#REF!)+COUNTIF($B34:$D34,#REF!)*(COUNTIF($B34:$D34,#REF!)-1)/2)/COUNTIF($B34:$D34,#REF!)</f>
        <v>#REF!</v>
      </c>
    </row>
    <row r="35" spans="1:28" s="2" customFormat="1" ht="14.25" customHeight="1">
      <c r="A35" s="3" t="s">
        <v>80</v>
      </c>
      <c r="B35" s="39">
        <v>22.08</v>
      </c>
      <c r="C35" s="39">
        <v>90.22</v>
      </c>
      <c r="D35" s="39">
        <v>42.1</v>
      </c>
      <c r="E35" s="2">
        <f t="shared" ref="E35:E57" si="5">DEVSQ(B35:D35)</f>
        <v>2453.1314666666667</v>
      </c>
      <c r="G35" s="3" t="str">
        <f t="shared" ref="G35:G57" si="6">A35</f>
        <v>n=33</v>
      </c>
      <c r="H35" s="2">
        <f t="shared" ref="H35:H57" si="7">(RANK(B35,$B35:$D35,1)*COUNTIF($B35:$D35,B35)+COUNTIF($B35:$D35,B35)*(COUNTIF($B35:$D35,B35)-1)/2)/COUNTIF($B35:$D35,B35)</f>
        <v>1</v>
      </c>
      <c r="I35" s="2">
        <f t="shared" ref="I35:I57" si="8">(RANK(C35,$B35:$D35,1)*COUNTIF($B35:$D35,C35)+COUNTIF($B35:$D35,C35)*(COUNTIF($B35:$D35,C35)-1)/2)/COUNTIF($B35:$D35,C35)</f>
        <v>3</v>
      </c>
      <c r="J35" s="2">
        <f t="shared" ref="J35:J57" si="9">(RANK(D35,$B35:$D35,1)*COUNTIF($B35:$D35,D35)+COUNTIF($B35:$D35,D35)*(COUNTIF($B35:$D35,D35)-1)/2)/COUNTIF($B35:$D35,D35)</f>
        <v>2</v>
      </c>
      <c r="K35" s="2" t="e">
        <f>(RANK(#REF!,$B35:$D35,1)*COUNTIF($B35:$D35,#REF!)+COUNTIF($B35:$D35,#REF!)*(COUNTIF($B35:$D35,#REF!)-1)/2)/COUNTIF($B35:$D35,#REF!)</f>
        <v>#REF!</v>
      </c>
      <c r="L35" s="2" t="e">
        <f>(RANK(#REF!,$B35:$D35,1)*COUNTIF($B35:$D35,#REF!)+COUNTIF($B35:$D35,#REF!)*(COUNTIF($B35:$D35,#REF!)-1)/2)/COUNTIF($B35:$D35,#REF!)</f>
        <v>#REF!</v>
      </c>
      <c r="M35" s="2" t="e">
        <f>(RANK(#REF!,$B35:$D35,1)*COUNTIF($B35:$D35,#REF!)+COUNTIF($B35:$D35,#REF!)*(COUNTIF($B35:$D35,#REF!)-1)/2)/COUNTIF($B35:$D35,#REF!)</f>
        <v>#REF!</v>
      </c>
      <c r="N35" s="2" t="e">
        <f>(RANK(#REF!,$B35:$D35,1)*COUNTIF($B35:$D35,#REF!)+COUNTIF($B35:$D35,#REF!)*(COUNTIF($B35:$D35,#REF!)-1)/2)/COUNTIF($B35:$D35,#REF!)</f>
        <v>#REF!</v>
      </c>
      <c r="O35" s="2" t="e">
        <f>(RANK(#REF!,$B35:$D35,1)*COUNTIF($B35:$D35,#REF!)+COUNTIF($B35:$D35,#REF!)*(COUNTIF($B35:$D35,#REF!)-1)/2)/COUNTIF($B35:$D35,#REF!)</f>
        <v>#REF!</v>
      </c>
      <c r="P35" s="2" t="e">
        <f>(RANK(#REF!,$B35:$D35,1)*COUNTIF($B35:$D35,#REF!)+COUNTIF($B35:$D35,#REF!)*(COUNTIF($B35:$D35,#REF!)-1)/2)/COUNTIF($B35:$D35,#REF!)</f>
        <v>#REF!</v>
      </c>
      <c r="Q35" s="2" t="e">
        <f>(RANK(#REF!,$B35:$D35,1)*COUNTIF($B35:$D35,#REF!)+COUNTIF($B35:$D35,#REF!)*(COUNTIF($B35:$D35,#REF!)-1)/2)/COUNTIF($B35:$D35,#REF!)</f>
        <v>#REF!</v>
      </c>
      <c r="R35" s="2" t="e">
        <f>(RANK(#REF!,$B35:$D35,1)*COUNTIF($B35:$D35,#REF!)+COUNTIF($B35:$D35,#REF!)*(COUNTIF($B35:$D35,#REF!)-1)/2)/COUNTIF($B35:$D35,#REF!)</f>
        <v>#REF!</v>
      </c>
      <c r="S35" s="2" t="e">
        <f>(RANK(#REF!,$B35:$D35,1)*COUNTIF($B35:$D35,#REF!)+COUNTIF($B35:$D35,#REF!)*(COUNTIF($B35:$D35,#REF!)-1)/2)/COUNTIF($B35:$D35,#REF!)</f>
        <v>#REF!</v>
      </c>
      <c r="T35" s="2" t="e">
        <f>(RANK(#REF!,$B35:$D35,1)*COUNTIF($B35:$D35,#REF!)+COUNTIF($B35:$D35,#REF!)*(COUNTIF($B35:$D35,#REF!)-1)/2)/COUNTIF($B35:$D35,#REF!)</f>
        <v>#REF!</v>
      </c>
      <c r="U35" s="2" t="e">
        <f>(RANK(#REF!,$B35:$D35,1)*COUNTIF($B35:$D35,#REF!)+COUNTIF($B35:$D35,#REF!)*(COUNTIF($B35:$D35,#REF!)-1)/2)/COUNTIF($B35:$D35,#REF!)</f>
        <v>#REF!</v>
      </c>
      <c r="V35" s="2" t="e">
        <f>(RANK(#REF!,$B35:$D35,1)*COUNTIF($B35:$D35,#REF!)+COUNTIF($B35:$D35,#REF!)*(COUNTIF($B35:$D35,#REF!)-1)/2)/COUNTIF($B35:$D35,#REF!)</f>
        <v>#REF!</v>
      </c>
      <c r="W35" s="2" t="e">
        <f>(RANK(#REF!,$B35:$D35,1)*COUNTIF($B35:$D35,#REF!)+COUNTIF($B35:$D35,#REF!)*(COUNTIF($B35:$D35,#REF!)-1)/2)/COUNTIF($B35:$D35,#REF!)</f>
        <v>#REF!</v>
      </c>
      <c r="X35" s="2" t="e">
        <f>(RANK(#REF!,$B35:$D35,1)*COUNTIF($B35:$D35,#REF!)+COUNTIF($B35:$D35,#REF!)*(COUNTIF($B35:$D35,#REF!)-1)/2)/COUNTIF($B35:$D35,#REF!)</f>
        <v>#REF!</v>
      </c>
      <c r="Y35" s="2" t="e">
        <f>(RANK(#REF!,$B35:$D35,1)*COUNTIF($B35:$D35,#REF!)+COUNTIF($B35:$D35,#REF!)*(COUNTIF($B35:$D35,#REF!)-1)/2)/COUNTIF($B35:$D35,#REF!)</f>
        <v>#REF!</v>
      </c>
      <c r="Z35" s="2" t="e">
        <f>(RANK(#REF!,$B35:$D35,1)*COUNTIF($B35:$D35,#REF!)+COUNTIF($B35:$D35,#REF!)*(COUNTIF($B35:$D35,#REF!)-1)/2)/COUNTIF($B35:$D35,#REF!)</f>
        <v>#REF!</v>
      </c>
      <c r="AA35" s="2" t="e">
        <f>(RANK(#REF!,$B35:$D35,1)*COUNTIF($B35:$D35,#REF!)+COUNTIF($B35:$D35,#REF!)*(COUNTIF($B35:$D35,#REF!)-1)/2)/COUNTIF($B35:$D35,#REF!)</f>
        <v>#REF!</v>
      </c>
      <c r="AB35" s="2" t="e">
        <f>(RANK(#REF!,$B35:$D35,1)*COUNTIF($B35:$D35,#REF!)+COUNTIF($B35:$D35,#REF!)*(COUNTIF($B35:$D35,#REF!)-1)/2)/COUNTIF($B35:$D35,#REF!)</f>
        <v>#REF!</v>
      </c>
    </row>
    <row r="36" spans="1:28" s="2" customFormat="1" ht="14.25" customHeight="1">
      <c r="A36" s="3" t="s">
        <v>79</v>
      </c>
      <c r="B36" s="39">
        <v>11.58</v>
      </c>
      <c r="C36" s="39">
        <v>10.45</v>
      </c>
      <c r="D36" s="39">
        <v>11.43</v>
      </c>
      <c r="E36" s="2">
        <f t="shared" si="5"/>
        <v>0.75326666666666764</v>
      </c>
      <c r="G36" s="3" t="str">
        <f t="shared" si="6"/>
        <v>n=34</v>
      </c>
      <c r="H36" s="2">
        <f t="shared" si="7"/>
        <v>3</v>
      </c>
      <c r="I36" s="2">
        <f t="shared" si="8"/>
        <v>1</v>
      </c>
      <c r="J36" s="2">
        <f t="shared" si="9"/>
        <v>2</v>
      </c>
      <c r="K36" s="2" t="e">
        <f>(RANK(#REF!,$B36:$D36,1)*COUNTIF($B36:$D36,#REF!)+COUNTIF($B36:$D36,#REF!)*(COUNTIF($B36:$D36,#REF!)-1)/2)/COUNTIF($B36:$D36,#REF!)</f>
        <v>#REF!</v>
      </c>
      <c r="L36" s="2" t="e">
        <f>(RANK(#REF!,$B36:$D36,1)*COUNTIF($B36:$D36,#REF!)+COUNTIF($B36:$D36,#REF!)*(COUNTIF($B36:$D36,#REF!)-1)/2)/COUNTIF($B36:$D36,#REF!)</f>
        <v>#REF!</v>
      </c>
      <c r="M36" s="2" t="e">
        <f>(RANK(#REF!,$B36:$D36,1)*COUNTIF($B36:$D36,#REF!)+COUNTIF($B36:$D36,#REF!)*(COUNTIF($B36:$D36,#REF!)-1)/2)/COUNTIF($B36:$D36,#REF!)</f>
        <v>#REF!</v>
      </c>
      <c r="N36" s="2" t="e">
        <f>(RANK(#REF!,$B36:$D36,1)*COUNTIF($B36:$D36,#REF!)+COUNTIF($B36:$D36,#REF!)*(COUNTIF($B36:$D36,#REF!)-1)/2)/COUNTIF($B36:$D36,#REF!)</f>
        <v>#REF!</v>
      </c>
      <c r="O36" s="2" t="e">
        <f>(RANK(#REF!,$B36:$D36,1)*COUNTIF($B36:$D36,#REF!)+COUNTIF($B36:$D36,#REF!)*(COUNTIF($B36:$D36,#REF!)-1)/2)/COUNTIF($B36:$D36,#REF!)</f>
        <v>#REF!</v>
      </c>
      <c r="P36" s="2" t="e">
        <f>(RANK(#REF!,$B36:$D36,1)*COUNTIF($B36:$D36,#REF!)+COUNTIF($B36:$D36,#REF!)*(COUNTIF($B36:$D36,#REF!)-1)/2)/COUNTIF($B36:$D36,#REF!)</f>
        <v>#REF!</v>
      </c>
      <c r="Q36" s="2" t="e">
        <f>(RANK(#REF!,$B36:$D36,1)*COUNTIF($B36:$D36,#REF!)+COUNTIF($B36:$D36,#REF!)*(COUNTIF($B36:$D36,#REF!)-1)/2)/COUNTIF($B36:$D36,#REF!)</f>
        <v>#REF!</v>
      </c>
      <c r="R36" s="2" t="e">
        <f>(RANK(#REF!,$B36:$D36,1)*COUNTIF($B36:$D36,#REF!)+COUNTIF($B36:$D36,#REF!)*(COUNTIF($B36:$D36,#REF!)-1)/2)/COUNTIF($B36:$D36,#REF!)</f>
        <v>#REF!</v>
      </c>
      <c r="S36" s="2" t="e">
        <f>(RANK(#REF!,$B36:$D36,1)*COUNTIF($B36:$D36,#REF!)+COUNTIF($B36:$D36,#REF!)*(COUNTIF($B36:$D36,#REF!)-1)/2)/COUNTIF($B36:$D36,#REF!)</f>
        <v>#REF!</v>
      </c>
      <c r="T36" s="2" t="e">
        <f>(RANK(#REF!,$B36:$D36,1)*COUNTIF($B36:$D36,#REF!)+COUNTIF($B36:$D36,#REF!)*(COUNTIF($B36:$D36,#REF!)-1)/2)/COUNTIF($B36:$D36,#REF!)</f>
        <v>#REF!</v>
      </c>
      <c r="U36" s="2" t="e">
        <f>(RANK(#REF!,$B36:$D36,1)*COUNTIF($B36:$D36,#REF!)+COUNTIF($B36:$D36,#REF!)*(COUNTIF($B36:$D36,#REF!)-1)/2)/COUNTIF($B36:$D36,#REF!)</f>
        <v>#REF!</v>
      </c>
      <c r="V36" s="2" t="e">
        <f>(RANK(#REF!,$B36:$D36,1)*COUNTIF($B36:$D36,#REF!)+COUNTIF($B36:$D36,#REF!)*(COUNTIF($B36:$D36,#REF!)-1)/2)/COUNTIF($B36:$D36,#REF!)</f>
        <v>#REF!</v>
      </c>
      <c r="W36" s="2" t="e">
        <f>(RANK(#REF!,$B36:$D36,1)*COUNTIF($B36:$D36,#REF!)+COUNTIF($B36:$D36,#REF!)*(COUNTIF($B36:$D36,#REF!)-1)/2)/COUNTIF($B36:$D36,#REF!)</f>
        <v>#REF!</v>
      </c>
      <c r="X36" s="2" t="e">
        <f>(RANK(#REF!,$B36:$D36,1)*COUNTIF($B36:$D36,#REF!)+COUNTIF($B36:$D36,#REF!)*(COUNTIF($B36:$D36,#REF!)-1)/2)/COUNTIF($B36:$D36,#REF!)</f>
        <v>#REF!</v>
      </c>
      <c r="Y36" s="2" t="e">
        <f>(RANK(#REF!,$B36:$D36,1)*COUNTIF($B36:$D36,#REF!)+COUNTIF($B36:$D36,#REF!)*(COUNTIF($B36:$D36,#REF!)-1)/2)/COUNTIF($B36:$D36,#REF!)</f>
        <v>#REF!</v>
      </c>
      <c r="Z36" s="2" t="e">
        <f>(RANK(#REF!,$B36:$D36,1)*COUNTIF($B36:$D36,#REF!)+COUNTIF($B36:$D36,#REF!)*(COUNTIF($B36:$D36,#REF!)-1)/2)/COUNTIF($B36:$D36,#REF!)</f>
        <v>#REF!</v>
      </c>
      <c r="AA36" s="2" t="e">
        <f>(RANK(#REF!,$B36:$D36,1)*COUNTIF($B36:$D36,#REF!)+COUNTIF($B36:$D36,#REF!)*(COUNTIF($B36:$D36,#REF!)-1)/2)/COUNTIF($B36:$D36,#REF!)</f>
        <v>#REF!</v>
      </c>
      <c r="AB36" s="2" t="e">
        <f>(RANK(#REF!,$B36:$D36,1)*COUNTIF($B36:$D36,#REF!)+COUNTIF($B36:$D36,#REF!)*(COUNTIF($B36:$D36,#REF!)-1)/2)/COUNTIF($B36:$D36,#REF!)</f>
        <v>#REF!</v>
      </c>
    </row>
    <row r="37" spans="1:28" s="2" customFormat="1" ht="14.25" customHeight="1">
      <c r="A37" s="3" t="s">
        <v>78</v>
      </c>
      <c r="B37" s="39">
        <v>14.63</v>
      </c>
      <c r="C37" s="39">
        <v>13.05</v>
      </c>
      <c r="D37" s="39">
        <v>11.98</v>
      </c>
      <c r="E37" s="2">
        <f t="shared" si="5"/>
        <v>3.5546000000000006</v>
      </c>
      <c r="G37" s="3" t="str">
        <f t="shared" si="6"/>
        <v>n=35</v>
      </c>
      <c r="H37" s="2">
        <f t="shared" si="7"/>
        <v>3</v>
      </c>
      <c r="I37" s="2">
        <f t="shared" si="8"/>
        <v>2</v>
      </c>
      <c r="J37" s="2">
        <f t="shared" si="9"/>
        <v>1</v>
      </c>
      <c r="K37" s="2" t="e">
        <f>(RANK(#REF!,$B37:$D37,1)*COUNTIF($B37:$D37,#REF!)+COUNTIF($B37:$D37,#REF!)*(COUNTIF($B37:$D37,#REF!)-1)/2)/COUNTIF($B37:$D37,#REF!)</f>
        <v>#REF!</v>
      </c>
      <c r="L37" s="2" t="e">
        <f>(RANK(#REF!,$B37:$D37,1)*COUNTIF($B37:$D37,#REF!)+COUNTIF($B37:$D37,#REF!)*(COUNTIF($B37:$D37,#REF!)-1)/2)/COUNTIF($B37:$D37,#REF!)</f>
        <v>#REF!</v>
      </c>
      <c r="M37" s="2" t="e">
        <f>(RANK(#REF!,$B37:$D37,1)*COUNTIF($B37:$D37,#REF!)+COUNTIF($B37:$D37,#REF!)*(COUNTIF($B37:$D37,#REF!)-1)/2)/COUNTIF($B37:$D37,#REF!)</f>
        <v>#REF!</v>
      </c>
      <c r="N37" s="2" t="e">
        <f>(RANK(#REF!,$B37:$D37,1)*COUNTIF($B37:$D37,#REF!)+COUNTIF($B37:$D37,#REF!)*(COUNTIF($B37:$D37,#REF!)-1)/2)/COUNTIF($B37:$D37,#REF!)</f>
        <v>#REF!</v>
      </c>
      <c r="O37" s="2" t="e">
        <f>(RANK(#REF!,$B37:$D37,1)*COUNTIF($B37:$D37,#REF!)+COUNTIF($B37:$D37,#REF!)*(COUNTIF($B37:$D37,#REF!)-1)/2)/COUNTIF($B37:$D37,#REF!)</f>
        <v>#REF!</v>
      </c>
      <c r="P37" s="2" t="e">
        <f>(RANK(#REF!,$B37:$D37,1)*COUNTIF($B37:$D37,#REF!)+COUNTIF($B37:$D37,#REF!)*(COUNTIF($B37:$D37,#REF!)-1)/2)/COUNTIF($B37:$D37,#REF!)</f>
        <v>#REF!</v>
      </c>
      <c r="Q37" s="2" t="e">
        <f>(RANK(#REF!,$B37:$D37,1)*COUNTIF($B37:$D37,#REF!)+COUNTIF($B37:$D37,#REF!)*(COUNTIF($B37:$D37,#REF!)-1)/2)/COUNTIF($B37:$D37,#REF!)</f>
        <v>#REF!</v>
      </c>
      <c r="R37" s="2" t="e">
        <f>(RANK(#REF!,$B37:$D37,1)*COUNTIF($B37:$D37,#REF!)+COUNTIF($B37:$D37,#REF!)*(COUNTIF($B37:$D37,#REF!)-1)/2)/COUNTIF($B37:$D37,#REF!)</f>
        <v>#REF!</v>
      </c>
      <c r="S37" s="2" t="e">
        <f>(RANK(#REF!,$B37:$D37,1)*COUNTIF($B37:$D37,#REF!)+COUNTIF($B37:$D37,#REF!)*(COUNTIF($B37:$D37,#REF!)-1)/2)/COUNTIF($B37:$D37,#REF!)</f>
        <v>#REF!</v>
      </c>
      <c r="T37" s="2" t="e">
        <f>(RANK(#REF!,$B37:$D37,1)*COUNTIF($B37:$D37,#REF!)+COUNTIF($B37:$D37,#REF!)*(COUNTIF($B37:$D37,#REF!)-1)/2)/COUNTIF($B37:$D37,#REF!)</f>
        <v>#REF!</v>
      </c>
      <c r="U37" s="2" t="e">
        <f>(RANK(#REF!,$B37:$D37,1)*COUNTIF($B37:$D37,#REF!)+COUNTIF($B37:$D37,#REF!)*(COUNTIF($B37:$D37,#REF!)-1)/2)/COUNTIF($B37:$D37,#REF!)</f>
        <v>#REF!</v>
      </c>
      <c r="V37" s="2" t="e">
        <f>(RANK(#REF!,$B37:$D37,1)*COUNTIF($B37:$D37,#REF!)+COUNTIF($B37:$D37,#REF!)*(COUNTIF($B37:$D37,#REF!)-1)/2)/COUNTIF($B37:$D37,#REF!)</f>
        <v>#REF!</v>
      </c>
      <c r="W37" s="2" t="e">
        <f>(RANK(#REF!,$B37:$D37,1)*COUNTIF($B37:$D37,#REF!)+COUNTIF($B37:$D37,#REF!)*(COUNTIF($B37:$D37,#REF!)-1)/2)/COUNTIF($B37:$D37,#REF!)</f>
        <v>#REF!</v>
      </c>
      <c r="X37" s="2" t="e">
        <f>(RANK(#REF!,$B37:$D37,1)*COUNTIF($B37:$D37,#REF!)+COUNTIF($B37:$D37,#REF!)*(COUNTIF($B37:$D37,#REF!)-1)/2)/COUNTIF($B37:$D37,#REF!)</f>
        <v>#REF!</v>
      </c>
      <c r="Y37" s="2" t="e">
        <f>(RANK(#REF!,$B37:$D37,1)*COUNTIF($B37:$D37,#REF!)+COUNTIF($B37:$D37,#REF!)*(COUNTIF($B37:$D37,#REF!)-1)/2)/COUNTIF($B37:$D37,#REF!)</f>
        <v>#REF!</v>
      </c>
      <c r="Z37" s="2" t="e">
        <f>(RANK(#REF!,$B37:$D37,1)*COUNTIF($B37:$D37,#REF!)+COUNTIF($B37:$D37,#REF!)*(COUNTIF($B37:$D37,#REF!)-1)/2)/COUNTIF($B37:$D37,#REF!)</f>
        <v>#REF!</v>
      </c>
      <c r="AA37" s="2" t="e">
        <f>(RANK(#REF!,$B37:$D37,1)*COUNTIF($B37:$D37,#REF!)+COUNTIF($B37:$D37,#REF!)*(COUNTIF($B37:$D37,#REF!)-1)/2)/COUNTIF($B37:$D37,#REF!)</f>
        <v>#REF!</v>
      </c>
      <c r="AB37" s="2" t="e">
        <f>(RANK(#REF!,$B37:$D37,1)*COUNTIF($B37:$D37,#REF!)+COUNTIF($B37:$D37,#REF!)*(COUNTIF($B37:$D37,#REF!)-1)/2)/COUNTIF($B37:$D37,#REF!)</f>
        <v>#REF!</v>
      </c>
    </row>
    <row r="38" spans="1:28" s="2" customFormat="1" ht="14.25" customHeight="1">
      <c r="A38" s="3" t="s">
        <v>77</v>
      </c>
      <c r="B38" s="39">
        <v>22.41</v>
      </c>
      <c r="C38" s="39">
        <v>13.48</v>
      </c>
      <c r="D38" s="39">
        <v>21.6</v>
      </c>
      <c r="E38" s="2">
        <f t="shared" si="5"/>
        <v>48.778466666666667</v>
      </c>
      <c r="G38" s="3" t="str">
        <f t="shared" si="6"/>
        <v>n=36</v>
      </c>
      <c r="H38" s="2">
        <f t="shared" si="7"/>
        <v>3</v>
      </c>
      <c r="I38" s="2">
        <f t="shared" si="8"/>
        <v>1</v>
      </c>
      <c r="J38" s="2">
        <f t="shared" si="9"/>
        <v>2</v>
      </c>
      <c r="K38" s="2" t="e">
        <f>(RANK(#REF!,$B38:$D38,1)*COUNTIF($B38:$D38,#REF!)+COUNTIF($B38:$D38,#REF!)*(COUNTIF($B38:$D38,#REF!)-1)/2)/COUNTIF($B38:$D38,#REF!)</f>
        <v>#REF!</v>
      </c>
      <c r="L38" s="2" t="e">
        <f>(RANK(#REF!,$B38:$D38,1)*COUNTIF($B38:$D38,#REF!)+COUNTIF($B38:$D38,#REF!)*(COUNTIF($B38:$D38,#REF!)-1)/2)/COUNTIF($B38:$D38,#REF!)</f>
        <v>#REF!</v>
      </c>
      <c r="M38" s="2" t="e">
        <f>(RANK(#REF!,$B38:$D38,1)*COUNTIF($B38:$D38,#REF!)+COUNTIF($B38:$D38,#REF!)*(COUNTIF($B38:$D38,#REF!)-1)/2)/COUNTIF($B38:$D38,#REF!)</f>
        <v>#REF!</v>
      </c>
      <c r="N38" s="2" t="e">
        <f>(RANK(#REF!,$B38:$D38,1)*COUNTIF($B38:$D38,#REF!)+COUNTIF($B38:$D38,#REF!)*(COUNTIF($B38:$D38,#REF!)-1)/2)/COUNTIF($B38:$D38,#REF!)</f>
        <v>#REF!</v>
      </c>
      <c r="O38" s="2" t="e">
        <f>(RANK(#REF!,$B38:$D38,1)*COUNTIF($B38:$D38,#REF!)+COUNTIF($B38:$D38,#REF!)*(COUNTIF($B38:$D38,#REF!)-1)/2)/COUNTIF($B38:$D38,#REF!)</f>
        <v>#REF!</v>
      </c>
      <c r="P38" s="2" t="e">
        <f>(RANK(#REF!,$B38:$D38,1)*COUNTIF($B38:$D38,#REF!)+COUNTIF($B38:$D38,#REF!)*(COUNTIF($B38:$D38,#REF!)-1)/2)/COUNTIF($B38:$D38,#REF!)</f>
        <v>#REF!</v>
      </c>
      <c r="Q38" s="2" t="e">
        <f>(RANK(#REF!,$B38:$D38,1)*COUNTIF($B38:$D38,#REF!)+COUNTIF($B38:$D38,#REF!)*(COUNTIF($B38:$D38,#REF!)-1)/2)/COUNTIF($B38:$D38,#REF!)</f>
        <v>#REF!</v>
      </c>
      <c r="R38" s="2" t="e">
        <f>(RANK(#REF!,$B38:$D38,1)*COUNTIF($B38:$D38,#REF!)+COUNTIF($B38:$D38,#REF!)*(COUNTIF($B38:$D38,#REF!)-1)/2)/COUNTIF($B38:$D38,#REF!)</f>
        <v>#REF!</v>
      </c>
      <c r="S38" s="2" t="e">
        <f>(RANK(#REF!,$B38:$D38,1)*COUNTIF($B38:$D38,#REF!)+COUNTIF($B38:$D38,#REF!)*(COUNTIF($B38:$D38,#REF!)-1)/2)/COUNTIF($B38:$D38,#REF!)</f>
        <v>#REF!</v>
      </c>
      <c r="T38" s="2" t="e">
        <f>(RANK(#REF!,$B38:$D38,1)*COUNTIF($B38:$D38,#REF!)+COUNTIF($B38:$D38,#REF!)*(COUNTIF($B38:$D38,#REF!)-1)/2)/COUNTIF($B38:$D38,#REF!)</f>
        <v>#REF!</v>
      </c>
      <c r="U38" s="2" t="e">
        <f>(RANK(#REF!,$B38:$D38,1)*COUNTIF($B38:$D38,#REF!)+COUNTIF($B38:$D38,#REF!)*(COUNTIF($B38:$D38,#REF!)-1)/2)/COUNTIF($B38:$D38,#REF!)</f>
        <v>#REF!</v>
      </c>
      <c r="V38" s="2" t="e">
        <f>(RANK(#REF!,$B38:$D38,1)*COUNTIF($B38:$D38,#REF!)+COUNTIF($B38:$D38,#REF!)*(COUNTIF($B38:$D38,#REF!)-1)/2)/COUNTIF($B38:$D38,#REF!)</f>
        <v>#REF!</v>
      </c>
      <c r="W38" s="2" t="e">
        <f>(RANK(#REF!,$B38:$D38,1)*COUNTIF($B38:$D38,#REF!)+COUNTIF($B38:$D38,#REF!)*(COUNTIF($B38:$D38,#REF!)-1)/2)/COUNTIF($B38:$D38,#REF!)</f>
        <v>#REF!</v>
      </c>
      <c r="X38" s="2" t="e">
        <f>(RANK(#REF!,$B38:$D38,1)*COUNTIF($B38:$D38,#REF!)+COUNTIF($B38:$D38,#REF!)*(COUNTIF($B38:$D38,#REF!)-1)/2)/COUNTIF($B38:$D38,#REF!)</f>
        <v>#REF!</v>
      </c>
      <c r="Y38" s="2" t="e">
        <f>(RANK(#REF!,$B38:$D38,1)*COUNTIF($B38:$D38,#REF!)+COUNTIF($B38:$D38,#REF!)*(COUNTIF($B38:$D38,#REF!)-1)/2)/COUNTIF($B38:$D38,#REF!)</f>
        <v>#REF!</v>
      </c>
      <c r="Z38" s="2" t="e">
        <f>(RANK(#REF!,$B38:$D38,1)*COUNTIF($B38:$D38,#REF!)+COUNTIF($B38:$D38,#REF!)*(COUNTIF($B38:$D38,#REF!)-1)/2)/COUNTIF($B38:$D38,#REF!)</f>
        <v>#REF!</v>
      </c>
      <c r="AA38" s="2" t="e">
        <f>(RANK(#REF!,$B38:$D38,1)*COUNTIF($B38:$D38,#REF!)+COUNTIF($B38:$D38,#REF!)*(COUNTIF($B38:$D38,#REF!)-1)/2)/COUNTIF($B38:$D38,#REF!)</f>
        <v>#REF!</v>
      </c>
      <c r="AB38" s="2" t="e">
        <f>(RANK(#REF!,$B38:$D38,1)*COUNTIF($B38:$D38,#REF!)+COUNTIF($B38:$D38,#REF!)*(COUNTIF($B38:$D38,#REF!)-1)/2)/COUNTIF($B38:$D38,#REF!)</f>
        <v>#REF!</v>
      </c>
    </row>
    <row r="39" spans="1:28" s="2" customFormat="1" ht="14.25" customHeight="1">
      <c r="A39" s="3" t="s">
        <v>76</v>
      </c>
      <c r="B39" s="39">
        <v>9.15</v>
      </c>
      <c r="C39" s="39">
        <v>7.21</v>
      </c>
      <c r="D39" s="39">
        <v>6.11</v>
      </c>
      <c r="E39" s="2">
        <f t="shared" si="5"/>
        <v>4.7384000000000004</v>
      </c>
      <c r="G39" s="3" t="str">
        <f t="shared" si="6"/>
        <v>n=37</v>
      </c>
      <c r="H39" s="2">
        <f t="shared" si="7"/>
        <v>3</v>
      </c>
      <c r="I39" s="2">
        <f t="shared" si="8"/>
        <v>2</v>
      </c>
      <c r="J39" s="2">
        <f t="shared" si="9"/>
        <v>1</v>
      </c>
      <c r="K39" s="2" t="e">
        <f>(RANK(#REF!,$B39:$D39,1)*COUNTIF($B39:$D39,#REF!)+COUNTIF($B39:$D39,#REF!)*(COUNTIF($B39:$D39,#REF!)-1)/2)/COUNTIF($B39:$D39,#REF!)</f>
        <v>#REF!</v>
      </c>
      <c r="L39" s="2" t="e">
        <f>(RANK(#REF!,$B39:$D39,1)*COUNTIF($B39:$D39,#REF!)+COUNTIF($B39:$D39,#REF!)*(COUNTIF($B39:$D39,#REF!)-1)/2)/COUNTIF($B39:$D39,#REF!)</f>
        <v>#REF!</v>
      </c>
      <c r="M39" s="2" t="e">
        <f>(RANK(#REF!,$B39:$D39,1)*COUNTIF($B39:$D39,#REF!)+COUNTIF($B39:$D39,#REF!)*(COUNTIF($B39:$D39,#REF!)-1)/2)/COUNTIF($B39:$D39,#REF!)</f>
        <v>#REF!</v>
      </c>
      <c r="N39" s="2" t="e">
        <f>(RANK(#REF!,$B39:$D39,1)*COUNTIF($B39:$D39,#REF!)+COUNTIF($B39:$D39,#REF!)*(COUNTIF($B39:$D39,#REF!)-1)/2)/COUNTIF($B39:$D39,#REF!)</f>
        <v>#REF!</v>
      </c>
      <c r="O39" s="2" t="e">
        <f>(RANK(#REF!,$B39:$D39,1)*COUNTIF($B39:$D39,#REF!)+COUNTIF($B39:$D39,#REF!)*(COUNTIF($B39:$D39,#REF!)-1)/2)/COUNTIF($B39:$D39,#REF!)</f>
        <v>#REF!</v>
      </c>
      <c r="P39" s="2" t="e">
        <f>(RANK(#REF!,$B39:$D39,1)*COUNTIF($B39:$D39,#REF!)+COUNTIF($B39:$D39,#REF!)*(COUNTIF($B39:$D39,#REF!)-1)/2)/COUNTIF($B39:$D39,#REF!)</f>
        <v>#REF!</v>
      </c>
      <c r="Q39" s="2" t="e">
        <f>(RANK(#REF!,$B39:$D39,1)*COUNTIF($B39:$D39,#REF!)+COUNTIF($B39:$D39,#REF!)*(COUNTIF($B39:$D39,#REF!)-1)/2)/COUNTIF($B39:$D39,#REF!)</f>
        <v>#REF!</v>
      </c>
      <c r="R39" s="2" t="e">
        <f>(RANK(#REF!,$B39:$D39,1)*COUNTIF($B39:$D39,#REF!)+COUNTIF($B39:$D39,#REF!)*(COUNTIF($B39:$D39,#REF!)-1)/2)/COUNTIF($B39:$D39,#REF!)</f>
        <v>#REF!</v>
      </c>
      <c r="S39" s="2" t="e">
        <f>(RANK(#REF!,$B39:$D39,1)*COUNTIF($B39:$D39,#REF!)+COUNTIF($B39:$D39,#REF!)*(COUNTIF($B39:$D39,#REF!)-1)/2)/COUNTIF($B39:$D39,#REF!)</f>
        <v>#REF!</v>
      </c>
      <c r="T39" s="2" t="e">
        <f>(RANK(#REF!,$B39:$D39,1)*COUNTIF($B39:$D39,#REF!)+COUNTIF($B39:$D39,#REF!)*(COUNTIF($B39:$D39,#REF!)-1)/2)/COUNTIF($B39:$D39,#REF!)</f>
        <v>#REF!</v>
      </c>
      <c r="U39" s="2" t="e">
        <f>(RANK(#REF!,$B39:$D39,1)*COUNTIF($B39:$D39,#REF!)+COUNTIF($B39:$D39,#REF!)*(COUNTIF($B39:$D39,#REF!)-1)/2)/COUNTIF($B39:$D39,#REF!)</f>
        <v>#REF!</v>
      </c>
      <c r="V39" s="2" t="e">
        <f>(RANK(#REF!,$B39:$D39,1)*COUNTIF($B39:$D39,#REF!)+COUNTIF($B39:$D39,#REF!)*(COUNTIF($B39:$D39,#REF!)-1)/2)/COUNTIF($B39:$D39,#REF!)</f>
        <v>#REF!</v>
      </c>
      <c r="W39" s="2" t="e">
        <f>(RANK(#REF!,$B39:$D39,1)*COUNTIF($B39:$D39,#REF!)+COUNTIF($B39:$D39,#REF!)*(COUNTIF($B39:$D39,#REF!)-1)/2)/COUNTIF($B39:$D39,#REF!)</f>
        <v>#REF!</v>
      </c>
      <c r="X39" s="2" t="e">
        <f>(RANK(#REF!,$B39:$D39,1)*COUNTIF($B39:$D39,#REF!)+COUNTIF($B39:$D39,#REF!)*(COUNTIF($B39:$D39,#REF!)-1)/2)/COUNTIF($B39:$D39,#REF!)</f>
        <v>#REF!</v>
      </c>
      <c r="Y39" s="2" t="e">
        <f>(RANK(#REF!,$B39:$D39,1)*COUNTIF($B39:$D39,#REF!)+COUNTIF($B39:$D39,#REF!)*(COUNTIF($B39:$D39,#REF!)-1)/2)/COUNTIF($B39:$D39,#REF!)</f>
        <v>#REF!</v>
      </c>
      <c r="Z39" s="2" t="e">
        <f>(RANK(#REF!,$B39:$D39,1)*COUNTIF($B39:$D39,#REF!)+COUNTIF($B39:$D39,#REF!)*(COUNTIF($B39:$D39,#REF!)-1)/2)/COUNTIF($B39:$D39,#REF!)</f>
        <v>#REF!</v>
      </c>
      <c r="AA39" s="2" t="e">
        <f>(RANK(#REF!,$B39:$D39,1)*COUNTIF($B39:$D39,#REF!)+COUNTIF($B39:$D39,#REF!)*(COUNTIF($B39:$D39,#REF!)-1)/2)/COUNTIF($B39:$D39,#REF!)</f>
        <v>#REF!</v>
      </c>
      <c r="AB39" s="2" t="e">
        <f>(RANK(#REF!,$B39:$D39,1)*COUNTIF($B39:$D39,#REF!)+COUNTIF($B39:$D39,#REF!)*(COUNTIF($B39:$D39,#REF!)-1)/2)/COUNTIF($B39:$D39,#REF!)</f>
        <v>#REF!</v>
      </c>
    </row>
    <row r="40" spans="1:28" s="2" customFormat="1" ht="14.25" customHeight="1">
      <c r="A40" s="3" t="s">
        <v>75</v>
      </c>
      <c r="B40" s="39">
        <v>19.25</v>
      </c>
      <c r="C40" s="39">
        <v>8.1300000000000008</v>
      </c>
      <c r="D40" s="39">
        <v>13.68</v>
      </c>
      <c r="E40" s="2">
        <f t="shared" si="5"/>
        <v>61.827266666666659</v>
      </c>
      <c r="G40" s="3" t="str">
        <f t="shared" si="6"/>
        <v>n=38</v>
      </c>
      <c r="H40" s="2">
        <f t="shared" si="7"/>
        <v>3</v>
      </c>
      <c r="I40" s="2">
        <f t="shared" si="8"/>
        <v>1</v>
      </c>
      <c r="J40" s="2">
        <f t="shared" si="9"/>
        <v>2</v>
      </c>
      <c r="K40" s="2" t="e">
        <f>(RANK(#REF!,$B40:$D40,1)*COUNTIF($B40:$D40,#REF!)+COUNTIF($B40:$D40,#REF!)*(COUNTIF($B40:$D40,#REF!)-1)/2)/COUNTIF($B40:$D40,#REF!)</f>
        <v>#REF!</v>
      </c>
      <c r="L40" s="2" t="e">
        <f>(RANK(#REF!,$B40:$D40,1)*COUNTIF($B40:$D40,#REF!)+COUNTIF($B40:$D40,#REF!)*(COUNTIF($B40:$D40,#REF!)-1)/2)/COUNTIF($B40:$D40,#REF!)</f>
        <v>#REF!</v>
      </c>
      <c r="M40" s="2" t="e">
        <f>(RANK(#REF!,$B40:$D40,1)*COUNTIF($B40:$D40,#REF!)+COUNTIF($B40:$D40,#REF!)*(COUNTIF($B40:$D40,#REF!)-1)/2)/COUNTIF($B40:$D40,#REF!)</f>
        <v>#REF!</v>
      </c>
      <c r="N40" s="2" t="e">
        <f>(RANK(#REF!,$B40:$D40,1)*COUNTIF($B40:$D40,#REF!)+COUNTIF($B40:$D40,#REF!)*(COUNTIF($B40:$D40,#REF!)-1)/2)/COUNTIF($B40:$D40,#REF!)</f>
        <v>#REF!</v>
      </c>
      <c r="O40" s="2" t="e">
        <f>(RANK(#REF!,$B40:$D40,1)*COUNTIF($B40:$D40,#REF!)+COUNTIF($B40:$D40,#REF!)*(COUNTIF($B40:$D40,#REF!)-1)/2)/COUNTIF($B40:$D40,#REF!)</f>
        <v>#REF!</v>
      </c>
      <c r="P40" s="2" t="e">
        <f>(RANK(#REF!,$B40:$D40,1)*COUNTIF($B40:$D40,#REF!)+COUNTIF($B40:$D40,#REF!)*(COUNTIF($B40:$D40,#REF!)-1)/2)/COUNTIF($B40:$D40,#REF!)</f>
        <v>#REF!</v>
      </c>
      <c r="Q40" s="2" t="e">
        <f>(RANK(#REF!,$B40:$D40,1)*COUNTIF($B40:$D40,#REF!)+COUNTIF($B40:$D40,#REF!)*(COUNTIF($B40:$D40,#REF!)-1)/2)/COUNTIF($B40:$D40,#REF!)</f>
        <v>#REF!</v>
      </c>
      <c r="R40" s="2" t="e">
        <f>(RANK(#REF!,$B40:$D40,1)*COUNTIF($B40:$D40,#REF!)+COUNTIF($B40:$D40,#REF!)*(COUNTIF($B40:$D40,#REF!)-1)/2)/COUNTIF($B40:$D40,#REF!)</f>
        <v>#REF!</v>
      </c>
      <c r="S40" s="2" t="e">
        <f>(RANK(#REF!,$B40:$D40,1)*COUNTIF($B40:$D40,#REF!)+COUNTIF($B40:$D40,#REF!)*(COUNTIF($B40:$D40,#REF!)-1)/2)/COUNTIF($B40:$D40,#REF!)</f>
        <v>#REF!</v>
      </c>
      <c r="T40" s="2" t="e">
        <f>(RANK(#REF!,$B40:$D40,1)*COUNTIF($B40:$D40,#REF!)+COUNTIF($B40:$D40,#REF!)*(COUNTIF($B40:$D40,#REF!)-1)/2)/COUNTIF($B40:$D40,#REF!)</f>
        <v>#REF!</v>
      </c>
      <c r="U40" s="2" t="e">
        <f>(RANK(#REF!,$B40:$D40,1)*COUNTIF($B40:$D40,#REF!)+COUNTIF($B40:$D40,#REF!)*(COUNTIF($B40:$D40,#REF!)-1)/2)/COUNTIF($B40:$D40,#REF!)</f>
        <v>#REF!</v>
      </c>
      <c r="V40" s="2" t="e">
        <f>(RANK(#REF!,$B40:$D40,1)*COUNTIF($B40:$D40,#REF!)+COUNTIF($B40:$D40,#REF!)*(COUNTIF($B40:$D40,#REF!)-1)/2)/COUNTIF($B40:$D40,#REF!)</f>
        <v>#REF!</v>
      </c>
      <c r="W40" s="2" t="e">
        <f>(RANK(#REF!,$B40:$D40,1)*COUNTIF($B40:$D40,#REF!)+COUNTIF($B40:$D40,#REF!)*(COUNTIF($B40:$D40,#REF!)-1)/2)/COUNTIF($B40:$D40,#REF!)</f>
        <v>#REF!</v>
      </c>
      <c r="X40" s="2" t="e">
        <f>(RANK(#REF!,$B40:$D40,1)*COUNTIF($B40:$D40,#REF!)+COUNTIF($B40:$D40,#REF!)*(COUNTIF($B40:$D40,#REF!)-1)/2)/COUNTIF($B40:$D40,#REF!)</f>
        <v>#REF!</v>
      </c>
      <c r="Y40" s="2" t="e">
        <f>(RANK(#REF!,$B40:$D40,1)*COUNTIF($B40:$D40,#REF!)+COUNTIF($B40:$D40,#REF!)*(COUNTIF($B40:$D40,#REF!)-1)/2)/COUNTIF($B40:$D40,#REF!)</f>
        <v>#REF!</v>
      </c>
      <c r="Z40" s="2" t="e">
        <f>(RANK(#REF!,$B40:$D40,1)*COUNTIF($B40:$D40,#REF!)+COUNTIF($B40:$D40,#REF!)*(COUNTIF($B40:$D40,#REF!)-1)/2)/COUNTIF($B40:$D40,#REF!)</f>
        <v>#REF!</v>
      </c>
      <c r="AA40" s="2" t="e">
        <f>(RANK(#REF!,$B40:$D40,1)*COUNTIF($B40:$D40,#REF!)+COUNTIF($B40:$D40,#REF!)*(COUNTIF($B40:$D40,#REF!)-1)/2)/COUNTIF($B40:$D40,#REF!)</f>
        <v>#REF!</v>
      </c>
      <c r="AB40" s="2" t="e">
        <f>(RANK(#REF!,$B40:$D40,1)*COUNTIF($B40:$D40,#REF!)+COUNTIF($B40:$D40,#REF!)*(COUNTIF($B40:$D40,#REF!)-1)/2)/COUNTIF($B40:$D40,#REF!)</f>
        <v>#REF!</v>
      </c>
    </row>
    <row r="41" spans="1:28" s="2" customFormat="1" ht="14.25" customHeight="1">
      <c r="A41" s="3" t="s">
        <v>74</v>
      </c>
      <c r="B41" s="39">
        <v>10.73</v>
      </c>
      <c r="C41" s="39">
        <v>10.26</v>
      </c>
      <c r="D41" s="39">
        <v>15.65</v>
      </c>
      <c r="E41" s="2">
        <f t="shared" si="5"/>
        <v>17.826466666666668</v>
      </c>
      <c r="G41" s="3" t="str">
        <f t="shared" si="6"/>
        <v>n=39</v>
      </c>
      <c r="H41" s="2">
        <f t="shared" si="7"/>
        <v>2</v>
      </c>
      <c r="I41" s="2">
        <f t="shared" si="8"/>
        <v>1</v>
      </c>
      <c r="J41" s="2">
        <f t="shared" si="9"/>
        <v>3</v>
      </c>
      <c r="K41" s="2" t="e">
        <f>(RANK(#REF!,$B41:$D41,1)*COUNTIF($B41:$D41,#REF!)+COUNTIF($B41:$D41,#REF!)*(COUNTIF($B41:$D41,#REF!)-1)/2)/COUNTIF($B41:$D41,#REF!)</f>
        <v>#REF!</v>
      </c>
      <c r="L41" s="2" t="e">
        <f>(RANK(#REF!,$B41:$D41,1)*COUNTIF($B41:$D41,#REF!)+COUNTIF($B41:$D41,#REF!)*(COUNTIF($B41:$D41,#REF!)-1)/2)/COUNTIF($B41:$D41,#REF!)</f>
        <v>#REF!</v>
      </c>
      <c r="M41" s="2" t="e">
        <f>(RANK(#REF!,$B41:$D41,1)*COUNTIF($B41:$D41,#REF!)+COUNTIF($B41:$D41,#REF!)*(COUNTIF($B41:$D41,#REF!)-1)/2)/COUNTIF($B41:$D41,#REF!)</f>
        <v>#REF!</v>
      </c>
      <c r="N41" s="2" t="e">
        <f>(RANK(#REF!,$B41:$D41,1)*COUNTIF($B41:$D41,#REF!)+COUNTIF($B41:$D41,#REF!)*(COUNTIF($B41:$D41,#REF!)-1)/2)/COUNTIF($B41:$D41,#REF!)</f>
        <v>#REF!</v>
      </c>
      <c r="O41" s="2" t="e">
        <f>(RANK(#REF!,$B41:$D41,1)*COUNTIF($B41:$D41,#REF!)+COUNTIF($B41:$D41,#REF!)*(COUNTIF($B41:$D41,#REF!)-1)/2)/COUNTIF($B41:$D41,#REF!)</f>
        <v>#REF!</v>
      </c>
      <c r="P41" s="2" t="e">
        <f>(RANK(#REF!,$B41:$D41,1)*COUNTIF($B41:$D41,#REF!)+COUNTIF($B41:$D41,#REF!)*(COUNTIF($B41:$D41,#REF!)-1)/2)/COUNTIF($B41:$D41,#REF!)</f>
        <v>#REF!</v>
      </c>
      <c r="Q41" s="2" t="e">
        <f>(RANK(#REF!,$B41:$D41,1)*COUNTIF($B41:$D41,#REF!)+COUNTIF($B41:$D41,#REF!)*(COUNTIF($B41:$D41,#REF!)-1)/2)/COUNTIF($B41:$D41,#REF!)</f>
        <v>#REF!</v>
      </c>
      <c r="R41" s="2" t="e">
        <f>(RANK(#REF!,$B41:$D41,1)*COUNTIF($B41:$D41,#REF!)+COUNTIF($B41:$D41,#REF!)*(COUNTIF($B41:$D41,#REF!)-1)/2)/COUNTIF($B41:$D41,#REF!)</f>
        <v>#REF!</v>
      </c>
      <c r="S41" s="2" t="e">
        <f>(RANK(#REF!,$B41:$D41,1)*COUNTIF($B41:$D41,#REF!)+COUNTIF($B41:$D41,#REF!)*(COUNTIF($B41:$D41,#REF!)-1)/2)/COUNTIF($B41:$D41,#REF!)</f>
        <v>#REF!</v>
      </c>
      <c r="T41" s="2" t="e">
        <f>(RANK(#REF!,$B41:$D41,1)*COUNTIF($B41:$D41,#REF!)+COUNTIF($B41:$D41,#REF!)*(COUNTIF($B41:$D41,#REF!)-1)/2)/COUNTIF($B41:$D41,#REF!)</f>
        <v>#REF!</v>
      </c>
      <c r="U41" s="2" t="e">
        <f>(RANK(#REF!,$B41:$D41,1)*COUNTIF($B41:$D41,#REF!)+COUNTIF($B41:$D41,#REF!)*(COUNTIF($B41:$D41,#REF!)-1)/2)/COUNTIF($B41:$D41,#REF!)</f>
        <v>#REF!</v>
      </c>
      <c r="V41" s="2" t="e">
        <f>(RANK(#REF!,$B41:$D41,1)*COUNTIF($B41:$D41,#REF!)+COUNTIF($B41:$D41,#REF!)*(COUNTIF($B41:$D41,#REF!)-1)/2)/COUNTIF($B41:$D41,#REF!)</f>
        <v>#REF!</v>
      </c>
      <c r="W41" s="2" t="e">
        <f>(RANK(#REF!,$B41:$D41,1)*COUNTIF($B41:$D41,#REF!)+COUNTIF($B41:$D41,#REF!)*(COUNTIF($B41:$D41,#REF!)-1)/2)/COUNTIF($B41:$D41,#REF!)</f>
        <v>#REF!</v>
      </c>
      <c r="X41" s="2" t="e">
        <f>(RANK(#REF!,$B41:$D41,1)*COUNTIF($B41:$D41,#REF!)+COUNTIF($B41:$D41,#REF!)*(COUNTIF($B41:$D41,#REF!)-1)/2)/COUNTIF($B41:$D41,#REF!)</f>
        <v>#REF!</v>
      </c>
      <c r="Y41" s="2" t="e">
        <f>(RANK(#REF!,$B41:$D41,1)*COUNTIF($B41:$D41,#REF!)+COUNTIF($B41:$D41,#REF!)*(COUNTIF($B41:$D41,#REF!)-1)/2)/COUNTIF($B41:$D41,#REF!)</f>
        <v>#REF!</v>
      </c>
      <c r="Z41" s="2" t="e">
        <f>(RANK(#REF!,$B41:$D41,1)*COUNTIF($B41:$D41,#REF!)+COUNTIF($B41:$D41,#REF!)*(COUNTIF($B41:$D41,#REF!)-1)/2)/COUNTIF($B41:$D41,#REF!)</f>
        <v>#REF!</v>
      </c>
      <c r="AA41" s="2" t="e">
        <f>(RANK(#REF!,$B41:$D41,1)*COUNTIF($B41:$D41,#REF!)+COUNTIF($B41:$D41,#REF!)*(COUNTIF($B41:$D41,#REF!)-1)/2)/COUNTIF($B41:$D41,#REF!)</f>
        <v>#REF!</v>
      </c>
      <c r="AB41" s="2" t="e">
        <f>(RANK(#REF!,$B41:$D41,1)*COUNTIF($B41:$D41,#REF!)+COUNTIF($B41:$D41,#REF!)*(COUNTIF($B41:$D41,#REF!)-1)/2)/COUNTIF($B41:$D41,#REF!)</f>
        <v>#REF!</v>
      </c>
    </row>
    <row r="42" spans="1:28" s="2" customFormat="1" ht="14.25" customHeight="1">
      <c r="A42" s="3" t="s">
        <v>73</v>
      </c>
      <c r="B42" s="39">
        <v>21.36</v>
      </c>
      <c r="C42" s="39">
        <v>6.5</v>
      </c>
      <c r="D42" s="39">
        <v>8.35</v>
      </c>
      <c r="E42" s="2">
        <f t="shared" si="5"/>
        <v>131.16739999999999</v>
      </c>
      <c r="G42" s="3" t="str">
        <f t="shared" si="6"/>
        <v>n=40</v>
      </c>
      <c r="H42" s="2">
        <f t="shared" si="7"/>
        <v>3</v>
      </c>
      <c r="I42" s="2">
        <f t="shared" si="8"/>
        <v>1</v>
      </c>
      <c r="J42" s="2">
        <f t="shared" si="9"/>
        <v>2</v>
      </c>
      <c r="K42" s="2" t="e">
        <f>(RANK(#REF!,$B42:$D42,1)*COUNTIF($B42:$D42,#REF!)+COUNTIF($B42:$D42,#REF!)*(COUNTIF($B42:$D42,#REF!)-1)/2)/COUNTIF($B42:$D42,#REF!)</f>
        <v>#REF!</v>
      </c>
      <c r="L42" s="2" t="e">
        <f>(RANK(#REF!,$B42:$D42,1)*COUNTIF($B42:$D42,#REF!)+COUNTIF($B42:$D42,#REF!)*(COUNTIF($B42:$D42,#REF!)-1)/2)/COUNTIF($B42:$D42,#REF!)</f>
        <v>#REF!</v>
      </c>
      <c r="M42" s="2" t="e">
        <f>(RANK(#REF!,$B42:$D42,1)*COUNTIF($B42:$D42,#REF!)+COUNTIF($B42:$D42,#REF!)*(COUNTIF($B42:$D42,#REF!)-1)/2)/COUNTIF($B42:$D42,#REF!)</f>
        <v>#REF!</v>
      </c>
      <c r="N42" s="2" t="e">
        <f>(RANK(#REF!,$B42:$D42,1)*COUNTIF($B42:$D42,#REF!)+COUNTIF($B42:$D42,#REF!)*(COUNTIF($B42:$D42,#REF!)-1)/2)/COUNTIF($B42:$D42,#REF!)</f>
        <v>#REF!</v>
      </c>
      <c r="O42" s="2" t="e">
        <f>(RANK(#REF!,$B42:$D42,1)*COUNTIF($B42:$D42,#REF!)+COUNTIF($B42:$D42,#REF!)*(COUNTIF($B42:$D42,#REF!)-1)/2)/COUNTIF($B42:$D42,#REF!)</f>
        <v>#REF!</v>
      </c>
      <c r="P42" s="2" t="e">
        <f>(RANK(#REF!,$B42:$D42,1)*COUNTIF($B42:$D42,#REF!)+COUNTIF($B42:$D42,#REF!)*(COUNTIF($B42:$D42,#REF!)-1)/2)/COUNTIF($B42:$D42,#REF!)</f>
        <v>#REF!</v>
      </c>
      <c r="Q42" s="2" t="e">
        <f>(RANK(#REF!,$B42:$D42,1)*COUNTIF($B42:$D42,#REF!)+COUNTIF($B42:$D42,#REF!)*(COUNTIF($B42:$D42,#REF!)-1)/2)/COUNTIF($B42:$D42,#REF!)</f>
        <v>#REF!</v>
      </c>
      <c r="R42" s="2" t="e">
        <f>(RANK(#REF!,$B42:$D42,1)*COUNTIF($B42:$D42,#REF!)+COUNTIF($B42:$D42,#REF!)*(COUNTIF($B42:$D42,#REF!)-1)/2)/COUNTIF($B42:$D42,#REF!)</f>
        <v>#REF!</v>
      </c>
      <c r="S42" s="2" t="e">
        <f>(RANK(#REF!,$B42:$D42,1)*COUNTIF($B42:$D42,#REF!)+COUNTIF($B42:$D42,#REF!)*(COUNTIF($B42:$D42,#REF!)-1)/2)/COUNTIF($B42:$D42,#REF!)</f>
        <v>#REF!</v>
      </c>
      <c r="T42" s="2" t="e">
        <f>(RANK(#REF!,$B42:$D42,1)*COUNTIF($B42:$D42,#REF!)+COUNTIF($B42:$D42,#REF!)*(COUNTIF($B42:$D42,#REF!)-1)/2)/COUNTIF($B42:$D42,#REF!)</f>
        <v>#REF!</v>
      </c>
      <c r="U42" s="2" t="e">
        <f>(RANK(#REF!,$B42:$D42,1)*COUNTIF($B42:$D42,#REF!)+COUNTIF($B42:$D42,#REF!)*(COUNTIF($B42:$D42,#REF!)-1)/2)/COUNTIF($B42:$D42,#REF!)</f>
        <v>#REF!</v>
      </c>
      <c r="V42" s="2" t="e">
        <f>(RANK(#REF!,$B42:$D42,1)*COUNTIF($B42:$D42,#REF!)+COUNTIF($B42:$D42,#REF!)*(COUNTIF($B42:$D42,#REF!)-1)/2)/COUNTIF($B42:$D42,#REF!)</f>
        <v>#REF!</v>
      </c>
      <c r="W42" s="2" t="e">
        <f>(RANK(#REF!,$B42:$D42,1)*COUNTIF($B42:$D42,#REF!)+COUNTIF($B42:$D42,#REF!)*(COUNTIF($B42:$D42,#REF!)-1)/2)/COUNTIF($B42:$D42,#REF!)</f>
        <v>#REF!</v>
      </c>
      <c r="X42" s="2" t="e">
        <f>(RANK(#REF!,$B42:$D42,1)*COUNTIF($B42:$D42,#REF!)+COUNTIF($B42:$D42,#REF!)*(COUNTIF($B42:$D42,#REF!)-1)/2)/COUNTIF($B42:$D42,#REF!)</f>
        <v>#REF!</v>
      </c>
      <c r="Y42" s="2" t="e">
        <f>(RANK(#REF!,$B42:$D42,1)*COUNTIF($B42:$D42,#REF!)+COUNTIF($B42:$D42,#REF!)*(COUNTIF($B42:$D42,#REF!)-1)/2)/COUNTIF($B42:$D42,#REF!)</f>
        <v>#REF!</v>
      </c>
      <c r="Z42" s="2" t="e">
        <f>(RANK(#REF!,$B42:$D42,1)*COUNTIF($B42:$D42,#REF!)+COUNTIF($B42:$D42,#REF!)*(COUNTIF($B42:$D42,#REF!)-1)/2)/COUNTIF($B42:$D42,#REF!)</f>
        <v>#REF!</v>
      </c>
      <c r="AA42" s="2" t="e">
        <f>(RANK(#REF!,$B42:$D42,1)*COUNTIF($B42:$D42,#REF!)+COUNTIF($B42:$D42,#REF!)*(COUNTIF($B42:$D42,#REF!)-1)/2)/COUNTIF($B42:$D42,#REF!)</f>
        <v>#REF!</v>
      </c>
      <c r="AB42" s="2" t="e">
        <f>(RANK(#REF!,$B42:$D42,1)*COUNTIF($B42:$D42,#REF!)+COUNTIF($B42:$D42,#REF!)*(COUNTIF($B42:$D42,#REF!)-1)/2)/COUNTIF($B42:$D42,#REF!)</f>
        <v>#REF!</v>
      </c>
    </row>
    <row r="43" spans="1:28" s="2" customFormat="1" ht="14.25" customHeight="1">
      <c r="A43" s="3" t="s">
        <v>72</v>
      </c>
      <c r="B43" s="39">
        <v>6.3</v>
      </c>
      <c r="C43" s="39">
        <v>5.83</v>
      </c>
      <c r="D43" s="39">
        <v>15.83</v>
      </c>
      <c r="E43" s="2">
        <f t="shared" si="5"/>
        <v>63.680600000000005</v>
      </c>
      <c r="G43" s="3" t="str">
        <f t="shared" si="6"/>
        <v>n=41</v>
      </c>
      <c r="H43" s="2">
        <f t="shared" si="7"/>
        <v>2</v>
      </c>
      <c r="I43" s="2">
        <f t="shared" si="8"/>
        <v>1</v>
      </c>
      <c r="J43" s="2">
        <f t="shared" si="9"/>
        <v>3</v>
      </c>
      <c r="K43" s="2" t="e">
        <f>(RANK(#REF!,$B43:$D43,1)*COUNTIF($B43:$D43,#REF!)+COUNTIF($B43:$D43,#REF!)*(COUNTIF($B43:$D43,#REF!)-1)/2)/COUNTIF($B43:$D43,#REF!)</f>
        <v>#REF!</v>
      </c>
      <c r="L43" s="2" t="e">
        <f>(RANK(#REF!,$B43:$D43,1)*COUNTIF($B43:$D43,#REF!)+COUNTIF($B43:$D43,#REF!)*(COUNTIF($B43:$D43,#REF!)-1)/2)/COUNTIF($B43:$D43,#REF!)</f>
        <v>#REF!</v>
      </c>
      <c r="M43" s="2" t="e">
        <f>(RANK(#REF!,$B43:$D43,1)*COUNTIF($B43:$D43,#REF!)+COUNTIF($B43:$D43,#REF!)*(COUNTIF($B43:$D43,#REF!)-1)/2)/COUNTIF($B43:$D43,#REF!)</f>
        <v>#REF!</v>
      </c>
      <c r="N43" s="2" t="e">
        <f>(RANK(#REF!,$B43:$D43,1)*COUNTIF($B43:$D43,#REF!)+COUNTIF($B43:$D43,#REF!)*(COUNTIF($B43:$D43,#REF!)-1)/2)/COUNTIF($B43:$D43,#REF!)</f>
        <v>#REF!</v>
      </c>
      <c r="O43" s="2" t="e">
        <f>(RANK(#REF!,$B43:$D43,1)*COUNTIF($B43:$D43,#REF!)+COUNTIF($B43:$D43,#REF!)*(COUNTIF($B43:$D43,#REF!)-1)/2)/COUNTIF($B43:$D43,#REF!)</f>
        <v>#REF!</v>
      </c>
      <c r="P43" s="2" t="e">
        <f>(RANK(#REF!,$B43:$D43,1)*COUNTIF($B43:$D43,#REF!)+COUNTIF($B43:$D43,#REF!)*(COUNTIF($B43:$D43,#REF!)-1)/2)/COUNTIF($B43:$D43,#REF!)</f>
        <v>#REF!</v>
      </c>
      <c r="Q43" s="2" t="e">
        <f>(RANK(#REF!,$B43:$D43,1)*COUNTIF($B43:$D43,#REF!)+COUNTIF($B43:$D43,#REF!)*(COUNTIF($B43:$D43,#REF!)-1)/2)/COUNTIF($B43:$D43,#REF!)</f>
        <v>#REF!</v>
      </c>
      <c r="R43" s="2" t="e">
        <f>(RANK(#REF!,$B43:$D43,1)*COUNTIF($B43:$D43,#REF!)+COUNTIF($B43:$D43,#REF!)*(COUNTIF($B43:$D43,#REF!)-1)/2)/COUNTIF($B43:$D43,#REF!)</f>
        <v>#REF!</v>
      </c>
      <c r="S43" s="2" t="e">
        <f>(RANK(#REF!,$B43:$D43,1)*COUNTIF($B43:$D43,#REF!)+COUNTIF($B43:$D43,#REF!)*(COUNTIF($B43:$D43,#REF!)-1)/2)/COUNTIF($B43:$D43,#REF!)</f>
        <v>#REF!</v>
      </c>
      <c r="T43" s="2" t="e">
        <f>(RANK(#REF!,$B43:$D43,1)*COUNTIF($B43:$D43,#REF!)+COUNTIF($B43:$D43,#REF!)*(COUNTIF($B43:$D43,#REF!)-1)/2)/COUNTIF($B43:$D43,#REF!)</f>
        <v>#REF!</v>
      </c>
      <c r="U43" s="2" t="e">
        <f>(RANK(#REF!,$B43:$D43,1)*COUNTIF($B43:$D43,#REF!)+COUNTIF($B43:$D43,#REF!)*(COUNTIF($B43:$D43,#REF!)-1)/2)/COUNTIF($B43:$D43,#REF!)</f>
        <v>#REF!</v>
      </c>
      <c r="V43" s="2" t="e">
        <f>(RANK(#REF!,$B43:$D43,1)*COUNTIF($B43:$D43,#REF!)+COUNTIF($B43:$D43,#REF!)*(COUNTIF($B43:$D43,#REF!)-1)/2)/COUNTIF($B43:$D43,#REF!)</f>
        <v>#REF!</v>
      </c>
      <c r="W43" s="2" t="e">
        <f>(RANK(#REF!,$B43:$D43,1)*COUNTIF($B43:$D43,#REF!)+COUNTIF($B43:$D43,#REF!)*(COUNTIF($B43:$D43,#REF!)-1)/2)/COUNTIF($B43:$D43,#REF!)</f>
        <v>#REF!</v>
      </c>
      <c r="X43" s="2" t="e">
        <f>(RANK(#REF!,$B43:$D43,1)*COUNTIF($B43:$D43,#REF!)+COUNTIF($B43:$D43,#REF!)*(COUNTIF($B43:$D43,#REF!)-1)/2)/COUNTIF($B43:$D43,#REF!)</f>
        <v>#REF!</v>
      </c>
      <c r="Y43" s="2" t="e">
        <f>(RANK(#REF!,$B43:$D43,1)*COUNTIF($B43:$D43,#REF!)+COUNTIF($B43:$D43,#REF!)*(COUNTIF($B43:$D43,#REF!)-1)/2)/COUNTIF($B43:$D43,#REF!)</f>
        <v>#REF!</v>
      </c>
      <c r="Z43" s="2" t="e">
        <f>(RANK(#REF!,$B43:$D43,1)*COUNTIF($B43:$D43,#REF!)+COUNTIF($B43:$D43,#REF!)*(COUNTIF($B43:$D43,#REF!)-1)/2)/COUNTIF($B43:$D43,#REF!)</f>
        <v>#REF!</v>
      </c>
      <c r="AA43" s="2" t="e">
        <f>(RANK(#REF!,$B43:$D43,1)*COUNTIF($B43:$D43,#REF!)+COUNTIF($B43:$D43,#REF!)*(COUNTIF($B43:$D43,#REF!)-1)/2)/COUNTIF($B43:$D43,#REF!)</f>
        <v>#REF!</v>
      </c>
      <c r="AB43" s="2" t="e">
        <f>(RANK(#REF!,$B43:$D43,1)*COUNTIF($B43:$D43,#REF!)+COUNTIF($B43:$D43,#REF!)*(COUNTIF($B43:$D43,#REF!)-1)/2)/COUNTIF($B43:$D43,#REF!)</f>
        <v>#REF!</v>
      </c>
    </row>
    <row r="44" spans="1:28" s="2" customFormat="1" ht="14.25" customHeight="1">
      <c r="A44" s="3" t="s">
        <v>71</v>
      </c>
      <c r="B44" s="39">
        <v>18.2</v>
      </c>
      <c r="C44" s="39">
        <v>10.16</v>
      </c>
      <c r="D44" s="39">
        <v>10.58</v>
      </c>
      <c r="E44" s="2">
        <f t="shared" si="5"/>
        <v>40.960799999999992</v>
      </c>
      <c r="G44" s="3" t="str">
        <f t="shared" si="6"/>
        <v>n=42</v>
      </c>
      <c r="H44" s="2">
        <f t="shared" si="7"/>
        <v>3</v>
      </c>
      <c r="I44" s="2">
        <f t="shared" si="8"/>
        <v>1</v>
      </c>
      <c r="J44" s="2">
        <f t="shared" si="9"/>
        <v>2</v>
      </c>
      <c r="K44" s="2" t="e">
        <f>(RANK(#REF!,$B44:$D44,1)*COUNTIF($B44:$D44,#REF!)+COUNTIF($B44:$D44,#REF!)*(COUNTIF($B44:$D44,#REF!)-1)/2)/COUNTIF($B44:$D44,#REF!)</f>
        <v>#REF!</v>
      </c>
      <c r="L44" s="2" t="e">
        <f>(RANK(#REF!,$B44:$D44,1)*COUNTIF($B44:$D44,#REF!)+COUNTIF($B44:$D44,#REF!)*(COUNTIF($B44:$D44,#REF!)-1)/2)/COUNTIF($B44:$D44,#REF!)</f>
        <v>#REF!</v>
      </c>
      <c r="M44" s="2" t="e">
        <f>(RANK(#REF!,$B44:$D44,1)*COUNTIF($B44:$D44,#REF!)+COUNTIF($B44:$D44,#REF!)*(COUNTIF($B44:$D44,#REF!)-1)/2)/COUNTIF($B44:$D44,#REF!)</f>
        <v>#REF!</v>
      </c>
      <c r="N44" s="2" t="e">
        <f>(RANK(#REF!,$B44:$D44,1)*COUNTIF($B44:$D44,#REF!)+COUNTIF($B44:$D44,#REF!)*(COUNTIF($B44:$D44,#REF!)-1)/2)/COUNTIF($B44:$D44,#REF!)</f>
        <v>#REF!</v>
      </c>
      <c r="O44" s="2" t="e">
        <f>(RANK(#REF!,$B44:$D44,1)*COUNTIF($B44:$D44,#REF!)+COUNTIF($B44:$D44,#REF!)*(COUNTIF($B44:$D44,#REF!)-1)/2)/COUNTIF($B44:$D44,#REF!)</f>
        <v>#REF!</v>
      </c>
      <c r="P44" s="2" t="e">
        <f>(RANK(#REF!,$B44:$D44,1)*COUNTIF($B44:$D44,#REF!)+COUNTIF($B44:$D44,#REF!)*(COUNTIF($B44:$D44,#REF!)-1)/2)/COUNTIF($B44:$D44,#REF!)</f>
        <v>#REF!</v>
      </c>
      <c r="Q44" s="2" t="e">
        <f>(RANK(#REF!,$B44:$D44,1)*COUNTIF($B44:$D44,#REF!)+COUNTIF($B44:$D44,#REF!)*(COUNTIF($B44:$D44,#REF!)-1)/2)/COUNTIF($B44:$D44,#REF!)</f>
        <v>#REF!</v>
      </c>
      <c r="R44" s="2" t="e">
        <f>(RANK(#REF!,$B44:$D44,1)*COUNTIF($B44:$D44,#REF!)+COUNTIF($B44:$D44,#REF!)*(COUNTIF($B44:$D44,#REF!)-1)/2)/COUNTIF($B44:$D44,#REF!)</f>
        <v>#REF!</v>
      </c>
      <c r="S44" s="2" t="e">
        <f>(RANK(#REF!,$B44:$D44,1)*COUNTIF($B44:$D44,#REF!)+COUNTIF($B44:$D44,#REF!)*(COUNTIF($B44:$D44,#REF!)-1)/2)/COUNTIF($B44:$D44,#REF!)</f>
        <v>#REF!</v>
      </c>
      <c r="T44" s="2" t="e">
        <f>(RANK(#REF!,$B44:$D44,1)*COUNTIF($B44:$D44,#REF!)+COUNTIF($B44:$D44,#REF!)*(COUNTIF($B44:$D44,#REF!)-1)/2)/COUNTIF($B44:$D44,#REF!)</f>
        <v>#REF!</v>
      </c>
      <c r="U44" s="2" t="e">
        <f>(RANK(#REF!,$B44:$D44,1)*COUNTIF($B44:$D44,#REF!)+COUNTIF($B44:$D44,#REF!)*(COUNTIF($B44:$D44,#REF!)-1)/2)/COUNTIF($B44:$D44,#REF!)</f>
        <v>#REF!</v>
      </c>
      <c r="V44" s="2" t="e">
        <f>(RANK(#REF!,$B44:$D44,1)*COUNTIF($B44:$D44,#REF!)+COUNTIF($B44:$D44,#REF!)*(COUNTIF($B44:$D44,#REF!)-1)/2)/COUNTIF($B44:$D44,#REF!)</f>
        <v>#REF!</v>
      </c>
      <c r="W44" s="2" t="e">
        <f>(RANK(#REF!,$B44:$D44,1)*COUNTIF($B44:$D44,#REF!)+COUNTIF($B44:$D44,#REF!)*(COUNTIF($B44:$D44,#REF!)-1)/2)/COUNTIF($B44:$D44,#REF!)</f>
        <v>#REF!</v>
      </c>
      <c r="X44" s="2" t="e">
        <f>(RANK(#REF!,$B44:$D44,1)*COUNTIF($B44:$D44,#REF!)+COUNTIF($B44:$D44,#REF!)*(COUNTIF($B44:$D44,#REF!)-1)/2)/COUNTIF($B44:$D44,#REF!)</f>
        <v>#REF!</v>
      </c>
      <c r="Y44" s="2" t="e">
        <f>(RANK(#REF!,$B44:$D44,1)*COUNTIF($B44:$D44,#REF!)+COUNTIF($B44:$D44,#REF!)*(COUNTIF($B44:$D44,#REF!)-1)/2)/COUNTIF($B44:$D44,#REF!)</f>
        <v>#REF!</v>
      </c>
      <c r="Z44" s="2" t="e">
        <f>(RANK(#REF!,$B44:$D44,1)*COUNTIF($B44:$D44,#REF!)+COUNTIF($B44:$D44,#REF!)*(COUNTIF($B44:$D44,#REF!)-1)/2)/COUNTIF($B44:$D44,#REF!)</f>
        <v>#REF!</v>
      </c>
      <c r="AA44" s="2" t="e">
        <f>(RANK(#REF!,$B44:$D44,1)*COUNTIF($B44:$D44,#REF!)+COUNTIF($B44:$D44,#REF!)*(COUNTIF($B44:$D44,#REF!)-1)/2)/COUNTIF($B44:$D44,#REF!)</f>
        <v>#REF!</v>
      </c>
      <c r="AB44" s="2" t="e">
        <f>(RANK(#REF!,$B44:$D44,1)*COUNTIF($B44:$D44,#REF!)+COUNTIF($B44:$D44,#REF!)*(COUNTIF($B44:$D44,#REF!)-1)/2)/COUNTIF($B44:$D44,#REF!)</f>
        <v>#REF!</v>
      </c>
    </row>
    <row r="45" spans="1:28" s="2" customFormat="1" ht="14.25" customHeight="1">
      <c r="A45" s="3" t="s">
        <v>70</v>
      </c>
      <c r="B45" s="39">
        <v>17.11</v>
      </c>
      <c r="C45" s="39">
        <v>11.88</v>
      </c>
      <c r="D45" s="39">
        <v>11.75</v>
      </c>
      <c r="E45" s="2">
        <f t="shared" si="5"/>
        <v>18.699799999999993</v>
      </c>
      <c r="G45" s="3" t="str">
        <f t="shared" si="6"/>
        <v>n=43</v>
      </c>
      <c r="H45" s="2">
        <f t="shared" si="7"/>
        <v>3</v>
      </c>
      <c r="I45" s="2">
        <f t="shared" si="8"/>
        <v>2</v>
      </c>
      <c r="J45" s="2">
        <f t="shared" si="9"/>
        <v>1</v>
      </c>
      <c r="K45" s="2" t="e">
        <f>(RANK(#REF!,$B45:$D45,1)*COUNTIF($B45:$D45,#REF!)+COUNTIF($B45:$D45,#REF!)*(COUNTIF($B45:$D45,#REF!)-1)/2)/COUNTIF($B45:$D45,#REF!)</f>
        <v>#REF!</v>
      </c>
      <c r="L45" s="2" t="e">
        <f>(RANK(#REF!,$B45:$D45,1)*COUNTIF($B45:$D45,#REF!)+COUNTIF($B45:$D45,#REF!)*(COUNTIF($B45:$D45,#REF!)-1)/2)/COUNTIF($B45:$D45,#REF!)</f>
        <v>#REF!</v>
      </c>
      <c r="M45" s="2" t="e">
        <f>(RANK(#REF!,$B45:$D45,1)*COUNTIF($B45:$D45,#REF!)+COUNTIF($B45:$D45,#REF!)*(COUNTIF($B45:$D45,#REF!)-1)/2)/COUNTIF($B45:$D45,#REF!)</f>
        <v>#REF!</v>
      </c>
      <c r="N45" s="2" t="e">
        <f>(RANK(#REF!,$B45:$D45,1)*COUNTIF($B45:$D45,#REF!)+COUNTIF($B45:$D45,#REF!)*(COUNTIF($B45:$D45,#REF!)-1)/2)/COUNTIF($B45:$D45,#REF!)</f>
        <v>#REF!</v>
      </c>
      <c r="O45" s="2" t="e">
        <f>(RANK(#REF!,$B45:$D45,1)*COUNTIF($B45:$D45,#REF!)+COUNTIF($B45:$D45,#REF!)*(COUNTIF($B45:$D45,#REF!)-1)/2)/COUNTIF($B45:$D45,#REF!)</f>
        <v>#REF!</v>
      </c>
      <c r="P45" s="2" t="e">
        <f>(RANK(#REF!,$B45:$D45,1)*COUNTIF($B45:$D45,#REF!)+COUNTIF($B45:$D45,#REF!)*(COUNTIF($B45:$D45,#REF!)-1)/2)/COUNTIF($B45:$D45,#REF!)</f>
        <v>#REF!</v>
      </c>
      <c r="Q45" s="2" t="e">
        <f>(RANK(#REF!,$B45:$D45,1)*COUNTIF($B45:$D45,#REF!)+COUNTIF($B45:$D45,#REF!)*(COUNTIF($B45:$D45,#REF!)-1)/2)/COUNTIF($B45:$D45,#REF!)</f>
        <v>#REF!</v>
      </c>
      <c r="R45" s="2" t="e">
        <f>(RANK(#REF!,$B45:$D45,1)*COUNTIF($B45:$D45,#REF!)+COUNTIF($B45:$D45,#REF!)*(COUNTIF($B45:$D45,#REF!)-1)/2)/COUNTIF($B45:$D45,#REF!)</f>
        <v>#REF!</v>
      </c>
      <c r="S45" s="2" t="e">
        <f>(RANK(#REF!,$B45:$D45,1)*COUNTIF($B45:$D45,#REF!)+COUNTIF($B45:$D45,#REF!)*(COUNTIF($B45:$D45,#REF!)-1)/2)/COUNTIF($B45:$D45,#REF!)</f>
        <v>#REF!</v>
      </c>
      <c r="T45" s="2" t="e">
        <f>(RANK(#REF!,$B45:$D45,1)*COUNTIF($B45:$D45,#REF!)+COUNTIF($B45:$D45,#REF!)*(COUNTIF($B45:$D45,#REF!)-1)/2)/COUNTIF($B45:$D45,#REF!)</f>
        <v>#REF!</v>
      </c>
      <c r="U45" s="2" t="e">
        <f>(RANK(#REF!,$B45:$D45,1)*COUNTIF($B45:$D45,#REF!)+COUNTIF($B45:$D45,#REF!)*(COUNTIF($B45:$D45,#REF!)-1)/2)/COUNTIF($B45:$D45,#REF!)</f>
        <v>#REF!</v>
      </c>
      <c r="V45" s="2" t="e">
        <f>(RANK(#REF!,$B45:$D45,1)*COUNTIF($B45:$D45,#REF!)+COUNTIF($B45:$D45,#REF!)*(COUNTIF($B45:$D45,#REF!)-1)/2)/COUNTIF($B45:$D45,#REF!)</f>
        <v>#REF!</v>
      </c>
      <c r="W45" s="2" t="e">
        <f>(RANK(#REF!,$B45:$D45,1)*COUNTIF($B45:$D45,#REF!)+COUNTIF($B45:$D45,#REF!)*(COUNTIF($B45:$D45,#REF!)-1)/2)/COUNTIF($B45:$D45,#REF!)</f>
        <v>#REF!</v>
      </c>
      <c r="X45" s="2" t="e">
        <f>(RANK(#REF!,$B45:$D45,1)*COUNTIF($B45:$D45,#REF!)+COUNTIF($B45:$D45,#REF!)*(COUNTIF($B45:$D45,#REF!)-1)/2)/COUNTIF($B45:$D45,#REF!)</f>
        <v>#REF!</v>
      </c>
      <c r="Y45" s="2" t="e">
        <f>(RANK(#REF!,$B45:$D45,1)*COUNTIF($B45:$D45,#REF!)+COUNTIF($B45:$D45,#REF!)*(COUNTIF($B45:$D45,#REF!)-1)/2)/COUNTIF($B45:$D45,#REF!)</f>
        <v>#REF!</v>
      </c>
      <c r="Z45" s="2" t="e">
        <f>(RANK(#REF!,$B45:$D45,1)*COUNTIF($B45:$D45,#REF!)+COUNTIF($B45:$D45,#REF!)*(COUNTIF($B45:$D45,#REF!)-1)/2)/COUNTIF($B45:$D45,#REF!)</f>
        <v>#REF!</v>
      </c>
      <c r="AA45" s="2" t="e">
        <f>(RANK(#REF!,$B45:$D45,1)*COUNTIF($B45:$D45,#REF!)+COUNTIF($B45:$D45,#REF!)*(COUNTIF($B45:$D45,#REF!)-1)/2)/COUNTIF($B45:$D45,#REF!)</f>
        <v>#REF!</v>
      </c>
      <c r="AB45" s="2" t="e">
        <f>(RANK(#REF!,$B45:$D45,1)*COUNTIF($B45:$D45,#REF!)+COUNTIF($B45:$D45,#REF!)*(COUNTIF($B45:$D45,#REF!)-1)/2)/COUNTIF($B45:$D45,#REF!)</f>
        <v>#REF!</v>
      </c>
    </row>
    <row r="46" spans="1:28" s="2" customFormat="1" ht="14.25" customHeight="1">
      <c r="A46" s="3" t="s">
        <v>69</v>
      </c>
      <c r="B46" s="39">
        <v>11.71</v>
      </c>
      <c r="C46" s="39">
        <v>7.06</v>
      </c>
      <c r="D46" s="39">
        <v>26.45</v>
      </c>
      <c r="E46" s="2">
        <f t="shared" si="5"/>
        <v>204.95406666666662</v>
      </c>
      <c r="G46" s="3" t="str">
        <f t="shared" si="6"/>
        <v>n=44</v>
      </c>
      <c r="H46" s="2">
        <f t="shared" si="7"/>
        <v>2</v>
      </c>
      <c r="I46" s="2">
        <f t="shared" si="8"/>
        <v>1</v>
      </c>
      <c r="J46" s="2">
        <f t="shared" si="9"/>
        <v>3</v>
      </c>
      <c r="K46" s="2" t="e">
        <f>(RANK(#REF!,$B46:$D46,1)*COUNTIF($B46:$D46,#REF!)+COUNTIF($B46:$D46,#REF!)*(COUNTIF($B46:$D46,#REF!)-1)/2)/COUNTIF($B46:$D46,#REF!)</f>
        <v>#REF!</v>
      </c>
      <c r="L46" s="2" t="e">
        <f>(RANK(#REF!,$B46:$D46,1)*COUNTIF($B46:$D46,#REF!)+COUNTIF($B46:$D46,#REF!)*(COUNTIF($B46:$D46,#REF!)-1)/2)/COUNTIF($B46:$D46,#REF!)</f>
        <v>#REF!</v>
      </c>
      <c r="M46" s="2" t="e">
        <f>(RANK(#REF!,$B46:$D46,1)*COUNTIF($B46:$D46,#REF!)+COUNTIF($B46:$D46,#REF!)*(COUNTIF($B46:$D46,#REF!)-1)/2)/COUNTIF($B46:$D46,#REF!)</f>
        <v>#REF!</v>
      </c>
      <c r="N46" s="2" t="e">
        <f>(RANK(#REF!,$B46:$D46,1)*COUNTIF($B46:$D46,#REF!)+COUNTIF($B46:$D46,#REF!)*(COUNTIF($B46:$D46,#REF!)-1)/2)/COUNTIF($B46:$D46,#REF!)</f>
        <v>#REF!</v>
      </c>
      <c r="O46" s="2" t="e">
        <f>(RANK(#REF!,$B46:$D46,1)*COUNTIF($B46:$D46,#REF!)+COUNTIF($B46:$D46,#REF!)*(COUNTIF($B46:$D46,#REF!)-1)/2)/COUNTIF($B46:$D46,#REF!)</f>
        <v>#REF!</v>
      </c>
      <c r="P46" s="2" t="e">
        <f>(RANK(#REF!,$B46:$D46,1)*COUNTIF($B46:$D46,#REF!)+COUNTIF($B46:$D46,#REF!)*(COUNTIF($B46:$D46,#REF!)-1)/2)/COUNTIF($B46:$D46,#REF!)</f>
        <v>#REF!</v>
      </c>
      <c r="Q46" s="2" t="e">
        <f>(RANK(#REF!,$B46:$D46,1)*COUNTIF($B46:$D46,#REF!)+COUNTIF($B46:$D46,#REF!)*(COUNTIF($B46:$D46,#REF!)-1)/2)/COUNTIF($B46:$D46,#REF!)</f>
        <v>#REF!</v>
      </c>
      <c r="R46" s="2" t="e">
        <f>(RANK(#REF!,$B46:$D46,1)*COUNTIF($B46:$D46,#REF!)+COUNTIF($B46:$D46,#REF!)*(COUNTIF($B46:$D46,#REF!)-1)/2)/COUNTIF($B46:$D46,#REF!)</f>
        <v>#REF!</v>
      </c>
      <c r="S46" s="2" t="e">
        <f>(RANK(#REF!,$B46:$D46,1)*COUNTIF($B46:$D46,#REF!)+COUNTIF($B46:$D46,#REF!)*(COUNTIF($B46:$D46,#REF!)-1)/2)/COUNTIF($B46:$D46,#REF!)</f>
        <v>#REF!</v>
      </c>
      <c r="T46" s="2" t="e">
        <f>(RANK(#REF!,$B46:$D46,1)*COUNTIF($B46:$D46,#REF!)+COUNTIF($B46:$D46,#REF!)*(COUNTIF($B46:$D46,#REF!)-1)/2)/COUNTIF($B46:$D46,#REF!)</f>
        <v>#REF!</v>
      </c>
      <c r="U46" s="2" t="e">
        <f>(RANK(#REF!,$B46:$D46,1)*COUNTIF($B46:$D46,#REF!)+COUNTIF($B46:$D46,#REF!)*(COUNTIF($B46:$D46,#REF!)-1)/2)/COUNTIF($B46:$D46,#REF!)</f>
        <v>#REF!</v>
      </c>
      <c r="V46" s="2" t="e">
        <f>(RANK(#REF!,$B46:$D46,1)*COUNTIF($B46:$D46,#REF!)+COUNTIF($B46:$D46,#REF!)*(COUNTIF($B46:$D46,#REF!)-1)/2)/COUNTIF($B46:$D46,#REF!)</f>
        <v>#REF!</v>
      </c>
      <c r="W46" s="2" t="e">
        <f>(RANK(#REF!,$B46:$D46,1)*COUNTIF($B46:$D46,#REF!)+COUNTIF($B46:$D46,#REF!)*(COUNTIF($B46:$D46,#REF!)-1)/2)/COUNTIF($B46:$D46,#REF!)</f>
        <v>#REF!</v>
      </c>
      <c r="X46" s="2" t="e">
        <f>(RANK(#REF!,$B46:$D46,1)*COUNTIF($B46:$D46,#REF!)+COUNTIF($B46:$D46,#REF!)*(COUNTIF($B46:$D46,#REF!)-1)/2)/COUNTIF($B46:$D46,#REF!)</f>
        <v>#REF!</v>
      </c>
      <c r="Y46" s="2" t="e">
        <f>(RANK(#REF!,$B46:$D46,1)*COUNTIF($B46:$D46,#REF!)+COUNTIF($B46:$D46,#REF!)*(COUNTIF($B46:$D46,#REF!)-1)/2)/COUNTIF($B46:$D46,#REF!)</f>
        <v>#REF!</v>
      </c>
      <c r="Z46" s="2" t="e">
        <f>(RANK(#REF!,$B46:$D46,1)*COUNTIF($B46:$D46,#REF!)+COUNTIF($B46:$D46,#REF!)*(COUNTIF($B46:$D46,#REF!)-1)/2)/COUNTIF($B46:$D46,#REF!)</f>
        <v>#REF!</v>
      </c>
      <c r="AA46" s="2" t="e">
        <f>(RANK(#REF!,$B46:$D46,1)*COUNTIF($B46:$D46,#REF!)+COUNTIF($B46:$D46,#REF!)*(COUNTIF($B46:$D46,#REF!)-1)/2)/COUNTIF($B46:$D46,#REF!)</f>
        <v>#REF!</v>
      </c>
      <c r="AB46" s="2" t="e">
        <f>(RANK(#REF!,$B46:$D46,1)*COUNTIF($B46:$D46,#REF!)+COUNTIF($B46:$D46,#REF!)*(COUNTIF($B46:$D46,#REF!)-1)/2)/COUNTIF($B46:$D46,#REF!)</f>
        <v>#REF!</v>
      </c>
    </row>
    <row r="47" spans="1:28" s="2" customFormat="1" ht="14.25" customHeight="1">
      <c r="A47" s="3" t="s">
        <v>68</v>
      </c>
      <c r="B47" s="39">
        <v>21.36</v>
      </c>
      <c r="C47" s="39">
        <v>21.41</v>
      </c>
      <c r="D47" s="39">
        <v>31.23</v>
      </c>
      <c r="E47" s="2">
        <f t="shared" si="5"/>
        <v>64.61726666666668</v>
      </c>
      <c r="G47" s="3" t="str">
        <f t="shared" si="6"/>
        <v>n=45</v>
      </c>
      <c r="H47" s="2">
        <f t="shared" si="7"/>
        <v>1</v>
      </c>
      <c r="I47" s="2">
        <f t="shared" si="8"/>
        <v>2</v>
      </c>
      <c r="J47" s="2">
        <f t="shared" si="9"/>
        <v>3</v>
      </c>
      <c r="K47" s="2" t="e">
        <f>(RANK(#REF!,$B47:$D47,1)*COUNTIF($B47:$D47,#REF!)+COUNTIF($B47:$D47,#REF!)*(COUNTIF($B47:$D47,#REF!)-1)/2)/COUNTIF($B47:$D47,#REF!)</f>
        <v>#REF!</v>
      </c>
      <c r="L47" s="2" t="e">
        <f>(RANK(#REF!,$B47:$D47,1)*COUNTIF($B47:$D47,#REF!)+COUNTIF($B47:$D47,#REF!)*(COUNTIF($B47:$D47,#REF!)-1)/2)/COUNTIF($B47:$D47,#REF!)</f>
        <v>#REF!</v>
      </c>
      <c r="M47" s="2" t="e">
        <f>(RANK(#REF!,$B47:$D47,1)*COUNTIF($B47:$D47,#REF!)+COUNTIF($B47:$D47,#REF!)*(COUNTIF($B47:$D47,#REF!)-1)/2)/COUNTIF($B47:$D47,#REF!)</f>
        <v>#REF!</v>
      </c>
      <c r="N47" s="2" t="e">
        <f>(RANK(#REF!,$B47:$D47,1)*COUNTIF($B47:$D47,#REF!)+COUNTIF($B47:$D47,#REF!)*(COUNTIF($B47:$D47,#REF!)-1)/2)/COUNTIF($B47:$D47,#REF!)</f>
        <v>#REF!</v>
      </c>
      <c r="O47" s="2" t="e">
        <f>(RANK(#REF!,$B47:$D47,1)*COUNTIF($B47:$D47,#REF!)+COUNTIF($B47:$D47,#REF!)*(COUNTIF($B47:$D47,#REF!)-1)/2)/COUNTIF($B47:$D47,#REF!)</f>
        <v>#REF!</v>
      </c>
      <c r="P47" s="2" t="e">
        <f>(RANK(#REF!,$B47:$D47,1)*COUNTIF($B47:$D47,#REF!)+COUNTIF($B47:$D47,#REF!)*(COUNTIF($B47:$D47,#REF!)-1)/2)/COUNTIF($B47:$D47,#REF!)</f>
        <v>#REF!</v>
      </c>
      <c r="Q47" s="2" t="e">
        <f>(RANK(#REF!,$B47:$D47,1)*COUNTIF($B47:$D47,#REF!)+COUNTIF($B47:$D47,#REF!)*(COUNTIF($B47:$D47,#REF!)-1)/2)/COUNTIF($B47:$D47,#REF!)</f>
        <v>#REF!</v>
      </c>
      <c r="R47" s="2" t="e">
        <f>(RANK(#REF!,$B47:$D47,1)*COUNTIF($B47:$D47,#REF!)+COUNTIF($B47:$D47,#REF!)*(COUNTIF($B47:$D47,#REF!)-1)/2)/COUNTIF($B47:$D47,#REF!)</f>
        <v>#REF!</v>
      </c>
      <c r="S47" s="2" t="e">
        <f>(RANK(#REF!,$B47:$D47,1)*COUNTIF($B47:$D47,#REF!)+COUNTIF($B47:$D47,#REF!)*(COUNTIF($B47:$D47,#REF!)-1)/2)/COUNTIF($B47:$D47,#REF!)</f>
        <v>#REF!</v>
      </c>
      <c r="T47" s="2" t="e">
        <f>(RANK(#REF!,$B47:$D47,1)*COUNTIF($B47:$D47,#REF!)+COUNTIF($B47:$D47,#REF!)*(COUNTIF($B47:$D47,#REF!)-1)/2)/COUNTIF($B47:$D47,#REF!)</f>
        <v>#REF!</v>
      </c>
      <c r="U47" s="2" t="e">
        <f>(RANK(#REF!,$B47:$D47,1)*COUNTIF($B47:$D47,#REF!)+COUNTIF($B47:$D47,#REF!)*(COUNTIF($B47:$D47,#REF!)-1)/2)/COUNTIF($B47:$D47,#REF!)</f>
        <v>#REF!</v>
      </c>
      <c r="V47" s="2" t="e">
        <f>(RANK(#REF!,$B47:$D47,1)*COUNTIF($B47:$D47,#REF!)+COUNTIF($B47:$D47,#REF!)*(COUNTIF($B47:$D47,#REF!)-1)/2)/COUNTIF($B47:$D47,#REF!)</f>
        <v>#REF!</v>
      </c>
      <c r="W47" s="2" t="e">
        <f>(RANK(#REF!,$B47:$D47,1)*COUNTIF($B47:$D47,#REF!)+COUNTIF($B47:$D47,#REF!)*(COUNTIF($B47:$D47,#REF!)-1)/2)/COUNTIF($B47:$D47,#REF!)</f>
        <v>#REF!</v>
      </c>
      <c r="X47" s="2" t="e">
        <f>(RANK(#REF!,$B47:$D47,1)*COUNTIF($B47:$D47,#REF!)+COUNTIF($B47:$D47,#REF!)*(COUNTIF($B47:$D47,#REF!)-1)/2)/COUNTIF($B47:$D47,#REF!)</f>
        <v>#REF!</v>
      </c>
      <c r="Y47" s="2" t="e">
        <f>(RANK(#REF!,$B47:$D47,1)*COUNTIF($B47:$D47,#REF!)+COUNTIF($B47:$D47,#REF!)*(COUNTIF($B47:$D47,#REF!)-1)/2)/COUNTIF($B47:$D47,#REF!)</f>
        <v>#REF!</v>
      </c>
      <c r="Z47" s="2" t="e">
        <f>(RANK(#REF!,$B47:$D47,1)*COUNTIF($B47:$D47,#REF!)+COUNTIF($B47:$D47,#REF!)*(COUNTIF($B47:$D47,#REF!)-1)/2)/COUNTIF($B47:$D47,#REF!)</f>
        <v>#REF!</v>
      </c>
      <c r="AA47" s="2" t="e">
        <f>(RANK(#REF!,$B47:$D47,1)*COUNTIF($B47:$D47,#REF!)+COUNTIF($B47:$D47,#REF!)*(COUNTIF($B47:$D47,#REF!)-1)/2)/COUNTIF($B47:$D47,#REF!)</f>
        <v>#REF!</v>
      </c>
      <c r="AB47" s="2" t="e">
        <f>(RANK(#REF!,$B47:$D47,1)*COUNTIF($B47:$D47,#REF!)+COUNTIF($B47:$D47,#REF!)*(COUNTIF($B47:$D47,#REF!)-1)/2)/COUNTIF($B47:$D47,#REF!)</f>
        <v>#REF!</v>
      </c>
    </row>
    <row r="48" spans="1:28" s="2" customFormat="1" ht="14.25" customHeight="1">
      <c r="A48" s="3" t="s">
        <v>67</v>
      </c>
      <c r="B48" s="39">
        <v>12.38</v>
      </c>
      <c r="C48" s="39">
        <v>8.4</v>
      </c>
      <c r="D48" s="39">
        <v>8.16</v>
      </c>
      <c r="E48" s="2">
        <f t="shared" si="5"/>
        <v>11.235466666666669</v>
      </c>
      <c r="G48" s="3" t="str">
        <f t="shared" si="6"/>
        <v>n=46</v>
      </c>
      <c r="H48" s="2">
        <f t="shared" si="7"/>
        <v>3</v>
      </c>
      <c r="I48" s="2">
        <f t="shared" si="8"/>
        <v>2</v>
      </c>
      <c r="J48" s="2">
        <f t="shared" si="9"/>
        <v>1</v>
      </c>
      <c r="K48" s="2" t="e">
        <f>(RANK(#REF!,$B48:$D48,1)*COUNTIF($B48:$D48,#REF!)+COUNTIF($B48:$D48,#REF!)*(COUNTIF($B48:$D48,#REF!)-1)/2)/COUNTIF($B48:$D48,#REF!)</f>
        <v>#REF!</v>
      </c>
      <c r="L48" s="2" t="e">
        <f>(RANK(#REF!,$B48:$D48,1)*COUNTIF($B48:$D48,#REF!)+COUNTIF($B48:$D48,#REF!)*(COUNTIF($B48:$D48,#REF!)-1)/2)/COUNTIF($B48:$D48,#REF!)</f>
        <v>#REF!</v>
      </c>
      <c r="M48" s="2" t="e">
        <f>(RANK(#REF!,$B48:$D48,1)*COUNTIF($B48:$D48,#REF!)+COUNTIF($B48:$D48,#REF!)*(COUNTIF($B48:$D48,#REF!)-1)/2)/COUNTIF($B48:$D48,#REF!)</f>
        <v>#REF!</v>
      </c>
      <c r="N48" s="2" t="e">
        <f>(RANK(#REF!,$B48:$D48,1)*COUNTIF($B48:$D48,#REF!)+COUNTIF($B48:$D48,#REF!)*(COUNTIF($B48:$D48,#REF!)-1)/2)/COUNTIF($B48:$D48,#REF!)</f>
        <v>#REF!</v>
      </c>
      <c r="O48" s="2" t="e">
        <f>(RANK(#REF!,$B48:$D48,1)*COUNTIF($B48:$D48,#REF!)+COUNTIF($B48:$D48,#REF!)*(COUNTIF($B48:$D48,#REF!)-1)/2)/COUNTIF($B48:$D48,#REF!)</f>
        <v>#REF!</v>
      </c>
      <c r="P48" s="2" t="e">
        <f>(RANK(#REF!,$B48:$D48,1)*COUNTIF($B48:$D48,#REF!)+COUNTIF($B48:$D48,#REF!)*(COUNTIF($B48:$D48,#REF!)-1)/2)/COUNTIF($B48:$D48,#REF!)</f>
        <v>#REF!</v>
      </c>
      <c r="Q48" s="2" t="e">
        <f>(RANK(#REF!,$B48:$D48,1)*COUNTIF($B48:$D48,#REF!)+COUNTIF($B48:$D48,#REF!)*(COUNTIF($B48:$D48,#REF!)-1)/2)/COUNTIF($B48:$D48,#REF!)</f>
        <v>#REF!</v>
      </c>
      <c r="R48" s="2" t="e">
        <f>(RANK(#REF!,$B48:$D48,1)*COUNTIF($B48:$D48,#REF!)+COUNTIF($B48:$D48,#REF!)*(COUNTIF($B48:$D48,#REF!)-1)/2)/COUNTIF($B48:$D48,#REF!)</f>
        <v>#REF!</v>
      </c>
      <c r="S48" s="2" t="e">
        <f>(RANK(#REF!,$B48:$D48,1)*COUNTIF($B48:$D48,#REF!)+COUNTIF($B48:$D48,#REF!)*(COUNTIF($B48:$D48,#REF!)-1)/2)/COUNTIF($B48:$D48,#REF!)</f>
        <v>#REF!</v>
      </c>
      <c r="T48" s="2" t="e">
        <f>(RANK(#REF!,$B48:$D48,1)*COUNTIF($B48:$D48,#REF!)+COUNTIF($B48:$D48,#REF!)*(COUNTIF($B48:$D48,#REF!)-1)/2)/COUNTIF($B48:$D48,#REF!)</f>
        <v>#REF!</v>
      </c>
      <c r="U48" s="2" t="e">
        <f>(RANK(#REF!,$B48:$D48,1)*COUNTIF($B48:$D48,#REF!)+COUNTIF($B48:$D48,#REF!)*(COUNTIF($B48:$D48,#REF!)-1)/2)/COUNTIF($B48:$D48,#REF!)</f>
        <v>#REF!</v>
      </c>
      <c r="V48" s="2" t="e">
        <f>(RANK(#REF!,$B48:$D48,1)*COUNTIF($B48:$D48,#REF!)+COUNTIF($B48:$D48,#REF!)*(COUNTIF($B48:$D48,#REF!)-1)/2)/COUNTIF($B48:$D48,#REF!)</f>
        <v>#REF!</v>
      </c>
      <c r="W48" s="2" t="e">
        <f>(RANK(#REF!,$B48:$D48,1)*COUNTIF($B48:$D48,#REF!)+COUNTIF($B48:$D48,#REF!)*(COUNTIF($B48:$D48,#REF!)-1)/2)/COUNTIF($B48:$D48,#REF!)</f>
        <v>#REF!</v>
      </c>
      <c r="X48" s="2" t="e">
        <f>(RANK(#REF!,$B48:$D48,1)*COUNTIF($B48:$D48,#REF!)+COUNTIF($B48:$D48,#REF!)*(COUNTIF($B48:$D48,#REF!)-1)/2)/COUNTIF($B48:$D48,#REF!)</f>
        <v>#REF!</v>
      </c>
      <c r="Y48" s="2" t="e">
        <f>(RANK(#REF!,$B48:$D48,1)*COUNTIF($B48:$D48,#REF!)+COUNTIF($B48:$D48,#REF!)*(COUNTIF($B48:$D48,#REF!)-1)/2)/COUNTIF($B48:$D48,#REF!)</f>
        <v>#REF!</v>
      </c>
      <c r="Z48" s="2" t="e">
        <f>(RANK(#REF!,$B48:$D48,1)*COUNTIF($B48:$D48,#REF!)+COUNTIF($B48:$D48,#REF!)*(COUNTIF($B48:$D48,#REF!)-1)/2)/COUNTIF($B48:$D48,#REF!)</f>
        <v>#REF!</v>
      </c>
      <c r="AA48" s="2" t="e">
        <f>(RANK(#REF!,$B48:$D48,1)*COUNTIF($B48:$D48,#REF!)+COUNTIF($B48:$D48,#REF!)*(COUNTIF($B48:$D48,#REF!)-1)/2)/COUNTIF($B48:$D48,#REF!)</f>
        <v>#REF!</v>
      </c>
      <c r="AB48" s="2" t="e">
        <f>(RANK(#REF!,$B48:$D48,1)*COUNTIF($B48:$D48,#REF!)+COUNTIF($B48:$D48,#REF!)*(COUNTIF($B48:$D48,#REF!)-1)/2)/COUNTIF($B48:$D48,#REF!)</f>
        <v>#REF!</v>
      </c>
    </row>
    <row r="49" spans="1:28" s="2" customFormat="1" ht="14.25" customHeight="1">
      <c r="A49" s="3" t="s">
        <v>66</v>
      </c>
      <c r="B49" s="39">
        <v>63</v>
      </c>
      <c r="C49" s="39">
        <v>8.08</v>
      </c>
      <c r="D49" s="39">
        <v>53.25</v>
      </c>
      <c r="E49" s="2">
        <f t="shared" si="5"/>
        <v>1717.199266666667</v>
      </c>
      <c r="G49" s="3" t="str">
        <f t="shared" si="6"/>
        <v>n=47</v>
      </c>
      <c r="H49" s="2">
        <f t="shared" si="7"/>
        <v>3</v>
      </c>
      <c r="I49" s="2">
        <f t="shared" si="8"/>
        <v>1</v>
      </c>
      <c r="J49" s="2">
        <f t="shared" si="9"/>
        <v>2</v>
      </c>
      <c r="K49" s="2" t="e">
        <f>(RANK(#REF!,$B49:$D49,1)*COUNTIF($B49:$D49,#REF!)+COUNTIF($B49:$D49,#REF!)*(COUNTIF($B49:$D49,#REF!)-1)/2)/COUNTIF($B49:$D49,#REF!)</f>
        <v>#REF!</v>
      </c>
      <c r="L49" s="2" t="e">
        <f>(RANK(#REF!,$B49:$D49,1)*COUNTIF($B49:$D49,#REF!)+COUNTIF($B49:$D49,#REF!)*(COUNTIF($B49:$D49,#REF!)-1)/2)/COUNTIF($B49:$D49,#REF!)</f>
        <v>#REF!</v>
      </c>
      <c r="M49" s="2" t="e">
        <f>(RANK(#REF!,$B49:$D49,1)*COUNTIF($B49:$D49,#REF!)+COUNTIF($B49:$D49,#REF!)*(COUNTIF($B49:$D49,#REF!)-1)/2)/COUNTIF($B49:$D49,#REF!)</f>
        <v>#REF!</v>
      </c>
      <c r="N49" s="2" t="e">
        <f>(RANK(#REF!,$B49:$D49,1)*COUNTIF($B49:$D49,#REF!)+COUNTIF($B49:$D49,#REF!)*(COUNTIF($B49:$D49,#REF!)-1)/2)/COUNTIF($B49:$D49,#REF!)</f>
        <v>#REF!</v>
      </c>
      <c r="O49" s="2" t="e">
        <f>(RANK(#REF!,$B49:$D49,1)*COUNTIF($B49:$D49,#REF!)+COUNTIF($B49:$D49,#REF!)*(COUNTIF($B49:$D49,#REF!)-1)/2)/COUNTIF($B49:$D49,#REF!)</f>
        <v>#REF!</v>
      </c>
      <c r="P49" s="2" t="e">
        <f>(RANK(#REF!,$B49:$D49,1)*COUNTIF($B49:$D49,#REF!)+COUNTIF($B49:$D49,#REF!)*(COUNTIF($B49:$D49,#REF!)-1)/2)/COUNTIF($B49:$D49,#REF!)</f>
        <v>#REF!</v>
      </c>
      <c r="Q49" s="2" t="e">
        <f>(RANK(#REF!,$B49:$D49,1)*COUNTIF($B49:$D49,#REF!)+COUNTIF($B49:$D49,#REF!)*(COUNTIF($B49:$D49,#REF!)-1)/2)/COUNTIF($B49:$D49,#REF!)</f>
        <v>#REF!</v>
      </c>
      <c r="R49" s="2" t="e">
        <f>(RANK(#REF!,$B49:$D49,1)*COUNTIF($B49:$D49,#REF!)+COUNTIF($B49:$D49,#REF!)*(COUNTIF($B49:$D49,#REF!)-1)/2)/COUNTIF($B49:$D49,#REF!)</f>
        <v>#REF!</v>
      </c>
      <c r="S49" s="2" t="e">
        <f>(RANK(#REF!,$B49:$D49,1)*COUNTIF($B49:$D49,#REF!)+COUNTIF($B49:$D49,#REF!)*(COUNTIF($B49:$D49,#REF!)-1)/2)/COUNTIF($B49:$D49,#REF!)</f>
        <v>#REF!</v>
      </c>
      <c r="T49" s="2" t="e">
        <f>(RANK(#REF!,$B49:$D49,1)*COUNTIF($B49:$D49,#REF!)+COUNTIF($B49:$D49,#REF!)*(COUNTIF($B49:$D49,#REF!)-1)/2)/COUNTIF($B49:$D49,#REF!)</f>
        <v>#REF!</v>
      </c>
      <c r="U49" s="2" t="e">
        <f>(RANK(#REF!,$B49:$D49,1)*COUNTIF($B49:$D49,#REF!)+COUNTIF($B49:$D49,#REF!)*(COUNTIF($B49:$D49,#REF!)-1)/2)/COUNTIF($B49:$D49,#REF!)</f>
        <v>#REF!</v>
      </c>
      <c r="V49" s="2" t="e">
        <f>(RANK(#REF!,$B49:$D49,1)*COUNTIF($B49:$D49,#REF!)+COUNTIF($B49:$D49,#REF!)*(COUNTIF($B49:$D49,#REF!)-1)/2)/COUNTIF($B49:$D49,#REF!)</f>
        <v>#REF!</v>
      </c>
      <c r="W49" s="2" t="e">
        <f>(RANK(#REF!,$B49:$D49,1)*COUNTIF($B49:$D49,#REF!)+COUNTIF($B49:$D49,#REF!)*(COUNTIF($B49:$D49,#REF!)-1)/2)/COUNTIF($B49:$D49,#REF!)</f>
        <v>#REF!</v>
      </c>
      <c r="X49" s="2" t="e">
        <f>(RANK(#REF!,$B49:$D49,1)*COUNTIF($B49:$D49,#REF!)+COUNTIF($B49:$D49,#REF!)*(COUNTIF($B49:$D49,#REF!)-1)/2)/COUNTIF($B49:$D49,#REF!)</f>
        <v>#REF!</v>
      </c>
      <c r="Y49" s="2" t="e">
        <f>(RANK(#REF!,$B49:$D49,1)*COUNTIF($B49:$D49,#REF!)+COUNTIF($B49:$D49,#REF!)*(COUNTIF($B49:$D49,#REF!)-1)/2)/COUNTIF($B49:$D49,#REF!)</f>
        <v>#REF!</v>
      </c>
      <c r="Z49" s="2" t="e">
        <f>(RANK(#REF!,$B49:$D49,1)*COUNTIF($B49:$D49,#REF!)+COUNTIF($B49:$D49,#REF!)*(COUNTIF($B49:$D49,#REF!)-1)/2)/COUNTIF($B49:$D49,#REF!)</f>
        <v>#REF!</v>
      </c>
      <c r="AA49" s="2" t="e">
        <f>(RANK(#REF!,$B49:$D49,1)*COUNTIF($B49:$D49,#REF!)+COUNTIF($B49:$D49,#REF!)*(COUNTIF($B49:$D49,#REF!)-1)/2)/COUNTIF($B49:$D49,#REF!)</f>
        <v>#REF!</v>
      </c>
      <c r="AB49" s="2" t="e">
        <f>(RANK(#REF!,$B49:$D49,1)*COUNTIF($B49:$D49,#REF!)+COUNTIF($B49:$D49,#REF!)*(COUNTIF($B49:$D49,#REF!)-1)/2)/COUNTIF($B49:$D49,#REF!)</f>
        <v>#REF!</v>
      </c>
    </row>
    <row r="50" spans="1:28" s="2" customFormat="1" ht="14.25" customHeight="1">
      <c r="A50" s="3" t="s">
        <v>65</v>
      </c>
      <c r="B50" s="39">
        <v>13.36</v>
      </c>
      <c r="C50" s="39">
        <v>6.95</v>
      </c>
      <c r="D50" s="39">
        <v>6.73</v>
      </c>
      <c r="E50" s="2">
        <f t="shared" si="5"/>
        <v>28.364466666666658</v>
      </c>
      <c r="G50" s="3" t="str">
        <f t="shared" si="6"/>
        <v>n=48</v>
      </c>
      <c r="H50" s="2">
        <f t="shared" si="7"/>
        <v>3</v>
      </c>
      <c r="I50" s="2">
        <f t="shared" si="8"/>
        <v>2</v>
      </c>
      <c r="J50" s="2">
        <f t="shared" si="9"/>
        <v>1</v>
      </c>
      <c r="K50" s="2" t="e">
        <f>(RANK(#REF!,$B50:$D50,1)*COUNTIF($B50:$D50,#REF!)+COUNTIF($B50:$D50,#REF!)*(COUNTIF($B50:$D50,#REF!)-1)/2)/COUNTIF($B50:$D50,#REF!)</f>
        <v>#REF!</v>
      </c>
      <c r="L50" s="2" t="e">
        <f>(RANK(#REF!,$B50:$D50,1)*COUNTIF($B50:$D50,#REF!)+COUNTIF($B50:$D50,#REF!)*(COUNTIF($B50:$D50,#REF!)-1)/2)/COUNTIF($B50:$D50,#REF!)</f>
        <v>#REF!</v>
      </c>
      <c r="M50" s="2" t="e">
        <f>(RANK(#REF!,$B50:$D50,1)*COUNTIF($B50:$D50,#REF!)+COUNTIF($B50:$D50,#REF!)*(COUNTIF($B50:$D50,#REF!)-1)/2)/COUNTIF($B50:$D50,#REF!)</f>
        <v>#REF!</v>
      </c>
      <c r="N50" s="2" t="e">
        <f>(RANK(#REF!,$B50:$D50,1)*COUNTIF($B50:$D50,#REF!)+COUNTIF($B50:$D50,#REF!)*(COUNTIF($B50:$D50,#REF!)-1)/2)/COUNTIF($B50:$D50,#REF!)</f>
        <v>#REF!</v>
      </c>
      <c r="O50" s="2" t="e">
        <f>(RANK(#REF!,$B50:$D50,1)*COUNTIF($B50:$D50,#REF!)+COUNTIF($B50:$D50,#REF!)*(COUNTIF($B50:$D50,#REF!)-1)/2)/COUNTIF($B50:$D50,#REF!)</f>
        <v>#REF!</v>
      </c>
      <c r="P50" s="2" t="e">
        <f>(RANK(#REF!,$B50:$D50,1)*COUNTIF($B50:$D50,#REF!)+COUNTIF($B50:$D50,#REF!)*(COUNTIF($B50:$D50,#REF!)-1)/2)/COUNTIF($B50:$D50,#REF!)</f>
        <v>#REF!</v>
      </c>
      <c r="Q50" s="2" t="e">
        <f>(RANK(#REF!,$B50:$D50,1)*COUNTIF($B50:$D50,#REF!)+COUNTIF($B50:$D50,#REF!)*(COUNTIF($B50:$D50,#REF!)-1)/2)/COUNTIF($B50:$D50,#REF!)</f>
        <v>#REF!</v>
      </c>
      <c r="R50" s="2" t="e">
        <f>(RANK(#REF!,$B50:$D50,1)*COUNTIF($B50:$D50,#REF!)+COUNTIF($B50:$D50,#REF!)*(COUNTIF($B50:$D50,#REF!)-1)/2)/COUNTIF($B50:$D50,#REF!)</f>
        <v>#REF!</v>
      </c>
      <c r="S50" s="2" t="e">
        <f>(RANK(#REF!,$B50:$D50,1)*COUNTIF($B50:$D50,#REF!)+COUNTIF($B50:$D50,#REF!)*(COUNTIF($B50:$D50,#REF!)-1)/2)/COUNTIF($B50:$D50,#REF!)</f>
        <v>#REF!</v>
      </c>
      <c r="T50" s="2" t="e">
        <f>(RANK(#REF!,$B50:$D50,1)*COUNTIF($B50:$D50,#REF!)+COUNTIF($B50:$D50,#REF!)*(COUNTIF($B50:$D50,#REF!)-1)/2)/COUNTIF($B50:$D50,#REF!)</f>
        <v>#REF!</v>
      </c>
      <c r="U50" s="2" t="e">
        <f>(RANK(#REF!,$B50:$D50,1)*COUNTIF($B50:$D50,#REF!)+COUNTIF($B50:$D50,#REF!)*(COUNTIF($B50:$D50,#REF!)-1)/2)/COUNTIF($B50:$D50,#REF!)</f>
        <v>#REF!</v>
      </c>
      <c r="V50" s="2" t="e">
        <f>(RANK(#REF!,$B50:$D50,1)*COUNTIF($B50:$D50,#REF!)+COUNTIF($B50:$D50,#REF!)*(COUNTIF($B50:$D50,#REF!)-1)/2)/COUNTIF($B50:$D50,#REF!)</f>
        <v>#REF!</v>
      </c>
      <c r="W50" s="2" t="e">
        <f>(RANK(#REF!,$B50:$D50,1)*COUNTIF($B50:$D50,#REF!)+COUNTIF($B50:$D50,#REF!)*(COUNTIF($B50:$D50,#REF!)-1)/2)/COUNTIF($B50:$D50,#REF!)</f>
        <v>#REF!</v>
      </c>
      <c r="X50" s="2" t="e">
        <f>(RANK(#REF!,$B50:$D50,1)*COUNTIF($B50:$D50,#REF!)+COUNTIF($B50:$D50,#REF!)*(COUNTIF($B50:$D50,#REF!)-1)/2)/COUNTIF($B50:$D50,#REF!)</f>
        <v>#REF!</v>
      </c>
      <c r="Y50" s="2" t="e">
        <f>(RANK(#REF!,$B50:$D50,1)*COUNTIF($B50:$D50,#REF!)+COUNTIF($B50:$D50,#REF!)*(COUNTIF($B50:$D50,#REF!)-1)/2)/COUNTIF($B50:$D50,#REF!)</f>
        <v>#REF!</v>
      </c>
      <c r="Z50" s="2" t="e">
        <f>(RANK(#REF!,$B50:$D50,1)*COUNTIF($B50:$D50,#REF!)+COUNTIF($B50:$D50,#REF!)*(COUNTIF($B50:$D50,#REF!)-1)/2)/COUNTIF($B50:$D50,#REF!)</f>
        <v>#REF!</v>
      </c>
      <c r="AA50" s="2" t="e">
        <f>(RANK(#REF!,$B50:$D50,1)*COUNTIF($B50:$D50,#REF!)+COUNTIF($B50:$D50,#REF!)*(COUNTIF($B50:$D50,#REF!)-1)/2)/COUNTIF($B50:$D50,#REF!)</f>
        <v>#REF!</v>
      </c>
      <c r="AB50" s="2" t="e">
        <f>(RANK(#REF!,$B50:$D50,1)*COUNTIF($B50:$D50,#REF!)+COUNTIF($B50:$D50,#REF!)*(COUNTIF($B50:$D50,#REF!)-1)/2)/COUNTIF($B50:$D50,#REF!)</f>
        <v>#REF!</v>
      </c>
    </row>
    <row r="51" spans="1:28" s="2" customFormat="1" ht="14.25" customHeight="1">
      <c r="A51" s="3" t="s">
        <v>64</v>
      </c>
      <c r="B51" s="39">
        <v>10.65</v>
      </c>
      <c r="C51" s="39">
        <v>8.2799999999999994</v>
      </c>
      <c r="D51" s="39">
        <v>21.26</v>
      </c>
      <c r="E51" s="2">
        <f t="shared" si="5"/>
        <v>95.556466666666694</v>
      </c>
      <c r="G51" s="3" t="str">
        <f t="shared" si="6"/>
        <v>n=49</v>
      </c>
      <c r="H51" s="2">
        <f t="shared" si="7"/>
        <v>2</v>
      </c>
      <c r="I51" s="2">
        <f t="shared" si="8"/>
        <v>1</v>
      </c>
      <c r="J51" s="2">
        <f t="shared" si="9"/>
        <v>3</v>
      </c>
      <c r="K51" s="2" t="e">
        <f>(RANK(#REF!,$B51:$D51,1)*COUNTIF($B51:$D51,#REF!)+COUNTIF($B51:$D51,#REF!)*(COUNTIF($B51:$D51,#REF!)-1)/2)/COUNTIF($B51:$D51,#REF!)</f>
        <v>#REF!</v>
      </c>
      <c r="L51" s="2" t="e">
        <f>(RANK(#REF!,$B51:$D51,1)*COUNTIF($B51:$D51,#REF!)+COUNTIF($B51:$D51,#REF!)*(COUNTIF($B51:$D51,#REF!)-1)/2)/COUNTIF($B51:$D51,#REF!)</f>
        <v>#REF!</v>
      </c>
      <c r="M51" s="2" t="e">
        <f>(RANK(#REF!,$B51:$D51,1)*COUNTIF($B51:$D51,#REF!)+COUNTIF($B51:$D51,#REF!)*(COUNTIF($B51:$D51,#REF!)-1)/2)/COUNTIF($B51:$D51,#REF!)</f>
        <v>#REF!</v>
      </c>
      <c r="N51" s="2" t="e">
        <f>(RANK(#REF!,$B51:$D51,1)*COUNTIF($B51:$D51,#REF!)+COUNTIF($B51:$D51,#REF!)*(COUNTIF($B51:$D51,#REF!)-1)/2)/COUNTIF($B51:$D51,#REF!)</f>
        <v>#REF!</v>
      </c>
      <c r="O51" s="2" t="e">
        <f>(RANK(#REF!,$B51:$D51,1)*COUNTIF($B51:$D51,#REF!)+COUNTIF($B51:$D51,#REF!)*(COUNTIF($B51:$D51,#REF!)-1)/2)/COUNTIF($B51:$D51,#REF!)</f>
        <v>#REF!</v>
      </c>
      <c r="P51" s="2" t="e">
        <f>(RANK(#REF!,$B51:$D51,1)*COUNTIF($B51:$D51,#REF!)+COUNTIF($B51:$D51,#REF!)*(COUNTIF($B51:$D51,#REF!)-1)/2)/COUNTIF($B51:$D51,#REF!)</f>
        <v>#REF!</v>
      </c>
      <c r="Q51" s="2" t="e">
        <f>(RANK(#REF!,$B51:$D51,1)*COUNTIF($B51:$D51,#REF!)+COUNTIF($B51:$D51,#REF!)*(COUNTIF($B51:$D51,#REF!)-1)/2)/COUNTIF($B51:$D51,#REF!)</f>
        <v>#REF!</v>
      </c>
      <c r="R51" s="2" t="e">
        <f>(RANK(#REF!,$B51:$D51,1)*COUNTIF($B51:$D51,#REF!)+COUNTIF($B51:$D51,#REF!)*(COUNTIF($B51:$D51,#REF!)-1)/2)/COUNTIF($B51:$D51,#REF!)</f>
        <v>#REF!</v>
      </c>
      <c r="S51" s="2" t="e">
        <f>(RANK(#REF!,$B51:$D51,1)*COUNTIF($B51:$D51,#REF!)+COUNTIF($B51:$D51,#REF!)*(COUNTIF($B51:$D51,#REF!)-1)/2)/COUNTIF($B51:$D51,#REF!)</f>
        <v>#REF!</v>
      </c>
      <c r="T51" s="2" t="e">
        <f>(RANK(#REF!,$B51:$D51,1)*COUNTIF($B51:$D51,#REF!)+COUNTIF($B51:$D51,#REF!)*(COUNTIF($B51:$D51,#REF!)-1)/2)/COUNTIF($B51:$D51,#REF!)</f>
        <v>#REF!</v>
      </c>
      <c r="U51" s="2" t="e">
        <f>(RANK(#REF!,$B51:$D51,1)*COUNTIF($B51:$D51,#REF!)+COUNTIF($B51:$D51,#REF!)*(COUNTIF($B51:$D51,#REF!)-1)/2)/COUNTIF($B51:$D51,#REF!)</f>
        <v>#REF!</v>
      </c>
      <c r="V51" s="2" t="e">
        <f>(RANK(#REF!,$B51:$D51,1)*COUNTIF($B51:$D51,#REF!)+COUNTIF($B51:$D51,#REF!)*(COUNTIF($B51:$D51,#REF!)-1)/2)/COUNTIF($B51:$D51,#REF!)</f>
        <v>#REF!</v>
      </c>
      <c r="W51" s="2" t="e">
        <f>(RANK(#REF!,$B51:$D51,1)*COUNTIF($B51:$D51,#REF!)+COUNTIF($B51:$D51,#REF!)*(COUNTIF($B51:$D51,#REF!)-1)/2)/COUNTIF($B51:$D51,#REF!)</f>
        <v>#REF!</v>
      </c>
      <c r="X51" s="2" t="e">
        <f>(RANK(#REF!,$B51:$D51,1)*COUNTIF($B51:$D51,#REF!)+COUNTIF($B51:$D51,#REF!)*(COUNTIF($B51:$D51,#REF!)-1)/2)/COUNTIF($B51:$D51,#REF!)</f>
        <v>#REF!</v>
      </c>
      <c r="Y51" s="2" t="e">
        <f>(RANK(#REF!,$B51:$D51,1)*COUNTIF($B51:$D51,#REF!)+COUNTIF($B51:$D51,#REF!)*(COUNTIF($B51:$D51,#REF!)-1)/2)/COUNTIF($B51:$D51,#REF!)</f>
        <v>#REF!</v>
      </c>
      <c r="Z51" s="2" t="e">
        <f>(RANK(#REF!,$B51:$D51,1)*COUNTIF($B51:$D51,#REF!)+COUNTIF($B51:$D51,#REF!)*(COUNTIF($B51:$D51,#REF!)-1)/2)/COUNTIF($B51:$D51,#REF!)</f>
        <v>#REF!</v>
      </c>
      <c r="AA51" s="2" t="e">
        <f>(RANK(#REF!,$B51:$D51,1)*COUNTIF($B51:$D51,#REF!)+COUNTIF($B51:$D51,#REF!)*(COUNTIF($B51:$D51,#REF!)-1)/2)/COUNTIF($B51:$D51,#REF!)</f>
        <v>#REF!</v>
      </c>
      <c r="AB51" s="2" t="e">
        <f>(RANK(#REF!,$B51:$D51,1)*COUNTIF($B51:$D51,#REF!)+COUNTIF($B51:$D51,#REF!)*(COUNTIF($B51:$D51,#REF!)-1)/2)/COUNTIF($B51:$D51,#REF!)</f>
        <v>#REF!</v>
      </c>
    </row>
    <row r="52" spans="1:28" s="2" customFormat="1" ht="14.25" customHeight="1">
      <c r="A52" s="3" t="s">
        <v>63</v>
      </c>
      <c r="B52" s="39">
        <v>10.51</v>
      </c>
      <c r="C52" s="39">
        <v>5.16</v>
      </c>
      <c r="D52" s="39">
        <v>5.18</v>
      </c>
      <c r="E52" s="2">
        <f t="shared" si="5"/>
        <v>19.0106</v>
      </c>
      <c r="G52" s="3" t="str">
        <f t="shared" si="6"/>
        <v>n=50</v>
      </c>
      <c r="H52" s="2">
        <f t="shared" si="7"/>
        <v>3</v>
      </c>
      <c r="I52" s="2">
        <f t="shared" si="8"/>
        <v>1</v>
      </c>
      <c r="J52" s="2">
        <f t="shared" si="9"/>
        <v>2</v>
      </c>
      <c r="K52" s="2" t="e">
        <f>(RANK(#REF!,$B52:$D52,1)*COUNTIF($B52:$D52,#REF!)+COUNTIF($B52:$D52,#REF!)*(COUNTIF($B52:$D52,#REF!)-1)/2)/COUNTIF($B52:$D52,#REF!)</f>
        <v>#REF!</v>
      </c>
      <c r="L52" s="2" t="e">
        <f>(RANK(#REF!,$B52:$D52,1)*COUNTIF($B52:$D52,#REF!)+COUNTIF($B52:$D52,#REF!)*(COUNTIF($B52:$D52,#REF!)-1)/2)/COUNTIF($B52:$D52,#REF!)</f>
        <v>#REF!</v>
      </c>
      <c r="M52" s="2" t="e">
        <f>(RANK(#REF!,$B52:$D52,1)*COUNTIF($B52:$D52,#REF!)+COUNTIF($B52:$D52,#REF!)*(COUNTIF($B52:$D52,#REF!)-1)/2)/COUNTIF($B52:$D52,#REF!)</f>
        <v>#REF!</v>
      </c>
      <c r="N52" s="2" t="e">
        <f>(RANK(#REF!,$B52:$D52,1)*COUNTIF($B52:$D52,#REF!)+COUNTIF($B52:$D52,#REF!)*(COUNTIF($B52:$D52,#REF!)-1)/2)/COUNTIF($B52:$D52,#REF!)</f>
        <v>#REF!</v>
      </c>
      <c r="O52" s="2" t="e">
        <f>(RANK(#REF!,$B52:$D52,1)*COUNTIF($B52:$D52,#REF!)+COUNTIF($B52:$D52,#REF!)*(COUNTIF($B52:$D52,#REF!)-1)/2)/COUNTIF($B52:$D52,#REF!)</f>
        <v>#REF!</v>
      </c>
      <c r="P52" s="2" t="e">
        <f>(RANK(#REF!,$B52:$D52,1)*COUNTIF($B52:$D52,#REF!)+COUNTIF($B52:$D52,#REF!)*(COUNTIF($B52:$D52,#REF!)-1)/2)/COUNTIF($B52:$D52,#REF!)</f>
        <v>#REF!</v>
      </c>
      <c r="Q52" s="2" t="e">
        <f>(RANK(#REF!,$B52:$D52,1)*COUNTIF($B52:$D52,#REF!)+COUNTIF($B52:$D52,#REF!)*(COUNTIF($B52:$D52,#REF!)-1)/2)/COUNTIF($B52:$D52,#REF!)</f>
        <v>#REF!</v>
      </c>
      <c r="R52" s="2" t="e">
        <f>(RANK(#REF!,$B52:$D52,1)*COUNTIF($B52:$D52,#REF!)+COUNTIF($B52:$D52,#REF!)*(COUNTIF($B52:$D52,#REF!)-1)/2)/COUNTIF($B52:$D52,#REF!)</f>
        <v>#REF!</v>
      </c>
      <c r="S52" s="2" t="e">
        <f>(RANK(#REF!,$B52:$D52,1)*COUNTIF($B52:$D52,#REF!)+COUNTIF($B52:$D52,#REF!)*(COUNTIF($B52:$D52,#REF!)-1)/2)/COUNTIF($B52:$D52,#REF!)</f>
        <v>#REF!</v>
      </c>
      <c r="T52" s="2" t="e">
        <f>(RANK(#REF!,$B52:$D52,1)*COUNTIF($B52:$D52,#REF!)+COUNTIF($B52:$D52,#REF!)*(COUNTIF($B52:$D52,#REF!)-1)/2)/COUNTIF($B52:$D52,#REF!)</f>
        <v>#REF!</v>
      </c>
      <c r="U52" s="2" t="e">
        <f>(RANK(#REF!,$B52:$D52,1)*COUNTIF($B52:$D52,#REF!)+COUNTIF($B52:$D52,#REF!)*(COUNTIF($B52:$D52,#REF!)-1)/2)/COUNTIF($B52:$D52,#REF!)</f>
        <v>#REF!</v>
      </c>
      <c r="V52" s="2" t="e">
        <f>(RANK(#REF!,$B52:$D52,1)*COUNTIF($B52:$D52,#REF!)+COUNTIF($B52:$D52,#REF!)*(COUNTIF($B52:$D52,#REF!)-1)/2)/COUNTIF($B52:$D52,#REF!)</f>
        <v>#REF!</v>
      </c>
      <c r="W52" s="2" t="e">
        <f>(RANK(#REF!,$B52:$D52,1)*COUNTIF($B52:$D52,#REF!)+COUNTIF($B52:$D52,#REF!)*(COUNTIF($B52:$D52,#REF!)-1)/2)/COUNTIF($B52:$D52,#REF!)</f>
        <v>#REF!</v>
      </c>
      <c r="X52" s="2" t="e">
        <f>(RANK(#REF!,$B52:$D52,1)*COUNTIF($B52:$D52,#REF!)+COUNTIF($B52:$D52,#REF!)*(COUNTIF($B52:$D52,#REF!)-1)/2)/COUNTIF($B52:$D52,#REF!)</f>
        <v>#REF!</v>
      </c>
      <c r="Y52" s="2" t="e">
        <f>(RANK(#REF!,$B52:$D52,1)*COUNTIF($B52:$D52,#REF!)+COUNTIF($B52:$D52,#REF!)*(COUNTIF($B52:$D52,#REF!)-1)/2)/COUNTIF($B52:$D52,#REF!)</f>
        <v>#REF!</v>
      </c>
      <c r="Z52" s="2" t="e">
        <f>(RANK(#REF!,$B52:$D52,1)*COUNTIF($B52:$D52,#REF!)+COUNTIF($B52:$D52,#REF!)*(COUNTIF($B52:$D52,#REF!)-1)/2)/COUNTIF($B52:$D52,#REF!)</f>
        <v>#REF!</v>
      </c>
      <c r="AA52" s="2" t="e">
        <f>(RANK(#REF!,$B52:$D52,1)*COUNTIF($B52:$D52,#REF!)+COUNTIF($B52:$D52,#REF!)*(COUNTIF($B52:$D52,#REF!)-1)/2)/COUNTIF($B52:$D52,#REF!)</f>
        <v>#REF!</v>
      </c>
      <c r="AB52" s="2" t="e">
        <f>(RANK(#REF!,$B52:$D52,1)*COUNTIF($B52:$D52,#REF!)+COUNTIF($B52:$D52,#REF!)*(COUNTIF($B52:$D52,#REF!)-1)/2)/COUNTIF($B52:$D52,#REF!)</f>
        <v>#REF!</v>
      </c>
    </row>
    <row r="53" spans="1:28" s="2" customFormat="1" ht="14.25" customHeight="1">
      <c r="A53" s="3" t="s">
        <v>62</v>
      </c>
      <c r="B53" s="39">
        <v>34.75</v>
      </c>
      <c r="C53" s="39">
        <v>10.61</v>
      </c>
      <c r="D53" s="39">
        <v>57.77</v>
      </c>
      <c r="E53" s="2">
        <f t="shared" si="5"/>
        <v>1112.2418666666667</v>
      </c>
      <c r="G53" s="3" t="str">
        <f t="shared" si="6"/>
        <v>n=51</v>
      </c>
      <c r="H53" s="2">
        <f t="shared" si="7"/>
        <v>2</v>
      </c>
      <c r="I53" s="2">
        <f t="shared" si="8"/>
        <v>1</v>
      </c>
      <c r="J53" s="2">
        <f t="shared" si="9"/>
        <v>3</v>
      </c>
      <c r="K53" s="2" t="e">
        <f>(RANK(#REF!,$B53:$D53,1)*COUNTIF($B53:$D53,#REF!)+COUNTIF($B53:$D53,#REF!)*(COUNTIF($B53:$D53,#REF!)-1)/2)/COUNTIF($B53:$D53,#REF!)</f>
        <v>#REF!</v>
      </c>
      <c r="L53" s="2" t="e">
        <f>(RANK(#REF!,$B53:$D53,1)*COUNTIF($B53:$D53,#REF!)+COUNTIF($B53:$D53,#REF!)*(COUNTIF($B53:$D53,#REF!)-1)/2)/COUNTIF($B53:$D53,#REF!)</f>
        <v>#REF!</v>
      </c>
      <c r="M53" s="2" t="e">
        <f>(RANK(#REF!,$B53:$D53,1)*COUNTIF($B53:$D53,#REF!)+COUNTIF($B53:$D53,#REF!)*(COUNTIF($B53:$D53,#REF!)-1)/2)/COUNTIF($B53:$D53,#REF!)</f>
        <v>#REF!</v>
      </c>
      <c r="N53" s="2" t="e">
        <f>(RANK(#REF!,$B53:$D53,1)*COUNTIF($B53:$D53,#REF!)+COUNTIF($B53:$D53,#REF!)*(COUNTIF($B53:$D53,#REF!)-1)/2)/COUNTIF($B53:$D53,#REF!)</f>
        <v>#REF!</v>
      </c>
      <c r="O53" s="2" t="e">
        <f>(RANK(#REF!,$B53:$D53,1)*COUNTIF($B53:$D53,#REF!)+COUNTIF($B53:$D53,#REF!)*(COUNTIF($B53:$D53,#REF!)-1)/2)/COUNTIF($B53:$D53,#REF!)</f>
        <v>#REF!</v>
      </c>
      <c r="P53" s="2" t="e">
        <f>(RANK(#REF!,$B53:$D53,1)*COUNTIF($B53:$D53,#REF!)+COUNTIF($B53:$D53,#REF!)*(COUNTIF($B53:$D53,#REF!)-1)/2)/COUNTIF($B53:$D53,#REF!)</f>
        <v>#REF!</v>
      </c>
      <c r="Q53" s="2" t="e">
        <f>(RANK(#REF!,$B53:$D53,1)*COUNTIF($B53:$D53,#REF!)+COUNTIF($B53:$D53,#REF!)*(COUNTIF($B53:$D53,#REF!)-1)/2)/COUNTIF($B53:$D53,#REF!)</f>
        <v>#REF!</v>
      </c>
      <c r="R53" s="2" t="e">
        <f>(RANK(#REF!,$B53:$D53,1)*COUNTIF($B53:$D53,#REF!)+COUNTIF($B53:$D53,#REF!)*(COUNTIF($B53:$D53,#REF!)-1)/2)/COUNTIF($B53:$D53,#REF!)</f>
        <v>#REF!</v>
      </c>
      <c r="S53" s="2" t="e">
        <f>(RANK(#REF!,$B53:$D53,1)*COUNTIF($B53:$D53,#REF!)+COUNTIF($B53:$D53,#REF!)*(COUNTIF($B53:$D53,#REF!)-1)/2)/COUNTIF($B53:$D53,#REF!)</f>
        <v>#REF!</v>
      </c>
      <c r="T53" s="2" t="e">
        <f>(RANK(#REF!,$B53:$D53,1)*COUNTIF($B53:$D53,#REF!)+COUNTIF($B53:$D53,#REF!)*(COUNTIF($B53:$D53,#REF!)-1)/2)/COUNTIF($B53:$D53,#REF!)</f>
        <v>#REF!</v>
      </c>
      <c r="U53" s="2" t="e">
        <f>(RANK(#REF!,$B53:$D53,1)*COUNTIF($B53:$D53,#REF!)+COUNTIF($B53:$D53,#REF!)*(COUNTIF($B53:$D53,#REF!)-1)/2)/COUNTIF($B53:$D53,#REF!)</f>
        <v>#REF!</v>
      </c>
      <c r="V53" s="2" t="e">
        <f>(RANK(#REF!,$B53:$D53,1)*COUNTIF($B53:$D53,#REF!)+COUNTIF($B53:$D53,#REF!)*(COUNTIF($B53:$D53,#REF!)-1)/2)/COUNTIF($B53:$D53,#REF!)</f>
        <v>#REF!</v>
      </c>
      <c r="W53" s="2" t="e">
        <f>(RANK(#REF!,$B53:$D53,1)*COUNTIF($B53:$D53,#REF!)+COUNTIF($B53:$D53,#REF!)*(COUNTIF($B53:$D53,#REF!)-1)/2)/COUNTIF($B53:$D53,#REF!)</f>
        <v>#REF!</v>
      </c>
      <c r="X53" s="2" t="e">
        <f>(RANK(#REF!,$B53:$D53,1)*COUNTIF($B53:$D53,#REF!)+COUNTIF($B53:$D53,#REF!)*(COUNTIF($B53:$D53,#REF!)-1)/2)/COUNTIF($B53:$D53,#REF!)</f>
        <v>#REF!</v>
      </c>
      <c r="Y53" s="2" t="e">
        <f>(RANK(#REF!,$B53:$D53,1)*COUNTIF($B53:$D53,#REF!)+COUNTIF($B53:$D53,#REF!)*(COUNTIF($B53:$D53,#REF!)-1)/2)/COUNTIF($B53:$D53,#REF!)</f>
        <v>#REF!</v>
      </c>
      <c r="Z53" s="2" t="e">
        <f>(RANK(#REF!,$B53:$D53,1)*COUNTIF($B53:$D53,#REF!)+COUNTIF($B53:$D53,#REF!)*(COUNTIF($B53:$D53,#REF!)-1)/2)/COUNTIF($B53:$D53,#REF!)</f>
        <v>#REF!</v>
      </c>
      <c r="AA53" s="2" t="e">
        <f>(RANK(#REF!,$B53:$D53,1)*COUNTIF($B53:$D53,#REF!)+COUNTIF($B53:$D53,#REF!)*(COUNTIF($B53:$D53,#REF!)-1)/2)/COUNTIF($B53:$D53,#REF!)</f>
        <v>#REF!</v>
      </c>
      <c r="AB53" s="2" t="e">
        <f>(RANK(#REF!,$B53:$D53,1)*COUNTIF($B53:$D53,#REF!)+COUNTIF($B53:$D53,#REF!)*(COUNTIF($B53:$D53,#REF!)-1)/2)/COUNTIF($B53:$D53,#REF!)</f>
        <v>#REF!</v>
      </c>
    </row>
    <row r="54" spans="1:28" s="2" customFormat="1" ht="14.25" customHeight="1">
      <c r="A54" s="3" t="s">
        <v>61</v>
      </c>
      <c r="B54" s="39">
        <v>13.18</v>
      </c>
      <c r="C54" s="39">
        <v>6.01</v>
      </c>
      <c r="D54" s="39">
        <v>49.62</v>
      </c>
      <c r="E54" s="2">
        <f t="shared" si="5"/>
        <v>1093.7048666666665</v>
      </c>
      <c r="G54" s="3" t="str">
        <f t="shared" si="6"/>
        <v>n=52</v>
      </c>
      <c r="H54" s="2">
        <f t="shared" si="7"/>
        <v>2</v>
      </c>
      <c r="I54" s="2">
        <f t="shared" si="8"/>
        <v>1</v>
      </c>
      <c r="J54" s="2">
        <f t="shared" si="9"/>
        <v>3</v>
      </c>
      <c r="K54" s="2" t="e">
        <f>(RANK(#REF!,$B54:$D54,1)*COUNTIF($B54:$D54,#REF!)+COUNTIF($B54:$D54,#REF!)*(COUNTIF($B54:$D54,#REF!)-1)/2)/COUNTIF($B54:$D54,#REF!)</f>
        <v>#REF!</v>
      </c>
      <c r="L54" s="2" t="e">
        <f>(RANK(#REF!,$B54:$D54,1)*COUNTIF($B54:$D54,#REF!)+COUNTIF($B54:$D54,#REF!)*(COUNTIF($B54:$D54,#REF!)-1)/2)/COUNTIF($B54:$D54,#REF!)</f>
        <v>#REF!</v>
      </c>
      <c r="M54" s="2" t="e">
        <f>(RANK(#REF!,$B54:$D54,1)*COUNTIF($B54:$D54,#REF!)+COUNTIF($B54:$D54,#REF!)*(COUNTIF($B54:$D54,#REF!)-1)/2)/COUNTIF($B54:$D54,#REF!)</f>
        <v>#REF!</v>
      </c>
      <c r="N54" s="2" t="e">
        <f>(RANK(#REF!,$B54:$D54,1)*COUNTIF($B54:$D54,#REF!)+COUNTIF($B54:$D54,#REF!)*(COUNTIF($B54:$D54,#REF!)-1)/2)/COUNTIF($B54:$D54,#REF!)</f>
        <v>#REF!</v>
      </c>
      <c r="O54" s="2" t="e">
        <f>(RANK(#REF!,$B54:$D54,1)*COUNTIF($B54:$D54,#REF!)+COUNTIF($B54:$D54,#REF!)*(COUNTIF($B54:$D54,#REF!)-1)/2)/COUNTIF($B54:$D54,#REF!)</f>
        <v>#REF!</v>
      </c>
      <c r="P54" s="2" t="e">
        <f>(RANK(#REF!,$B54:$D54,1)*COUNTIF($B54:$D54,#REF!)+COUNTIF($B54:$D54,#REF!)*(COUNTIF($B54:$D54,#REF!)-1)/2)/COUNTIF($B54:$D54,#REF!)</f>
        <v>#REF!</v>
      </c>
      <c r="Q54" s="2" t="e">
        <f>(RANK(#REF!,$B54:$D54,1)*COUNTIF($B54:$D54,#REF!)+COUNTIF($B54:$D54,#REF!)*(COUNTIF($B54:$D54,#REF!)-1)/2)/COUNTIF($B54:$D54,#REF!)</f>
        <v>#REF!</v>
      </c>
      <c r="R54" s="2" t="e">
        <f>(RANK(#REF!,$B54:$D54,1)*COUNTIF($B54:$D54,#REF!)+COUNTIF($B54:$D54,#REF!)*(COUNTIF($B54:$D54,#REF!)-1)/2)/COUNTIF($B54:$D54,#REF!)</f>
        <v>#REF!</v>
      </c>
      <c r="S54" s="2" t="e">
        <f>(RANK(#REF!,$B54:$D54,1)*COUNTIF($B54:$D54,#REF!)+COUNTIF($B54:$D54,#REF!)*(COUNTIF($B54:$D54,#REF!)-1)/2)/COUNTIF($B54:$D54,#REF!)</f>
        <v>#REF!</v>
      </c>
      <c r="T54" s="2" t="e">
        <f>(RANK(#REF!,$B54:$D54,1)*COUNTIF($B54:$D54,#REF!)+COUNTIF($B54:$D54,#REF!)*(COUNTIF($B54:$D54,#REF!)-1)/2)/COUNTIF($B54:$D54,#REF!)</f>
        <v>#REF!</v>
      </c>
      <c r="U54" s="2" t="e">
        <f>(RANK(#REF!,$B54:$D54,1)*COUNTIF($B54:$D54,#REF!)+COUNTIF($B54:$D54,#REF!)*(COUNTIF($B54:$D54,#REF!)-1)/2)/COUNTIF($B54:$D54,#REF!)</f>
        <v>#REF!</v>
      </c>
      <c r="V54" s="2" t="e">
        <f>(RANK(#REF!,$B54:$D54,1)*COUNTIF($B54:$D54,#REF!)+COUNTIF($B54:$D54,#REF!)*(COUNTIF($B54:$D54,#REF!)-1)/2)/COUNTIF($B54:$D54,#REF!)</f>
        <v>#REF!</v>
      </c>
      <c r="W54" s="2" t="e">
        <f>(RANK(#REF!,$B54:$D54,1)*COUNTIF($B54:$D54,#REF!)+COUNTIF($B54:$D54,#REF!)*(COUNTIF($B54:$D54,#REF!)-1)/2)/COUNTIF($B54:$D54,#REF!)</f>
        <v>#REF!</v>
      </c>
      <c r="X54" s="2" t="e">
        <f>(RANK(#REF!,$B54:$D54,1)*COUNTIF($B54:$D54,#REF!)+COUNTIF($B54:$D54,#REF!)*(COUNTIF($B54:$D54,#REF!)-1)/2)/COUNTIF($B54:$D54,#REF!)</f>
        <v>#REF!</v>
      </c>
      <c r="Y54" s="2" t="e">
        <f>(RANK(#REF!,$B54:$D54,1)*COUNTIF($B54:$D54,#REF!)+COUNTIF($B54:$D54,#REF!)*(COUNTIF($B54:$D54,#REF!)-1)/2)/COUNTIF($B54:$D54,#REF!)</f>
        <v>#REF!</v>
      </c>
      <c r="Z54" s="2" t="e">
        <f>(RANK(#REF!,$B54:$D54,1)*COUNTIF($B54:$D54,#REF!)+COUNTIF($B54:$D54,#REF!)*(COUNTIF($B54:$D54,#REF!)-1)/2)/COUNTIF($B54:$D54,#REF!)</f>
        <v>#REF!</v>
      </c>
      <c r="AA54" s="2" t="e">
        <f>(RANK(#REF!,$B54:$D54,1)*COUNTIF($B54:$D54,#REF!)+COUNTIF($B54:$D54,#REF!)*(COUNTIF($B54:$D54,#REF!)-1)/2)/COUNTIF($B54:$D54,#REF!)</f>
        <v>#REF!</v>
      </c>
      <c r="AB54" s="2" t="e">
        <f>(RANK(#REF!,$B54:$D54,1)*COUNTIF($B54:$D54,#REF!)+COUNTIF($B54:$D54,#REF!)*(COUNTIF($B54:$D54,#REF!)-1)/2)/COUNTIF($B54:$D54,#REF!)</f>
        <v>#REF!</v>
      </c>
    </row>
    <row r="55" spans="1:28" s="2" customFormat="1" ht="14.25" customHeight="1">
      <c r="A55" s="3" t="s">
        <v>60</v>
      </c>
      <c r="B55" s="39">
        <v>14.5</v>
      </c>
      <c r="C55" s="39">
        <v>6.91</v>
      </c>
      <c r="D55" s="39">
        <v>9.7100000000000009</v>
      </c>
      <c r="E55" s="2">
        <f t="shared" si="5"/>
        <v>29.464066666666664</v>
      </c>
      <c r="G55" s="3" t="str">
        <f t="shared" si="6"/>
        <v>n=53</v>
      </c>
      <c r="H55" s="2">
        <f t="shared" si="7"/>
        <v>3</v>
      </c>
      <c r="I55" s="2">
        <f t="shared" si="8"/>
        <v>1</v>
      </c>
      <c r="J55" s="2">
        <f t="shared" si="9"/>
        <v>2</v>
      </c>
      <c r="K55" s="2" t="e">
        <f>(RANK(#REF!,$B55:$D55,1)*COUNTIF($B55:$D55,#REF!)+COUNTIF($B55:$D55,#REF!)*(COUNTIF($B55:$D55,#REF!)-1)/2)/COUNTIF($B55:$D55,#REF!)</f>
        <v>#REF!</v>
      </c>
      <c r="L55" s="2" t="e">
        <f>(RANK(#REF!,$B55:$D55,1)*COUNTIF($B55:$D55,#REF!)+COUNTIF($B55:$D55,#REF!)*(COUNTIF($B55:$D55,#REF!)-1)/2)/COUNTIF($B55:$D55,#REF!)</f>
        <v>#REF!</v>
      </c>
      <c r="M55" s="2" t="e">
        <f>(RANK(#REF!,$B55:$D55,1)*COUNTIF($B55:$D55,#REF!)+COUNTIF($B55:$D55,#REF!)*(COUNTIF($B55:$D55,#REF!)-1)/2)/COUNTIF($B55:$D55,#REF!)</f>
        <v>#REF!</v>
      </c>
      <c r="N55" s="2" t="e">
        <f>(RANK(#REF!,$B55:$D55,1)*COUNTIF($B55:$D55,#REF!)+COUNTIF($B55:$D55,#REF!)*(COUNTIF($B55:$D55,#REF!)-1)/2)/COUNTIF($B55:$D55,#REF!)</f>
        <v>#REF!</v>
      </c>
      <c r="O55" s="2" t="e">
        <f>(RANK(#REF!,$B55:$D55,1)*COUNTIF($B55:$D55,#REF!)+COUNTIF($B55:$D55,#REF!)*(COUNTIF($B55:$D55,#REF!)-1)/2)/COUNTIF($B55:$D55,#REF!)</f>
        <v>#REF!</v>
      </c>
      <c r="P55" s="2" t="e">
        <f>(RANK(#REF!,$B55:$D55,1)*COUNTIF($B55:$D55,#REF!)+COUNTIF($B55:$D55,#REF!)*(COUNTIF($B55:$D55,#REF!)-1)/2)/COUNTIF($B55:$D55,#REF!)</f>
        <v>#REF!</v>
      </c>
      <c r="Q55" s="2" t="e">
        <f>(RANK(#REF!,$B55:$D55,1)*COUNTIF($B55:$D55,#REF!)+COUNTIF($B55:$D55,#REF!)*(COUNTIF($B55:$D55,#REF!)-1)/2)/COUNTIF($B55:$D55,#REF!)</f>
        <v>#REF!</v>
      </c>
      <c r="R55" s="2" t="e">
        <f>(RANK(#REF!,$B55:$D55,1)*COUNTIF($B55:$D55,#REF!)+COUNTIF($B55:$D55,#REF!)*(COUNTIF($B55:$D55,#REF!)-1)/2)/COUNTIF($B55:$D55,#REF!)</f>
        <v>#REF!</v>
      </c>
      <c r="S55" s="2" t="e">
        <f>(RANK(#REF!,$B55:$D55,1)*COUNTIF($B55:$D55,#REF!)+COUNTIF($B55:$D55,#REF!)*(COUNTIF($B55:$D55,#REF!)-1)/2)/COUNTIF($B55:$D55,#REF!)</f>
        <v>#REF!</v>
      </c>
      <c r="T55" s="2" t="e">
        <f>(RANK(#REF!,$B55:$D55,1)*COUNTIF($B55:$D55,#REF!)+COUNTIF($B55:$D55,#REF!)*(COUNTIF($B55:$D55,#REF!)-1)/2)/COUNTIF($B55:$D55,#REF!)</f>
        <v>#REF!</v>
      </c>
      <c r="U55" s="2" t="e">
        <f>(RANK(#REF!,$B55:$D55,1)*COUNTIF($B55:$D55,#REF!)+COUNTIF($B55:$D55,#REF!)*(COUNTIF($B55:$D55,#REF!)-1)/2)/COUNTIF($B55:$D55,#REF!)</f>
        <v>#REF!</v>
      </c>
      <c r="V55" s="2" t="e">
        <f>(RANK(#REF!,$B55:$D55,1)*COUNTIF($B55:$D55,#REF!)+COUNTIF($B55:$D55,#REF!)*(COUNTIF($B55:$D55,#REF!)-1)/2)/COUNTIF($B55:$D55,#REF!)</f>
        <v>#REF!</v>
      </c>
      <c r="W55" s="2" t="e">
        <f>(RANK(#REF!,$B55:$D55,1)*COUNTIF($B55:$D55,#REF!)+COUNTIF($B55:$D55,#REF!)*(COUNTIF($B55:$D55,#REF!)-1)/2)/COUNTIF($B55:$D55,#REF!)</f>
        <v>#REF!</v>
      </c>
      <c r="X55" s="2" t="e">
        <f>(RANK(#REF!,$B55:$D55,1)*COUNTIF($B55:$D55,#REF!)+COUNTIF($B55:$D55,#REF!)*(COUNTIF($B55:$D55,#REF!)-1)/2)/COUNTIF($B55:$D55,#REF!)</f>
        <v>#REF!</v>
      </c>
      <c r="Y55" s="2" t="e">
        <f>(RANK(#REF!,$B55:$D55,1)*COUNTIF($B55:$D55,#REF!)+COUNTIF($B55:$D55,#REF!)*(COUNTIF($B55:$D55,#REF!)-1)/2)/COUNTIF($B55:$D55,#REF!)</f>
        <v>#REF!</v>
      </c>
      <c r="Z55" s="2" t="e">
        <f>(RANK(#REF!,$B55:$D55,1)*COUNTIF($B55:$D55,#REF!)+COUNTIF($B55:$D55,#REF!)*(COUNTIF($B55:$D55,#REF!)-1)/2)/COUNTIF($B55:$D55,#REF!)</f>
        <v>#REF!</v>
      </c>
      <c r="AA55" s="2" t="e">
        <f>(RANK(#REF!,$B55:$D55,1)*COUNTIF($B55:$D55,#REF!)+COUNTIF($B55:$D55,#REF!)*(COUNTIF($B55:$D55,#REF!)-1)/2)/COUNTIF($B55:$D55,#REF!)</f>
        <v>#REF!</v>
      </c>
      <c r="AB55" s="2" t="e">
        <f>(RANK(#REF!,$B55:$D55,1)*COUNTIF($B55:$D55,#REF!)+COUNTIF($B55:$D55,#REF!)*(COUNTIF($B55:$D55,#REF!)-1)/2)/COUNTIF($B55:$D55,#REF!)</f>
        <v>#REF!</v>
      </c>
    </row>
    <row r="56" spans="1:28" s="2" customFormat="1" ht="14.25" customHeight="1">
      <c r="A56" s="3" t="s">
        <v>59</v>
      </c>
      <c r="B56" s="39">
        <v>9.98</v>
      </c>
      <c r="C56" s="39">
        <v>12.34</v>
      </c>
      <c r="D56" s="39">
        <v>7.38</v>
      </c>
      <c r="E56" s="2">
        <f t="shared" si="5"/>
        <v>12.310400000000001</v>
      </c>
      <c r="G56" s="3" t="str">
        <f t="shared" si="6"/>
        <v>n=54</v>
      </c>
      <c r="H56" s="2">
        <f t="shared" si="7"/>
        <v>2</v>
      </c>
      <c r="I56" s="2">
        <f t="shared" si="8"/>
        <v>3</v>
      </c>
      <c r="J56" s="2">
        <f t="shared" si="9"/>
        <v>1</v>
      </c>
      <c r="K56" s="2" t="e">
        <f>(RANK(#REF!,$B56:$D56,1)*COUNTIF($B56:$D56,#REF!)+COUNTIF($B56:$D56,#REF!)*(COUNTIF($B56:$D56,#REF!)-1)/2)/COUNTIF($B56:$D56,#REF!)</f>
        <v>#REF!</v>
      </c>
      <c r="L56" s="2" t="e">
        <f>(RANK(#REF!,$B56:$D56,1)*COUNTIF($B56:$D56,#REF!)+COUNTIF($B56:$D56,#REF!)*(COUNTIF($B56:$D56,#REF!)-1)/2)/COUNTIF($B56:$D56,#REF!)</f>
        <v>#REF!</v>
      </c>
      <c r="M56" s="2" t="e">
        <f>(RANK(#REF!,$B56:$D56,1)*COUNTIF($B56:$D56,#REF!)+COUNTIF($B56:$D56,#REF!)*(COUNTIF($B56:$D56,#REF!)-1)/2)/COUNTIF($B56:$D56,#REF!)</f>
        <v>#REF!</v>
      </c>
      <c r="N56" s="2" t="e">
        <f>(RANK(#REF!,$B56:$D56,1)*COUNTIF($B56:$D56,#REF!)+COUNTIF($B56:$D56,#REF!)*(COUNTIF($B56:$D56,#REF!)-1)/2)/COUNTIF($B56:$D56,#REF!)</f>
        <v>#REF!</v>
      </c>
      <c r="O56" s="2" t="e">
        <f>(RANK(#REF!,$B56:$D56,1)*COUNTIF($B56:$D56,#REF!)+COUNTIF($B56:$D56,#REF!)*(COUNTIF($B56:$D56,#REF!)-1)/2)/COUNTIF($B56:$D56,#REF!)</f>
        <v>#REF!</v>
      </c>
      <c r="P56" s="2" t="e">
        <f>(RANK(#REF!,$B56:$D56,1)*COUNTIF($B56:$D56,#REF!)+COUNTIF($B56:$D56,#REF!)*(COUNTIF($B56:$D56,#REF!)-1)/2)/COUNTIF($B56:$D56,#REF!)</f>
        <v>#REF!</v>
      </c>
      <c r="Q56" s="2" t="e">
        <f>(RANK(#REF!,$B56:$D56,1)*COUNTIF($B56:$D56,#REF!)+COUNTIF($B56:$D56,#REF!)*(COUNTIF($B56:$D56,#REF!)-1)/2)/COUNTIF($B56:$D56,#REF!)</f>
        <v>#REF!</v>
      </c>
      <c r="R56" s="2" t="e">
        <f>(RANK(#REF!,$B56:$D56,1)*COUNTIF($B56:$D56,#REF!)+COUNTIF($B56:$D56,#REF!)*(COUNTIF($B56:$D56,#REF!)-1)/2)/COUNTIF($B56:$D56,#REF!)</f>
        <v>#REF!</v>
      </c>
      <c r="S56" s="2" t="e">
        <f>(RANK(#REF!,$B56:$D56,1)*COUNTIF($B56:$D56,#REF!)+COUNTIF($B56:$D56,#REF!)*(COUNTIF($B56:$D56,#REF!)-1)/2)/COUNTIF($B56:$D56,#REF!)</f>
        <v>#REF!</v>
      </c>
      <c r="T56" s="2" t="e">
        <f>(RANK(#REF!,$B56:$D56,1)*COUNTIF($B56:$D56,#REF!)+COUNTIF($B56:$D56,#REF!)*(COUNTIF($B56:$D56,#REF!)-1)/2)/COUNTIF($B56:$D56,#REF!)</f>
        <v>#REF!</v>
      </c>
      <c r="U56" s="2" t="e">
        <f>(RANK(#REF!,$B56:$D56,1)*COUNTIF($B56:$D56,#REF!)+COUNTIF($B56:$D56,#REF!)*(COUNTIF($B56:$D56,#REF!)-1)/2)/COUNTIF($B56:$D56,#REF!)</f>
        <v>#REF!</v>
      </c>
      <c r="V56" s="2" t="e">
        <f>(RANK(#REF!,$B56:$D56,1)*COUNTIF($B56:$D56,#REF!)+COUNTIF($B56:$D56,#REF!)*(COUNTIF($B56:$D56,#REF!)-1)/2)/COUNTIF($B56:$D56,#REF!)</f>
        <v>#REF!</v>
      </c>
      <c r="W56" s="2" t="e">
        <f>(RANK(#REF!,$B56:$D56,1)*COUNTIF($B56:$D56,#REF!)+COUNTIF($B56:$D56,#REF!)*(COUNTIF($B56:$D56,#REF!)-1)/2)/COUNTIF($B56:$D56,#REF!)</f>
        <v>#REF!</v>
      </c>
      <c r="X56" s="2" t="e">
        <f>(RANK(#REF!,$B56:$D56,1)*COUNTIF($B56:$D56,#REF!)+COUNTIF($B56:$D56,#REF!)*(COUNTIF($B56:$D56,#REF!)-1)/2)/COUNTIF($B56:$D56,#REF!)</f>
        <v>#REF!</v>
      </c>
      <c r="Y56" s="2" t="e">
        <f>(RANK(#REF!,$B56:$D56,1)*COUNTIF($B56:$D56,#REF!)+COUNTIF($B56:$D56,#REF!)*(COUNTIF($B56:$D56,#REF!)-1)/2)/COUNTIF($B56:$D56,#REF!)</f>
        <v>#REF!</v>
      </c>
      <c r="Z56" s="2" t="e">
        <f>(RANK(#REF!,$B56:$D56,1)*COUNTIF($B56:$D56,#REF!)+COUNTIF($B56:$D56,#REF!)*(COUNTIF($B56:$D56,#REF!)-1)/2)/COUNTIF($B56:$D56,#REF!)</f>
        <v>#REF!</v>
      </c>
      <c r="AA56" s="2" t="e">
        <f>(RANK(#REF!,$B56:$D56,1)*COUNTIF($B56:$D56,#REF!)+COUNTIF($B56:$D56,#REF!)*(COUNTIF($B56:$D56,#REF!)-1)/2)/COUNTIF($B56:$D56,#REF!)</f>
        <v>#REF!</v>
      </c>
      <c r="AB56" s="2" t="e">
        <f>(RANK(#REF!,$B56:$D56,1)*COUNTIF($B56:$D56,#REF!)+COUNTIF($B56:$D56,#REF!)*(COUNTIF($B56:$D56,#REF!)-1)/2)/COUNTIF($B56:$D56,#REF!)</f>
        <v>#REF!</v>
      </c>
    </row>
    <row r="57" spans="1:28" s="2" customFormat="1" ht="14.25" customHeight="1">
      <c r="A57" s="3" t="s">
        <v>58</v>
      </c>
      <c r="B57" s="39">
        <v>8</v>
      </c>
      <c r="C57" s="39">
        <v>7.6</v>
      </c>
      <c r="D57" s="39">
        <v>17.71</v>
      </c>
      <c r="E57" s="2">
        <f t="shared" si="5"/>
        <v>65.552066666666676</v>
      </c>
      <c r="G57" s="3" t="str">
        <f t="shared" si="6"/>
        <v>n=55</v>
      </c>
      <c r="H57" s="2">
        <f t="shared" si="7"/>
        <v>2</v>
      </c>
      <c r="I57" s="2">
        <f t="shared" si="8"/>
        <v>1</v>
      </c>
      <c r="J57" s="2">
        <f t="shared" si="9"/>
        <v>3</v>
      </c>
      <c r="K57" s="2" t="e">
        <f>(RANK(#REF!,$B57:$D57,1)*COUNTIF($B57:$D57,#REF!)+COUNTIF($B57:$D57,#REF!)*(COUNTIF($B57:$D57,#REF!)-1)/2)/COUNTIF($B57:$D57,#REF!)</f>
        <v>#REF!</v>
      </c>
      <c r="L57" s="2" t="e">
        <f>(RANK(#REF!,$B57:$D57,1)*COUNTIF($B57:$D57,#REF!)+COUNTIF($B57:$D57,#REF!)*(COUNTIF($B57:$D57,#REF!)-1)/2)/COUNTIF($B57:$D57,#REF!)</f>
        <v>#REF!</v>
      </c>
      <c r="M57" s="2" t="e">
        <f>(RANK(#REF!,$B57:$D57,1)*COUNTIF($B57:$D57,#REF!)+COUNTIF($B57:$D57,#REF!)*(COUNTIF($B57:$D57,#REF!)-1)/2)/COUNTIF($B57:$D57,#REF!)</f>
        <v>#REF!</v>
      </c>
      <c r="N57" s="2" t="e">
        <f>(RANK(#REF!,$B57:$D57,1)*COUNTIF($B57:$D57,#REF!)+COUNTIF($B57:$D57,#REF!)*(COUNTIF($B57:$D57,#REF!)-1)/2)/COUNTIF($B57:$D57,#REF!)</f>
        <v>#REF!</v>
      </c>
      <c r="O57" s="2" t="e">
        <f>(RANK(#REF!,$B57:$D57,1)*COUNTIF($B57:$D57,#REF!)+COUNTIF($B57:$D57,#REF!)*(COUNTIF($B57:$D57,#REF!)-1)/2)/COUNTIF($B57:$D57,#REF!)</f>
        <v>#REF!</v>
      </c>
      <c r="P57" s="2" t="e">
        <f>(RANK(#REF!,$B57:$D57,1)*COUNTIF($B57:$D57,#REF!)+COUNTIF($B57:$D57,#REF!)*(COUNTIF($B57:$D57,#REF!)-1)/2)/COUNTIF($B57:$D57,#REF!)</f>
        <v>#REF!</v>
      </c>
      <c r="Q57" s="2" t="e">
        <f>(RANK(#REF!,$B57:$D57,1)*COUNTIF($B57:$D57,#REF!)+COUNTIF($B57:$D57,#REF!)*(COUNTIF($B57:$D57,#REF!)-1)/2)/COUNTIF($B57:$D57,#REF!)</f>
        <v>#REF!</v>
      </c>
      <c r="R57" s="2" t="e">
        <f>(RANK(#REF!,$B57:$D57,1)*COUNTIF($B57:$D57,#REF!)+COUNTIF($B57:$D57,#REF!)*(COUNTIF($B57:$D57,#REF!)-1)/2)/COUNTIF($B57:$D57,#REF!)</f>
        <v>#REF!</v>
      </c>
      <c r="S57" s="2" t="e">
        <f>(RANK(#REF!,$B57:$D57,1)*COUNTIF($B57:$D57,#REF!)+COUNTIF($B57:$D57,#REF!)*(COUNTIF($B57:$D57,#REF!)-1)/2)/COUNTIF($B57:$D57,#REF!)</f>
        <v>#REF!</v>
      </c>
      <c r="T57" s="2" t="e">
        <f>(RANK(#REF!,$B57:$D57,1)*COUNTIF($B57:$D57,#REF!)+COUNTIF($B57:$D57,#REF!)*(COUNTIF($B57:$D57,#REF!)-1)/2)/COUNTIF($B57:$D57,#REF!)</f>
        <v>#REF!</v>
      </c>
      <c r="U57" s="2" t="e">
        <f>(RANK(#REF!,$B57:$D57,1)*COUNTIF($B57:$D57,#REF!)+COUNTIF($B57:$D57,#REF!)*(COUNTIF($B57:$D57,#REF!)-1)/2)/COUNTIF($B57:$D57,#REF!)</f>
        <v>#REF!</v>
      </c>
      <c r="V57" s="2" t="e">
        <f>(RANK(#REF!,$B57:$D57,1)*COUNTIF($B57:$D57,#REF!)+COUNTIF($B57:$D57,#REF!)*(COUNTIF($B57:$D57,#REF!)-1)/2)/COUNTIF($B57:$D57,#REF!)</f>
        <v>#REF!</v>
      </c>
      <c r="W57" s="2" t="e">
        <f>(RANK(#REF!,$B57:$D57,1)*COUNTIF($B57:$D57,#REF!)+COUNTIF($B57:$D57,#REF!)*(COUNTIF($B57:$D57,#REF!)-1)/2)/COUNTIF($B57:$D57,#REF!)</f>
        <v>#REF!</v>
      </c>
      <c r="X57" s="2" t="e">
        <f>(RANK(#REF!,$B57:$D57,1)*COUNTIF($B57:$D57,#REF!)+COUNTIF($B57:$D57,#REF!)*(COUNTIF($B57:$D57,#REF!)-1)/2)/COUNTIF($B57:$D57,#REF!)</f>
        <v>#REF!</v>
      </c>
      <c r="Y57" s="2" t="e">
        <f>(RANK(#REF!,$B57:$D57,1)*COUNTIF($B57:$D57,#REF!)+COUNTIF($B57:$D57,#REF!)*(COUNTIF($B57:$D57,#REF!)-1)/2)/COUNTIF($B57:$D57,#REF!)</f>
        <v>#REF!</v>
      </c>
      <c r="Z57" s="2" t="e">
        <f>(RANK(#REF!,$B57:$D57,1)*COUNTIF($B57:$D57,#REF!)+COUNTIF($B57:$D57,#REF!)*(COUNTIF($B57:$D57,#REF!)-1)/2)/COUNTIF($B57:$D57,#REF!)</f>
        <v>#REF!</v>
      </c>
      <c r="AA57" s="2" t="e">
        <f>(RANK(#REF!,$B57:$D57,1)*COUNTIF($B57:$D57,#REF!)+COUNTIF($B57:$D57,#REF!)*(COUNTIF($B57:$D57,#REF!)-1)/2)/COUNTIF($B57:$D57,#REF!)</f>
        <v>#REF!</v>
      </c>
      <c r="AB57" s="2" t="e">
        <f>(RANK(#REF!,$B57:$D57,1)*COUNTIF($B57:$D57,#REF!)+COUNTIF($B57:$D57,#REF!)*(COUNTIF($B57:$D57,#REF!)-1)/2)/COUNTIF($B57:$D57,#REF!)</f>
        <v>#REF!</v>
      </c>
    </row>
    <row r="58" spans="1:28" s="2" customFormat="1" ht="14.25" customHeight="1">
      <c r="A58" s="3"/>
    </row>
    <row r="59" spans="1:28" s="2" customFormat="1" ht="14.25" customHeight="1">
      <c r="A59" s="3" t="s">
        <v>143</v>
      </c>
      <c r="B59" s="2">
        <f>AVERAGE(B3:B57)</f>
        <v>18.672181818181819</v>
      </c>
      <c r="C59" s="2">
        <f>AVERAGE(C3:C57)</f>
        <v>14.902000000000001</v>
      </c>
      <c r="D59" s="2">
        <f>AVERAGE(D3:D57)</f>
        <v>24.160909090909097</v>
      </c>
      <c r="G59" s="3" t="s">
        <v>142</v>
      </c>
      <c r="H59" s="2">
        <f t="shared" ref="H59:AB59" si="10">COUNT(H3:H57)</f>
        <v>55</v>
      </c>
      <c r="I59" s="2">
        <f t="shared" si="10"/>
        <v>55</v>
      </c>
      <c r="J59" s="2">
        <f t="shared" si="10"/>
        <v>55</v>
      </c>
      <c r="K59" s="2">
        <f t="shared" si="10"/>
        <v>0</v>
      </c>
      <c r="L59" s="2">
        <f t="shared" si="10"/>
        <v>0</v>
      </c>
      <c r="M59" s="2">
        <f t="shared" si="10"/>
        <v>0</v>
      </c>
      <c r="N59" s="2">
        <f t="shared" si="10"/>
        <v>0</v>
      </c>
      <c r="O59" s="2">
        <f t="shared" si="10"/>
        <v>0</v>
      </c>
      <c r="P59" s="2">
        <f t="shared" si="10"/>
        <v>0</v>
      </c>
      <c r="Q59" s="2">
        <f t="shared" si="10"/>
        <v>0</v>
      </c>
      <c r="R59" s="2">
        <f t="shared" si="10"/>
        <v>0</v>
      </c>
      <c r="S59" s="2">
        <f t="shared" si="10"/>
        <v>0</v>
      </c>
      <c r="T59" s="2">
        <f t="shared" si="10"/>
        <v>0</v>
      </c>
      <c r="U59" s="2">
        <f t="shared" si="10"/>
        <v>0</v>
      </c>
      <c r="V59" s="2">
        <f t="shared" si="10"/>
        <v>0</v>
      </c>
      <c r="W59" s="2">
        <f t="shared" si="10"/>
        <v>0</v>
      </c>
      <c r="X59" s="2">
        <f t="shared" si="10"/>
        <v>0</v>
      </c>
      <c r="Y59" s="2">
        <f t="shared" si="10"/>
        <v>0</v>
      </c>
      <c r="Z59" s="2">
        <f t="shared" si="10"/>
        <v>0</v>
      </c>
      <c r="AA59" s="2">
        <f t="shared" si="10"/>
        <v>0</v>
      </c>
      <c r="AB59" s="2">
        <f t="shared" si="10"/>
        <v>0</v>
      </c>
    </row>
    <row r="60" spans="1:28" s="2" customFormat="1" ht="14.25" customHeight="1">
      <c r="A60" s="3" t="s">
        <v>141</v>
      </c>
      <c r="B60" s="2">
        <f>(B59-AVERAGE($B$3:$D$57))^2*(COUNT(B3:B57))</f>
        <v>18.048546262626072</v>
      </c>
      <c r="C60" s="2">
        <f>(C59-AVERAGE($B$3:$D$57))^2*(COUNT(C3:C57))</f>
        <v>1037.4051717171703</v>
      </c>
      <c r="D60" s="2">
        <f>(D59-AVERAGE($B$3:$D$57))^2*(COUNT(D3:D57))</f>
        <v>1329.1225341414186</v>
      </c>
      <c r="G60" s="3" t="s">
        <v>140</v>
      </c>
      <c r="H60" s="2">
        <f t="shared" ref="H60:AB60" si="11">(SUMIF(H3:H57,"&gt;0",H3:H57)^2)</f>
        <v>14884</v>
      </c>
      <c r="I60" s="2">
        <f t="shared" si="11"/>
        <v>6889</v>
      </c>
      <c r="J60" s="2">
        <f t="shared" si="11"/>
        <v>15625</v>
      </c>
      <c r="K60" s="2">
        <f t="shared" si="11"/>
        <v>0</v>
      </c>
      <c r="L60" s="2">
        <f t="shared" si="11"/>
        <v>0</v>
      </c>
      <c r="M60" s="2">
        <f t="shared" si="11"/>
        <v>0</v>
      </c>
      <c r="N60" s="2">
        <f t="shared" si="11"/>
        <v>0</v>
      </c>
      <c r="O60" s="2">
        <f t="shared" si="11"/>
        <v>0</v>
      </c>
      <c r="P60" s="2">
        <f t="shared" si="11"/>
        <v>0</v>
      </c>
      <c r="Q60" s="2">
        <f t="shared" si="11"/>
        <v>0</v>
      </c>
      <c r="R60" s="2">
        <f t="shared" si="11"/>
        <v>0</v>
      </c>
      <c r="S60" s="2">
        <f t="shared" si="11"/>
        <v>0</v>
      </c>
      <c r="T60" s="2">
        <f t="shared" si="11"/>
        <v>0</v>
      </c>
      <c r="U60" s="2">
        <f t="shared" si="11"/>
        <v>0</v>
      </c>
      <c r="V60" s="2">
        <f t="shared" si="11"/>
        <v>0</v>
      </c>
      <c r="W60" s="2">
        <f t="shared" si="11"/>
        <v>0</v>
      </c>
      <c r="X60" s="2">
        <f t="shared" si="11"/>
        <v>0</v>
      </c>
      <c r="Y60" s="2">
        <f t="shared" si="11"/>
        <v>0</v>
      </c>
      <c r="Z60" s="2">
        <f t="shared" si="11"/>
        <v>0</v>
      </c>
      <c r="AA60" s="2">
        <f t="shared" si="11"/>
        <v>0</v>
      </c>
      <c r="AB60" s="2">
        <f t="shared" si="11"/>
        <v>0</v>
      </c>
    </row>
    <row r="61" spans="1:28" s="2" customFormat="1" ht="14.25" customHeight="1">
      <c r="A61" s="3" t="s">
        <v>139</v>
      </c>
      <c r="B61" s="3" t="s">
        <v>138</v>
      </c>
      <c r="C61" s="3" t="s">
        <v>137</v>
      </c>
      <c r="D61" s="3" t="s">
        <v>136</v>
      </c>
      <c r="G61" s="3" t="s">
        <v>126</v>
      </c>
      <c r="H61" s="53" t="str">
        <f>CONCATENATE(COUNTIF($B$3:$D$3,"&gt;0"),"/",COUNTIF($B$3:$B$57,"&gt;0"))</f>
        <v>3/55</v>
      </c>
    </row>
    <row r="62" spans="1:28" s="2" customFormat="1" ht="14.25" customHeight="1">
      <c r="A62" s="2">
        <f>SUMIF($B$60:$D$60,"&gt;0",$B$60:$D$60)/(COUNT($B$3:$D$3)-1)</f>
        <v>1192.2881260606075</v>
      </c>
      <c r="B62" s="2">
        <f>(SUMIF($E$3:$E$57,"&gt;0",$E$3:$E$57)-SUMIF($B$60:$D$60,"&gt;0",$B$60:$D$60))/((COUNT($B$3:$B$57)-1)*(COUNT($B$3:$D$3)-1))</f>
        <v>142.65668964085296</v>
      </c>
      <c r="C62" s="2">
        <f>COUNT($B$3:$D$3)-1</f>
        <v>2</v>
      </c>
      <c r="D62" s="2">
        <f>(COUNT($B$3:$B$57)-1)*(COUNT($B$3:$D$3)-1)</f>
        <v>108</v>
      </c>
    </row>
    <row r="63" spans="1:28" s="2" customFormat="1" ht="14.25" customHeight="1">
      <c r="F63" s="38" t="s">
        <v>135</v>
      </c>
      <c r="H63" s="1"/>
      <c r="I63" s="1"/>
      <c r="J63" s="1"/>
    </row>
    <row r="64" spans="1:28" s="2" customFormat="1" ht="14.25" customHeight="1">
      <c r="F64" s="50" t="s">
        <v>134</v>
      </c>
      <c r="H64" s="52"/>
      <c r="I64" s="34" t="e">
        <f>CONCATENATE("one-tail   P=",1/2*$BQ$242)</f>
        <v>#N/A</v>
      </c>
      <c r="K64" s="1"/>
      <c r="M64" s="1"/>
    </row>
    <row r="65" spans="1:28" s="2" customFormat="1" ht="14.25" customHeight="1">
      <c r="G65" s="37" t="s">
        <v>129</v>
      </c>
      <c r="H65" s="36">
        <f>((12/(COUNT($B$3:$D$3)*COUNT($B$3:$B$57)*(COUNT($B$3:$D$3)+1)))*(SUM($H$60:$AB$60)))-3*COUNT($B$3:$B$57)*(COUNT($B$3:$D$3)+1)</f>
        <v>19.963636363636283</v>
      </c>
      <c r="I65" s="51" t="e">
        <f>HLOOKUP($H$61,$BC$233:$BN$241,5,FALSE)</f>
        <v>#N/A</v>
      </c>
      <c r="J65" s="34" t="e">
        <f>IF($H$65&gt;$I$65,"P&lt;0.05  significant difference*","P&lt;0.05  no significant difference")</f>
        <v>#N/A</v>
      </c>
      <c r="K65" s="35"/>
      <c r="L65" s="1"/>
      <c r="M65" s="35"/>
    </row>
    <row r="66" spans="1:28" s="2" customFormat="1" ht="14.25" customHeight="1">
      <c r="G66" s="37" t="s">
        <v>129</v>
      </c>
      <c r="H66" s="36">
        <f>((12/(COUNT($B$3:$D$3)*COUNT($B$3:$B$57)*(COUNT($B$3:$D$3)+1)))*(SUM($H$60:$AB$60)))-3*COUNT($B$3:$B$57)*(COUNT($B$3:$D$3)+1)</f>
        <v>19.963636363636283</v>
      </c>
      <c r="I66" s="51" t="e">
        <f>HLOOKUP($H$61,$BC$233:$BN$241,7,FALSE)</f>
        <v>#N/A</v>
      </c>
      <c r="J66" s="34" t="e">
        <f>IF($H$65&gt;$I$66,"P&lt;0.01  significant difference**","P&lt;0.01  no significant difference")</f>
        <v>#N/A</v>
      </c>
      <c r="K66" s="1"/>
      <c r="L66" s="35"/>
      <c r="M66" s="35"/>
    </row>
    <row r="67" spans="1:28" s="2" customFormat="1" ht="14.25" customHeight="1">
      <c r="G67" s="37"/>
      <c r="H67" s="36"/>
      <c r="I67" s="34" t="e">
        <f>CONCATENATE("two-tail   P=",$BQ$242)</f>
        <v>#N/A</v>
      </c>
      <c r="K67" s="1"/>
      <c r="L67" s="35"/>
      <c r="M67" s="35"/>
    </row>
    <row r="68" spans="1:28" s="2" customFormat="1" ht="14.25" customHeight="1">
      <c r="G68" s="37" t="s">
        <v>129</v>
      </c>
      <c r="H68" s="36">
        <f>((12/(COUNT($B$3:$D$3)*COUNT($B$3:$B$57)*(COUNT($B$3:$D$3)+1)))*(SUM($H$60:$AB$60)))-3*COUNT($B$3:$B$57)*(COUNT($B$3:$D$3)+1)</f>
        <v>19.963636363636283</v>
      </c>
      <c r="I68" s="51" t="e">
        <f>HLOOKUP($H$61,$BC$233:$BN$241,6,FALSE)</f>
        <v>#N/A</v>
      </c>
      <c r="J68" s="34" t="e">
        <f>IF($H$65&gt;$I$68,"P&lt;0.05  significant difference*","P&lt;0.05  no significant difference")</f>
        <v>#N/A</v>
      </c>
      <c r="K68" s="35"/>
      <c r="L68" s="35"/>
      <c r="M68" s="35"/>
    </row>
    <row r="69" spans="1:28" s="2" customFormat="1" ht="14.25" customHeight="1">
      <c r="G69" s="37" t="s">
        <v>129</v>
      </c>
      <c r="H69" s="36">
        <f>((12/(COUNT($B$3:$D$3)*COUNT($B$3:$B$57)*(COUNT($B$3:$D$3)+1)))*(SUM($H$60:$AB$60)))-3*COUNT($B$3:$B$57)*(COUNT($B$3:$D$3)+1)</f>
        <v>19.963636363636283</v>
      </c>
      <c r="I69" s="51" t="e">
        <f>HLOOKUP($H$61,$BC$233:$BN$241,8,FALSE)</f>
        <v>#N/A</v>
      </c>
      <c r="J69" s="34" t="e">
        <f>IF($H$65&gt;$I$69,"P&lt;0.01  significant difference**","P&lt;0.01  no significant difference")</f>
        <v>#N/A</v>
      </c>
      <c r="K69" s="1"/>
      <c r="L69" s="35"/>
      <c r="M69" s="35"/>
    </row>
    <row r="70" spans="1:28" s="2" customFormat="1" ht="14.25" customHeight="1">
      <c r="F70" s="50" t="s">
        <v>133</v>
      </c>
      <c r="H70" s="35"/>
      <c r="I70" s="34" t="str">
        <f>CONCATENATE("one-tail   P=",(1/2)*CHIDIST($H$71,COUNT($B$3:$D$3)-1))</f>
        <v>one-tail   P=2.31164664192577E-05</v>
      </c>
      <c r="J70" s="1"/>
      <c r="K70" s="35"/>
      <c r="L70" s="35"/>
      <c r="M70" s="35"/>
      <c r="P70" s="22" t="s">
        <v>132</v>
      </c>
    </row>
    <row r="71" spans="1:28" s="2" customFormat="1" ht="14.25" customHeight="1">
      <c r="G71" s="37" t="s">
        <v>129</v>
      </c>
      <c r="H71" s="36">
        <f>((12/(COUNT($B$3:$D$3)*COUNT($B$3:$B$57)*(COUNT($B$3:$D$3)+1)))*(SUM($H$60:$AB$60)))-3*COUNT($B$3:$B$57)*(COUNT($B$3:$D$3)+1)</f>
        <v>19.963636363636283</v>
      </c>
      <c r="I71" s="35">
        <f>CHIINV(0.05*2,COUNT($B$3:$D$3)-1)</f>
        <v>4.6051701859880909</v>
      </c>
      <c r="J71" s="34" t="str">
        <f>IF($H$65&gt;I71,"P&lt;0.05  significant difference*","P&lt;0.05  no significant difference")</f>
        <v>P&lt;0.05  significant difference*</v>
      </c>
      <c r="K71" s="1"/>
      <c r="L71" s="35"/>
      <c r="M71" s="1"/>
      <c r="P71" s="22" t="s">
        <v>131</v>
      </c>
      <c r="Q71" s="3"/>
      <c r="R71" s="3"/>
    </row>
    <row r="72" spans="1:28" s="2" customFormat="1" ht="14.25" customHeight="1">
      <c r="G72" s="37" t="s">
        <v>129</v>
      </c>
      <c r="H72" s="36">
        <f>((12/(COUNT($B$3:$D$3)*COUNT($B$3:$B$57)*(COUNT($B$3:$D$3)+1)))*(SUM($H$60:$AB$60)))-3*COUNT($B$3:$B$57)*(COUNT($B$3:$D$3)+1)</f>
        <v>19.963636363636283</v>
      </c>
      <c r="I72" s="35">
        <f>CHIINV(0.01*2,COUNT($B$3:$D$3)-1)</f>
        <v>7.8240460108562919</v>
      </c>
      <c r="J72" s="34" t="str">
        <f>IF($H$65&gt;I72,"P&lt;0.01  significant difference**","P&lt;0.01  no significant difference")</f>
        <v>P&lt;0.01  significant difference**</v>
      </c>
      <c r="K72" s="1"/>
      <c r="L72" s="35"/>
      <c r="M72" s="35"/>
      <c r="Q72" s="12"/>
      <c r="R72" s="4"/>
    </row>
    <row r="73" spans="1:28" s="2" customFormat="1" ht="14.25" customHeight="1">
      <c r="G73" s="37"/>
      <c r="H73" s="36"/>
      <c r="I73" s="34" t="str">
        <f>CONCATENATE("two-tail   P=",CHIDIST($H$71,COUNT($B$3:$D$3)-1))</f>
        <v>two-tail   P=4.62329328385154E-05</v>
      </c>
      <c r="J73" s="1"/>
      <c r="K73" s="35"/>
      <c r="L73" s="35"/>
      <c r="M73" s="35"/>
      <c r="P73" s="66" t="s">
        <v>130</v>
      </c>
      <c r="Q73" s="66"/>
      <c r="R73" s="66"/>
    </row>
    <row r="74" spans="1:28" s="2" customFormat="1" ht="14.25" customHeight="1">
      <c r="G74" s="37" t="s">
        <v>129</v>
      </c>
      <c r="H74" s="36">
        <f>((12/(COUNT($B$3:$D$3)*COUNT($B$3:$B$57)*(COUNT($B$3:$D$3)+1)))*(SUM($H$60:$AB$60)))-3*COUNT($B$3:$B$57)*(COUNT($B$3:$D$3)+1)</f>
        <v>19.963636363636283</v>
      </c>
      <c r="I74" s="35">
        <f>CHIINV(0.05,COUNT($B$3:$D$3)-1)</f>
        <v>5.9914645471079817</v>
      </c>
      <c r="J74" s="34" t="str">
        <f>IF($H$65&gt;I74,"P&lt;0.05  significant difference*","P&lt;0.05  no significant difference")</f>
        <v>P&lt;0.05  significant difference*</v>
      </c>
      <c r="K74" s="1"/>
      <c r="L74" s="35"/>
      <c r="M74" s="35"/>
    </row>
    <row r="75" spans="1:28" ht="14.25" customHeight="1">
      <c r="A75" s="2"/>
      <c r="B75" s="2"/>
      <c r="C75" s="2"/>
      <c r="D75" s="2"/>
      <c r="E75" s="2"/>
      <c r="G75" s="37" t="s">
        <v>129</v>
      </c>
      <c r="H75" s="36">
        <f>((12/(COUNT($B$3:$D$3)*COUNT($B$3:$B$57)*(COUNT($B$3:$D$3)+1)))*(SUM($H$60:$AB$60)))-3*COUNT($B$3:$B$57)*(COUNT($B$3:$D$3)+1)</f>
        <v>19.963636363636283</v>
      </c>
      <c r="I75" s="35">
        <f>CHIINV(0.01,COUNT($B$3:$D$3)-1)</f>
        <v>9.2103403719761818</v>
      </c>
      <c r="J75" s="34" t="str">
        <f>IF($H$65&gt;I75,"P&lt;0.01  significant difference**","P&lt;0.01  no significant difference")</f>
        <v>P&lt;0.01  significant difference**</v>
      </c>
      <c r="L75" s="35"/>
      <c r="M75" s="35"/>
    </row>
    <row r="78" spans="1:28" ht="14.25" customHeight="1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25" customHeight="1"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4.25" customHeight="1">
      <c r="H81" s="14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4.25" customHeight="1"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25" customHeight="1">
      <c r="B83" s="3" t="str">
        <f>B2</f>
        <v>McGrath</v>
      </c>
      <c r="C83" s="3" t="str">
        <f>C2</f>
        <v>AWS</v>
      </c>
      <c r="D83" s="3" t="str">
        <f>D2</f>
        <v>AceScope</v>
      </c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25" customHeight="1">
      <c r="B84" s="2">
        <f>PERCENTILE(B$3:B$57,0.1)</f>
        <v>10.566000000000001</v>
      </c>
      <c r="C84" s="2">
        <f>PERCENTILE(C$3:C$57,0.1)</f>
        <v>6.9260000000000002</v>
      </c>
      <c r="D84" s="2">
        <f>PERCENTILE(D$3:D$57,0.1)</f>
        <v>8.2360000000000007</v>
      </c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>
      <c r="B85" s="2">
        <f>PERCENTILE(B$3:B$57,0.25)-PERCENTILE(B$3:B$57,0.1)</f>
        <v>1.488999999999999</v>
      </c>
      <c r="C85" s="2">
        <f>PERCENTILE(C$3:C$57,0.25)-PERCENTILE(C$3:C$57,0.1)</f>
        <v>1.4139999999999997</v>
      </c>
      <c r="D85" s="2">
        <f>PERCENTILE(D$3:D$57,0.25)-PERCENTILE(D$3:D$57,0.1)</f>
        <v>2.6440000000000001</v>
      </c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25" customHeight="1">
      <c r="B86" s="2">
        <f>PERCENTILE(B$3:B$57,0.5)-PERCENTILE(B$3:B$57,0.25)</f>
        <v>3.5750000000000011</v>
      </c>
      <c r="C86" s="2">
        <f>PERCENTILE(C$3:C$57,0.5)-PERCENTILE(C$3:C$57,0.25)</f>
        <v>3.7100000000000009</v>
      </c>
      <c r="D86" s="2">
        <f>PERCENTILE(D$3:D$57,0.5)-PERCENTILE(D$3:D$57,0.25)</f>
        <v>6.83</v>
      </c>
      <c r="H86" s="4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4.25" customHeight="1">
      <c r="B87" s="2">
        <f>PERCENTILE(B$3:B$57,0.75)-PERCENTILE(B$3:B$57,0.5)</f>
        <v>5.2299999999999986</v>
      </c>
      <c r="C87" s="2">
        <f>PERCENTILE(C$3:C$57,0.75)-PERCENTILE(C$3:C$57,0.5)</f>
        <v>2.9800000000000004</v>
      </c>
      <c r="D87" s="2">
        <f>PERCENTILE(D$3:D$57,0.75)-PERCENTILE(D$3:D$57,0.5)</f>
        <v>11.945</v>
      </c>
      <c r="H87" s="4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4.25" customHeight="1">
      <c r="B88" s="2">
        <f>PERCENTILE(B$3:B$57,0.9)-PERCENTILE(B$3:B$57,0.75)</f>
        <v>7.5240000000000009</v>
      </c>
      <c r="C88" s="2">
        <f>PERCENTILE(C$3:C$57,0.9)-PERCENTILE(C$3:C$57,0.75)</f>
        <v>7.610000000000003</v>
      </c>
      <c r="D88" s="2">
        <f>PERCENTILE(D$3:D$57,0.9)-PERCENTILE(D$3:D$57,0.75)</f>
        <v>23.406999999999996</v>
      </c>
      <c r="H88" s="4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4.25" customHeight="1">
      <c r="H89" s="4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4.25" customHeight="1">
      <c r="A90" s="38" t="s">
        <v>128</v>
      </c>
      <c r="H90" s="4"/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>
      <c r="B91" s="34"/>
      <c r="C91" s="34" t="str">
        <f>CONCATENATE("one-tail   P=",(1/2)*FDIST($A$62/$B$62,C62,D62))</f>
        <v>one-tail   P=0.000210936447962889</v>
      </c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4.25" customHeight="1">
      <c r="A92" s="37" t="s">
        <v>57</v>
      </c>
      <c r="B92" s="36">
        <f>$A$62/$B$62</f>
        <v>8.3577442394202937</v>
      </c>
      <c r="C92" s="35">
        <f>FINV(0.05,$C$62,$D$62)</f>
        <v>3.0803868632925813</v>
      </c>
      <c r="D92" s="34" t="str">
        <f>IF($A$62/$B$62&gt;C92,"P&lt;0.05  significant difference*","P&lt;0.05  no significant difference")</f>
        <v>P&lt;0.05  significant difference*</v>
      </c>
      <c r="H92" s="4"/>
      <c r="I92" s="4"/>
      <c r="J92" s="14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4.25" customHeight="1">
      <c r="A93" s="37" t="s">
        <v>57</v>
      </c>
      <c r="B93" s="36">
        <f>$A$62/$B$62</f>
        <v>8.3577442394202937</v>
      </c>
      <c r="C93" s="35">
        <f>FINV(0.01,$C$62,$D$62)</f>
        <v>4.807239962241419</v>
      </c>
      <c r="D93" s="34" t="str">
        <f>IF($A$62/$B$62&gt;C93,"P&lt;0.01  significant difference**","P&lt;0.01  no significant difference")</f>
        <v>P&lt;0.01  significant difference**</v>
      </c>
      <c r="H93" s="4"/>
      <c r="I93" s="4"/>
      <c r="J93" s="14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4.25" customHeight="1">
      <c r="A94" s="37"/>
      <c r="B94" s="36"/>
      <c r="C94" s="34" t="str">
        <f>CONCATENATE("two-tail   P=",FDIST($A$62/$B$62,C62,D62))</f>
        <v>two-tail   P=0.000421872895925778</v>
      </c>
      <c r="H94" s="4"/>
      <c r="I94" s="4"/>
      <c r="J94" s="1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4.25" customHeight="1">
      <c r="A95" s="37" t="s">
        <v>57</v>
      </c>
      <c r="B95" s="36">
        <f>$A$62/$B$62</f>
        <v>8.3577442394202937</v>
      </c>
      <c r="C95" s="35">
        <f>FINV(0.05/2,$C$62,$D$62)</f>
        <v>3.8177966639999981</v>
      </c>
      <c r="D95" s="34" t="str">
        <f>IF($A$62/$B$62&gt;C95,"P&lt;0.05  significant difference*","P&lt;0.05  no significant difference")</f>
        <v>P&lt;0.05  significant difference*</v>
      </c>
      <c r="H95" s="4"/>
      <c r="I95" s="4"/>
      <c r="J95" s="1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4.25" customHeight="1">
      <c r="A96" s="37" t="s">
        <v>57</v>
      </c>
      <c r="B96" s="36">
        <f>$A$62/$B$62</f>
        <v>8.3577442394202937</v>
      </c>
      <c r="C96" s="35">
        <f>FINV(0.01/2,$C$62,$D$62)</f>
        <v>5.5669586236543021</v>
      </c>
      <c r="D96" s="34" t="str">
        <f>IF($A$62/$B$62&gt;C96,"P&lt;0.01  significant difference**","P&lt;0.01  no significant difference")</f>
        <v>P&lt;0.01  significant difference**</v>
      </c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s="2" customFormat="1" ht="14.25" customHeight="1">
      <c r="A97" s="1"/>
      <c r="B97" s="1"/>
      <c r="C97" s="1"/>
      <c r="D97" s="1"/>
      <c r="E97" s="1"/>
      <c r="H97" s="4"/>
      <c r="I97" s="4"/>
      <c r="J97" s="4"/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s="2" customFormat="1" ht="14.25" customHeight="1">
      <c r="A98" s="22" t="s">
        <v>56</v>
      </c>
      <c r="B98" s="1"/>
      <c r="C98" s="3" t="str">
        <f>C2</f>
        <v>AWS</v>
      </c>
      <c r="D98" s="3" t="str">
        <f>D2</f>
        <v>AceScope</v>
      </c>
      <c r="E98" s="3"/>
      <c r="H98" s="4"/>
      <c r="I98" s="4"/>
      <c r="J98" s="4"/>
      <c r="K98" s="14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s="2" customFormat="1" ht="14.25" customHeight="1">
      <c r="A99" s="1"/>
      <c r="B99" s="3" t="str">
        <f>B2</f>
        <v>McGrath</v>
      </c>
      <c r="C99" s="23">
        <f>ABS(C$59-$B$59)/SQRT((($B$62))*((1/(COUNT($B$3:$B$57))+(1/COUNT(C$3:C$57)))))</f>
        <v>1.6553223184966839</v>
      </c>
      <c r="D99" s="23">
        <f>ABS(D$59-$B$59)/SQRT((($B$62))*((1/(COUNT($B$3:$B$57))+(1/COUNT(D$3:D$57)))))</f>
        <v>2.4098606361293373</v>
      </c>
      <c r="E99" s="7"/>
      <c r="H99" s="4"/>
      <c r="I99" s="4"/>
      <c r="J99" s="4"/>
      <c r="K99" s="14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s="2" customFormat="1" ht="14.25" customHeight="1">
      <c r="A100" s="33" t="s">
        <v>25</v>
      </c>
      <c r="B100" s="32">
        <f>TINV(0.05/(COUNT($B$3:$D$3)-1),D62)</f>
        <v>2.2730811123900438</v>
      </c>
      <c r="C100" s="29" t="str">
        <f>IF(C99&gt;$B$100,"*"," ")</f>
        <v xml:space="preserve"> </v>
      </c>
      <c r="D100" s="21" t="str">
        <f>IF(D99&gt;$B$100,"*"," ")</f>
        <v>*</v>
      </c>
      <c r="E100" s="11"/>
      <c r="H100" s="4"/>
      <c r="I100" s="4"/>
      <c r="J100" s="4"/>
      <c r="K100" s="1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s="2" customFormat="1" ht="14.25" customHeight="1">
      <c r="A101" s="31" t="s">
        <v>24</v>
      </c>
      <c r="B101" s="30">
        <f>TINV(0.01/(COUNT($B$3:$D$3)-1),D62)</f>
        <v>2.8658482411056827</v>
      </c>
      <c r="C101" s="29" t="str">
        <f>IF(C99&gt;$B$101,"**"," ")</f>
        <v xml:space="preserve"> </v>
      </c>
      <c r="D101" s="21" t="str">
        <f>IF(D99&gt;$B$101,"**"," ")</f>
        <v xml:space="preserve"> </v>
      </c>
      <c r="E101" s="11"/>
      <c r="H101" s="4"/>
      <c r="I101" s="4"/>
      <c r="J101" s="4"/>
      <c r="K101" s="1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s="2" customFormat="1" ht="14.25" customHeight="1">
      <c r="A102" s="28"/>
      <c r="B102" s="27"/>
      <c r="C102" s="11"/>
      <c r="D102" s="11"/>
      <c r="E102" s="11"/>
      <c r="H102" s="4"/>
      <c r="I102" s="4"/>
      <c r="J102" s="4"/>
      <c r="K102" s="4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s="2" customFormat="1" ht="14.25" customHeight="1">
      <c r="A103" s="26" t="s">
        <v>54</v>
      </c>
      <c r="C103" s="3" t="str">
        <f>C2</f>
        <v>AWS</v>
      </c>
      <c r="D103" s="3" t="str">
        <f>D2</f>
        <v>AceScope</v>
      </c>
      <c r="E103" s="3"/>
      <c r="H103" s="4"/>
      <c r="I103" s="4"/>
      <c r="J103" s="4"/>
      <c r="K103" s="4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s="2" customFormat="1" ht="14.25" customHeight="1">
      <c r="B104" s="3" t="str">
        <f>B2</f>
        <v>McGrath</v>
      </c>
      <c r="C104" s="23">
        <f>C111/SQRT(2)</f>
        <v>1.6553223184966837</v>
      </c>
      <c r="D104" s="23">
        <f>D111/SQRT(2)</f>
        <v>2.4098606361293373</v>
      </c>
      <c r="E104" s="7"/>
      <c r="H104" s="4"/>
      <c r="I104" s="4"/>
      <c r="J104" s="4"/>
      <c r="K104" s="4"/>
      <c r="L104" s="14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s="2" customFormat="1" ht="14.25" customHeight="1">
      <c r="A105" s="3"/>
      <c r="B105" s="25" t="s">
        <v>25</v>
      </c>
      <c r="C105" s="21" t="str">
        <f>IF(C104&gt;C107,"*"," ")</f>
        <v xml:space="preserve"> </v>
      </c>
      <c r="D105" s="21" t="str">
        <f>IF(D104&gt;D107,"*"," ")</f>
        <v>*</v>
      </c>
      <c r="E105" s="11"/>
      <c r="H105" s="4"/>
      <c r="I105" s="4"/>
      <c r="J105" s="4"/>
      <c r="K105" s="4"/>
      <c r="L105" s="14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s="2" customFormat="1" ht="14.25" customHeight="1">
      <c r="A106" s="3"/>
      <c r="B106" s="25" t="s">
        <v>24</v>
      </c>
      <c r="C106" s="21" t="str">
        <f>IF(C104&gt;C108,"**"," ")</f>
        <v xml:space="preserve"> </v>
      </c>
      <c r="D106" s="21" t="str">
        <f>IF(D104&gt;D108,"**"," ")</f>
        <v xml:space="preserve"> </v>
      </c>
      <c r="E106" s="11"/>
      <c r="G106" s="4"/>
      <c r="H106" s="4"/>
      <c r="I106" s="4"/>
      <c r="J106" s="4"/>
      <c r="K106" s="4"/>
      <c r="L106" s="1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s="2" customFormat="1" ht="14.25" customHeight="1">
      <c r="A107" s="3"/>
      <c r="B107" s="24" t="s">
        <v>25</v>
      </c>
      <c r="C107" s="23">
        <f>SMALL($AG300:$AZ300,RANK(C$104,$C$104:$D$104,1))</f>
        <v>1.984</v>
      </c>
      <c r="D107" s="23">
        <f>SMALL($AG300:$AZ300,RANK(D$104,$C$104:$D$104,1))</f>
        <v>2.246</v>
      </c>
      <c r="E107" s="7"/>
      <c r="F107" s="3"/>
      <c r="G107" s="12"/>
      <c r="H107" s="4"/>
      <c r="I107" s="4"/>
      <c r="J107" s="4"/>
      <c r="K107" s="4"/>
      <c r="L107" s="1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s="2" customFormat="1" ht="14.25" customHeight="1">
      <c r="A108" s="3"/>
      <c r="B108" s="24" t="s">
        <v>24</v>
      </c>
      <c r="C108" s="23">
        <f>SMALL($AG301:$AZ301,RANK(C$104,$C$104:$D$104,1))</f>
        <v>2.6280000000000001</v>
      </c>
      <c r="D108" s="23">
        <f>SMALL($AG301:$AZ301,RANK(D$104,$C$104:$D$104,1))</f>
        <v>2.86</v>
      </c>
      <c r="E108" s="7"/>
      <c r="H108" s="4"/>
      <c r="I108" s="4"/>
      <c r="J108" s="4"/>
      <c r="K108" s="4"/>
      <c r="L108" s="4"/>
      <c r="M108" s="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s="2" customFormat="1" ht="14.25" customHeight="1">
      <c r="A109" s="3"/>
      <c r="B109" s="5"/>
      <c r="C109" s="7"/>
      <c r="D109" s="7"/>
      <c r="E109" s="7"/>
      <c r="H109" s="4"/>
      <c r="I109" s="4"/>
      <c r="J109" s="4"/>
      <c r="K109" s="4"/>
      <c r="L109" s="4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s="2" customFormat="1" ht="14.25" customHeight="1">
      <c r="A110" s="22" t="s">
        <v>55</v>
      </c>
      <c r="B110" s="3"/>
      <c r="C110" s="3" t="str">
        <f>C2</f>
        <v>AWS</v>
      </c>
      <c r="D110" s="3" t="str">
        <f>D2</f>
        <v>AceScope</v>
      </c>
      <c r="E110" s="3"/>
      <c r="H110" s="4"/>
      <c r="I110" s="4"/>
      <c r="J110" s="4"/>
      <c r="K110" s="4"/>
      <c r="L110" s="4"/>
      <c r="M110" s="14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s="2" customFormat="1" ht="14.25" customHeight="1">
      <c r="B111" s="12" t="str">
        <f>B2</f>
        <v>McGrath</v>
      </c>
      <c r="C111" s="20">
        <f>ABS(C$59-$B$59)/SQRT((($B$62)/2)*((1/(COUNT($B$3:$B$57))+(1/COUNT(C$3:C$57)))))</f>
        <v>2.3409792729168863</v>
      </c>
      <c r="D111" s="20">
        <f>ABS(D$59-$B$59)/SQRT((($B$62)/2)*((1/(COUNT($B$3:$B$57))+(1/COUNT(D$3:D$57)))))</f>
        <v>3.4080575950431631</v>
      </c>
      <c r="E111" s="4"/>
      <c r="H111" s="4"/>
      <c r="I111" s="4"/>
      <c r="J111" s="4"/>
      <c r="K111" s="4"/>
      <c r="L111" s="4"/>
      <c r="M111" s="14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s="2" customFormat="1" ht="14.25" customHeight="1">
      <c r="B112" s="19" t="s">
        <v>25</v>
      </c>
      <c r="C112" s="21" t="str">
        <f>IF(C111&gt;C114,"*"," ")</f>
        <v xml:space="preserve"> </v>
      </c>
      <c r="D112" s="21" t="str">
        <f>IF(D111&gt;D114,"*"," ")</f>
        <v>*</v>
      </c>
      <c r="E112" s="11"/>
      <c r="H112" s="4"/>
      <c r="I112" s="4"/>
      <c r="J112" s="4"/>
      <c r="K112" s="4"/>
      <c r="L112" s="4"/>
      <c r="M112" s="1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s="2" customFormat="1" ht="14.25" customHeight="1">
      <c r="B113" s="19" t="s">
        <v>24</v>
      </c>
      <c r="C113" s="21" t="str">
        <f>IF(C111&gt;C115,"**"," ")</f>
        <v xml:space="preserve"> </v>
      </c>
      <c r="D113" s="21" t="str">
        <f>IF(D111&gt;D115,"**"," ")</f>
        <v xml:space="preserve"> </v>
      </c>
      <c r="E113" s="11"/>
      <c r="H113" s="4"/>
      <c r="I113" s="4"/>
      <c r="J113" s="4"/>
      <c r="K113" s="4"/>
      <c r="L113" s="4"/>
      <c r="M113" s="1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s="2" customFormat="1" ht="14.25" customHeight="1">
      <c r="B114" s="18" t="s">
        <v>25</v>
      </c>
      <c r="C114" s="20">
        <f>SMALL($AG371:$AZ371,RANK(C$111,$C$111:$D$111,1))</f>
        <v>2.8058000000000001</v>
      </c>
      <c r="D114" s="20">
        <f>SMALL($AG371:$AZ371,RANK(D$111,$C$111:$D$111,1))</f>
        <v>3.3645999999999998</v>
      </c>
      <c r="E114" s="4"/>
      <c r="H114" s="4"/>
      <c r="I114" s="4"/>
      <c r="J114" s="4"/>
      <c r="K114" s="4"/>
      <c r="L114" s="4"/>
      <c r="M114" s="4"/>
      <c r="N114" s="4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s="2" customFormat="1" ht="14.25" customHeight="1">
      <c r="B115" s="18" t="s">
        <v>24</v>
      </c>
      <c r="C115" s="20">
        <f>SMALL($AG372:$AZ372,RANK(C$111,$C$111:$D$111,1))</f>
        <v>3.714</v>
      </c>
      <c r="D115" s="20">
        <f>SMALL($AG372:$AZ372,RANK(D$111,$C$111:$D$111,1))</f>
        <v>4.2164000000000001</v>
      </c>
      <c r="E115" s="4"/>
      <c r="H115" s="4"/>
      <c r="I115" s="4"/>
      <c r="J115" s="4"/>
      <c r="K115" s="4"/>
      <c r="L115" s="4"/>
      <c r="M115" s="4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s="2" customFormat="1" ht="14.25" customHeight="1">
      <c r="B116" s="4"/>
      <c r="C116" s="4"/>
      <c r="D116" s="3" t="str">
        <f>D2</f>
        <v>AceScope</v>
      </c>
      <c r="E116" s="12"/>
      <c r="H116" s="4"/>
      <c r="I116" s="4"/>
      <c r="J116" s="4"/>
      <c r="K116" s="4"/>
      <c r="L116" s="4"/>
      <c r="M116" s="4"/>
      <c r="N116" s="14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2:28" s="2" customFormat="1" ht="14.25" customHeight="1">
      <c r="B117" s="4"/>
      <c r="C117" s="3" t="str">
        <f>C2</f>
        <v>AWS</v>
      </c>
      <c r="D117" s="20">
        <f>ABS(D$59-$C$59)/SQRT((($B$62)/2)*((1/(COUNT($C$3:$C$57))+(1/COUNT(D$3:D$57)))))</f>
        <v>5.7490368679600499</v>
      </c>
      <c r="E117" s="4"/>
      <c r="H117" s="4"/>
      <c r="I117" s="4"/>
      <c r="J117" s="4"/>
      <c r="K117" s="4"/>
      <c r="L117" s="4"/>
      <c r="M117" s="4"/>
      <c r="N117" s="14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2:28" s="2" customFormat="1" ht="14.25" customHeight="1">
      <c r="B118" s="4"/>
      <c r="C118" s="19" t="s">
        <v>25</v>
      </c>
      <c r="D118" s="21" t="str">
        <f>IF(D117&gt;D120,"*"," ")</f>
        <v>*</v>
      </c>
      <c r="E118" s="11"/>
      <c r="H118" s="4"/>
      <c r="I118" s="4"/>
      <c r="J118" s="4"/>
      <c r="K118" s="4"/>
      <c r="L118" s="4"/>
      <c r="M118" s="4"/>
      <c r="N118" s="1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s="2" customFormat="1" ht="14.25" customHeight="1">
      <c r="B119" s="4"/>
      <c r="C119" s="19" t="s">
        <v>24</v>
      </c>
      <c r="D119" s="21" t="str">
        <f>IF(D117&gt;D121,"**"," ")</f>
        <v>**</v>
      </c>
      <c r="E119" s="11"/>
      <c r="H119" s="4"/>
      <c r="I119" s="4"/>
      <c r="J119" s="4"/>
      <c r="K119" s="4"/>
      <c r="L119" s="4"/>
      <c r="M119" s="4"/>
      <c r="N119" s="1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s="2" customFormat="1" ht="14.25" customHeight="1">
      <c r="B120" s="4"/>
      <c r="C120" s="18" t="s">
        <v>25</v>
      </c>
      <c r="D120" s="20">
        <f>SMALL($AG371:$AZ371,RANK(D$117,$D$117:$D$117,1))</f>
        <v>2.8058000000000001</v>
      </c>
      <c r="E120" s="4"/>
      <c r="H120" s="4"/>
      <c r="I120" s="4"/>
      <c r="J120" s="4"/>
      <c r="K120" s="4"/>
      <c r="L120" s="4"/>
      <c r="M120" s="4"/>
      <c r="N120" s="4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s="2" customFormat="1" ht="14.25" customHeight="1">
      <c r="B121" s="4"/>
      <c r="C121" s="18" t="s">
        <v>24</v>
      </c>
      <c r="D121" s="20">
        <f>SMALL($AG372:$AZ372,RANK(D$117,$D$117:$D$117,1))</f>
        <v>3.714</v>
      </c>
      <c r="E121" s="4"/>
      <c r="H121" s="4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s="2" customFormat="1" ht="14.25" customHeight="1">
      <c r="B122" s="4"/>
      <c r="C122" s="4"/>
      <c r="D122" s="4"/>
      <c r="E122" s="12"/>
      <c r="H122" s="4"/>
      <c r="I122" s="4"/>
      <c r="J122" s="4"/>
      <c r="K122" s="4"/>
      <c r="L122" s="4"/>
      <c r="M122" s="4"/>
      <c r="N122" s="4"/>
      <c r="O122" s="14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2:28" s="2" customFormat="1" ht="14.25" customHeight="1">
      <c r="B123" s="4"/>
      <c r="C123" s="4"/>
      <c r="D123" s="3" t="str">
        <f>D2</f>
        <v>AceScope</v>
      </c>
      <c r="E123" s="4"/>
      <c r="H123" s="4"/>
      <c r="I123" s="4"/>
      <c r="J123" s="4"/>
      <c r="K123" s="4"/>
      <c r="L123" s="4"/>
      <c r="M123" s="4"/>
      <c r="N123" s="4"/>
      <c r="O123" s="14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2:28" s="2" customFormat="1" ht="14.25" customHeight="1">
      <c r="B124" s="4"/>
      <c r="C124" s="4"/>
      <c r="D124" s="19" t="s">
        <v>25</v>
      </c>
      <c r="E124" s="11"/>
      <c r="H124" s="4"/>
      <c r="I124" s="4"/>
      <c r="J124" s="4"/>
      <c r="K124" s="4"/>
      <c r="L124" s="4"/>
      <c r="M124" s="4"/>
      <c r="N124" s="4"/>
      <c r="O124" s="1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s="2" customFormat="1" ht="14.25" customHeight="1">
      <c r="B125" s="4"/>
      <c r="C125" s="4"/>
      <c r="D125" s="19" t="s">
        <v>24</v>
      </c>
      <c r="E125" s="11"/>
      <c r="H125" s="4"/>
      <c r="I125" s="4"/>
      <c r="J125" s="4"/>
      <c r="K125" s="4"/>
      <c r="L125" s="4"/>
      <c r="M125" s="4"/>
      <c r="N125" s="4"/>
      <c r="O125" s="13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s="2" customFormat="1" ht="14.25" customHeight="1">
      <c r="B126" s="4"/>
      <c r="C126" s="4"/>
      <c r="D126" s="18" t="s">
        <v>25</v>
      </c>
      <c r="E126" s="4"/>
      <c r="H126" s="4"/>
      <c r="I126" s="4"/>
      <c r="J126" s="4"/>
      <c r="K126" s="4"/>
      <c r="L126" s="4"/>
      <c r="M126" s="4"/>
      <c r="N126" s="4"/>
      <c r="O126" s="4"/>
      <c r="P126" s="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s="2" customFormat="1" ht="14.25" customHeight="1">
      <c r="B127" s="4"/>
      <c r="C127" s="4"/>
      <c r="D127" s="18" t="s">
        <v>24</v>
      </c>
      <c r="E127" s="4"/>
      <c r="H127" s="4"/>
      <c r="I127" s="4"/>
      <c r="J127" s="4"/>
      <c r="K127" s="4"/>
      <c r="L127" s="4"/>
      <c r="M127" s="4"/>
      <c r="N127" s="4"/>
      <c r="O127" s="4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s="2" customFormat="1" ht="14.25" customHeight="1">
      <c r="B128" s="4"/>
      <c r="C128" s="4"/>
      <c r="D128" s="4"/>
      <c r="E128" s="12"/>
      <c r="H128" s="4"/>
      <c r="I128" s="4"/>
      <c r="J128" s="4"/>
      <c r="K128" s="4"/>
      <c r="L128" s="4"/>
      <c r="M128" s="4"/>
      <c r="N128" s="4"/>
      <c r="O128" s="4"/>
      <c r="P128" s="14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s="2" customFormat="1" ht="14.25" customHeight="1">
      <c r="B129" s="4"/>
      <c r="C129" s="4"/>
      <c r="D129" s="4"/>
      <c r="E129" s="4"/>
      <c r="H129" s="4"/>
      <c r="I129" s="4"/>
      <c r="J129" s="4"/>
      <c r="K129" s="4"/>
      <c r="L129" s="4"/>
      <c r="M129" s="4"/>
      <c r="N129" s="4"/>
      <c r="O129" s="4"/>
      <c r="P129" s="14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s="2" customFormat="1" ht="14.25" customHeight="1">
      <c r="A130" s="17"/>
      <c r="B130" s="4"/>
      <c r="C130" s="4"/>
      <c r="D130" s="4"/>
      <c r="E130" s="11"/>
      <c r="H130" s="4"/>
      <c r="I130" s="4"/>
      <c r="J130" s="4"/>
      <c r="K130" s="4"/>
      <c r="L130" s="4"/>
      <c r="M130" s="4"/>
      <c r="N130" s="4"/>
      <c r="O130" s="4"/>
      <c r="P130" s="13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s="2" customFormat="1" ht="14.25" customHeight="1">
      <c r="A131" s="17"/>
      <c r="B131" s="4"/>
      <c r="C131" s="4"/>
      <c r="D131" s="4"/>
      <c r="E131" s="11"/>
      <c r="H131" s="4"/>
      <c r="I131" s="4"/>
      <c r="J131" s="4"/>
      <c r="K131" s="4"/>
      <c r="L131" s="4"/>
      <c r="M131" s="4"/>
      <c r="N131" s="4"/>
      <c r="O131" s="4"/>
      <c r="P131" s="13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s="2" customFormat="1" ht="14.25" customHeight="1">
      <c r="B132" s="4"/>
      <c r="C132" s="4"/>
      <c r="D132" s="4"/>
      <c r="E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s="2" customFormat="1" ht="14.25" customHeight="1">
      <c r="B133" s="4"/>
      <c r="C133" s="4"/>
      <c r="D133" s="4"/>
      <c r="E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s="2" customFormat="1" ht="14.25" customHeight="1">
      <c r="B134" s="4"/>
      <c r="C134" s="4"/>
      <c r="D134" s="4"/>
      <c r="E134" s="12"/>
      <c r="H134" s="4"/>
      <c r="I134" s="4"/>
      <c r="J134" s="4"/>
      <c r="K134" s="4"/>
      <c r="L134" s="4"/>
      <c r="M134" s="4"/>
      <c r="N134" s="4"/>
      <c r="O134" s="4"/>
      <c r="P134" s="4"/>
      <c r="Q134" s="14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s="2" customFormat="1" ht="14.25" customHeight="1">
      <c r="B135" s="4"/>
      <c r="C135" s="4"/>
      <c r="D135" s="4"/>
      <c r="E135" s="4"/>
      <c r="H135" s="4"/>
      <c r="I135" s="4"/>
      <c r="J135" s="4"/>
      <c r="K135" s="4"/>
      <c r="L135" s="4"/>
      <c r="M135" s="4"/>
      <c r="N135" s="4"/>
      <c r="O135" s="4"/>
      <c r="P135" s="4"/>
      <c r="Q135" s="14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s="2" customFormat="1" ht="14.25" customHeight="1">
      <c r="B136" s="4"/>
      <c r="C136" s="4"/>
      <c r="D136" s="4"/>
      <c r="E136" s="11"/>
      <c r="H136" s="4"/>
      <c r="I136" s="4"/>
      <c r="J136" s="4"/>
      <c r="K136" s="4"/>
      <c r="L136" s="4"/>
      <c r="M136" s="4"/>
      <c r="N136" s="4"/>
      <c r="O136" s="4"/>
      <c r="P136" s="4"/>
      <c r="Q136" s="16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</row>
    <row r="137" spans="1:28" s="2" customFormat="1" ht="14.25" customHeight="1">
      <c r="B137" s="4"/>
      <c r="C137" s="4"/>
      <c r="D137" s="4"/>
      <c r="E137" s="11"/>
      <c r="H137" s="4"/>
      <c r="I137" s="4"/>
      <c r="J137" s="4"/>
      <c r="K137" s="4"/>
      <c r="L137" s="4"/>
      <c r="M137" s="4"/>
      <c r="N137" s="4"/>
      <c r="O137" s="4"/>
      <c r="P137" s="4"/>
      <c r="Q137" s="1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s="2" customFormat="1" ht="14.25" customHeight="1">
      <c r="B138" s="4"/>
      <c r="C138" s="4"/>
      <c r="D138" s="4"/>
      <c r="E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s="2" customFormat="1" ht="14.25" customHeight="1">
      <c r="B139" s="4"/>
      <c r="C139" s="4"/>
      <c r="D139" s="4"/>
      <c r="E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s="2" customFormat="1" ht="14.25" customHeight="1">
      <c r="B140" s="4"/>
      <c r="C140" s="4"/>
      <c r="D140" s="4"/>
      <c r="E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4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s="2" customFormat="1" ht="14.25" customHeight="1">
      <c r="B141" s="4"/>
      <c r="C141" s="4"/>
      <c r="D141" s="4"/>
      <c r="E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4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s="2" customFormat="1" ht="14.25" customHeight="1">
      <c r="B142" s="4"/>
      <c r="C142" s="4"/>
      <c r="D142" s="4"/>
      <c r="E142" s="1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3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s="2" customFormat="1" ht="14.25" customHeight="1">
      <c r="B143" s="4"/>
      <c r="C143" s="4"/>
      <c r="D143" s="4"/>
      <c r="E143" s="1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3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s="2" customFormat="1" ht="14.25" customHeight="1">
      <c r="B144" s="4"/>
      <c r="C144" s="4"/>
      <c r="D144" s="4"/>
      <c r="E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s="2" customFormat="1" ht="14.25" customHeight="1">
      <c r="B145" s="4"/>
      <c r="C145" s="4"/>
      <c r="D145" s="4"/>
      <c r="E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3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s="2" customFormat="1" ht="14.25" customHeight="1">
      <c r="B146" s="4"/>
      <c r="C146" s="4"/>
      <c r="D146" s="4"/>
      <c r="E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4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2:28" s="2" customFormat="1" ht="14.25" customHeight="1">
      <c r="B147" s="4"/>
      <c r="C147" s="4"/>
      <c r="D147" s="4"/>
      <c r="E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4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2:28" s="2" customFormat="1" ht="14.25" customHeight="1">
      <c r="B148" s="4"/>
      <c r="C148" s="4"/>
      <c r="D148" s="4"/>
      <c r="E148" s="1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3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s="2" customFormat="1" ht="14.25" customHeight="1">
      <c r="B149" s="4"/>
      <c r="C149" s="4"/>
      <c r="D149" s="4"/>
      <c r="E149" s="1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3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s="2" customFormat="1" ht="14.25" customHeight="1">
      <c r="B150" s="4"/>
      <c r="C150" s="4"/>
      <c r="D150" s="4"/>
      <c r="E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3"/>
      <c r="X150" s="3"/>
      <c r="Y150" s="3"/>
      <c r="Z150" s="3"/>
      <c r="AA150" s="3"/>
      <c r="AB150" s="3"/>
    </row>
    <row r="151" spans="2:28" s="2" customFormat="1" ht="14.25" customHeight="1">
      <c r="B151" s="4"/>
      <c r="C151" s="4"/>
      <c r="D151" s="4"/>
      <c r="E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/>
      <c r="U151" s="4"/>
      <c r="V151" s="4"/>
      <c r="W151" s="4"/>
      <c r="X151" s="4"/>
      <c r="Y151" s="4"/>
      <c r="Z151" s="4"/>
      <c r="AA151" s="4"/>
      <c r="AB151" s="4"/>
    </row>
    <row r="152" spans="2:28" s="2" customFormat="1" ht="14.25" customHeight="1">
      <c r="B152" s="4"/>
      <c r="C152" s="4"/>
      <c r="D152" s="4"/>
      <c r="E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4"/>
      <c r="U152" s="11"/>
      <c r="V152" s="11"/>
      <c r="W152" s="11"/>
      <c r="X152" s="11"/>
      <c r="Y152" s="11"/>
      <c r="Z152" s="11"/>
      <c r="AA152" s="11"/>
      <c r="AB152" s="11"/>
    </row>
    <row r="153" spans="2:28" s="2" customFormat="1" ht="14.25" customHeight="1">
      <c r="B153" s="4"/>
      <c r="C153" s="4"/>
      <c r="D153" s="4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4"/>
      <c r="U153" s="11"/>
      <c r="V153" s="11"/>
      <c r="W153" s="11"/>
      <c r="X153" s="11"/>
      <c r="Y153" s="11"/>
      <c r="Z153" s="11"/>
      <c r="AA153" s="11"/>
      <c r="AB153" s="11"/>
    </row>
    <row r="154" spans="2:28" s="2" customFormat="1" ht="14.25" customHeight="1">
      <c r="B154" s="4"/>
      <c r="C154" s="4"/>
      <c r="D154" s="4"/>
      <c r="E154" s="1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3"/>
      <c r="U154" s="4"/>
      <c r="V154" s="4"/>
      <c r="W154" s="4"/>
      <c r="X154" s="4"/>
      <c r="Y154" s="4"/>
      <c r="Z154" s="4"/>
      <c r="AA154" s="4"/>
      <c r="AB154" s="4"/>
    </row>
    <row r="155" spans="2:28" s="2" customFormat="1" ht="14.25" customHeight="1">
      <c r="B155" s="4"/>
      <c r="C155" s="4"/>
      <c r="D155" s="4"/>
      <c r="E155" s="1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3"/>
      <c r="U155" s="4"/>
      <c r="V155" s="4"/>
      <c r="W155" s="4"/>
      <c r="X155" s="4"/>
      <c r="Y155" s="4"/>
      <c r="Z155" s="4"/>
      <c r="AA155" s="4"/>
      <c r="AB155" s="4"/>
    </row>
    <row r="156" spans="2:28" s="2" customFormat="1" ht="14.25" customHeight="1">
      <c r="B156" s="4"/>
      <c r="C156" s="4"/>
      <c r="D156" s="4"/>
      <c r="E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3"/>
      <c r="W156" s="3"/>
      <c r="X156" s="3"/>
      <c r="Y156" s="3"/>
      <c r="Z156" s="3"/>
      <c r="AA156" s="3"/>
      <c r="AB156" s="3"/>
    </row>
    <row r="157" spans="2:28" s="2" customFormat="1" ht="14.25" customHeight="1">
      <c r="B157" s="4"/>
      <c r="C157" s="4"/>
      <c r="D157" s="4"/>
      <c r="E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  <c r="AB157" s="4"/>
    </row>
    <row r="158" spans="2:28" s="2" customFormat="1" ht="14.25" customHeight="1">
      <c r="B158" s="4"/>
      <c r="C158" s="4"/>
      <c r="D158" s="4"/>
      <c r="E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14"/>
      <c r="V158" s="11"/>
      <c r="W158" s="11"/>
      <c r="X158" s="11"/>
      <c r="Y158" s="11"/>
      <c r="Z158" s="11"/>
      <c r="AA158" s="11"/>
      <c r="AB158" s="11"/>
    </row>
    <row r="159" spans="2:28" s="2" customFormat="1" ht="14.25" customHeight="1">
      <c r="B159" s="4"/>
      <c r="C159" s="4"/>
      <c r="D159" s="4"/>
      <c r="E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14"/>
      <c r="V159" s="11"/>
      <c r="W159" s="11"/>
      <c r="X159" s="11"/>
      <c r="Y159" s="11"/>
      <c r="Z159" s="11"/>
      <c r="AA159" s="11"/>
      <c r="AB159" s="11"/>
    </row>
    <row r="160" spans="2:28" s="2" customFormat="1" ht="14.25" customHeight="1">
      <c r="B160" s="4"/>
      <c r="C160" s="4"/>
      <c r="D160" s="4"/>
      <c r="E160" s="1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3"/>
      <c r="V160" s="4"/>
      <c r="W160" s="4"/>
      <c r="X160" s="4"/>
      <c r="Y160" s="4"/>
      <c r="Z160" s="4"/>
      <c r="AA160" s="4"/>
      <c r="AB160" s="4"/>
    </row>
    <row r="161" spans="2:28" s="2" customFormat="1" ht="14.25" customHeight="1">
      <c r="B161" s="4"/>
      <c r="C161" s="4"/>
      <c r="D161" s="4"/>
      <c r="E161" s="1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13"/>
      <c r="V161" s="4"/>
      <c r="W161" s="4"/>
      <c r="X161" s="4"/>
      <c r="Y161" s="4"/>
      <c r="Z161" s="4"/>
      <c r="AA161" s="4"/>
      <c r="AB161" s="4"/>
    </row>
    <row r="162" spans="2:28" s="2" customFormat="1" ht="14.25" customHeight="1">
      <c r="B162" s="4"/>
      <c r="C162" s="4"/>
      <c r="D162" s="4"/>
      <c r="E162" s="4"/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3"/>
      <c r="X162" s="3"/>
      <c r="Y162" s="3"/>
      <c r="Z162" s="3"/>
      <c r="AA162" s="3"/>
      <c r="AB162" s="3"/>
    </row>
    <row r="163" spans="2:28" s="2" customFormat="1" ht="14.25" customHeight="1">
      <c r="B163" s="4"/>
      <c r="C163" s="4"/>
      <c r="D163" s="4"/>
      <c r="E163" s="4"/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3"/>
      <c r="W163" s="4"/>
      <c r="X163" s="4"/>
      <c r="Y163" s="4"/>
      <c r="Z163" s="4"/>
      <c r="AA163" s="4"/>
      <c r="AB163" s="4"/>
    </row>
    <row r="164" spans="2:28" s="2" customFormat="1" ht="14.25" customHeight="1">
      <c r="B164" s="4"/>
      <c r="C164" s="4"/>
      <c r="D164" s="4"/>
      <c r="E164" s="12"/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14"/>
      <c r="W164" s="11"/>
      <c r="X164" s="11"/>
      <c r="Y164" s="11"/>
      <c r="Z164" s="11"/>
      <c r="AA164" s="11"/>
      <c r="AB164" s="11"/>
    </row>
    <row r="165" spans="2:28" s="2" customFormat="1" ht="14.25" customHeight="1">
      <c r="B165" s="4"/>
      <c r="C165" s="4"/>
      <c r="D165" s="4"/>
      <c r="E165" s="4"/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14"/>
      <c r="W165" s="11"/>
      <c r="X165" s="11"/>
      <c r="Y165" s="11"/>
      <c r="Z165" s="11"/>
      <c r="AA165" s="11"/>
      <c r="AB165" s="11"/>
    </row>
    <row r="166" spans="2:28" s="2" customFormat="1" ht="14.25" customHeight="1">
      <c r="B166" s="4"/>
      <c r="C166" s="4"/>
      <c r="D166" s="4"/>
      <c r="E166" s="11"/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13"/>
      <c r="W166" s="4"/>
      <c r="X166" s="4"/>
      <c r="Y166" s="4"/>
      <c r="Z166" s="4"/>
      <c r="AA166" s="4"/>
      <c r="AB166" s="4"/>
    </row>
    <row r="167" spans="2:28" s="2" customFormat="1" ht="14.25" customHeight="1">
      <c r="B167" s="4"/>
      <c r="C167" s="4"/>
      <c r="D167" s="4"/>
      <c r="E167" s="11"/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13"/>
      <c r="W167" s="4"/>
      <c r="X167" s="4"/>
      <c r="Y167" s="4"/>
      <c r="Z167" s="4"/>
      <c r="AA167" s="4"/>
      <c r="AB167" s="4"/>
    </row>
    <row r="168" spans="2:28" s="2" customFormat="1" ht="14.25" customHeight="1">
      <c r="B168" s="4"/>
      <c r="C168" s="4"/>
      <c r="D168" s="4"/>
      <c r="E168" s="15"/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3"/>
      <c r="AA168" s="3"/>
      <c r="AB168" s="3"/>
    </row>
    <row r="169" spans="2:28" s="2" customFormat="1" ht="14.25" customHeight="1">
      <c r="B169" s="4"/>
      <c r="C169" s="4"/>
      <c r="D169" s="4"/>
      <c r="E169" s="4"/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3"/>
      <c r="X169" s="4"/>
      <c r="Y169" s="4"/>
      <c r="Z169" s="4"/>
      <c r="AA169" s="4"/>
      <c r="AB169" s="4"/>
    </row>
    <row r="170" spans="2:28" s="2" customFormat="1" ht="14.25" customHeight="1">
      <c r="B170" s="4"/>
      <c r="C170" s="4"/>
      <c r="D170" s="4"/>
      <c r="E170" s="12"/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14"/>
      <c r="X170" s="11"/>
      <c r="Y170" s="11"/>
      <c r="Z170" s="11"/>
      <c r="AA170" s="11"/>
      <c r="AB170" s="11"/>
    </row>
    <row r="171" spans="2:28" s="2" customFormat="1" ht="14.25" customHeight="1">
      <c r="B171" s="4"/>
      <c r="C171" s="4"/>
      <c r="D171" s="4"/>
      <c r="E171" s="4"/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14"/>
      <c r="X171" s="11"/>
      <c r="Y171" s="11"/>
      <c r="Z171" s="11"/>
      <c r="AA171" s="11"/>
      <c r="AB171" s="11"/>
    </row>
    <row r="172" spans="2:28" s="2" customFormat="1" ht="14.25" customHeight="1">
      <c r="B172" s="4"/>
      <c r="C172" s="4"/>
      <c r="D172" s="4"/>
      <c r="E172" s="11"/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13"/>
      <c r="X172" s="4"/>
      <c r="Y172" s="4"/>
      <c r="Z172" s="4"/>
      <c r="AA172" s="4"/>
      <c r="AB172" s="4"/>
    </row>
    <row r="173" spans="2:28" s="2" customFormat="1" ht="14.25" customHeight="1">
      <c r="B173" s="4"/>
      <c r="C173" s="4"/>
      <c r="D173" s="4"/>
      <c r="E173" s="11"/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13"/>
      <c r="X173" s="4"/>
      <c r="Y173" s="4"/>
      <c r="Z173" s="4"/>
      <c r="AA173" s="4"/>
      <c r="AB173" s="4"/>
    </row>
    <row r="174" spans="2:28" s="2" customFormat="1" ht="14.25" customHeight="1">
      <c r="B174" s="4"/>
      <c r="C174" s="4"/>
      <c r="D174" s="4"/>
      <c r="E174" s="4"/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3"/>
      <c r="AA174" s="3"/>
      <c r="AB174" s="3"/>
    </row>
    <row r="175" spans="2:28" s="2" customFormat="1" ht="14.25" customHeight="1">
      <c r="B175" s="4"/>
      <c r="C175" s="4"/>
      <c r="D175" s="4"/>
      <c r="E175" s="4"/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"/>
      <c r="Y175" s="4"/>
      <c r="Z175" s="4"/>
      <c r="AA175" s="4"/>
      <c r="AB175" s="4"/>
    </row>
    <row r="176" spans="2:28" s="2" customFormat="1" ht="14.25" customHeight="1">
      <c r="B176" s="4"/>
      <c r="C176" s="4"/>
      <c r="D176" s="4"/>
      <c r="E176" s="12"/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4"/>
      <c r="Y176" s="11"/>
      <c r="Z176" s="11"/>
      <c r="AA176" s="11"/>
      <c r="AB176" s="11"/>
    </row>
    <row r="177" spans="2:30" s="2" customFormat="1" ht="14.25" customHeight="1">
      <c r="B177" s="4"/>
      <c r="C177" s="4"/>
      <c r="D177" s="4"/>
      <c r="E177" s="4"/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14"/>
      <c r="Y177" s="11"/>
      <c r="Z177" s="11"/>
      <c r="AA177" s="11"/>
      <c r="AB177" s="11"/>
    </row>
    <row r="178" spans="2:30" s="2" customFormat="1" ht="14.25" customHeight="1">
      <c r="B178" s="4"/>
      <c r="C178" s="4"/>
      <c r="D178" s="4"/>
      <c r="E178" s="11"/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13"/>
      <c r="Y178" s="4"/>
      <c r="Z178" s="4"/>
      <c r="AA178" s="4"/>
      <c r="AB178" s="4"/>
    </row>
    <row r="179" spans="2:30" s="2" customFormat="1" ht="14.25" customHeight="1">
      <c r="B179" s="4"/>
      <c r="C179" s="4"/>
      <c r="D179" s="4"/>
      <c r="E179" s="11"/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13"/>
      <c r="Y179" s="4"/>
      <c r="Z179" s="4"/>
      <c r="AA179" s="4"/>
      <c r="AB179" s="4"/>
    </row>
    <row r="180" spans="2:30" s="2" customFormat="1" ht="14.25" customHeight="1">
      <c r="B180" s="4"/>
      <c r="C180" s="4"/>
      <c r="D180" s="4"/>
      <c r="E180" s="4"/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3"/>
      <c r="AA180" s="3"/>
      <c r="AB180" s="3"/>
    </row>
    <row r="181" spans="2:30" s="2" customFormat="1" ht="14.25" customHeight="1">
      <c r="B181" s="4"/>
      <c r="C181" s="4"/>
      <c r="D181" s="4"/>
      <c r="E181" s="4"/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4"/>
      <c r="AA181" s="4"/>
      <c r="AB181" s="4"/>
    </row>
    <row r="182" spans="2:30" s="2" customFormat="1" ht="14.25" customHeight="1">
      <c r="B182" s="4"/>
      <c r="C182" s="4"/>
      <c r="D182" s="4"/>
      <c r="E182" s="12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4"/>
      <c r="Z182" s="11"/>
      <c r="AA182" s="11"/>
      <c r="AB182" s="11"/>
    </row>
    <row r="183" spans="2:30" s="2" customFormat="1" ht="14.25" customHeight="1">
      <c r="B183" s="4"/>
      <c r="C183" s="4"/>
      <c r="D183" s="4"/>
      <c r="E183" s="4"/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4"/>
      <c r="Z183" s="11"/>
      <c r="AA183" s="11"/>
      <c r="AB183" s="11"/>
    </row>
    <row r="184" spans="2:30" s="2" customFormat="1" ht="14.25" customHeight="1">
      <c r="B184" s="4"/>
      <c r="C184" s="4"/>
      <c r="D184" s="4"/>
      <c r="E184" s="11"/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3"/>
      <c r="Z184" s="4"/>
      <c r="AA184" s="4"/>
      <c r="AB184" s="4"/>
    </row>
    <row r="185" spans="2:30" s="2" customFormat="1" ht="14.25" customHeight="1">
      <c r="B185" s="4"/>
      <c r="C185" s="4"/>
      <c r="D185" s="4"/>
      <c r="E185" s="11"/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3"/>
      <c r="Z185" s="4"/>
      <c r="AA185" s="4"/>
      <c r="AB185" s="4"/>
    </row>
    <row r="186" spans="2:30" s="2" customFormat="1" ht="14.25" customHeight="1">
      <c r="B186" s="4"/>
      <c r="C186" s="4"/>
      <c r="D186" s="4"/>
      <c r="E186" s="4"/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3"/>
      <c r="Z186" s="4"/>
      <c r="AA186" s="3"/>
      <c r="AB186" s="3"/>
    </row>
    <row r="187" spans="2:30" s="2" customFormat="1" ht="14.25" customHeight="1">
      <c r="B187" s="4"/>
      <c r="C187" s="4"/>
      <c r="D187" s="4"/>
      <c r="E187" s="4"/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3"/>
      <c r="Z187" s="3"/>
      <c r="AA187" s="4"/>
      <c r="AB187" s="4"/>
    </row>
    <row r="188" spans="2:30" s="2" customFormat="1" ht="14.25" customHeight="1">
      <c r="B188" s="4"/>
      <c r="C188" s="4"/>
      <c r="D188" s="4"/>
      <c r="E188" s="12"/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3"/>
      <c r="Z188" s="14"/>
      <c r="AA188" s="11"/>
      <c r="AB188" s="11"/>
    </row>
    <row r="189" spans="2:30" s="2" customFormat="1" ht="14.25" customHeight="1">
      <c r="B189" s="4"/>
      <c r="C189" s="4"/>
      <c r="D189" s="4"/>
      <c r="E189" s="4"/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3"/>
      <c r="Z189" s="14"/>
      <c r="AA189" s="11"/>
      <c r="AB189" s="11"/>
      <c r="AC189" s="3"/>
      <c r="AD189" s="3"/>
    </row>
    <row r="190" spans="2:30" s="2" customFormat="1" ht="14.25" customHeight="1">
      <c r="B190" s="4"/>
      <c r="C190" s="4"/>
      <c r="D190" s="4"/>
      <c r="E190" s="11"/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3"/>
      <c r="Z190" s="13"/>
      <c r="AA190" s="4"/>
      <c r="AB190" s="4"/>
      <c r="AC190" s="3"/>
      <c r="AD190" s="3"/>
    </row>
    <row r="191" spans="2:30" s="2" customFormat="1" ht="14.25" customHeight="1">
      <c r="B191" s="4"/>
      <c r="C191" s="4"/>
      <c r="D191" s="4"/>
      <c r="E191" s="11"/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3"/>
      <c r="Z191" s="13"/>
      <c r="AA191" s="4"/>
      <c r="AB191" s="4"/>
    </row>
    <row r="192" spans="2:30" s="2" customFormat="1" ht="14.25" customHeight="1">
      <c r="B192" s="4"/>
      <c r="C192" s="4"/>
      <c r="D192" s="4"/>
      <c r="E192" s="4"/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3"/>
      <c r="Z192" s="4"/>
      <c r="AA192" s="4"/>
      <c r="AB192" s="3"/>
      <c r="AC192" s="3"/>
      <c r="AD192" s="3"/>
    </row>
    <row r="193" spans="1:28" s="2" customFormat="1" ht="14.25" customHeight="1">
      <c r="B193" s="4"/>
      <c r="C193" s="4"/>
      <c r="D193" s="4"/>
      <c r="E193" s="4"/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4"/>
    </row>
    <row r="194" spans="1:28" s="2" customFormat="1" ht="14.25" customHeight="1">
      <c r="A194" s="3"/>
      <c r="B194" s="3"/>
      <c r="C194" s="3"/>
      <c r="D194" s="4"/>
      <c r="E194" s="12"/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14"/>
      <c r="AB194" s="11"/>
    </row>
    <row r="195" spans="1:28" s="2" customFormat="1" ht="14.25" customHeight="1">
      <c r="A195" s="3"/>
      <c r="B195" s="3"/>
      <c r="C195" s="3"/>
      <c r="D195" s="4"/>
      <c r="E195" s="4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14"/>
      <c r="AB195" s="11"/>
    </row>
    <row r="196" spans="1:28" s="2" customFormat="1" ht="14.25" customHeight="1">
      <c r="A196" s="3"/>
      <c r="B196" s="3"/>
      <c r="C196" s="3"/>
      <c r="D196" s="4"/>
      <c r="E196" s="11"/>
      <c r="AA196" s="13"/>
      <c r="AB196" s="4"/>
    </row>
    <row r="197" spans="1:28" s="2" customFormat="1" ht="14.25" customHeight="1">
      <c r="A197" s="3"/>
      <c r="B197" s="3"/>
      <c r="C197" s="3"/>
      <c r="D197" s="4"/>
      <c r="E197" s="11"/>
      <c r="AA197" s="13"/>
      <c r="AB197" s="4"/>
    </row>
    <row r="198" spans="1:28" s="2" customFormat="1" ht="14.25" customHeight="1">
      <c r="A198" s="3"/>
      <c r="B198" s="3"/>
      <c r="C198" s="3"/>
      <c r="D198" s="4"/>
      <c r="E198" s="4"/>
    </row>
    <row r="199" spans="1:28" s="2" customFormat="1" ht="14.25" customHeight="1">
      <c r="A199" s="3"/>
      <c r="B199" s="3"/>
      <c r="C199" s="3"/>
      <c r="D199" s="4"/>
      <c r="E199" s="4"/>
    </row>
    <row r="200" spans="1:28" s="2" customFormat="1" ht="14.25" customHeight="1">
      <c r="A200" s="3"/>
      <c r="B200" s="3"/>
      <c r="C200" s="3"/>
      <c r="D200" s="4"/>
      <c r="E200" s="12"/>
    </row>
    <row r="201" spans="1:28" s="2" customFormat="1" ht="14.25" customHeight="1">
      <c r="A201" s="3"/>
      <c r="B201" s="3"/>
      <c r="C201" s="3"/>
      <c r="D201" s="4"/>
      <c r="E201" s="4"/>
    </row>
    <row r="202" spans="1:28" s="2" customFormat="1" ht="14.25" customHeight="1">
      <c r="A202" s="3"/>
      <c r="B202" s="3"/>
      <c r="C202" s="3"/>
      <c r="D202" s="4"/>
      <c r="E202" s="11"/>
    </row>
    <row r="203" spans="1:28" s="2" customFormat="1" ht="14.25" customHeight="1">
      <c r="A203" s="3"/>
      <c r="B203" s="3"/>
      <c r="C203" s="3"/>
      <c r="D203" s="4"/>
      <c r="E203" s="11"/>
    </row>
    <row r="204" spans="1:28" s="2" customFormat="1" ht="14.25" customHeight="1">
      <c r="A204" s="3"/>
      <c r="B204" s="3"/>
      <c r="C204" s="3"/>
      <c r="D204" s="4"/>
      <c r="E204" s="4"/>
    </row>
    <row r="205" spans="1:28" s="2" customFormat="1" ht="14.25" customHeight="1">
      <c r="A205" s="3"/>
      <c r="B205" s="3"/>
      <c r="C205" s="3"/>
      <c r="D205" s="4"/>
      <c r="E205" s="4"/>
    </row>
    <row r="206" spans="1:28" s="2" customFormat="1" ht="14.25" customHeight="1">
      <c r="A206" s="3"/>
      <c r="B206" s="3"/>
      <c r="C206" s="3"/>
      <c r="D206" s="4"/>
      <c r="E206" s="12"/>
    </row>
    <row r="207" spans="1:28" s="2" customFormat="1" ht="14.25" customHeight="1">
      <c r="A207" s="3"/>
      <c r="B207" s="3"/>
      <c r="C207" s="3"/>
      <c r="D207" s="4"/>
      <c r="E207" s="4"/>
    </row>
    <row r="208" spans="1:28" s="2" customFormat="1" ht="14.25" customHeight="1">
      <c r="A208" s="3"/>
      <c r="B208" s="3"/>
      <c r="C208" s="3"/>
      <c r="D208" s="4"/>
      <c r="E208" s="11"/>
    </row>
    <row r="209" spans="1:5" s="2" customFormat="1" ht="14.25" customHeight="1">
      <c r="A209" s="3"/>
      <c r="B209" s="3"/>
      <c r="C209" s="3"/>
      <c r="D209" s="4"/>
      <c r="E209" s="11"/>
    </row>
    <row r="210" spans="1:5" s="2" customFormat="1" ht="14.25" customHeight="1">
      <c r="A210" s="3"/>
      <c r="B210" s="3"/>
      <c r="C210" s="3"/>
      <c r="D210" s="4"/>
      <c r="E210" s="4"/>
    </row>
    <row r="211" spans="1:5" s="2" customFormat="1" ht="14.25" customHeight="1">
      <c r="A211" s="3"/>
      <c r="B211" s="3"/>
      <c r="C211" s="3"/>
      <c r="D211" s="4"/>
      <c r="E211" s="4"/>
    </row>
    <row r="212" spans="1:5" s="2" customFormat="1" ht="14.25" customHeight="1">
      <c r="A212" s="3"/>
      <c r="B212" s="3"/>
      <c r="C212" s="3"/>
      <c r="D212" s="4"/>
      <c r="E212" s="12"/>
    </row>
    <row r="213" spans="1:5" s="2" customFormat="1" ht="14.25" customHeight="1">
      <c r="A213" s="3"/>
      <c r="B213" s="3"/>
      <c r="C213" s="3"/>
      <c r="D213" s="4"/>
      <c r="E213" s="4"/>
    </row>
    <row r="214" spans="1:5" s="2" customFormat="1" ht="14.25" customHeight="1">
      <c r="A214" s="3"/>
      <c r="B214" s="3"/>
      <c r="C214" s="3"/>
      <c r="D214" s="4"/>
      <c r="E214" s="11"/>
    </row>
    <row r="215" spans="1:5" s="2" customFormat="1" ht="14.25" customHeight="1">
      <c r="A215" s="3"/>
      <c r="B215" s="3"/>
      <c r="C215" s="3"/>
      <c r="D215" s="4"/>
      <c r="E215" s="11"/>
    </row>
    <row r="216" spans="1:5" s="2" customFormat="1" ht="14.25" customHeight="1">
      <c r="A216" s="3"/>
      <c r="B216" s="3"/>
      <c r="C216" s="3"/>
      <c r="D216" s="4"/>
      <c r="E216" s="4"/>
    </row>
    <row r="217" spans="1:5" s="2" customFormat="1" ht="14.25" customHeight="1">
      <c r="A217" s="3"/>
      <c r="B217" s="3"/>
      <c r="C217" s="3"/>
      <c r="D217" s="4"/>
      <c r="E217" s="4"/>
    </row>
    <row r="218" spans="1:5" s="2" customFormat="1" ht="14.25" customHeight="1">
      <c r="A218" s="3"/>
      <c r="B218" s="3"/>
      <c r="C218" s="3"/>
      <c r="D218" s="4"/>
      <c r="E218" s="12"/>
    </row>
    <row r="219" spans="1:5" s="2" customFormat="1" ht="14.25" customHeight="1">
      <c r="A219" s="3"/>
      <c r="B219" s="3"/>
      <c r="C219" s="3"/>
      <c r="D219" s="4"/>
      <c r="E219" s="4"/>
    </row>
    <row r="220" spans="1:5" s="2" customFormat="1" ht="14.25" customHeight="1">
      <c r="A220" s="3"/>
      <c r="B220" s="3"/>
      <c r="C220" s="3"/>
      <c r="D220" s="4"/>
      <c r="E220" s="11"/>
    </row>
    <row r="221" spans="1:5" s="2" customFormat="1" ht="14.25" customHeight="1">
      <c r="A221" s="3"/>
      <c r="B221" s="3"/>
      <c r="C221" s="3"/>
      <c r="D221" s="4"/>
      <c r="E221" s="11"/>
    </row>
    <row r="222" spans="1:5" s="2" customFormat="1" ht="14.25" customHeight="1">
      <c r="A222" s="3"/>
      <c r="B222" s="3"/>
      <c r="C222" s="3"/>
      <c r="D222" s="4"/>
      <c r="E222" s="4"/>
    </row>
    <row r="223" spans="1:5" s="2" customFormat="1" ht="14.25" customHeight="1">
      <c r="A223" s="3"/>
      <c r="B223" s="3"/>
      <c r="C223" s="3"/>
      <c r="D223" s="4"/>
      <c r="E223" s="4"/>
    </row>
    <row r="224" spans="1:5" s="2" customFormat="1" ht="14.25" customHeight="1">
      <c r="A224" s="3"/>
      <c r="B224" s="3"/>
      <c r="C224" s="3"/>
      <c r="D224" s="4"/>
      <c r="E224" s="12"/>
    </row>
    <row r="225" spans="1:69" s="2" customFormat="1" ht="14.25" customHeight="1">
      <c r="A225" s="3"/>
      <c r="B225" s="3"/>
      <c r="C225" s="3"/>
      <c r="D225" s="4"/>
      <c r="E225" s="4"/>
    </row>
    <row r="226" spans="1:69" s="2" customFormat="1" ht="14.25" customHeight="1">
      <c r="A226" s="3"/>
      <c r="B226" s="3"/>
      <c r="C226" s="3"/>
      <c r="D226" s="4"/>
      <c r="E226" s="11"/>
    </row>
    <row r="227" spans="1:69" s="2" customFormat="1" ht="14.25" customHeight="1">
      <c r="A227" s="3"/>
      <c r="B227" s="3"/>
      <c r="C227" s="3"/>
      <c r="D227" s="4"/>
      <c r="E227" s="11"/>
    </row>
    <row r="228" spans="1:69" s="2" customFormat="1" ht="14.25" customHeight="1">
      <c r="E228" s="4"/>
    </row>
    <row r="229" spans="1:69" s="2" customFormat="1" ht="14.25" customHeight="1">
      <c r="E229" s="4"/>
    </row>
    <row r="230" spans="1:69" s="2" customFormat="1" ht="14.25" customHeight="1"/>
    <row r="231" spans="1:69" s="2" customFormat="1" ht="14.25" customHeight="1"/>
    <row r="232" spans="1:69" s="2" customFormat="1" ht="14.25" customHeight="1">
      <c r="B232" s="3" t="str">
        <f>B2</f>
        <v>McGrath</v>
      </c>
      <c r="C232" s="3" t="str">
        <f>C2</f>
        <v>AWS</v>
      </c>
      <c r="D232" s="3" t="str">
        <f>D2</f>
        <v>AceScope</v>
      </c>
      <c r="AD232" s="49" t="s">
        <v>54</v>
      </c>
      <c r="AE232" s="3"/>
      <c r="AF232" s="3"/>
      <c r="BB232" s="47" t="s">
        <v>127</v>
      </c>
      <c r="BC232" s="7"/>
    </row>
    <row r="233" spans="1:69" s="2" customFormat="1" ht="14.25" customHeight="1">
      <c r="A233" s="3" t="str">
        <f>CONCATENATE("n=",ROUNDUP((MAX($H$59:$AB$59)/(100)*((COUNTA($A$232:$A232)+1))),0))</f>
        <v>n=1</v>
      </c>
      <c r="B233" s="2">
        <f>IF(ISBLANK(VLOOKUP($A233,$A$3:$D$57,COUNT($B$3:B$3)+1,FALSE)),NA(),VLOOKUP($A233,$A$3:$D$57,COUNT($B$3:B$3)+1,FALSE))</f>
        <v>28.82</v>
      </c>
      <c r="C233" s="2">
        <f>IF(ISBLANK(VLOOKUP($A233,$A$3:$D$57,COUNT($B$3:C$3)+1,FALSE)),NA(),VLOOKUP($A233,$A$3:$D$57,COUNT($B$3:C$3)+1,FALSE))</f>
        <v>38.549999999999997</v>
      </c>
      <c r="D233" s="2">
        <f>IF(ISBLANK(VLOOKUP($A233,$A$3:$D$57,COUNT($B$3:D$3)+1,FALSE)),NA(),VLOOKUP($A233,$A$3:$D$57,COUNT($B$3:D$3)+1,FALSE))</f>
        <v>74.67</v>
      </c>
      <c r="AD233" s="3"/>
      <c r="AE233" s="3"/>
      <c r="AF233" s="3"/>
      <c r="AG233" s="3" t="s">
        <v>47</v>
      </c>
      <c r="AH233" s="3" t="s">
        <v>46</v>
      </c>
      <c r="AI233" s="3" t="s">
        <v>45</v>
      </c>
      <c r="AJ233" s="3" t="s">
        <v>44</v>
      </c>
      <c r="AK233" s="3" t="s">
        <v>43</v>
      </c>
      <c r="AL233" s="3" t="s">
        <v>42</v>
      </c>
      <c r="AM233" s="3" t="s">
        <v>41</v>
      </c>
      <c r="AN233" s="3" t="s">
        <v>40</v>
      </c>
      <c r="AO233" s="3" t="s">
        <v>39</v>
      </c>
      <c r="AP233" s="3" t="s">
        <v>38</v>
      </c>
      <c r="AQ233" s="3" t="s">
        <v>37</v>
      </c>
      <c r="AR233" s="3" t="s">
        <v>36</v>
      </c>
      <c r="AS233" s="3" t="s">
        <v>35</v>
      </c>
      <c r="AT233" s="3" t="s">
        <v>34</v>
      </c>
      <c r="AU233" s="3" t="s">
        <v>33</v>
      </c>
      <c r="AV233" s="3" t="s">
        <v>32</v>
      </c>
      <c r="AW233" s="3" t="s">
        <v>31</v>
      </c>
      <c r="AX233" s="3" t="s">
        <v>30</v>
      </c>
      <c r="AY233" s="3" t="s">
        <v>29</v>
      </c>
      <c r="AZ233" s="3" t="s">
        <v>28</v>
      </c>
      <c r="BB233" s="47" t="s">
        <v>126</v>
      </c>
      <c r="BC233" s="46" t="s">
        <v>125</v>
      </c>
      <c r="BD233" s="46" t="s">
        <v>124</v>
      </c>
      <c r="BE233" s="46" t="s">
        <v>123</v>
      </c>
      <c r="BF233" s="46" t="s">
        <v>122</v>
      </c>
      <c r="BG233" s="46" t="s">
        <v>121</v>
      </c>
      <c r="BH233" s="46" t="s">
        <v>120</v>
      </c>
      <c r="BI233" s="46" t="s">
        <v>119</v>
      </c>
      <c r="BJ233" s="46" t="s">
        <v>118</v>
      </c>
      <c r="BK233" s="46" t="s">
        <v>117</v>
      </c>
      <c r="BL233" s="46" t="s">
        <v>116</v>
      </c>
      <c r="BM233" s="46" t="s">
        <v>115</v>
      </c>
      <c r="BN233" s="46" t="s">
        <v>114</v>
      </c>
      <c r="BP233" s="3" t="e">
        <f>HLOOKUP($H$61,$BC$233:$BN$241,1,FALSE)</f>
        <v>#N/A</v>
      </c>
    </row>
    <row r="234" spans="1:69" s="2" customFormat="1" ht="14.25" customHeight="1">
      <c r="A234" s="3" t="str">
        <f>CONCATENATE("n=",ROUNDUP((MAX($H$59:$AB$59)/(100)*((COUNTA($A$232:$A233)+1))),0))</f>
        <v>n=2</v>
      </c>
      <c r="B234" s="2">
        <f>IF(ISBLANK(VLOOKUP($A234,$A$3:$D$57,COUNT($B$3:B$3)+1,FALSE)),NA(),VLOOKUP($A234,$A$3:$D$57,COUNT($B$3:B$3)+1,FALSE))</f>
        <v>15.63</v>
      </c>
      <c r="C234" s="2">
        <f>IF(ISBLANK(VLOOKUP($A234,$A$3:$D$57,COUNT($B$3:C$3)+1,FALSE)),NA(),VLOOKUP($A234,$A$3:$D$57,COUNT($B$3:C$3)+1,FALSE))</f>
        <v>26.87</v>
      </c>
      <c r="D234" s="2">
        <f>IF(ISBLANK(VLOOKUP($A234,$A$3:$D$57,COUNT($B$3:D$3)+1,FALSE)),NA(),VLOOKUP($A234,$A$3:$D$57,COUNT($B$3:D$3)+1,FALSE))</f>
        <v>16.7</v>
      </c>
      <c r="AD234" s="3" t="s">
        <v>26</v>
      </c>
      <c r="AE234" s="3">
        <v>5</v>
      </c>
      <c r="AF234" s="3" t="s">
        <v>25</v>
      </c>
      <c r="AG234" s="8">
        <v>2.57</v>
      </c>
      <c r="AH234" s="8">
        <v>3.03</v>
      </c>
      <c r="AI234" s="8">
        <v>3.29</v>
      </c>
      <c r="AJ234" s="8">
        <v>3.48</v>
      </c>
      <c r="AK234" s="8">
        <v>3.62</v>
      </c>
      <c r="AL234" s="8">
        <v>3.73</v>
      </c>
      <c r="AM234" s="8">
        <v>3.82</v>
      </c>
      <c r="AN234" s="8">
        <v>3.9</v>
      </c>
      <c r="AO234" s="8">
        <v>3.97</v>
      </c>
      <c r="AP234" s="8">
        <v>4.03</v>
      </c>
      <c r="AQ234" s="8">
        <v>4.09</v>
      </c>
      <c r="AR234" s="8">
        <v>4.1399999999999997</v>
      </c>
      <c r="AS234" s="8">
        <v>4.18</v>
      </c>
      <c r="AT234" s="8">
        <v>4.22</v>
      </c>
      <c r="AU234" s="8">
        <v>4.26</v>
      </c>
      <c r="AV234" s="8">
        <v>4.29</v>
      </c>
      <c r="AW234" s="8">
        <v>4.32</v>
      </c>
      <c r="AX234" s="8">
        <v>4.3600000000000003</v>
      </c>
      <c r="AY234" s="8">
        <v>4.3899999999999997</v>
      </c>
      <c r="AZ234" s="8">
        <v>4.42</v>
      </c>
      <c r="BB234" s="43" t="s">
        <v>53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P234" s="2" t="e">
        <f>HLOOKUP($H$61,$BC$233:$BN$241,2,FALSE)</f>
        <v>#N/A</v>
      </c>
      <c r="BQ234" s="43">
        <v>1</v>
      </c>
    </row>
    <row r="235" spans="1:69" s="2" customFormat="1" ht="14.25" customHeight="1">
      <c r="A235" s="3" t="str">
        <f>CONCATENATE("n=",ROUNDUP((MAX($H$59:$AB$59)/(100)*((COUNTA($A$232:$A234)+1))),0))</f>
        <v>n=2</v>
      </c>
      <c r="B235" s="2">
        <f>IF(ISBLANK(VLOOKUP($A235,$A$3:$D$57,COUNT($B$3:B$3)+1,FALSE)),NA(),VLOOKUP($A235,$A$3:$D$57,COUNT($B$3:B$3)+1,FALSE))</f>
        <v>15.63</v>
      </c>
      <c r="C235" s="2">
        <f>IF(ISBLANK(VLOOKUP($A235,$A$3:$D$57,COUNT($B$3:C$3)+1,FALSE)),NA(),VLOOKUP($A235,$A$3:$D$57,COUNT($B$3:C$3)+1,FALSE))</f>
        <v>26.87</v>
      </c>
      <c r="D235" s="2">
        <f>IF(ISBLANK(VLOOKUP($A235,$A$3:$D$57,COUNT($B$3:D$3)+1,FALSE)),NA(),VLOOKUP($A235,$A$3:$D$57,COUNT($B$3:D$3)+1,FALSE))</f>
        <v>16.7</v>
      </c>
      <c r="AD235" s="3"/>
      <c r="AE235" s="3"/>
      <c r="AF235" s="3" t="s">
        <v>24</v>
      </c>
      <c r="AG235" s="8">
        <v>4.03</v>
      </c>
      <c r="AH235" s="8">
        <v>4.63</v>
      </c>
      <c r="AI235" s="8">
        <v>4.9800000000000004</v>
      </c>
      <c r="AJ235" s="8">
        <v>5.22</v>
      </c>
      <c r="AK235" s="8">
        <v>5.41</v>
      </c>
      <c r="AL235" s="8">
        <v>5.56</v>
      </c>
      <c r="AM235" s="8">
        <v>5.69</v>
      </c>
      <c r="AN235" s="8">
        <v>5.8</v>
      </c>
      <c r="AO235" s="8">
        <v>5.89</v>
      </c>
      <c r="AP235" s="8">
        <v>5.98</v>
      </c>
      <c r="AQ235" s="8">
        <v>6.05</v>
      </c>
      <c r="AR235" s="8">
        <v>6.12</v>
      </c>
      <c r="AS235" s="8">
        <v>6.18</v>
      </c>
      <c r="AT235" s="8">
        <v>6.24</v>
      </c>
      <c r="AU235" s="8">
        <v>6.3</v>
      </c>
      <c r="AV235" s="8">
        <v>6.34</v>
      </c>
      <c r="AW235" s="8">
        <v>6.39</v>
      </c>
      <c r="AX235" s="8">
        <v>6.43</v>
      </c>
      <c r="AY235" s="8">
        <v>6.48</v>
      </c>
      <c r="AZ235" s="8">
        <v>6.52</v>
      </c>
      <c r="BB235" s="45" t="s">
        <v>113</v>
      </c>
      <c r="BC235" s="8">
        <v>4</v>
      </c>
      <c r="BD235" s="8">
        <v>4.67</v>
      </c>
      <c r="BE235" s="8">
        <v>4.5</v>
      </c>
      <c r="BF235" s="8">
        <v>3.6</v>
      </c>
      <c r="BG235" s="8">
        <v>4</v>
      </c>
      <c r="BH235" s="8">
        <v>3.71</v>
      </c>
      <c r="BI235" s="8">
        <v>4</v>
      </c>
      <c r="BJ235" s="8">
        <v>3.56</v>
      </c>
      <c r="BK235" s="8">
        <v>5.4</v>
      </c>
      <c r="BL235" s="8">
        <v>5.4</v>
      </c>
      <c r="BM235" s="8">
        <v>4.8</v>
      </c>
      <c r="BN235" s="8">
        <v>5.16</v>
      </c>
      <c r="BP235" s="2" t="e">
        <f>HLOOKUP($H$61,$BC$233:$BN$241,3,FALSE)</f>
        <v>#N/A</v>
      </c>
      <c r="BQ235" s="43">
        <v>0.2</v>
      </c>
    </row>
    <row r="236" spans="1:69" s="2" customFormat="1" ht="14.25" customHeight="1">
      <c r="A236" s="3" t="str">
        <f>CONCATENATE("n=",ROUNDUP((MAX($H$59:$AB$59)/(100)*((COUNTA($A$232:$A235)+1))),0))</f>
        <v>n=3</v>
      </c>
      <c r="B236" s="2">
        <f>IF(ISBLANK(VLOOKUP($A236,$A$3:$D$57,COUNT($B$3:B$3)+1,FALSE)),NA(),VLOOKUP($A236,$A$3:$D$57,COUNT($B$3:B$3)+1,FALSE))</f>
        <v>18.88</v>
      </c>
      <c r="C236" s="2">
        <f>IF(ISBLANK(VLOOKUP($A236,$A$3:$D$57,COUNT($B$3:C$3)+1,FALSE)),NA(),VLOOKUP($A236,$A$3:$D$57,COUNT($B$3:C$3)+1,FALSE))</f>
        <v>28.39</v>
      </c>
      <c r="D236" s="2">
        <f>IF(ISBLANK(VLOOKUP($A236,$A$3:$D$57,COUNT($B$3:D$3)+1,FALSE)),NA(),VLOOKUP($A236,$A$3:$D$57,COUNT($B$3:D$3)+1,FALSE))</f>
        <v>11.36</v>
      </c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B236" s="45" t="s">
        <v>52</v>
      </c>
      <c r="BC236" s="48">
        <v>6</v>
      </c>
      <c r="BD236" s="8">
        <v>6</v>
      </c>
      <c r="BE236" s="8">
        <v>6</v>
      </c>
      <c r="BF236" s="8">
        <v>5.2</v>
      </c>
      <c r="BG236" s="8">
        <v>5.33</v>
      </c>
      <c r="BH236" s="8">
        <v>5.43</v>
      </c>
      <c r="BI236" s="8">
        <v>5.25</v>
      </c>
      <c r="BJ236" s="8">
        <v>5.56</v>
      </c>
      <c r="BK236" s="8">
        <v>6</v>
      </c>
      <c r="BL236" s="8">
        <v>6.6</v>
      </c>
      <c r="BM236" s="8">
        <v>6.3</v>
      </c>
      <c r="BN236" s="8">
        <v>6.36</v>
      </c>
      <c r="BP236" s="2" t="e">
        <f>HLOOKUP($H$61,$BC$233:$BN$241,4,FALSE)</f>
        <v>#N/A</v>
      </c>
      <c r="BQ236" s="43">
        <v>0.1</v>
      </c>
    </row>
    <row r="237" spans="1:69" s="2" customFormat="1" ht="14.25" customHeight="1">
      <c r="A237" s="3" t="str">
        <f>CONCATENATE("n=",ROUNDUP((MAX($H$59:$AB$59)/(100)*((COUNTA($A$232:$A236)+1))),0))</f>
        <v>n=3</v>
      </c>
      <c r="B237" s="2">
        <f>IF(ISBLANK(VLOOKUP($A237,$A$3:$D$57,COUNT($B$3:B$3)+1,FALSE)),NA(),VLOOKUP($A237,$A$3:$D$57,COUNT($B$3:B$3)+1,FALSE))</f>
        <v>18.88</v>
      </c>
      <c r="C237" s="2">
        <f>IF(ISBLANK(VLOOKUP($A237,$A$3:$D$57,COUNT($B$3:C$3)+1,FALSE)),NA(),VLOOKUP($A237,$A$3:$D$57,COUNT($B$3:C$3)+1,FALSE))</f>
        <v>28.39</v>
      </c>
      <c r="D237" s="2">
        <f>IF(ISBLANK(VLOOKUP($A237,$A$3:$D$57,COUNT($B$3:D$3)+1,FALSE)),NA(),VLOOKUP($A237,$A$3:$D$57,COUNT($B$3:D$3)+1,FALSE))</f>
        <v>11.36</v>
      </c>
      <c r="AD237" s="3" t="s">
        <v>26</v>
      </c>
      <c r="AE237" s="3">
        <v>6</v>
      </c>
      <c r="AF237" s="3" t="s">
        <v>25</v>
      </c>
      <c r="AG237" s="8">
        <v>2.4500000000000002</v>
      </c>
      <c r="AH237" s="8">
        <v>2.86</v>
      </c>
      <c r="AI237" s="8">
        <v>3.1</v>
      </c>
      <c r="AJ237" s="8">
        <v>3.26</v>
      </c>
      <c r="AK237" s="8">
        <v>3.39</v>
      </c>
      <c r="AL237" s="8">
        <v>3.49</v>
      </c>
      <c r="AM237" s="8">
        <v>3.57</v>
      </c>
      <c r="AN237" s="8">
        <v>3.64</v>
      </c>
      <c r="AO237" s="8">
        <v>3.71</v>
      </c>
      <c r="AP237" s="8">
        <v>3.76</v>
      </c>
      <c r="AQ237" s="8">
        <v>3.81</v>
      </c>
      <c r="AR237" s="8">
        <v>3.86</v>
      </c>
      <c r="AS237" s="8">
        <v>3.9</v>
      </c>
      <c r="AT237" s="8">
        <v>3.93</v>
      </c>
      <c r="AU237" s="8">
        <v>3.97</v>
      </c>
      <c r="AV237" s="8">
        <v>4</v>
      </c>
      <c r="AW237" s="8">
        <v>4.03</v>
      </c>
      <c r="AX237" s="8">
        <v>4.05</v>
      </c>
      <c r="AY237" s="8">
        <v>4.08</v>
      </c>
      <c r="AZ237" s="8">
        <v>4.1100000000000003</v>
      </c>
      <c r="BB237" s="45" t="s">
        <v>25</v>
      </c>
      <c r="BC237" s="48">
        <v>8</v>
      </c>
      <c r="BD237" s="8">
        <v>6</v>
      </c>
      <c r="BE237" s="8">
        <v>6.5</v>
      </c>
      <c r="BF237" s="8">
        <v>6.4</v>
      </c>
      <c r="BG237" s="8">
        <v>7</v>
      </c>
      <c r="BH237" s="8">
        <v>7.14</v>
      </c>
      <c r="BI237" s="8">
        <v>6.25</v>
      </c>
      <c r="BJ237" s="8">
        <v>6.22</v>
      </c>
      <c r="BK237" s="8">
        <v>6</v>
      </c>
      <c r="BL237" s="8">
        <v>7.4</v>
      </c>
      <c r="BM237" s="8">
        <v>7.8</v>
      </c>
      <c r="BN237" s="8">
        <v>7.8</v>
      </c>
      <c r="BP237" s="2" t="e">
        <f>HLOOKUP($H$61,$BC$233:$BN$241,5,FALSE)</f>
        <v>#N/A</v>
      </c>
      <c r="BQ237" s="43">
        <v>0.05</v>
      </c>
    </row>
    <row r="238" spans="1:69" s="2" customFormat="1" ht="14.25" customHeight="1">
      <c r="A238" s="3" t="str">
        <f>CONCATENATE("n=",ROUNDUP((MAX($H$59:$AB$59)/(100)*((COUNTA($A$232:$A237)+1))),0))</f>
        <v>n=4</v>
      </c>
      <c r="B238" s="2">
        <f>IF(ISBLANK(VLOOKUP($A238,$A$3:$D$57,COUNT($B$3:B$3)+1,FALSE)),NA(),VLOOKUP($A238,$A$3:$D$57,COUNT($B$3:B$3)+1,FALSE))</f>
        <v>15.36</v>
      </c>
      <c r="C238" s="2">
        <f>IF(ISBLANK(VLOOKUP($A238,$A$3:$D$57,COUNT($B$3:C$3)+1,FALSE)),NA(),VLOOKUP($A238,$A$3:$D$57,COUNT($B$3:C$3)+1,FALSE))</f>
        <v>18.36</v>
      </c>
      <c r="D238" s="2">
        <f>IF(ISBLANK(VLOOKUP($A238,$A$3:$D$57,COUNT($B$3:D$3)+1,FALSE)),NA(),VLOOKUP($A238,$A$3:$D$57,COUNT($B$3:D$3)+1,FALSE))</f>
        <v>44.3</v>
      </c>
      <c r="AD238" s="3"/>
      <c r="AE238" s="3"/>
      <c r="AF238" s="3" t="s">
        <v>24</v>
      </c>
      <c r="AG238" s="8">
        <v>3.71</v>
      </c>
      <c r="AH238" s="8">
        <v>4.21</v>
      </c>
      <c r="AI238" s="8">
        <v>4.51</v>
      </c>
      <c r="AJ238" s="8">
        <v>4.71</v>
      </c>
      <c r="AK238" s="8">
        <v>4.87</v>
      </c>
      <c r="AL238" s="8">
        <v>5</v>
      </c>
      <c r="AM238" s="8">
        <v>5.0999999999999996</v>
      </c>
      <c r="AN238" s="8">
        <v>5.2</v>
      </c>
      <c r="AO238" s="8">
        <v>5.28</v>
      </c>
      <c r="AP238" s="8">
        <v>5.35</v>
      </c>
      <c r="AQ238" s="8">
        <v>5.41</v>
      </c>
      <c r="AR238" s="8">
        <v>5.47</v>
      </c>
      <c r="AS238" s="8">
        <v>5.52</v>
      </c>
      <c r="AT238" s="8">
        <v>5.57</v>
      </c>
      <c r="AU238" s="8">
        <v>5.62</v>
      </c>
      <c r="AV238" s="8">
        <v>5.66</v>
      </c>
      <c r="AW238" s="8">
        <v>5.7</v>
      </c>
      <c r="AX238" s="8">
        <v>5.73</v>
      </c>
      <c r="AY238" s="8">
        <v>5.77</v>
      </c>
      <c r="AZ238" s="8">
        <v>5.81</v>
      </c>
      <c r="BB238" s="45" t="s">
        <v>51</v>
      </c>
      <c r="BC238" s="48">
        <v>8</v>
      </c>
      <c r="BD238" s="48">
        <v>7</v>
      </c>
      <c r="BE238" s="8">
        <v>8</v>
      </c>
      <c r="BF238" s="8">
        <v>7.6</v>
      </c>
      <c r="BG238" s="8">
        <v>8.33</v>
      </c>
      <c r="BH238" s="8">
        <v>7.71</v>
      </c>
      <c r="BI238" s="8">
        <v>7.75</v>
      </c>
      <c r="BJ238" s="8">
        <v>8</v>
      </c>
      <c r="BK238" s="48">
        <v>7</v>
      </c>
      <c r="BL238" s="8">
        <v>8.1999999999999993</v>
      </c>
      <c r="BM238" s="8">
        <v>8.4</v>
      </c>
      <c r="BN238" s="8">
        <v>8.76</v>
      </c>
      <c r="BP238" s="2" t="e">
        <f>HLOOKUP($H$61,$BC$233:$BN$241,6,FALSE)</f>
        <v>#N/A</v>
      </c>
      <c r="BQ238" s="43">
        <v>2.5000000000000001E-2</v>
      </c>
    </row>
    <row r="239" spans="1:69" s="2" customFormat="1" ht="14.25" customHeight="1">
      <c r="A239" s="3" t="str">
        <f>CONCATENATE("n=",ROUNDUP((MAX($H$59:$AB$59)/(100)*((COUNTA($A$232:$A238)+1))),0))</f>
        <v>n=4</v>
      </c>
      <c r="B239" s="2">
        <f>IF(ISBLANK(VLOOKUP($A239,$A$3:$D$57,COUNT($B$3:B$3)+1,FALSE)),NA(),VLOOKUP($A239,$A$3:$D$57,COUNT($B$3:B$3)+1,FALSE))</f>
        <v>15.36</v>
      </c>
      <c r="C239" s="2">
        <f>IF(ISBLANK(VLOOKUP($A239,$A$3:$D$57,COUNT($B$3:C$3)+1,FALSE)),NA(),VLOOKUP($A239,$A$3:$D$57,COUNT($B$3:C$3)+1,FALSE))</f>
        <v>18.36</v>
      </c>
      <c r="D239" s="2">
        <f>IF(ISBLANK(VLOOKUP($A239,$A$3:$D$57,COUNT($B$3:D$3)+1,FALSE)),NA(),VLOOKUP($A239,$A$3:$D$57,COUNT($B$3:D$3)+1,FALSE))</f>
        <v>44.3</v>
      </c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B239" s="45" t="s">
        <v>24</v>
      </c>
      <c r="BC239" s="48">
        <v>8</v>
      </c>
      <c r="BD239" s="48">
        <v>8</v>
      </c>
      <c r="BE239" s="8">
        <v>8</v>
      </c>
      <c r="BF239" s="8">
        <v>8.4</v>
      </c>
      <c r="BG239" s="8">
        <v>9</v>
      </c>
      <c r="BH239" s="8">
        <v>8.86</v>
      </c>
      <c r="BI239" s="8">
        <v>9</v>
      </c>
      <c r="BJ239" s="8">
        <v>9.56</v>
      </c>
      <c r="BK239" s="48">
        <v>8</v>
      </c>
      <c r="BL239" s="8">
        <v>9</v>
      </c>
      <c r="BM239" s="8">
        <v>9.6</v>
      </c>
      <c r="BN239" s="8">
        <v>9.9600000000000009</v>
      </c>
      <c r="BP239" s="2" t="e">
        <f>HLOOKUP($H$61,$BC$233:$BN$241,7,FALSE)</f>
        <v>#N/A</v>
      </c>
      <c r="BQ239" s="43">
        <v>0.01</v>
      </c>
    </row>
    <row r="240" spans="1:69" s="2" customFormat="1" ht="14.25" customHeight="1">
      <c r="A240" s="3" t="str">
        <f>CONCATENATE("n=",ROUNDUP((MAX($H$59:$AB$59)/(100)*((COUNTA($A$232:$A239)+1))),0))</f>
        <v>n=5</v>
      </c>
      <c r="B240" s="2">
        <f>IF(ISBLANK(VLOOKUP($A240,$A$3:$D$57,COUNT($B$3:B$3)+1,FALSE)),NA(),VLOOKUP($A240,$A$3:$D$57,COUNT($B$3:B$3)+1,FALSE))</f>
        <v>20.36</v>
      </c>
      <c r="C240" s="2">
        <f>IF(ISBLANK(VLOOKUP($A240,$A$3:$D$57,COUNT($B$3:C$3)+1,FALSE)),NA(),VLOOKUP($A240,$A$3:$D$57,COUNT($B$3:C$3)+1,FALSE))</f>
        <v>18.2</v>
      </c>
      <c r="D240" s="2">
        <f>IF(ISBLANK(VLOOKUP($A240,$A$3:$D$57,COUNT($B$3:D$3)+1,FALSE)),NA(),VLOOKUP($A240,$A$3:$D$57,COUNT($B$3:D$3)+1,FALSE))</f>
        <v>23.06</v>
      </c>
      <c r="AD240" s="3" t="s">
        <v>26</v>
      </c>
      <c r="AE240" s="3">
        <v>7</v>
      </c>
      <c r="AF240" s="3" t="s">
        <v>25</v>
      </c>
      <c r="AG240" s="8">
        <v>2.36</v>
      </c>
      <c r="AH240" s="8">
        <v>2.75</v>
      </c>
      <c r="AI240" s="8">
        <v>2.97</v>
      </c>
      <c r="AJ240" s="8">
        <v>3.12</v>
      </c>
      <c r="AK240" s="8">
        <v>3.24</v>
      </c>
      <c r="AL240" s="8">
        <v>3.33</v>
      </c>
      <c r="AM240" s="8">
        <v>3.41</v>
      </c>
      <c r="AN240" s="8">
        <v>3.47</v>
      </c>
      <c r="AO240" s="8">
        <v>3.53</v>
      </c>
      <c r="AP240" s="8">
        <v>3.58</v>
      </c>
      <c r="AQ240" s="8">
        <v>3.63</v>
      </c>
      <c r="AR240" s="8">
        <v>3.67</v>
      </c>
      <c r="AS240" s="8">
        <v>3.71</v>
      </c>
      <c r="AT240" s="8">
        <v>3.74</v>
      </c>
      <c r="AU240" s="8">
        <v>3.78</v>
      </c>
      <c r="AV240" s="8">
        <v>3.81</v>
      </c>
      <c r="AW240" s="8">
        <v>3.83</v>
      </c>
      <c r="AX240" s="8">
        <v>3.86</v>
      </c>
      <c r="AY240" s="8">
        <v>3.88</v>
      </c>
      <c r="AZ240" s="8">
        <v>3.91</v>
      </c>
      <c r="BB240" s="45" t="s">
        <v>50</v>
      </c>
      <c r="BC240" s="48">
        <v>8</v>
      </c>
      <c r="BD240" s="48">
        <v>8</v>
      </c>
      <c r="BE240" s="8">
        <v>8</v>
      </c>
      <c r="BF240" s="8">
        <v>10</v>
      </c>
      <c r="BG240" s="8">
        <v>10.33</v>
      </c>
      <c r="BH240" s="8">
        <v>10.29</v>
      </c>
      <c r="BI240" s="8">
        <v>9.75</v>
      </c>
      <c r="BJ240" s="8">
        <v>10.68</v>
      </c>
      <c r="BK240" s="48">
        <v>8</v>
      </c>
      <c r="BL240" s="8">
        <v>9</v>
      </c>
      <c r="BM240" s="8">
        <v>10.199999999999999</v>
      </c>
      <c r="BN240" s="8">
        <v>10.92</v>
      </c>
      <c r="BP240" s="2" t="e">
        <f>HLOOKUP($H$61,$BC$233:$BN$241,8,FALSE)</f>
        <v>#N/A</v>
      </c>
      <c r="BQ240" s="43">
        <v>5.0000000000000001E-3</v>
      </c>
    </row>
    <row r="241" spans="1:69" s="2" customFormat="1" ht="14.25" customHeight="1">
      <c r="A241" s="3" t="str">
        <f>CONCATENATE("n=",ROUNDUP((MAX($H$59:$AB$59)/(100)*((COUNTA($A$232:$A240)+1))),0))</f>
        <v>n=5</v>
      </c>
      <c r="B241" s="2">
        <f>IF(ISBLANK(VLOOKUP($A241,$A$3:$D$57,COUNT($B$3:B$3)+1,FALSE)),NA(),VLOOKUP($A241,$A$3:$D$57,COUNT($B$3:B$3)+1,FALSE))</f>
        <v>20.36</v>
      </c>
      <c r="C241" s="2">
        <f>IF(ISBLANK(VLOOKUP($A241,$A$3:$D$57,COUNT($B$3:C$3)+1,FALSE)),NA(),VLOOKUP($A241,$A$3:$D$57,COUNT($B$3:C$3)+1,FALSE))</f>
        <v>18.2</v>
      </c>
      <c r="D241" s="2">
        <f>IF(ISBLANK(VLOOKUP($A241,$A$3:$D$57,COUNT($B$3:D$3)+1,FALSE)),NA(),VLOOKUP($A241,$A$3:$D$57,COUNT($B$3:D$3)+1,FALSE))</f>
        <v>23.06</v>
      </c>
      <c r="AD241" s="3"/>
      <c r="AE241" s="3"/>
      <c r="AF241" s="3" t="s">
        <v>24</v>
      </c>
      <c r="AG241" s="8">
        <v>3.5</v>
      </c>
      <c r="AH241" s="8">
        <v>3.95</v>
      </c>
      <c r="AI241" s="8">
        <v>4.21</v>
      </c>
      <c r="AJ241" s="8">
        <v>4.3499999999999996</v>
      </c>
      <c r="AK241" s="8">
        <v>4.53</v>
      </c>
      <c r="AL241" s="8">
        <v>4.6399999999999997</v>
      </c>
      <c r="AM241" s="8">
        <v>4.74</v>
      </c>
      <c r="AN241" s="8">
        <v>4.82</v>
      </c>
      <c r="AO241" s="8">
        <v>4.8899999999999997</v>
      </c>
      <c r="AP241" s="8">
        <v>4.95</v>
      </c>
      <c r="AQ241" s="8">
        <v>5.01</v>
      </c>
      <c r="AR241" s="8">
        <v>5.0599999999999996</v>
      </c>
      <c r="AS241" s="8">
        <v>5.0999999999999996</v>
      </c>
      <c r="AT241" s="8">
        <v>5.15</v>
      </c>
      <c r="AU241" s="8">
        <v>5.19</v>
      </c>
      <c r="AV241" s="8">
        <v>5.22</v>
      </c>
      <c r="AW241" s="8">
        <v>5.26</v>
      </c>
      <c r="AX241" s="8">
        <v>5.29</v>
      </c>
      <c r="AY241" s="8">
        <v>5.33</v>
      </c>
      <c r="AZ241" s="8">
        <v>5.36</v>
      </c>
      <c r="BB241" s="43" t="s">
        <v>49</v>
      </c>
      <c r="BC241" s="48">
        <v>12</v>
      </c>
      <c r="BD241" s="48">
        <v>12</v>
      </c>
      <c r="BE241" s="48">
        <v>12</v>
      </c>
      <c r="BF241" s="48">
        <v>16</v>
      </c>
      <c r="BG241" s="48">
        <v>16</v>
      </c>
      <c r="BH241" s="48">
        <v>16</v>
      </c>
      <c r="BI241" s="48">
        <v>16</v>
      </c>
      <c r="BJ241" s="48">
        <v>16</v>
      </c>
      <c r="BK241" s="48">
        <v>12</v>
      </c>
      <c r="BL241" s="48">
        <v>12</v>
      </c>
      <c r="BM241" s="48">
        <v>16</v>
      </c>
      <c r="BN241" s="48">
        <v>16</v>
      </c>
      <c r="BP241" s="2" t="e">
        <f>HLOOKUP($H$61,$BC$233:$BN$241,9,FALSE)</f>
        <v>#N/A</v>
      </c>
      <c r="BQ241" s="43">
        <v>0</v>
      </c>
    </row>
    <row r="242" spans="1:69" s="2" customFormat="1" ht="14.25" customHeight="1">
      <c r="A242" s="3" t="str">
        <f>CONCATENATE("n=",ROUNDUP((MAX($H$59:$AB$59)/(100)*((COUNTA($A$232:$A241)+1))),0))</f>
        <v>n=6</v>
      </c>
      <c r="B242" s="2">
        <f>IF(ISBLANK(VLOOKUP($A242,$A$3:$D$57,COUNT($B$3:B$3)+1,FALSE)),NA(),VLOOKUP($A242,$A$3:$D$57,COUNT($B$3:B$3)+1,FALSE))</f>
        <v>10.75</v>
      </c>
      <c r="C242" s="2">
        <f>IF(ISBLANK(VLOOKUP($A242,$A$3:$D$57,COUNT($B$3:C$3)+1,FALSE)),NA(),VLOOKUP($A242,$A$3:$D$57,COUNT($B$3:C$3)+1,FALSE))</f>
        <v>15.01</v>
      </c>
      <c r="D242" s="2">
        <f>IF(ISBLANK(VLOOKUP($A242,$A$3:$D$57,COUNT($B$3:D$3)+1,FALSE)),NA(),VLOOKUP($A242,$A$3:$D$57,COUNT($B$3:D$3)+1,FALSE))</f>
        <v>36.450000000000003</v>
      </c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C242" s="8"/>
      <c r="BP242" s="2">
        <f>((12/(COUNT($B$3:$D$3)*COUNT($B$3:$B$57)*(COUNT($B$3:$D$3)+1)))*(SUM($H$60:$AB$60)))-3*COUNT($B$3:$B$57)*(COUNT($B$3:$D$3)+1)</f>
        <v>19.963636363636283</v>
      </c>
      <c r="BQ242" s="43" t="e">
        <f>VLOOKUP(LARGE(BP234:BP242,RANK(BP242,BP234:BP242)-1),BP234:BQ241,2,FALSE)-(VLOOKUP(LARGE(BP234:BP242,RANK(BP242,BP234:BP242)-1),BP234:BQ241,2,FALSE)-VLOOKUP(LARGE(BP234:BP242,RANK(BP242,BP234:BP242)+1),BP234:BQ241,2,FALSE))/(LARGE(BP234:BP242,RANK(BP242,BP234:BP242)+1)-LARGE(BP234:BP242,RANK(BP242,BP234:BP242)-1))*(BP242-LARGE(BP234:BP242,RANK(BP242,BP234:BP242)-1))</f>
        <v>#N/A</v>
      </c>
    </row>
    <row r="243" spans="1:69" s="2" customFormat="1" ht="14.25" customHeight="1">
      <c r="A243" s="3" t="str">
        <f>CONCATENATE("n=",ROUNDUP((MAX($H$59:$AB$59)/(100)*((COUNTA($A$232:$A242)+1))),0))</f>
        <v>n=7</v>
      </c>
      <c r="B243" s="2">
        <f>IF(ISBLANK(VLOOKUP($A243,$A$3:$D$57,COUNT($B$3:B$3)+1,FALSE)),NA(),VLOOKUP($A243,$A$3:$D$57,COUNT($B$3:B$3)+1,FALSE))</f>
        <v>13.45</v>
      </c>
      <c r="C243" s="2">
        <f>IF(ISBLANK(VLOOKUP($A243,$A$3:$D$57,COUNT($B$3:C$3)+1,FALSE)),NA(),VLOOKUP($A243,$A$3:$D$57,COUNT($B$3:C$3)+1,FALSE))</f>
        <v>9.93</v>
      </c>
      <c r="D243" s="2">
        <f>IF(ISBLANK(VLOOKUP($A243,$A$3:$D$57,COUNT($B$3:D$3)+1,FALSE)),NA(),VLOOKUP($A243,$A$3:$D$57,COUNT($B$3:D$3)+1,FALSE))</f>
        <v>17.260000000000002</v>
      </c>
      <c r="AD243" s="3" t="s">
        <v>26</v>
      </c>
      <c r="AE243" s="3">
        <v>8</v>
      </c>
      <c r="AF243" s="3" t="s">
        <v>25</v>
      </c>
      <c r="AG243" s="8">
        <v>2.31</v>
      </c>
      <c r="AH243" s="8">
        <v>2.67</v>
      </c>
      <c r="AI243" s="8">
        <v>2.88</v>
      </c>
      <c r="AJ243" s="8">
        <v>3.02</v>
      </c>
      <c r="AK243" s="8">
        <v>3.13</v>
      </c>
      <c r="AL243" s="8">
        <v>3.22</v>
      </c>
      <c r="AM243" s="8">
        <v>3.29</v>
      </c>
      <c r="AN243" s="8">
        <v>3.35</v>
      </c>
      <c r="AO243" s="8">
        <v>3.41</v>
      </c>
      <c r="AP243" s="8">
        <v>3.46</v>
      </c>
      <c r="AQ243" s="8">
        <v>3.5</v>
      </c>
      <c r="AR243" s="8">
        <v>3.54</v>
      </c>
      <c r="AS243" s="8">
        <v>3.57</v>
      </c>
      <c r="AT243" s="8">
        <v>3.61</v>
      </c>
      <c r="AU243" s="8">
        <v>3.64</v>
      </c>
      <c r="AV243" s="8">
        <v>3.66</v>
      </c>
      <c r="AW243" s="8">
        <v>3.69</v>
      </c>
      <c r="AX243" s="8">
        <v>3.71</v>
      </c>
      <c r="AY243" s="8">
        <v>3.74</v>
      </c>
      <c r="AZ243" s="8">
        <v>3.76</v>
      </c>
    </row>
    <row r="244" spans="1:69" s="2" customFormat="1" ht="14.25" customHeight="1">
      <c r="A244" s="3" t="str">
        <f>CONCATENATE("n=",ROUNDUP((MAX($H$59:$AB$59)/(100)*((COUNTA($A$232:$A243)+1))),0))</f>
        <v>n=7</v>
      </c>
      <c r="B244" s="2">
        <f>IF(ISBLANK(VLOOKUP($A244,$A$3:$D$57,COUNT($B$3:B$3)+1,FALSE)),NA(),VLOOKUP($A244,$A$3:$D$57,COUNT($B$3:B$3)+1,FALSE))</f>
        <v>13.45</v>
      </c>
      <c r="C244" s="2">
        <f>IF(ISBLANK(VLOOKUP($A244,$A$3:$D$57,COUNT($B$3:C$3)+1,FALSE)),NA(),VLOOKUP($A244,$A$3:$D$57,COUNT($B$3:C$3)+1,FALSE))</f>
        <v>9.93</v>
      </c>
      <c r="D244" s="2">
        <f>IF(ISBLANK(VLOOKUP($A244,$A$3:$D$57,COUNT($B$3:D$3)+1,FALSE)),NA(),VLOOKUP($A244,$A$3:$D$57,COUNT($B$3:D$3)+1,FALSE))</f>
        <v>17.260000000000002</v>
      </c>
      <c r="AD244" s="3"/>
      <c r="AE244" s="3"/>
      <c r="AF244" s="3" t="s">
        <v>24</v>
      </c>
      <c r="AG244" s="8">
        <v>3.36</v>
      </c>
      <c r="AH244" s="8">
        <v>3.77</v>
      </c>
      <c r="AI244" s="8">
        <v>4</v>
      </c>
      <c r="AJ244" s="8">
        <v>4.17</v>
      </c>
      <c r="AK244" s="8">
        <v>4.29</v>
      </c>
      <c r="AL244" s="8">
        <v>4.4000000000000004</v>
      </c>
      <c r="AM244" s="8">
        <v>4.4800000000000004</v>
      </c>
      <c r="AN244" s="8">
        <v>4.5599999999999996</v>
      </c>
      <c r="AO244" s="8">
        <v>4.62</v>
      </c>
      <c r="AP244" s="8">
        <v>4.68</v>
      </c>
      <c r="AQ244" s="8">
        <v>4.7300000000000004</v>
      </c>
      <c r="AR244" s="8">
        <v>4.78</v>
      </c>
      <c r="AS244" s="8">
        <v>4.82</v>
      </c>
      <c r="AT244" s="8">
        <v>4.8600000000000003</v>
      </c>
      <c r="AU244" s="8">
        <v>4.9000000000000004</v>
      </c>
      <c r="AV244" s="8">
        <v>4.93</v>
      </c>
      <c r="AW244" s="8">
        <v>4.96</v>
      </c>
      <c r="AX244" s="8">
        <v>4.99</v>
      </c>
      <c r="AY244" s="8">
        <v>5.0199999999999996</v>
      </c>
      <c r="AZ244" s="8">
        <v>5.05</v>
      </c>
      <c r="BB244" s="47"/>
      <c r="BD244" s="7"/>
    </row>
    <row r="245" spans="1:69" s="2" customFormat="1" ht="14.25" customHeight="1">
      <c r="A245" s="3" t="str">
        <f>CONCATENATE("n=",ROUNDUP((MAX($H$59:$AB$59)/(100)*((COUNTA($A$232:$A244)+1))),0))</f>
        <v>n=8</v>
      </c>
      <c r="B245" s="2">
        <f>IF(ISBLANK(VLOOKUP($A245,$A$3:$D$57,COUNT($B$3:B$3)+1,FALSE)),NA(),VLOOKUP($A245,$A$3:$D$57,COUNT($B$3:B$3)+1,FALSE))</f>
        <v>11.71</v>
      </c>
      <c r="C245" s="2">
        <f>IF(ISBLANK(VLOOKUP($A245,$A$3:$D$57,COUNT($B$3:C$3)+1,FALSE)),NA(),VLOOKUP($A245,$A$3:$D$57,COUNT($B$3:C$3)+1,FALSE))</f>
        <v>10.11</v>
      </c>
      <c r="D245" s="2">
        <f>IF(ISBLANK(VLOOKUP($A245,$A$3:$D$57,COUNT($B$3:D$3)+1,FALSE)),NA(),VLOOKUP($A245,$A$3:$D$57,COUNT($B$3:D$3)+1,FALSE))</f>
        <v>10.88</v>
      </c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B245" s="47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P245" s="3"/>
    </row>
    <row r="246" spans="1:69" s="2" customFormat="1" ht="14.25" customHeight="1">
      <c r="A246" s="3" t="str">
        <f>CONCATENATE("n=",ROUNDUP((MAX($H$59:$AB$59)/(100)*((COUNTA($A$232:$A245)+1))),0))</f>
        <v>n=8</v>
      </c>
      <c r="B246" s="2">
        <f>IF(ISBLANK(VLOOKUP($A246,$A$3:$D$57,COUNT($B$3:B$3)+1,FALSE)),NA(),VLOOKUP($A246,$A$3:$D$57,COUNT($B$3:B$3)+1,FALSE))</f>
        <v>11.71</v>
      </c>
      <c r="C246" s="2">
        <f>IF(ISBLANK(VLOOKUP($A246,$A$3:$D$57,COUNT($B$3:C$3)+1,FALSE)),NA(),VLOOKUP($A246,$A$3:$D$57,COUNT($B$3:C$3)+1,FALSE))</f>
        <v>10.11</v>
      </c>
      <c r="D246" s="2">
        <f>IF(ISBLANK(VLOOKUP($A246,$A$3:$D$57,COUNT($B$3:D$3)+1,FALSE)),NA(),VLOOKUP($A246,$A$3:$D$57,COUNT($B$3:D$3)+1,FALSE))</f>
        <v>10.88</v>
      </c>
      <c r="AD246" s="3" t="s">
        <v>26</v>
      </c>
      <c r="AE246" s="3">
        <v>9</v>
      </c>
      <c r="AF246" s="3" t="s">
        <v>25</v>
      </c>
      <c r="AG246" s="8">
        <v>2.2599999999999998</v>
      </c>
      <c r="AH246" s="8">
        <v>2.61</v>
      </c>
      <c r="AI246" s="8">
        <v>2.81</v>
      </c>
      <c r="AJ246" s="8">
        <v>2.95</v>
      </c>
      <c r="AK246" s="8">
        <v>3.05</v>
      </c>
      <c r="AL246" s="8">
        <v>3.14</v>
      </c>
      <c r="AM246" s="8">
        <v>3.2</v>
      </c>
      <c r="AN246" s="8">
        <v>3.26</v>
      </c>
      <c r="AO246" s="8">
        <v>3.32</v>
      </c>
      <c r="AP246" s="8">
        <v>3.36</v>
      </c>
      <c r="AQ246" s="8">
        <v>3.4</v>
      </c>
      <c r="AR246" s="8">
        <v>3.44</v>
      </c>
      <c r="AS246" s="8">
        <v>3.47</v>
      </c>
      <c r="AT246" s="8">
        <v>3.5</v>
      </c>
      <c r="AU246" s="8">
        <v>3.53</v>
      </c>
      <c r="AV246" s="8">
        <v>3.55</v>
      </c>
      <c r="AW246" s="8">
        <v>3.58</v>
      </c>
      <c r="AX246" s="8">
        <v>3.6</v>
      </c>
      <c r="AY246" s="8">
        <v>3.63</v>
      </c>
      <c r="AZ246" s="8">
        <v>3.65</v>
      </c>
      <c r="BB246" s="43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Q246" s="43"/>
    </row>
    <row r="247" spans="1:69" s="2" customFormat="1" ht="14.25" customHeight="1">
      <c r="A247" s="3" t="str">
        <f>CONCATENATE("n=",ROUNDUP((MAX($H$59:$AB$59)/(100)*((COUNTA($A$232:$A246)+1))),0))</f>
        <v>n=9</v>
      </c>
      <c r="B247" s="2">
        <f>IF(ISBLANK(VLOOKUP($A247,$A$3:$D$57,COUNT($B$3:B$3)+1,FALSE)),NA(),VLOOKUP($A247,$A$3:$D$57,COUNT($B$3:B$3)+1,FALSE))</f>
        <v>14.25</v>
      </c>
      <c r="C247" s="2">
        <f>IF(ISBLANK(VLOOKUP($A247,$A$3:$D$57,COUNT($B$3:C$3)+1,FALSE)),NA(),VLOOKUP($A247,$A$3:$D$57,COUNT($B$3:C$3)+1,FALSE))</f>
        <v>23.46</v>
      </c>
      <c r="D247" s="2">
        <f>IF(ISBLANK(VLOOKUP($A247,$A$3:$D$57,COUNT($B$3:D$3)+1,FALSE)),NA(),VLOOKUP($A247,$A$3:$D$57,COUNT($B$3:D$3)+1,FALSE))</f>
        <v>26.06</v>
      </c>
      <c r="AD247" s="3"/>
      <c r="AE247" s="3"/>
      <c r="AF247" s="3" t="s">
        <v>24</v>
      </c>
      <c r="AG247" s="8">
        <v>3.25</v>
      </c>
      <c r="AH247" s="8">
        <v>3.63</v>
      </c>
      <c r="AI247" s="8">
        <v>3.85</v>
      </c>
      <c r="AJ247" s="8">
        <v>4.01</v>
      </c>
      <c r="AK247" s="8">
        <v>4.12</v>
      </c>
      <c r="AL247" s="8">
        <v>4.22</v>
      </c>
      <c r="AM247" s="8">
        <v>4.3</v>
      </c>
      <c r="AN247" s="8">
        <v>4.37</v>
      </c>
      <c r="AO247" s="8">
        <v>4.43</v>
      </c>
      <c r="AP247" s="8">
        <v>4.4800000000000004</v>
      </c>
      <c r="AQ247" s="8">
        <v>4.53</v>
      </c>
      <c r="AR247" s="8">
        <v>4.57</v>
      </c>
      <c r="AS247" s="8">
        <v>4.6100000000000003</v>
      </c>
      <c r="AT247" s="8">
        <v>4.6399999999999997</v>
      </c>
      <c r="AU247" s="8">
        <v>4.68</v>
      </c>
      <c r="AV247" s="8">
        <v>4.71</v>
      </c>
      <c r="AW247" s="8">
        <v>4.74</v>
      </c>
      <c r="AX247" s="8">
        <v>4.76</v>
      </c>
      <c r="AY247" s="8">
        <v>4.79</v>
      </c>
      <c r="AZ247" s="8">
        <v>4.82</v>
      </c>
      <c r="BB247" s="45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Q247" s="43"/>
    </row>
    <row r="248" spans="1:69" s="2" customFormat="1" ht="14.25" customHeight="1">
      <c r="A248" s="3" t="str">
        <f>CONCATENATE("n=",ROUNDUP((MAX($H$59:$AB$59)/(100)*((COUNTA($A$232:$A247)+1))),0))</f>
        <v>n=9</v>
      </c>
      <c r="B248" s="2">
        <f>IF(ISBLANK(VLOOKUP($A248,$A$3:$D$57,COUNT($B$3:B$3)+1,FALSE)),NA(),VLOOKUP($A248,$A$3:$D$57,COUNT($B$3:B$3)+1,FALSE))</f>
        <v>14.25</v>
      </c>
      <c r="C248" s="2">
        <f>IF(ISBLANK(VLOOKUP($A248,$A$3:$D$57,COUNT($B$3:C$3)+1,FALSE)),NA(),VLOOKUP($A248,$A$3:$D$57,COUNT($B$3:C$3)+1,FALSE))</f>
        <v>23.46</v>
      </c>
      <c r="D248" s="2">
        <f>IF(ISBLANK(VLOOKUP($A248,$A$3:$D$57,COUNT($B$3:D$3)+1,FALSE)),NA(),VLOOKUP($A248,$A$3:$D$57,COUNT($B$3:D$3)+1,FALSE))</f>
        <v>26.06</v>
      </c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B248" s="45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Q248" s="43"/>
    </row>
    <row r="249" spans="1:69" s="2" customFormat="1" ht="14.25" customHeight="1">
      <c r="A249" s="3" t="str">
        <f>CONCATENATE("n=",ROUNDUP((MAX($H$59:$AB$59)/(100)*((COUNTA($A$232:$A248)+1))),0))</f>
        <v>n=10</v>
      </c>
      <c r="B249" s="2">
        <f>IF(ISBLANK(VLOOKUP($A249,$A$3:$D$57,COUNT($B$3:B$3)+1,FALSE)),NA(),VLOOKUP($A249,$A$3:$D$57,COUNT($B$3:B$3)+1,FALSE))</f>
        <v>17.96</v>
      </c>
      <c r="C249" s="2">
        <f>IF(ISBLANK(VLOOKUP($A249,$A$3:$D$57,COUNT($B$3:C$3)+1,FALSE)),NA(),VLOOKUP($A249,$A$3:$D$57,COUNT($B$3:C$3)+1,FALSE))</f>
        <v>14.67</v>
      </c>
      <c r="D249" s="2">
        <f>IF(ISBLANK(VLOOKUP($A249,$A$3:$D$57,COUNT($B$3:D$3)+1,FALSE)),NA(),VLOOKUP($A249,$A$3:$D$57,COUNT($B$3:D$3)+1,FALSE))</f>
        <v>19.600000000000001</v>
      </c>
      <c r="AD249" s="3" t="s">
        <v>26</v>
      </c>
      <c r="AE249" s="3">
        <v>10</v>
      </c>
      <c r="AF249" s="3" t="s">
        <v>25</v>
      </c>
      <c r="AG249" s="8">
        <v>2.23</v>
      </c>
      <c r="AH249" s="8">
        <v>2.57</v>
      </c>
      <c r="AI249" s="8">
        <v>2.76</v>
      </c>
      <c r="AJ249" s="8">
        <v>2.89</v>
      </c>
      <c r="AK249" s="8">
        <v>2.99</v>
      </c>
      <c r="AL249" s="8">
        <v>3.07</v>
      </c>
      <c r="AM249" s="8">
        <v>3.14</v>
      </c>
      <c r="AN249" s="8">
        <v>3.19</v>
      </c>
      <c r="AO249" s="8">
        <v>3.24</v>
      </c>
      <c r="AP249" s="8">
        <v>3.29</v>
      </c>
      <c r="AQ249" s="8">
        <v>3.33</v>
      </c>
      <c r="AR249" s="8">
        <v>3.36</v>
      </c>
      <c r="AS249" s="8">
        <v>3.39</v>
      </c>
      <c r="AT249" s="8">
        <v>3.42</v>
      </c>
      <c r="AU249" s="8">
        <v>3.45</v>
      </c>
      <c r="AV249" s="8">
        <v>3.4740000000000002</v>
      </c>
      <c r="AW249" s="8">
        <v>3.4980000000000002</v>
      </c>
      <c r="AX249" s="8">
        <v>3.5219999999999998</v>
      </c>
      <c r="AY249" s="8">
        <v>3.5459999999999998</v>
      </c>
      <c r="AZ249" s="8">
        <v>3.57</v>
      </c>
      <c r="BB249" s="45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Q249" s="43"/>
    </row>
    <row r="250" spans="1:69" s="2" customFormat="1" ht="14.25" customHeight="1">
      <c r="A250" s="3" t="str">
        <f>CONCATENATE("n=",ROUNDUP((MAX($H$59:$AB$59)/(100)*((COUNTA($A$232:$A249)+1))),0))</f>
        <v>n=10</v>
      </c>
      <c r="B250" s="2">
        <f>IF(ISBLANK(VLOOKUP($A250,$A$3:$D$57,COUNT($B$3:B$3)+1,FALSE)),NA(),VLOOKUP($A250,$A$3:$D$57,COUNT($B$3:B$3)+1,FALSE))</f>
        <v>17.96</v>
      </c>
      <c r="C250" s="2">
        <f>IF(ISBLANK(VLOOKUP($A250,$A$3:$D$57,COUNT($B$3:C$3)+1,FALSE)),NA(),VLOOKUP($A250,$A$3:$D$57,COUNT($B$3:C$3)+1,FALSE))</f>
        <v>14.67</v>
      </c>
      <c r="D250" s="2">
        <f>IF(ISBLANK(VLOOKUP($A250,$A$3:$D$57,COUNT($B$3:D$3)+1,FALSE)),NA(),VLOOKUP($A250,$A$3:$D$57,COUNT($B$3:D$3)+1,FALSE))</f>
        <v>19.600000000000001</v>
      </c>
      <c r="AD250" s="3"/>
      <c r="AE250" s="3"/>
      <c r="AF250" s="3" t="s">
        <v>24</v>
      </c>
      <c r="AG250" s="8">
        <v>3.17</v>
      </c>
      <c r="AH250" s="8">
        <v>3.53</v>
      </c>
      <c r="AI250" s="8">
        <v>3.74</v>
      </c>
      <c r="AJ250" s="8">
        <v>3.88</v>
      </c>
      <c r="AK250" s="8">
        <v>3.99</v>
      </c>
      <c r="AL250" s="8">
        <v>4.08</v>
      </c>
      <c r="AM250" s="8">
        <v>4.16</v>
      </c>
      <c r="AN250" s="8">
        <v>4.22</v>
      </c>
      <c r="AO250" s="8">
        <v>4.28</v>
      </c>
      <c r="AP250" s="8">
        <v>4.33</v>
      </c>
      <c r="AQ250" s="8">
        <v>4.37</v>
      </c>
      <c r="AR250" s="8">
        <v>4.42</v>
      </c>
      <c r="AS250" s="8">
        <v>4.4533333333333331</v>
      </c>
      <c r="AT250" s="8">
        <v>4.4866666666666664</v>
      </c>
      <c r="AU250" s="8">
        <v>4.5199999999999996</v>
      </c>
      <c r="AV250" s="8">
        <v>4.5459999999999994</v>
      </c>
      <c r="AW250" s="8">
        <v>4.5720000000000001</v>
      </c>
      <c r="AX250" s="8">
        <v>4.5979999999999999</v>
      </c>
      <c r="AY250" s="8">
        <v>4.6240000000000006</v>
      </c>
      <c r="AZ250" s="8">
        <v>4.6500000000000004</v>
      </c>
      <c r="BB250" s="45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Q250" s="43"/>
    </row>
    <row r="251" spans="1:69" s="2" customFormat="1" ht="14.25" customHeight="1">
      <c r="A251" s="3" t="str">
        <f>CONCATENATE("n=",ROUNDUP((MAX($H$59:$AB$59)/(100)*((COUNTA($A$232:$A250)+1))),0))</f>
        <v>n=11</v>
      </c>
      <c r="B251" s="2">
        <f>IF(ISBLANK(VLOOKUP($A251,$A$3:$D$57,COUNT($B$3:B$3)+1,FALSE)),NA(),VLOOKUP($A251,$A$3:$D$57,COUNT($B$3:B$3)+1,FALSE))</f>
        <v>44.55</v>
      </c>
      <c r="C251" s="2">
        <f>IF(ISBLANK(VLOOKUP($A251,$A$3:$D$57,COUNT($B$3:C$3)+1,FALSE)),NA(),VLOOKUP($A251,$A$3:$D$57,COUNT($B$3:C$3)+1,FALSE))</f>
        <v>18.93</v>
      </c>
      <c r="D251" s="2">
        <f>IF(ISBLANK(VLOOKUP($A251,$A$3:$D$57,COUNT($B$3:D$3)+1,FALSE)),NA(),VLOOKUP($A251,$A$3:$D$57,COUNT($B$3:D$3)+1,FALSE))</f>
        <v>80.83</v>
      </c>
      <c r="AD251" s="3"/>
      <c r="AE251" s="3"/>
      <c r="AF251" s="3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B251" s="45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Q251" s="43"/>
    </row>
    <row r="252" spans="1:69" s="2" customFormat="1" ht="14.25" customHeight="1">
      <c r="A252" s="3" t="str">
        <f>CONCATENATE("n=",ROUNDUP((MAX($H$59:$AB$59)/(100)*((COUNTA($A$232:$A251)+1))),0))</f>
        <v>n=11</v>
      </c>
      <c r="B252" s="2">
        <f>IF(ISBLANK(VLOOKUP($A252,$A$3:$D$57,COUNT($B$3:B$3)+1,FALSE)),NA(),VLOOKUP($A252,$A$3:$D$57,COUNT($B$3:B$3)+1,FALSE))</f>
        <v>44.55</v>
      </c>
      <c r="C252" s="2">
        <f>IF(ISBLANK(VLOOKUP($A252,$A$3:$D$57,COUNT($B$3:C$3)+1,FALSE)),NA(),VLOOKUP($A252,$A$3:$D$57,COUNT($B$3:C$3)+1,FALSE))</f>
        <v>18.93</v>
      </c>
      <c r="D252" s="2">
        <f>IF(ISBLANK(VLOOKUP($A252,$A$3:$D$57,COUNT($B$3:D$3)+1,FALSE)),NA(),VLOOKUP($A252,$A$3:$D$57,COUNT($B$3:D$3)+1,FALSE))</f>
        <v>80.83</v>
      </c>
      <c r="AD252" s="3" t="s">
        <v>26</v>
      </c>
      <c r="AE252" s="3">
        <v>11</v>
      </c>
      <c r="AF252" s="3" t="s">
        <v>25</v>
      </c>
      <c r="AG252" s="8">
        <v>2.2000000000000002</v>
      </c>
      <c r="AH252" s="8">
        <v>2.5299999999999998</v>
      </c>
      <c r="AI252" s="8">
        <v>2.72</v>
      </c>
      <c r="AJ252" s="8">
        <v>2.84</v>
      </c>
      <c r="AK252" s="8">
        <v>2.94</v>
      </c>
      <c r="AL252" s="8">
        <v>3.02</v>
      </c>
      <c r="AM252" s="8">
        <v>3.08</v>
      </c>
      <c r="AN252" s="8">
        <v>3.14</v>
      </c>
      <c r="AO252" s="8">
        <v>3.19</v>
      </c>
      <c r="AP252" s="8">
        <v>3.23</v>
      </c>
      <c r="AQ252" s="8">
        <v>3.27</v>
      </c>
      <c r="AR252" s="8">
        <v>3.3</v>
      </c>
      <c r="AS252" s="8">
        <v>3.33</v>
      </c>
      <c r="AT252" s="8">
        <v>3.36</v>
      </c>
      <c r="AU252" s="8">
        <v>3.39</v>
      </c>
      <c r="AV252" s="8">
        <v>3.4119999999999999</v>
      </c>
      <c r="AW252" s="8">
        <v>3.4340000000000002</v>
      </c>
      <c r="AX252" s="8">
        <v>3.456</v>
      </c>
      <c r="AY252" s="8">
        <v>3.4780000000000002</v>
      </c>
      <c r="AZ252" s="8">
        <v>3.5</v>
      </c>
      <c r="BB252" s="45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Q252" s="43"/>
    </row>
    <row r="253" spans="1:69" s="2" customFormat="1" ht="14.25" customHeight="1">
      <c r="A253" s="3" t="str">
        <f>CONCATENATE("n=",ROUNDUP((MAX($H$59:$AB$59)/(100)*((COUNTA($A$232:$A252)+1))),0))</f>
        <v>n=12</v>
      </c>
      <c r="B253" s="2">
        <f>IF(ISBLANK(VLOOKUP($A253,$A$3:$D$57,COUNT($B$3:B$3)+1,FALSE)),NA(),VLOOKUP($A253,$A$3:$D$57,COUNT($B$3:B$3)+1,FALSE))</f>
        <v>10.98</v>
      </c>
      <c r="C253" s="2">
        <f>IF(ISBLANK(VLOOKUP($A253,$A$3:$D$57,COUNT($B$3:C$3)+1,FALSE)),NA(),VLOOKUP($A253,$A$3:$D$57,COUNT($B$3:C$3)+1,FALSE))</f>
        <v>10.7</v>
      </c>
      <c r="D253" s="2">
        <f>IF(ISBLANK(VLOOKUP($A253,$A$3:$D$57,COUNT($B$3:D$3)+1,FALSE)),NA(),VLOOKUP($A253,$A$3:$D$57,COUNT($B$3:D$3)+1,FALSE))</f>
        <v>52.78</v>
      </c>
      <c r="AD253" s="3"/>
      <c r="AE253" s="3"/>
      <c r="AF253" s="3" t="s">
        <v>24</v>
      </c>
      <c r="AG253" s="8">
        <v>3.11</v>
      </c>
      <c r="AH253" s="8">
        <v>3.45</v>
      </c>
      <c r="AI253" s="8">
        <v>3.65</v>
      </c>
      <c r="AJ253" s="8">
        <v>3.79</v>
      </c>
      <c r="AK253" s="8">
        <v>3.89</v>
      </c>
      <c r="AL253" s="8">
        <v>3.98</v>
      </c>
      <c r="AM253" s="8">
        <v>4.05</v>
      </c>
      <c r="AN253" s="8">
        <v>4.1100000000000003</v>
      </c>
      <c r="AO253" s="8">
        <v>4.16</v>
      </c>
      <c r="AP253" s="8">
        <v>4.21</v>
      </c>
      <c r="AQ253" s="8">
        <v>4.25</v>
      </c>
      <c r="AR253" s="8">
        <v>4.29</v>
      </c>
      <c r="AS253" s="8">
        <v>4.3266666666666671</v>
      </c>
      <c r="AT253" s="8">
        <v>4.3633333333333333</v>
      </c>
      <c r="AU253" s="8">
        <v>4.4000000000000004</v>
      </c>
      <c r="AV253" s="8">
        <v>4.4240000000000004</v>
      </c>
      <c r="AW253" s="8">
        <v>4.4480000000000004</v>
      </c>
      <c r="AX253" s="8">
        <v>4.4719999999999995</v>
      </c>
      <c r="AY253" s="8">
        <v>4.4959999999999996</v>
      </c>
      <c r="AZ253" s="8">
        <v>4.5199999999999996</v>
      </c>
      <c r="BB253" s="43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Q253" s="43"/>
    </row>
    <row r="254" spans="1:69" s="2" customFormat="1" ht="14.25" customHeight="1">
      <c r="A254" s="3" t="str">
        <f>CONCATENATE("n=",ROUNDUP((MAX($H$59:$AB$59)/(100)*((COUNTA($A$232:$A253)+1))),0))</f>
        <v>n=13</v>
      </c>
      <c r="B254" s="2">
        <f>IF(ISBLANK(VLOOKUP($A254,$A$3:$D$57,COUNT($B$3:B$3)+1,FALSE)),NA(),VLOOKUP($A254,$A$3:$D$57,COUNT($B$3:B$3)+1,FALSE))</f>
        <v>13.56</v>
      </c>
      <c r="C254" s="2">
        <f>IF(ISBLANK(VLOOKUP($A254,$A$3:$D$57,COUNT($B$3:C$3)+1,FALSE)),NA(),VLOOKUP($A254,$A$3:$D$57,COUNT($B$3:C$3)+1,FALSE))</f>
        <v>15.05</v>
      </c>
      <c r="D254" s="2">
        <f>IF(ISBLANK(VLOOKUP($A254,$A$3:$D$57,COUNT($B$3:D$3)+1,FALSE)),NA(),VLOOKUP($A254,$A$3:$D$57,COUNT($B$3:D$3)+1,FALSE))</f>
        <v>40.22</v>
      </c>
      <c r="AD254" s="3"/>
      <c r="AE254" s="3"/>
      <c r="AF254" s="3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Q254" s="43"/>
    </row>
    <row r="255" spans="1:69" s="2" customFormat="1" ht="14.25" customHeight="1">
      <c r="A255" s="3" t="str">
        <f>CONCATENATE("n=",ROUNDUP((MAX($H$59:$AB$59)/(100)*((COUNTA($A$232:$A254)+1))),0))</f>
        <v>n=13</v>
      </c>
      <c r="B255" s="2">
        <f>IF(ISBLANK(VLOOKUP($A255,$A$3:$D$57,COUNT($B$3:B$3)+1,FALSE)),NA(),VLOOKUP($A255,$A$3:$D$57,COUNT($B$3:B$3)+1,FALSE))</f>
        <v>13.56</v>
      </c>
      <c r="C255" s="2">
        <f>IF(ISBLANK(VLOOKUP($A255,$A$3:$D$57,COUNT($B$3:C$3)+1,FALSE)),NA(),VLOOKUP($A255,$A$3:$D$57,COUNT($B$3:C$3)+1,FALSE))</f>
        <v>15.05</v>
      </c>
      <c r="D255" s="2">
        <f>IF(ISBLANK(VLOOKUP($A255,$A$3:$D$57,COUNT($B$3:D$3)+1,FALSE)),NA(),VLOOKUP($A255,$A$3:$D$57,COUNT($B$3:D$3)+1,FALSE))</f>
        <v>40.22</v>
      </c>
      <c r="AD255" s="3" t="s">
        <v>26</v>
      </c>
      <c r="AE255" s="3">
        <v>12</v>
      </c>
      <c r="AF255" s="3" t="s">
        <v>25</v>
      </c>
      <c r="AG255" s="8">
        <v>2.1800000000000002</v>
      </c>
      <c r="AH255" s="8">
        <v>2.5</v>
      </c>
      <c r="AI255" s="8">
        <v>2.68</v>
      </c>
      <c r="AJ255" s="8">
        <v>2.81</v>
      </c>
      <c r="AK255" s="8">
        <v>2.9</v>
      </c>
      <c r="AL255" s="8">
        <v>2.98</v>
      </c>
      <c r="AM255" s="8">
        <v>3.04</v>
      </c>
      <c r="AN255" s="8">
        <v>3.09</v>
      </c>
      <c r="AO255" s="8">
        <v>3.14</v>
      </c>
      <c r="AP255" s="8">
        <v>3.18</v>
      </c>
      <c r="AQ255" s="8">
        <v>3.22</v>
      </c>
      <c r="AR255" s="8">
        <v>3.25</v>
      </c>
      <c r="AS255" s="8">
        <v>3.28</v>
      </c>
      <c r="AT255" s="8">
        <v>3.31</v>
      </c>
      <c r="AU255" s="8">
        <v>3.34</v>
      </c>
      <c r="AV255" s="8">
        <v>3.3620000000000001</v>
      </c>
      <c r="AW255" s="8">
        <v>3.3839999999999999</v>
      </c>
      <c r="AX255" s="8">
        <v>3.4060000000000001</v>
      </c>
      <c r="AY255" s="8">
        <v>3.4279999999999999</v>
      </c>
      <c r="AZ255" s="8">
        <v>3.45</v>
      </c>
    </row>
    <row r="256" spans="1:69" s="2" customFormat="1" ht="14.25" customHeight="1">
      <c r="A256" s="3" t="str">
        <f>CONCATENATE("n=",ROUNDUP((MAX($H$59:$AB$59)/(100)*((COUNTA($A$232:$A255)+1))),0))</f>
        <v>n=14</v>
      </c>
      <c r="B256" s="2">
        <f>IF(ISBLANK(VLOOKUP($A256,$A$3:$D$57,COUNT($B$3:B$3)+1,FALSE)),NA(),VLOOKUP($A256,$A$3:$D$57,COUNT($B$3:B$3)+1,FALSE))</f>
        <v>17.28</v>
      </c>
      <c r="C256" s="2">
        <f>IF(ISBLANK(VLOOKUP($A256,$A$3:$D$57,COUNT($B$3:C$3)+1,FALSE)),NA(),VLOOKUP($A256,$A$3:$D$57,COUNT($B$3:C$3)+1,FALSE))</f>
        <v>50.2</v>
      </c>
      <c r="D256" s="2">
        <f>IF(ISBLANK(VLOOKUP($A256,$A$3:$D$57,COUNT($B$3:D$3)+1,FALSE)),NA(),VLOOKUP($A256,$A$3:$D$57,COUNT($B$3:D$3)+1,FALSE))</f>
        <v>13.03</v>
      </c>
      <c r="AD256" s="3"/>
      <c r="AE256" s="3"/>
      <c r="AF256" s="3" t="s">
        <v>24</v>
      </c>
      <c r="AG256" s="8">
        <v>3.05</v>
      </c>
      <c r="AH256" s="8">
        <v>3.39</v>
      </c>
      <c r="AI256" s="8">
        <v>3.58</v>
      </c>
      <c r="AJ256" s="8">
        <v>3.71</v>
      </c>
      <c r="AK256" s="8">
        <v>3.81</v>
      </c>
      <c r="AL256" s="8">
        <v>3.89</v>
      </c>
      <c r="AM256" s="8">
        <v>3.96</v>
      </c>
      <c r="AN256" s="8">
        <v>4.0199999999999996</v>
      </c>
      <c r="AO256" s="8">
        <v>4.07</v>
      </c>
      <c r="AP256" s="8">
        <v>4.12</v>
      </c>
      <c r="AQ256" s="8">
        <v>4.16</v>
      </c>
      <c r="AR256" s="8">
        <v>4.1900000000000004</v>
      </c>
      <c r="AS256" s="8">
        <v>4.2233333333333336</v>
      </c>
      <c r="AT256" s="8">
        <v>4.2566666666666668</v>
      </c>
      <c r="AU256" s="8">
        <v>4.29</v>
      </c>
      <c r="AV256" s="8">
        <v>4.3140000000000001</v>
      </c>
      <c r="AW256" s="8">
        <v>4.3380000000000001</v>
      </c>
      <c r="AX256" s="8">
        <v>4.3620000000000001</v>
      </c>
      <c r="AY256" s="8">
        <v>4.3860000000000001</v>
      </c>
      <c r="AZ256" s="8">
        <v>4.41</v>
      </c>
    </row>
    <row r="257" spans="1:52" s="2" customFormat="1" ht="14.25" customHeight="1">
      <c r="A257" s="3" t="str">
        <f>CONCATENATE("n=",ROUNDUP((MAX($H$59:$AB$59)/(100)*((COUNTA($A$232:$A256)+1))),0))</f>
        <v>n=14</v>
      </c>
      <c r="B257" s="2">
        <f>IF(ISBLANK(VLOOKUP($A257,$A$3:$D$57,COUNT($B$3:B$3)+1,FALSE)),NA(),VLOOKUP($A257,$A$3:$D$57,COUNT($B$3:B$3)+1,FALSE))</f>
        <v>17.28</v>
      </c>
      <c r="C257" s="2">
        <f>IF(ISBLANK(VLOOKUP($A257,$A$3:$D$57,COUNT($B$3:C$3)+1,FALSE)),NA(),VLOOKUP($A257,$A$3:$D$57,COUNT($B$3:C$3)+1,FALSE))</f>
        <v>50.2</v>
      </c>
      <c r="D257" s="2">
        <f>IF(ISBLANK(VLOOKUP($A257,$A$3:$D$57,COUNT($B$3:D$3)+1,FALSE)),NA(),VLOOKUP($A257,$A$3:$D$57,COUNT($B$3:D$3)+1,FALSE))</f>
        <v>13.03</v>
      </c>
      <c r="AD257" s="3"/>
      <c r="AE257" s="3"/>
      <c r="AF257" s="3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ht="14.25" customHeight="1">
      <c r="A258" s="3" t="str">
        <f>CONCATENATE("n=",ROUNDUP((MAX($H$59:$AB$59)/(100)*((COUNTA($A$232:$A257)+1))),0))</f>
        <v>n=15</v>
      </c>
      <c r="B258" s="2">
        <f>IF(ISBLANK(VLOOKUP($A258,$A$3:$D$57,COUNT($B$3:B$3)+1,FALSE)),NA(),VLOOKUP($A258,$A$3:$D$57,COUNT($B$3:B$3)+1,FALSE))</f>
        <v>12.25</v>
      </c>
      <c r="C258" s="2">
        <f>IF(ISBLANK(VLOOKUP($A258,$A$3:$D$57,COUNT($B$3:C$3)+1,FALSE)),NA(),VLOOKUP($A258,$A$3:$D$57,COUNT($B$3:C$3)+1,FALSE))</f>
        <v>12.33</v>
      </c>
      <c r="D258" s="2">
        <f>IF(ISBLANK(VLOOKUP($A258,$A$3:$D$57,COUNT($B$3:D$3)+1,FALSE)),NA(),VLOOKUP($A258,$A$3:$D$57,COUNT($B$3:D$3)+1,FALSE))</f>
        <v>14.8</v>
      </c>
      <c r="AD258" s="3" t="s">
        <v>26</v>
      </c>
      <c r="AE258" s="3">
        <v>13</v>
      </c>
      <c r="AF258" s="3" t="s">
        <v>25</v>
      </c>
      <c r="AG258" s="8">
        <v>2.16</v>
      </c>
      <c r="AH258" s="8">
        <v>2.48</v>
      </c>
      <c r="AI258" s="8">
        <v>2.65</v>
      </c>
      <c r="AJ258" s="8">
        <v>2.78</v>
      </c>
      <c r="AK258" s="8">
        <v>2.87</v>
      </c>
      <c r="AL258" s="8">
        <v>2.94</v>
      </c>
      <c r="AM258" s="8">
        <v>3</v>
      </c>
      <c r="AN258" s="8">
        <v>3.06</v>
      </c>
      <c r="AO258" s="8">
        <v>3.1</v>
      </c>
      <c r="AP258" s="8">
        <v>3.14</v>
      </c>
      <c r="AQ258" s="8">
        <v>3.18</v>
      </c>
      <c r="AR258" s="8">
        <v>3.21</v>
      </c>
      <c r="AS258" s="8">
        <v>3.2366666666666668</v>
      </c>
      <c r="AT258" s="8">
        <v>3.2633333333333332</v>
      </c>
      <c r="AU258" s="8">
        <v>3.29</v>
      </c>
      <c r="AV258" s="8">
        <v>3.3119999999999998</v>
      </c>
      <c r="AW258" s="8">
        <v>3.3340000000000001</v>
      </c>
      <c r="AX258" s="8">
        <v>3.3559999999999999</v>
      </c>
      <c r="AY258" s="8">
        <v>3.3780000000000001</v>
      </c>
      <c r="AZ258" s="8">
        <v>3.4</v>
      </c>
    </row>
    <row r="259" spans="1:52" s="2" customFormat="1" ht="14.25" customHeight="1">
      <c r="A259" s="3" t="str">
        <f>CONCATENATE("n=",ROUNDUP((MAX($H$59:$AB$59)/(100)*((COUNTA($A$232:$A258)+1))),0))</f>
        <v>n=15</v>
      </c>
      <c r="B259" s="2">
        <f>IF(ISBLANK(VLOOKUP($A259,$A$3:$D$57,COUNT($B$3:B$3)+1,FALSE)),NA(),VLOOKUP($A259,$A$3:$D$57,COUNT($B$3:B$3)+1,FALSE))</f>
        <v>12.25</v>
      </c>
      <c r="C259" s="2">
        <f>IF(ISBLANK(VLOOKUP($A259,$A$3:$D$57,COUNT($B$3:C$3)+1,FALSE)),NA(),VLOOKUP($A259,$A$3:$D$57,COUNT($B$3:C$3)+1,FALSE))</f>
        <v>12.33</v>
      </c>
      <c r="D259" s="2">
        <f>IF(ISBLANK(VLOOKUP($A259,$A$3:$D$57,COUNT($B$3:D$3)+1,FALSE)),NA(),VLOOKUP($A259,$A$3:$D$57,COUNT($B$3:D$3)+1,FALSE))</f>
        <v>14.8</v>
      </c>
      <c r="AD259" s="3"/>
      <c r="AE259" s="3"/>
      <c r="AF259" s="3" t="s">
        <v>24</v>
      </c>
      <c r="AG259" s="8">
        <v>3.01</v>
      </c>
      <c r="AH259" s="8">
        <v>3.33</v>
      </c>
      <c r="AI259" s="8">
        <v>3.52</v>
      </c>
      <c r="AJ259" s="8">
        <v>3.65</v>
      </c>
      <c r="AK259" s="8">
        <v>3.74</v>
      </c>
      <c r="AL259" s="8">
        <v>3.82</v>
      </c>
      <c r="AM259" s="8">
        <v>3.89</v>
      </c>
      <c r="AN259" s="8">
        <v>3.94</v>
      </c>
      <c r="AO259" s="8">
        <v>3.99</v>
      </c>
      <c r="AP259" s="8">
        <v>4.04</v>
      </c>
      <c r="AQ259" s="8">
        <v>4.08</v>
      </c>
      <c r="AR259" s="8">
        <v>4.1100000000000003</v>
      </c>
      <c r="AS259" s="8">
        <v>4.1399999999999997</v>
      </c>
      <c r="AT259" s="8">
        <v>4.17</v>
      </c>
      <c r="AU259" s="8">
        <v>4.2</v>
      </c>
      <c r="AV259" s="8">
        <v>4.2240000000000002</v>
      </c>
      <c r="AW259" s="8">
        <v>4.2480000000000002</v>
      </c>
      <c r="AX259" s="8">
        <v>4.2720000000000002</v>
      </c>
      <c r="AY259" s="8">
        <v>4.2960000000000003</v>
      </c>
      <c r="AZ259" s="8">
        <v>4.32</v>
      </c>
    </row>
    <row r="260" spans="1:52" s="2" customFormat="1" ht="14.25" customHeight="1">
      <c r="A260" s="3" t="str">
        <f>CONCATENATE("n=",ROUNDUP((MAX($H$59:$AB$59)/(100)*((COUNTA($A$232:$A259)+1))),0))</f>
        <v>n=16</v>
      </c>
      <c r="B260" s="2">
        <f>IF(ISBLANK(VLOOKUP($A260,$A$3:$D$57,COUNT($B$3:B$3)+1,FALSE)),NA(),VLOOKUP($A260,$A$3:$D$57,COUNT($B$3:B$3)+1,FALSE))</f>
        <v>27.73</v>
      </c>
      <c r="C260" s="2">
        <f>IF(ISBLANK(VLOOKUP($A260,$A$3:$D$57,COUNT($B$3:C$3)+1,FALSE)),NA(),VLOOKUP($A260,$A$3:$D$57,COUNT($B$3:C$3)+1,FALSE))</f>
        <v>12.78</v>
      </c>
      <c r="D260" s="2">
        <f>IF(ISBLANK(VLOOKUP($A260,$A$3:$D$57,COUNT($B$3:D$3)+1,FALSE)),NA(),VLOOKUP($A260,$A$3:$D$57,COUNT($B$3:D$3)+1,FALSE))</f>
        <v>19.41</v>
      </c>
      <c r="AD260" s="3"/>
      <c r="AE260" s="3"/>
      <c r="AF260" s="3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ht="14.25" customHeight="1">
      <c r="A261" s="3" t="str">
        <f>CONCATENATE("n=",ROUNDUP((MAX($H$59:$AB$59)/(100)*((COUNTA($A$232:$A260)+1))),0))</f>
        <v>n=16</v>
      </c>
      <c r="B261" s="2">
        <f>IF(ISBLANK(VLOOKUP($A261,$A$3:$D$57,COUNT($B$3:B$3)+1,FALSE)),NA(),VLOOKUP($A261,$A$3:$D$57,COUNT($B$3:B$3)+1,FALSE))</f>
        <v>27.73</v>
      </c>
      <c r="C261" s="2">
        <f>IF(ISBLANK(VLOOKUP($A261,$A$3:$D$57,COUNT($B$3:C$3)+1,FALSE)),NA(),VLOOKUP($A261,$A$3:$D$57,COUNT($B$3:C$3)+1,FALSE))</f>
        <v>12.78</v>
      </c>
      <c r="D261" s="2">
        <f>IF(ISBLANK(VLOOKUP($A261,$A$3:$D$57,COUNT($B$3:D$3)+1,FALSE)),NA(),VLOOKUP($A261,$A$3:$D$57,COUNT($B$3:D$3)+1,FALSE))</f>
        <v>19.41</v>
      </c>
      <c r="AD261" s="3" t="s">
        <v>26</v>
      </c>
      <c r="AE261" s="3">
        <v>14</v>
      </c>
      <c r="AF261" s="3" t="s">
        <v>25</v>
      </c>
      <c r="AG261" s="8">
        <v>2.14</v>
      </c>
      <c r="AH261" s="8">
        <v>2.46</v>
      </c>
      <c r="AI261" s="8">
        <v>2.63</v>
      </c>
      <c r="AJ261" s="8">
        <v>2.75</v>
      </c>
      <c r="AK261" s="8">
        <v>2.84</v>
      </c>
      <c r="AL261" s="8">
        <v>2.91</v>
      </c>
      <c r="AM261" s="8">
        <v>2.97</v>
      </c>
      <c r="AN261" s="8">
        <v>3.02</v>
      </c>
      <c r="AO261" s="8">
        <v>3.07</v>
      </c>
      <c r="AP261" s="8">
        <v>3.11</v>
      </c>
      <c r="AQ261" s="8">
        <v>3.14</v>
      </c>
      <c r="AR261" s="8">
        <v>3.18</v>
      </c>
      <c r="AS261" s="8">
        <v>3.2066666666666666</v>
      </c>
      <c r="AT261" s="8">
        <v>3.2333333333333334</v>
      </c>
      <c r="AU261" s="8">
        <v>3.26</v>
      </c>
      <c r="AV261" s="8">
        <v>3.28</v>
      </c>
      <c r="AW261" s="8">
        <v>3.3</v>
      </c>
      <c r="AX261" s="8">
        <v>3.32</v>
      </c>
      <c r="AY261" s="8">
        <v>3.34</v>
      </c>
      <c r="AZ261" s="8">
        <v>3.36</v>
      </c>
    </row>
    <row r="262" spans="1:52" s="2" customFormat="1" ht="14.25" customHeight="1">
      <c r="A262" s="3" t="str">
        <f>CONCATENATE("n=",ROUNDUP((MAX($H$59:$AB$59)/(100)*((COUNTA($A$232:$A261)+1))),0))</f>
        <v>n=17</v>
      </c>
      <c r="B262" s="2">
        <f>IF(ISBLANK(VLOOKUP($A262,$A$3:$D$57,COUNT($B$3:B$3)+1,FALSE)),NA(),VLOOKUP($A262,$A$3:$D$57,COUNT($B$3:B$3)+1,FALSE))</f>
        <v>17.809999999999999</v>
      </c>
      <c r="C262" s="2">
        <f>IF(ISBLANK(VLOOKUP($A262,$A$3:$D$57,COUNT($B$3:C$3)+1,FALSE)),NA(),VLOOKUP($A262,$A$3:$D$57,COUNT($B$3:C$3)+1,FALSE))</f>
        <v>12.05</v>
      </c>
      <c r="D262" s="2">
        <f>IF(ISBLANK(VLOOKUP($A262,$A$3:$D$57,COUNT($B$3:D$3)+1,FALSE)),NA(),VLOOKUP($A262,$A$3:$D$57,COUNT($B$3:D$3)+1,FALSE))</f>
        <v>11.31</v>
      </c>
      <c r="AD262" s="3"/>
      <c r="AE262" s="3"/>
      <c r="AF262" s="3" t="s">
        <v>24</v>
      </c>
      <c r="AG262" s="8">
        <v>2.98</v>
      </c>
      <c r="AH262" s="8">
        <v>3.29</v>
      </c>
      <c r="AI262" s="8">
        <v>3.47</v>
      </c>
      <c r="AJ262" s="8">
        <v>3.59</v>
      </c>
      <c r="AK262" s="8">
        <v>3.69</v>
      </c>
      <c r="AL262" s="8">
        <v>3.76</v>
      </c>
      <c r="AM262" s="8">
        <v>3.83</v>
      </c>
      <c r="AN262" s="8">
        <v>3.88</v>
      </c>
      <c r="AO262" s="8">
        <v>3.93</v>
      </c>
      <c r="AP262" s="8">
        <v>3.97</v>
      </c>
      <c r="AQ262" s="8">
        <v>4.01</v>
      </c>
      <c r="AR262" s="8">
        <v>4.05</v>
      </c>
      <c r="AS262" s="8">
        <v>4.0766666666666662</v>
      </c>
      <c r="AT262" s="8">
        <v>4.1033333333333335</v>
      </c>
      <c r="AU262" s="8">
        <v>4.13</v>
      </c>
      <c r="AV262" s="8">
        <v>4.1520000000000001</v>
      </c>
      <c r="AW262" s="8">
        <v>4.1740000000000004</v>
      </c>
      <c r="AX262" s="8">
        <v>4.1959999999999997</v>
      </c>
      <c r="AY262" s="8">
        <v>4.218</v>
      </c>
      <c r="AZ262" s="8">
        <v>4.24</v>
      </c>
    </row>
    <row r="263" spans="1:52" s="2" customFormat="1" ht="14.25" customHeight="1">
      <c r="A263" s="3" t="str">
        <f>CONCATENATE("n=",ROUNDUP((MAX($H$59:$AB$59)/(100)*((COUNTA($A$232:$A262)+1))),0))</f>
        <v>n=18</v>
      </c>
      <c r="B263" s="2">
        <f>IF(ISBLANK(VLOOKUP($A263,$A$3:$D$57,COUNT($B$3:B$3)+1,FALSE)),NA(),VLOOKUP($A263,$A$3:$D$57,COUNT($B$3:B$3)+1,FALSE))</f>
        <v>23.86</v>
      </c>
      <c r="C263" s="2">
        <f>IF(ISBLANK(VLOOKUP($A263,$A$3:$D$57,COUNT($B$3:C$3)+1,FALSE)),NA(),VLOOKUP($A263,$A$3:$D$57,COUNT($B$3:C$3)+1,FALSE))</f>
        <v>7.66</v>
      </c>
      <c r="D263" s="2">
        <f>IF(ISBLANK(VLOOKUP($A263,$A$3:$D$57,COUNT($B$3:D$3)+1,FALSE)),NA(),VLOOKUP($A263,$A$3:$D$57,COUNT($B$3:D$3)+1,FALSE))</f>
        <v>24.81</v>
      </c>
      <c r="AD263" s="3"/>
      <c r="AE263" s="3"/>
      <c r="AF263" s="3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ht="14.25" customHeight="1">
      <c r="A264" s="3" t="str">
        <f>CONCATENATE("n=",ROUNDUP((MAX($H$59:$AB$59)/(100)*((COUNTA($A$232:$A263)+1))),0))</f>
        <v>n=18</v>
      </c>
      <c r="B264" s="2">
        <f>IF(ISBLANK(VLOOKUP($A264,$A$3:$D$57,COUNT($B$3:B$3)+1,FALSE)),NA(),VLOOKUP($A264,$A$3:$D$57,COUNT($B$3:B$3)+1,FALSE))</f>
        <v>23.86</v>
      </c>
      <c r="C264" s="2">
        <f>IF(ISBLANK(VLOOKUP($A264,$A$3:$D$57,COUNT($B$3:C$3)+1,FALSE)),NA(),VLOOKUP($A264,$A$3:$D$57,COUNT($B$3:C$3)+1,FALSE))</f>
        <v>7.66</v>
      </c>
      <c r="D264" s="2">
        <f>IF(ISBLANK(VLOOKUP($A264,$A$3:$D$57,COUNT($B$3:D$3)+1,FALSE)),NA(),VLOOKUP($A264,$A$3:$D$57,COUNT($B$3:D$3)+1,FALSE))</f>
        <v>24.81</v>
      </c>
      <c r="AD264" s="3" t="s">
        <v>26</v>
      </c>
      <c r="AE264" s="3">
        <v>15</v>
      </c>
      <c r="AF264" s="3" t="s">
        <v>25</v>
      </c>
      <c r="AG264" s="8">
        <v>2.13</v>
      </c>
      <c r="AH264" s="8">
        <v>2.44</v>
      </c>
      <c r="AI264" s="8">
        <v>2.61</v>
      </c>
      <c r="AJ264" s="8">
        <v>2.73</v>
      </c>
      <c r="AK264" s="8">
        <v>2.82</v>
      </c>
      <c r="AL264" s="8">
        <v>2.89</v>
      </c>
      <c r="AM264" s="8">
        <v>2.95</v>
      </c>
      <c r="AN264" s="8">
        <v>3</v>
      </c>
      <c r="AO264" s="8">
        <v>3.04</v>
      </c>
      <c r="AP264" s="8">
        <v>3.08</v>
      </c>
      <c r="AQ264" s="8">
        <v>3.12</v>
      </c>
      <c r="AR264" s="8">
        <v>3.15</v>
      </c>
      <c r="AS264" s="8">
        <v>3.1766666666666667</v>
      </c>
      <c r="AT264" s="8">
        <v>3.2033333333333331</v>
      </c>
      <c r="AU264" s="8">
        <v>3.23</v>
      </c>
      <c r="AV264" s="8">
        <v>3.25</v>
      </c>
      <c r="AW264" s="8">
        <v>3.27</v>
      </c>
      <c r="AX264" s="8">
        <v>3.29</v>
      </c>
      <c r="AY264" s="8">
        <v>3.31</v>
      </c>
      <c r="AZ264" s="8">
        <v>3.33</v>
      </c>
    </row>
    <row r="265" spans="1:52" s="2" customFormat="1" ht="14.25" customHeight="1">
      <c r="A265" s="3" t="str">
        <f>CONCATENATE("n=",ROUNDUP((MAX($H$59:$AB$59)/(100)*((COUNTA($A$232:$A264)+1))),0))</f>
        <v>n=19</v>
      </c>
      <c r="B265" s="2">
        <f>IF(ISBLANK(VLOOKUP($A265,$A$3:$D$57,COUNT($B$3:B$3)+1,FALSE)),NA(),VLOOKUP($A265,$A$3:$D$57,COUNT($B$3:B$3)+1,FALSE))</f>
        <v>15.21</v>
      </c>
      <c r="C265" s="2">
        <f>IF(ISBLANK(VLOOKUP($A265,$A$3:$D$57,COUNT($B$3:C$3)+1,FALSE)),NA(),VLOOKUP($A265,$A$3:$D$57,COUNT($B$3:C$3)+1,FALSE))</f>
        <v>13.05</v>
      </c>
      <c r="D265" s="2">
        <f>IF(ISBLANK(VLOOKUP($A265,$A$3:$D$57,COUNT($B$3:D$3)+1,FALSE)),NA(),VLOOKUP($A265,$A$3:$D$57,COUNT($B$3:D$3)+1,FALSE))</f>
        <v>54.18</v>
      </c>
      <c r="AD265" s="3"/>
      <c r="AE265" s="3"/>
      <c r="AF265" s="3" t="s">
        <v>24</v>
      </c>
      <c r="AG265" s="8">
        <v>2.95</v>
      </c>
      <c r="AH265" s="8">
        <v>3.25</v>
      </c>
      <c r="AI265" s="8">
        <v>3.43</v>
      </c>
      <c r="AJ265" s="8">
        <v>3.55</v>
      </c>
      <c r="AK265" s="8">
        <v>3.64</v>
      </c>
      <c r="AL265" s="8">
        <v>3.71</v>
      </c>
      <c r="AM265" s="8">
        <v>3.78</v>
      </c>
      <c r="AN265" s="8">
        <v>3.83</v>
      </c>
      <c r="AO265" s="8">
        <v>3.88</v>
      </c>
      <c r="AP265" s="8">
        <v>3.92</v>
      </c>
      <c r="AQ265" s="8">
        <v>3.95</v>
      </c>
      <c r="AR265" s="8">
        <v>3.99</v>
      </c>
      <c r="AS265" s="8">
        <v>4.0166666666666666</v>
      </c>
      <c r="AT265" s="8">
        <v>4.0433333333333339</v>
      </c>
      <c r="AU265" s="8">
        <v>4.07</v>
      </c>
      <c r="AV265" s="8">
        <v>4.0920000000000005</v>
      </c>
      <c r="AW265" s="8">
        <v>4.1139999999999999</v>
      </c>
      <c r="AX265" s="8">
        <v>4.1360000000000001</v>
      </c>
      <c r="AY265" s="8">
        <v>4.1579999999999995</v>
      </c>
      <c r="AZ265" s="8">
        <v>4.18</v>
      </c>
    </row>
    <row r="266" spans="1:52" s="2" customFormat="1" ht="14.25" customHeight="1">
      <c r="A266" s="3" t="str">
        <f>CONCATENATE("n=",ROUNDUP((MAX($H$59:$AB$59)/(100)*((COUNTA($A$232:$A265)+1))),0))</f>
        <v>n=19</v>
      </c>
      <c r="B266" s="2">
        <f>IF(ISBLANK(VLOOKUP($A266,$A$3:$D$57,COUNT($B$3:B$3)+1,FALSE)),NA(),VLOOKUP($A266,$A$3:$D$57,COUNT($B$3:B$3)+1,FALSE))</f>
        <v>15.21</v>
      </c>
      <c r="C266" s="2">
        <f>IF(ISBLANK(VLOOKUP($A266,$A$3:$D$57,COUNT($B$3:C$3)+1,FALSE)),NA(),VLOOKUP($A266,$A$3:$D$57,COUNT($B$3:C$3)+1,FALSE))</f>
        <v>13.05</v>
      </c>
      <c r="D266" s="2">
        <f>IF(ISBLANK(VLOOKUP($A266,$A$3:$D$57,COUNT($B$3:D$3)+1,FALSE)),NA(),VLOOKUP($A266,$A$3:$D$57,COUNT($B$3:D$3)+1,FALSE))</f>
        <v>54.18</v>
      </c>
      <c r="AD266" s="3"/>
      <c r="AE266" s="3"/>
      <c r="AF266" s="3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ht="14.25" customHeight="1">
      <c r="A267" s="3" t="str">
        <f>CONCATENATE("n=",ROUNDUP((MAX($H$59:$AB$59)/(100)*((COUNTA($A$232:$A266)+1))),0))</f>
        <v>n=20</v>
      </c>
      <c r="B267" s="2">
        <f>IF(ISBLANK(VLOOKUP($A267,$A$3:$D$57,COUNT($B$3:B$3)+1,FALSE)),NA(),VLOOKUP($A267,$A$3:$D$57,COUNT($B$3:B$3)+1,FALSE))</f>
        <v>14.96</v>
      </c>
      <c r="C267" s="2">
        <f>IF(ISBLANK(VLOOKUP($A267,$A$3:$D$57,COUNT($B$3:C$3)+1,FALSE)),NA(),VLOOKUP($A267,$A$3:$D$57,COUNT($B$3:C$3)+1,FALSE))</f>
        <v>11.63</v>
      </c>
      <c r="D267" s="2">
        <f>IF(ISBLANK(VLOOKUP($A267,$A$3:$D$57,COUNT($B$3:D$3)+1,FALSE)),NA(),VLOOKUP($A267,$A$3:$D$57,COUNT($B$3:D$3)+1,FALSE))</f>
        <v>10.88</v>
      </c>
      <c r="AD267" s="3" t="s">
        <v>26</v>
      </c>
      <c r="AE267" s="3">
        <v>16</v>
      </c>
      <c r="AF267" s="3" t="s">
        <v>25</v>
      </c>
      <c r="AG267" s="8">
        <v>2.12</v>
      </c>
      <c r="AH267" s="8">
        <v>2.42</v>
      </c>
      <c r="AI267" s="8">
        <v>2.59</v>
      </c>
      <c r="AJ267" s="8">
        <v>2.71</v>
      </c>
      <c r="AK267" s="8">
        <v>2.8</v>
      </c>
      <c r="AL267" s="8">
        <v>2.87</v>
      </c>
      <c r="AM267" s="8">
        <v>2.92</v>
      </c>
      <c r="AN267" s="8">
        <v>2.97</v>
      </c>
      <c r="AO267" s="8">
        <v>3.02</v>
      </c>
      <c r="AP267" s="8">
        <v>3.06</v>
      </c>
      <c r="AQ267" s="8">
        <v>3.09</v>
      </c>
      <c r="AR267" s="8">
        <v>3.12</v>
      </c>
      <c r="AS267" s="8">
        <v>3.1466666666666669</v>
      </c>
      <c r="AT267" s="8">
        <v>3.1733333333333333</v>
      </c>
      <c r="AU267" s="8">
        <v>3.2</v>
      </c>
      <c r="AV267" s="8">
        <v>3.22</v>
      </c>
      <c r="AW267" s="8">
        <v>3.24</v>
      </c>
      <c r="AX267" s="8">
        <v>3.26</v>
      </c>
      <c r="AY267" s="8">
        <v>3.28</v>
      </c>
      <c r="AZ267" s="8">
        <v>3.3</v>
      </c>
    </row>
    <row r="268" spans="1:52" s="2" customFormat="1" ht="14.25" customHeight="1">
      <c r="A268" s="3" t="str">
        <f>CONCATENATE("n=",ROUNDUP((MAX($H$59:$AB$59)/(100)*((COUNTA($A$232:$A267)+1))),0))</f>
        <v>n=20</v>
      </c>
      <c r="B268" s="2">
        <f>IF(ISBLANK(VLOOKUP($A268,$A$3:$D$57,COUNT($B$3:B$3)+1,FALSE)),NA(),VLOOKUP($A268,$A$3:$D$57,COUNT($B$3:B$3)+1,FALSE))</f>
        <v>14.96</v>
      </c>
      <c r="C268" s="2">
        <f>IF(ISBLANK(VLOOKUP($A268,$A$3:$D$57,COUNT($B$3:C$3)+1,FALSE)),NA(),VLOOKUP($A268,$A$3:$D$57,COUNT($B$3:C$3)+1,FALSE))</f>
        <v>11.63</v>
      </c>
      <c r="D268" s="2">
        <f>IF(ISBLANK(VLOOKUP($A268,$A$3:$D$57,COUNT($B$3:D$3)+1,FALSE)),NA(),VLOOKUP($A268,$A$3:$D$57,COUNT($B$3:D$3)+1,FALSE))</f>
        <v>10.88</v>
      </c>
      <c r="AD268" s="3"/>
      <c r="AE268" s="3"/>
      <c r="AF268" s="3" t="s">
        <v>24</v>
      </c>
      <c r="AG268" s="8">
        <v>2.92</v>
      </c>
      <c r="AH268" s="8">
        <v>3.22</v>
      </c>
      <c r="AI268" s="8">
        <v>3.39</v>
      </c>
      <c r="AJ268" s="8">
        <v>3.51</v>
      </c>
      <c r="AK268" s="8">
        <v>3.6</v>
      </c>
      <c r="AL268" s="8">
        <v>3.67</v>
      </c>
      <c r="AM268" s="8">
        <v>3.73</v>
      </c>
      <c r="AN268" s="8">
        <v>3.78</v>
      </c>
      <c r="AO268" s="8">
        <v>3.83</v>
      </c>
      <c r="AP268" s="8">
        <v>3.87</v>
      </c>
      <c r="AQ268" s="8">
        <v>3.91</v>
      </c>
      <c r="AR268" s="8">
        <v>3.94</v>
      </c>
      <c r="AS268" s="8">
        <v>3.9666666666666663</v>
      </c>
      <c r="AT268" s="8">
        <v>3.9933333333333332</v>
      </c>
      <c r="AU268" s="8">
        <v>4.0199999999999996</v>
      </c>
      <c r="AV268" s="8">
        <v>4.0419999999999998</v>
      </c>
      <c r="AW268" s="8">
        <v>4.0640000000000001</v>
      </c>
      <c r="AX268" s="8">
        <v>4.0859999999999994</v>
      </c>
      <c r="AY268" s="8">
        <v>4.1079999999999997</v>
      </c>
      <c r="AZ268" s="8">
        <v>4.13</v>
      </c>
    </row>
    <row r="269" spans="1:52" s="2" customFormat="1" ht="14.25" customHeight="1">
      <c r="A269" s="3" t="str">
        <f>CONCATENATE("n=",ROUNDUP((MAX($H$59:$AB$59)/(100)*((COUNTA($A$232:$A268)+1))),0))</f>
        <v>n=21</v>
      </c>
      <c r="B269" s="2">
        <f>IF(ISBLANK(VLOOKUP($A269,$A$3:$D$57,COUNT($B$3:B$3)+1,FALSE)),NA(),VLOOKUP($A269,$A$3:$D$57,COUNT($B$3:B$3)+1,FALSE))</f>
        <v>18.100000000000001</v>
      </c>
      <c r="C269" s="2">
        <f>IF(ISBLANK(VLOOKUP($A269,$A$3:$D$57,COUNT($B$3:C$3)+1,FALSE)),NA(),VLOOKUP($A269,$A$3:$D$57,COUNT($B$3:C$3)+1,FALSE))</f>
        <v>17.55</v>
      </c>
      <c r="D269" s="2">
        <f>IF(ISBLANK(VLOOKUP($A269,$A$3:$D$57,COUNT($B$3:D$3)+1,FALSE)),NA(),VLOOKUP($A269,$A$3:$D$57,COUNT($B$3:D$3)+1,FALSE))</f>
        <v>9.31</v>
      </c>
      <c r="AD269" s="3"/>
      <c r="AE269" s="3"/>
      <c r="AF269" s="3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ht="14.25" customHeight="1">
      <c r="A270" s="3" t="str">
        <f>CONCATENATE("n=",ROUNDUP((MAX($H$59:$AB$59)/(100)*((COUNTA($A$232:$A269)+1))),0))</f>
        <v>n=21</v>
      </c>
      <c r="B270" s="2">
        <f>IF(ISBLANK(VLOOKUP($A270,$A$3:$D$57,COUNT($B$3:B$3)+1,FALSE)),NA(),VLOOKUP($A270,$A$3:$D$57,COUNT($B$3:B$3)+1,FALSE))</f>
        <v>18.100000000000001</v>
      </c>
      <c r="C270" s="2">
        <f>IF(ISBLANK(VLOOKUP($A270,$A$3:$D$57,COUNT($B$3:C$3)+1,FALSE)),NA(),VLOOKUP($A270,$A$3:$D$57,COUNT($B$3:C$3)+1,FALSE))</f>
        <v>17.55</v>
      </c>
      <c r="D270" s="2">
        <f>IF(ISBLANK(VLOOKUP($A270,$A$3:$D$57,COUNT($B$3:D$3)+1,FALSE)),NA(),VLOOKUP($A270,$A$3:$D$57,COUNT($B$3:D$3)+1,FALSE))</f>
        <v>9.31</v>
      </c>
      <c r="AD270" s="3" t="s">
        <v>26</v>
      </c>
      <c r="AE270" s="3">
        <v>17</v>
      </c>
      <c r="AF270" s="3" t="s">
        <v>25</v>
      </c>
      <c r="AG270" s="8">
        <v>2.11</v>
      </c>
      <c r="AH270" s="8">
        <v>2.41</v>
      </c>
      <c r="AI270" s="8">
        <v>2.58</v>
      </c>
      <c r="AJ270" s="8">
        <v>2.69</v>
      </c>
      <c r="AK270" s="8">
        <v>2.78</v>
      </c>
      <c r="AL270" s="8">
        <v>2.85</v>
      </c>
      <c r="AM270" s="8">
        <v>2.9</v>
      </c>
      <c r="AN270" s="8">
        <v>2.95</v>
      </c>
      <c r="AO270" s="8">
        <v>3</v>
      </c>
      <c r="AP270" s="8">
        <v>3.03</v>
      </c>
      <c r="AQ270" s="8">
        <v>3.07</v>
      </c>
      <c r="AR270" s="8">
        <v>3.1</v>
      </c>
      <c r="AS270" s="8">
        <v>3.1266666666666669</v>
      </c>
      <c r="AT270" s="8">
        <v>3.1533333333333333</v>
      </c>
      <c r="AU270" s="8">
        <v>3.18</v>
      </c>
      <c r="AV270" s="8">
        <v>3.198</v>
      </c>
      <c r="AW270" s="8">
        <v>3.2160000000000002</v>
      </c>
      <c r="AX270" s="8">
        <v>3.234</v>
      </c>
      <c r="AY270" s="8">
        <v>3.2520000000000002</v>
      </c>
      <c r="AZ270" s="8">
        <v>3.27</v>
      </c>
    </row>
    <row r="271" spans="1:52" s="2" customFormat="1" ht="14.25" customHeight="1">
      <c r="A271" s="3" t="str">
        <f>CONCATENATE("n=",ROUNDUP((MAX($H$59:$AB$59)/(100)*((COUNTA($A$232:$A270)+1))),0))</f>
        <v>n=22</v>
      </c>
      <c r="B271" s="2">
        <f>IF(ISBLANK(VLOOKUP($A271,$A$3:$D$57,COUNT($B$3:B$3)+1,FALSE)),NA(),VLOOKUP($A271,$A$3:$D$57,COUNT($B$3:B$3)+1,FALSE))</f>
        <v>38.65</v>
      </c>
      <c r="C271" s="2">
        <f>IF(ISBLANK(VLOOKUP($A271,$A$3:$D$57,COUNT($B$3:C$3)+1,FALSE)),NA(),VLOOKUP($A271,$A$3:$D$57,COUNT($B$3:C$3)+1,FALSE))</f>
        <v>17.23</v>
      </c>
      <c r="D271" s="2">
        <f>IF(ISBLANK(VLOOKUP($A271,$A$3:$D$57,COUNT($B$3:D$3)+1,FALSE)),NA(),VLOOKUP($A271,$A$3:$D$57,COUNT($B$3:D$3)+1,FALSE))</f>
        <v>22.96</v>
      </c>
      <c r="AD271" s="3"/>
      <c r="AE271" s="3"/>
      <c r="AF271" s="3" t="s">
        <v>24</v>
      </c>
      <c r="AG271" s="8">
        <v>2.9</v>
      </c>
      <c r="AH271" s="8">
        <v>3.19</v>
      </c>
      <c r="AI271" s="8">
        <v>3.36</v>
      </c>
      <c r="AJ271" s="8">
        <v>3.47</v>
      </c>
      <c r="AK271" s="8">
        <v>3.56</v>
      </c>
      <c r="AL271" s="8">
        <v>3.63</v>
      </c>
      <c r="AM271" s="8">
        <v>3.69</v>
      </c>
      <c r="AN271" s="8">
        <v>3.74</v>
      </c>
      <c r="AO271" s="8">
        <v>3.79</v>
      </c>
      <c r="AP271" s="8">
        <v>3.83</v>
      </c>
      <c r="AQ271" s="8">
        <v>3.86</v>
      </c>
      <c r="AR271" s="8">
        <v>3.9</v>
      </c>
      <c r="AS271" s="8">
        <v>3.9266666666666667</v>
      </c>
      <c r="AT271" s="8">
        <v>3.9533333333333331</v>
      </c>
      <c r="AU271" s="8">
        <v>3.98</v>
      </c>
      <c r="AV271" s="8">
        <v>4</v>
      </c>
      <c r="AW271" s="8">
        <v>4.0199999999999996</v>
      </c>
      <c r="AX271" s="8">
        <v>4.04</v>
      </c>
      <c r="AY271" s="8">
        <v>4.0599999999999996</v>
      </c>
      <c r="AZ271" s="8">
        <v>4.08</v>
      </c>
    </row>
    <row r="272" spans="1:52" s="2" customFormat="1" ht="14.25" customHeight="1">
      <c r="A272" s="3" t="str">
        <f>CONCATENATE("n=",ROUNDUP((MAX($H$59:$AB$59)/(100)*((COUNTA($A$232:$A271)+1))),0))</f>
        <v>n=22</v>
      </c>
      <c r="B272" s="2">
        <f>IF(ISBLANK(VLOOKUP($A272,$A$3:$D$57,COUNT($B$3:B$3)+1,FALSE)),NA(),VLOOKUP($A272,$A$3:$D$57,COUNT($B$3:B$3)+1,FALSE))</f>
        <v>38.65</v>
      </c>
      <c r="C272" s="2">
        <f>IF(ISBLANK(VLOOKUP($A272,$A$3:$D$57,COUNT($B$3:C$3)+1,FALSE)),NA(),VLOOKUP($A272,$A$3:$D$57,COUNT($B$3:C$3)+1,FALSE))</f>
        <v>17.23</v>
      </c>
      <c r="D272" s="2">
        <f>IF(ISBLANK(VLOOKUP($A272,$A$3:$D$57,COUNT($B$3:D$3)+1,FALSE)),NA(),VLOOKUP($A272,$A$3:$D$57,COUNT($B$3:D$3)+1,FALSE))</f>
        <v>22.96</v>
      </c>
      <c r="AD272" s="3"/>
      <c r="AE272" s="3"/>
      <c r="AF272" s="3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ht="14.25" customHeight="1">
      <c r="A273" s="3" t="str">
        <f>CONCATENATE("n=",ROUNDUP((MAX($H$59:$AB$59)/(100)*((COUNTA($A$232:$A272)+1))),0))</f>
        <v>n=23</v>
      </c>
      <c r="B273" s="2">
        <f>IF(ISBLANK(VLOOKUP($A273,$A$3:$D$57,COUNT($B$3:B$3)+1,FALSE)),NA(),VLOOKUP($A273,$A$3:$D$57,COUNT($B$3:B$3)+1,FALSE))</f>
        <v>12.93</v>
      </c>
      <c r="C273" s="2">
        <f>IF(ISBLANK(VLOOKUP($A273,$A$3:$D$57,COUNT($B$3:C$3)+1,FALSE)),NA(),VLOOKUP($A273,$A$3:$D$57,COUNT($B$3:C$3)+1,FALSE))</f>
        <v>12.35</v>
      </c>
      <c r="D273" s="2">
        <f>IF(ISBLANK(VLOOKUP($A273,$A$3:$D$57,COUNT($B$3:D$3)+1,FALSE)),NA(),VLOOKUP($A273,$A$3:$D$57,COUNT($B$3:D$3)+1,FALSE))</f>
        <v>22.36</v>
      </c>
      <c r="AD273" s="3" t="s">
        <v>26</v>
      </c>
      <c r="AE273" s="3">
        <v>18</v>
      </c>
      <c r="AF273" s="3" t="s">
        <v>25</v>
      </c>
      <c r="AG273" s="8">
        <v>2.1</v>
      </c>
      <c r="AH273" s="8">
        <v>2.4</v>
      </c>
      <c r="AI273" s="8">
        <v>2.56</v>
      </c>
      <c r="AJ273" s="8">
        <v>2.68</v>
      </c>
      <c r="AK273" s="8">
        <v>2.76</v>
      </c>
      <c r="AL273" s="8">
        <v>2.83</v>
      </c>
      <c r="AM273" s="8">
        <v>2.89</v>
      </c>
      <c r="AN273" s="8">
        <v>2.94</v>
      </c>
      <c r="AO273" s="8">
        <v>2.98</v>
      </c>
      <c r="AP273" s="8">
        <v>3.01</v>
      </c>
      <c r="AQ273" s="8">
        <v>3.05</v>
      </c>
      <c r="AR273" s="8">
        <v>3.08</v>
      </c>
      <c r="AS273" s="8">
        <v>3.1066666666666669</v>
      </c>
      <c r="AT273" s="8">
        <v>3.1333333333333333</v>
      </c>
      <c r="AU273" s="8">
        <v>3.16</v>
      </c>
      <c r="AV273" s="8">
        <v>3.1779999999999999</v>
      </c>
      <c r="AW273" s="8">
        <v>3.1960000000000002</v>
      </c>
      <c r="AX273" s="8">
        <v>3.214</v>
      </c>
      <c r="AY273" s="8">
        <v>3.2320000000000002</v>
      </c>
      <c r="AZ273" s="8">
        <v>3.25</v>
      </c>
    </row>
    <row r="274" spans="1:52" s="2" customFormat="1" ht="14.25" customHeight="1">
      <c r="A274" s="3" t="str">
        <f>CONCATENATE("n=",ROUNDUP((MAX($H$59:$AB$59)/(100)*((COUNTA($A$232:$A273)+1))),0))</f>
        <v>n=24</v>
      </c>
      <c r="B274" s="2">
        <f>IF(ISBLANK(VLOOKUP($A274,$A$3:$D$57,COUNT($B$3:B$3)+1,FALSE)),NA(),VLOOKUP($A274,$A$3:$D$57,COUNT($B$3:B$3)+1,FALSE))</f>
        <v>11.86</v>
      </c>
      <c r="C274" s="2">
        <f>IF(ISBLANK(VLOOKUP($A274,$A$3:$D$57,COUNT($B$3:C$3)+1,FALSE)),NA(),VLOOKUP($A274,$A$3:$D$57,COUNT($B$3:C$3)+1,FALSE))</f>
        <v>10.71</v>
      </c>
      <c r="D274" s="2">
        <f>IF(ISBLANK(VLOOKUP($A274,$A$3:$D$57,COUNT($B$3:D$3)+1,FALSE)),NA(),VLOOKUP($A274,$A$3:$D$57,COUNT($B$3:D$3)+1,FALSE))</f>
        <v>10.88</v>
      </c>
      <c r="AD274" s="3"/>
      <c r="AE274" s="3"/>
      <c r="AF274" s="3" t="s">
        <v>24</v>
      </c>
      <c r="AG274" s="8">
        <v>2.88</v>
      </c>
      <c r="AH274" s="8">
        <v>3.17</v>
      </c>
      <c r="AI274" s="8">
        <v>3.33</v>
      </c>
      <c r="AJ274" s="8">
        <v>3.44</v>
      </c>
      <c r="AK274" s="44">
        <v>3.53</v>
      </c>
      <c r="AL274" s="8">
        <v>3.6</v>
      </c>
      <c r="AM274" s="8">
        <v>3.66</v>
      </c>
      <c r="AN274" s="8">
        <v>3.71</v>
      </c>
      <c r="AO274" s="8">
        <v>3.75</v>
      </c>
      <c r="AP274" s="8">
        <v>3.79</v>
      </c>
      <c r="AQ274" s="8">
        <v>3.83</v>
      </c>
      <c r="AR274" s="8">
        <v>3.86</v>
      </c>
      <c r="AS274" s="8">
        <v>3.8866666666666667</v>
      </c>
      <c r="AT274" s="8">
        <v>3.9133333333333331</v>
      </c>
      <c r="AU274" s="8">
        <v>3.94</v>
      </c>
      <c r="AV274" s="8">
        <v>3.96</v>
      </c>
      <c r="AW274" s="8">
        <v>3.98</v>
      </c>
      <c r="AX274" s="8">
        <v>4</v>
      </c>
      <c r="AY274" s="8">
        <v>4.0199999999999996</v>
      </c>
      <c r="AZ274" s="8">
        <v>4.04</v>
      </c>
    </row>
    <row r="275" spans="1:52" s="2" customFormat="1" ht="14.25" customHeight="1">
      <c r="A275" s="3" t="str">
        <f>CONCATENATE("n=",ROUNDUP((MAX($H$59:$AB$59)/(100)*((COUNTA($A$232:$A274)+1))),0))</f>
        <v>n=24</v>
      </c>
      <c r="B275" s="2">
        <f>IF(ISBLANK(VLOOKUP($A275,$A$3:$D$57,COUNT($B$3:B$3)+1,FALSE)),NA(),VLOOKUP($A275,$A$3:$D$57,COUNT($B$3:B$3)+1,FALSE))</f>
        <v>11.86</v>
      </c>
      <c r="C275" s="2">
        <f>IF(ISBLANK(VLOOKUP($A275,$A$3:$D$57,COUNT($B$3:C$3)+1,FALSE)),NA(),VLOOKUP($A275,$A$3:$D$57,COUNT($B$3:C$3)+1,FALSE))</f>
        <v>10.71</v>
      </c>
      <c r="D275" s="2">
        <f>IF(ISBLANK(VLOOKUP($A275,$A$3:$D$57,COUNT($B$3:D$3)+1,FALSE)),NA(),VLOOKUP($A275,$A$3:$D$57,COUNT($B$3:D$3)+1,FALSE))</f>
        <v>10.88</v>
      </c>
      <c r="AD275" s="3"/>
      <c r="AE275" s="3"/>
      <c r="AF275" s="3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ht="14.25" customHeight="1">
      <c r="A276" s="3" t="str">
        <f>CONCATENATE("n=",ROUNDUP((MAX($H$59:$AB$59)/(100)*((COUNTA($A$232:$A275)+1))),0))</f>
        <v>n=25</v>
      </c>
      <c r="B276" s="2">
        <f>IF(ISBLANK(VLOOKUP($A276,$A$3:$D$57,COUNT($B$3:B$3)+1,FALSE)),NA(),VLOOKUP($A276,$A$3:$D$57,COUNT($B$3:B$3)+1,FALSE))</f>
        <v>17.28</v>
      </c>
      <c r="C276" s="2">
        <f>IF(ISBLANK(VLOOKUP($A276,$A$3:$D$57,COUNT($B$3:C$3)+1,FALSE)),NA(),VLOOKUP($A276,$A$3:$D$57,COUNT($B$3:C$3)+1,FALSE))</f>
        <v>14.31</v>
      </c>
      <c r="D276" s="2">
        <f>IF(ISBLANK(VLOOKUP($A276,$A$3:$D$57,COUNT($B$3:D$3)+1,FALSE)),NA(),VLOOKUP($A276,$A$3:$D$57,COUNT($B$3:D$3)+1,FALSE))</f>
        <v>20.79</v>
      </c>
      <c r="AD276" s="3" t="s">
        <v>26</v>
      </c>
      <c r="AE276" s="3">
        <v>19</v>
      </c>
      <c r="AF276" s="3" t="s">
        <v>25</v>
      </c>
      <c r="AG276" s="8">
        <v>2.09</v>
      </c>
      <c r="AH276" s="8">
        <v>2.39</v>
      </c>
      <c r="AI276" s="8">
        <v>2.5499999999999998</v>
      </c>
      <c r="AJ276" s="8">
        <v>2.66</v>
      </c>
      <c r="AK276" s="8">
        <v>2.75</v>
      </c>
      <c r="AL276" s="8">
        <v>2.81</v>
      </c>
      <c r="AM276" s="8">
        <v>2.87</v>
      </c>
      <c r="AN276" s="8">
        <v>2.92</v>
      </c>
      <c r="AO276" s="8">
        <v>2.96</v>
      </c>
      <c r="AP276" s="8">
        <v>3</v>
      </c>
      <c r="AQ276" s="8">
        <v>3.03</v>
      </c>
      <c r="AR276" s="8">
        <v>3.06</v>
      </c>
      <c r="AS276" s="8">
        <v>3.0866666666666669</v>
      </c>
      <c r="AT276" s="8">
        <v>3.1133333333333333</v>
      </c>
      <c r="AU276" s="8">
        <v>3.14</v>
      </c>
      <c r="AV276" s="8">
        <v>3.1579999999999999</v>
      </c>
      <c r="AW276" s="8">
        <v>3.1760000000000002</v>
      </c>
      <c r="AX276" s="8">
        <v>3.194</v>
      </c>
      <c r="AY276" s="8">
        <v>3.2120000000000002</v>
      </c>
      <c r="AZ276" s="8">
        <v>3.23</v>
      </c>
    </row>
    <row r="277" spans="1:52" s="2" customFormat="1" ht="14.25" customHeight="1">
      <c r="A277" s="3" t="str">
        <f>CONCATENATE("n=",ROUNDUP((MAX($H$59:$AB$59)/(100)*((COUNTA($A$232:$A276)+1))),0))</f>
        <v>n=25</v>
      </c>
      <c r="B277" s="2">
        <f>IF(ISBLANK(VLOOKUP($A277,$A$3:$D$57,COUNT($B$3:B$3)+1,FALSE)),NA(),VLOOKUP($A277,$A$3:$D$57,COUNT($B$3:B$3)+1,FALSE))</f>
        <v>17.28</v>
      </c>
      <c r="C277" s="2">
        <f>IF(ISBLANK(VLOOKUP($A277,$A$3:$D$57,COUNT($B$3:C$3)+1,FALSE)),NA(),VLOOKUP($A277,$A$3:$D$57,COUNT($B$3:C$3)+1,FALSE))</f>
        <v>14.31</v>
      </c>
      <c r="D277" s="2">
        <f>IF(ISBLANK(VLOOKUP($A277,$A$3:$D$57,COUNT($B$3:D$3)+1,FALSE)),NA(),VLOOKUP($A277,$A$3:$D$57,COUNT($B$3:D$3)+1,FALSE))</f>
        <v>20.79</v>
      </c>
      <c r="AD277" s="3"/>
      <c r="AE277" s="3"/>
      <c r="AF277" s="3" t="s">
        <v>24</v>
      </c>
      <c r="AG277" s="8">
        <v>2.86</v>
      </c>
      <c r="AH277" s="8">
        <v>3.15</v>
      </c>
      <c r="AI277" s="8">
        <v>3.31</v>
      </c>
      <c r="AJ277" s="8">
        <v>3.42</v>
      </c>
      <c r="AK277" s="8">
        <v>3.5</v>
      </c>
      <c r="AL277" s="8">
        <v>3.57</v>
      </c>
      <c r="AM277" s="8">
        <v>3.63</v>
      </c>
      <c r="AN277" s="8">
        <v>3.68</v>
      </c>
      <c r="AO277" s="8">
        <v>3.72</v>
      </c>
      <c r="AP277" s="8">
        <v>3.76</v>
      </c>
      <c r="AQ277" s="8">
        <v>3.79</v>
      </c>
      <c r="AR277" s="8">
        <v>3.83</v>
      </c>
      <c r="AS277" s="8">
        <v>3.8533333333333335</v>
      </c>
      <c r="AT277" s="8">
        <v>3.8766666666666665</v>
      </c>
      <c r="AU277" s="8">
        <v>3.9</v>
      </c>
      <c r="AV277" s="8">
        <v>3.92</v>
      </c>
      <c r="AW277" s="8">
        <v>3.94</v>
      </c>
      <c r="AX277" s="8">
        <v>3.96</v>
      </c>
      <c r="AY277" s="8">
        <v>3.98</v>
      </c>
      <c r="AZ277" s="8">
        <v>4</v>
      </c>
    </row>
    <row r="278" spans="1:52" s="2" customFormat="1" ht="14.25" customHeight="1">
      <c r="A278" s="3" t="str">
        <f>CONCATENATE("n=",ROUNDUP((MAX($H$59:$AB$59)/(100)*((COUNTA($A$232:$A277)+1))),0))</f>
        <v>n=26</v>
      </c>
      <c r="B278" s="2">
        <f>IF(ISBLANK(VLOOKUP($A278,$A$3:$D$57,COUNT($B$3:B$3)+1,FALSE)),NA(),VLOOKUP($A278,$A$3:$D$57,COUNT($B$3:B$3)+1,FALSE))</f>
        <v>20.18</v>
      </c>
      <c r="C278" s="2">
        <f>IF(ISBLANK(VLOOKUP($A278,$A$3:$D$57,COUNT($B$3:C$3)+1,FALSE)),NA(),VLOOKUP($A278,$A$3:$D$57,COUNT($B$3:C$3)+1,FALSE))</f>
        <v>12.84</v>
      </c>
      <c r="D278" s="2">
        <f>IF(ISBLANK(VLOOKUP($A278,$A$3:$D$57,COUNT($B$3:D$3)+1,FALSE)),NA(),VLOOKUP($A278,$A$3:$D$57,COUNT($B$3:D$3)+1,FALSE))</f>
        <v>31.89</v>
      </c>
      <c r="AD278" s="3"/>
      <c r="AE278" s="3"/>
      <c r="AF278" s="3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ht="14.25" customHeight="1">
      <c r="A279" s="3" t="str">
        <f>CONCATENATE("n=",ROUNDUP((MAX($H$59:$AB$59)/(100)*((COUNTA($A$232:$A278)+1))),0))</f>
        <v>n=26</v>
      </c>
      <c r="B279" s="2">
        <f>IF(ISBLANK(VLOOKUP($A279,$A$3:$D$57,COUNT($B$3:B$3)+1,FALSE)),NA(),VLOOKUP($A279,$A$3:$D$57,COUNT($B$3:B$3)+1,FALSE))</f>
        <v>20.18</v>
      </c>
      <c r="C279" s="2">
        <f>IF(ISBLANK(VLOOKUP($A279,$A$3:$D$57,COUNT($B$3:C$3)+1,FALSE)),NA(),VLOOKUP($A279,$A$3:$D$57,COUNT($B$3:C$3)+1,FALSE))</f>
        <v>12.84</v>
      </c>
      <c r="D279" s="2">
        <f>IF(ISBLANK(VLOOKUP($A279,$A$3:$D$57,COUNT($B$3:D$3)+1,FALSE)),NA(),VLOOKUP($A279,$A$3:$D$57,COUNT($B$3:D$3)+1,FALSE))</f>
        <v>31.89</v>
      </c>
      <c r="AD279" s="3" t="s">
        <v>26</v>
      </c>
      <c r="AE279" s="3">
        <v>20</v>
      </c>
      <c r="AF279" s="3" t="s">
        <v>25</v>
      </c>
      <c r="AG279" s="8">
        <v>2.09</v>
      </c>
      <c r="AH279" s="8">
        <v>2.38</v>
      </c>
      <c r="AI279" s="8">
        <v>2.54</v>
      </c>
      <c r="AJ279" s="8">
        <v>2.65</v>
      </c>
      <c r="AK279" s="8">
        <v>2.73</v>
      </c>
      <c r="AL279" s="8">
        <v>2.8</v>
      </c>
      <c r="AM279" s="8">
        <v>2.86</v>
      </c>
      <c r="AN279" s="8">
        <v>2.9</v>
      </c>
      <c r="AO279" s="8">
        <v>2.95</v>
      </c>
      <c r="AP279" s="8">
        <v>2.98</v>
      </c>
      <c r="AQ279" s="8">
        <v>3.02</v>
      </c>
      <c r="AR279" s="8">
        <v>3.05</v>
      </c>
      <c r="AS279" s="8">
        <v>3.0733333333333333</v>
      </c>
      <c r="AT279" s="8">
        <v>3.0966666666666667</v>
      </c>
      <c r="AU279" s="8">
        <v>3.12</v>
      </c>
      <c r="AV279" s="8">
        <v>3.14</v>
      </c>
      <c r="AW279" s="8">
        <v>3.16</v>
      </c>
      <c r="AX279" s="8">
        <v>3.18</v>
      </c>
      <c r="AY279" s="8">
        <v>3.2</v>
      </c>
      <c r="AZ279" s="8">
        <v>3.22</v>
      </c>
    </row>
    <row r="280" spans="1:52" s="2" customFormat="1" ht="14.25" customHeight="1">
      <c r="A280" s="3" t="str">
        <f>CONCATENATE("n=",ROUNDUP((MAX($H$59:$AB$59)/(100)*((COUNTA($A$232:$A279)+1))),0))</f>
        <v>n=27</v>
      </c>
      <c r="B280" s="2">
        <f>IF(ISBLANK(VLOOKUP($A280,$A$3:$D$57,COUNT($B$3:B$3)+1,FALSE)),NA(),VLOOKUP($A280,$A$3:$D$57,COUNT($B$3:B$3)+1,FALSE))</f>
        <v>8.68</v>
      </c>
      <c r="C280" s="2">
        <f>IF(ISBLANK(VLOOKUP($A280,$A$3:$D$57,COUNT($B$3:C$3)+1,FALSE)),NA(),VLOOKUP($A280,$A$3:$D$57,COUNT($B$3:C$3)+1,FALSE))</f>
        <v>12.28</v>
      </c>
      <c r="D280" s="2">
        <f>IF(ISBLANK(VLOOKUP($A280,$A$3:$D$57,COUNT($B$3:D$3)+1,FALSE)),NA(),VLOOKUP($A280,$A$3:$D$57,COUNT($B$3:D$3)+1,FALSE))</f>
        <v>8.7899999999999991</v>
      </c>
      <c r="AD280" s="3"/>
      <c r="AE280" s="3"/>
      <c r="AF280" s="3" t="s">
        <v>24</v>
      </c>
      <c r="AG280" s="8">
        <v>2.85</v>
      </c>
      <c r="AH280" s="8">
        <v>3.13</v>
      </c>
      <c r="AI280" s="8">
        <v>3.29</v>
      </c>
      <c r="AJ280" s="8">
        <v>3.4</v>
      </c>
      <c r="AK280" s="8">
        <v>3.48</v>
      </c>
      <c r="AL280" s="8">
        <v>3.55</v>
      </c>
      <c r="AM280" s="8">
        <v>3.6</v>
      </c>
      <c r="AN280" s="8">
        <v>3.65</v>
      </c>
      <c r="AO280" s="8">
        <v>3.69</v>
      </c>
      <c r="AP280" s="8">
        <v>3.73</v>
      </c>
      <c r="AQ280" s="8">
        <v>3.77</v>
      </c>
      <c r="AR280" s="8">
        <v>3.8</v>
      </c>
      <c r="AS280" s="8">
        <v>3.8233333333333333</v>
      </c>
      <c r="AT280" s="8">
        <v>3.8466666666666667</v>
      </c>
      <c r="AU280" s="8">
        <v>3.87</v>
      </c>
      <c r="AV280" s="8">
        <v>3.89</v>
      </c>
      <c r="AW280" s="8">
        <v>3.91</v>
      </c>
      <c r="AX280" s="8">
        <v>3.93</v>
      </c>
      <c r="AY280" s="8">
        <v>3.95</v>
      </c>
      <c r="AZ280" s="8">
        <v>3.97</v>
      </c>
    </row>
    <row r="281" spans="1:52" s="2" customFormat="1" ht="14.25" customHeight="1">
      <c r="A281" s="3" t="str">
        <f>CONCATENATE("n=",ROUNDUP((MAX($H$59:$AB$59)/(100)*((COUNTA($A$232:$A280)+1))),0))</f>
        <v>n=27</v>
      </c>
      <c r="B281" s="2">
        <f>IF(ISBLANK(VLOOKUP($A281,$A$3:$D$57,COUNT($B$3:B$3)+1,FALSE)),NA(),VLOOKUP($A281,$A$3:$D$57,COUNT($B$3:B$3)+1,FALSE))</f>
        <v>8.68</v>
      </c>
      <c r="C281" s="2">
        <f>IF(ISBLANK(VLOOKUP($A281,$A$3:$D$57,COUNT($B$3:C$3)+1,FALSE)),NA(),VLOOKUP($A281,$A$3:$D$57,COUNT($B$3:C$3)+1,FALSE))</f>
        <v>12.28</v>
      </c>
      <c r="D281" s="2">
        <f>IF(ISBLANK(VLOOKUP($A281,$A$3:$D$57,COUNT($B$3:D$3)+1,FALSE)),NA(),VLOOKUP($A281,$A$3:$D$57,COUNT($B$3:D$3)+1,FALSE))</f>
        <v>8.7899999999999991</v>
      </c>
      <c r="AD281" s="3"/>
      <c r="AE281" s="5"/>
      <c r="AF281" s="3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ht="14.25" customHeight="1">
      <c r="A282" s="3" t="str">
        <f>CONCATENATE("n=",ROUNDUP((MAX($H$59:$AB$59)/(100)*((COUNTA($A$232:$A281)+1))),0))</f>
        <v>n=28</v>
      </c>
      <c r="B282" s="2">
        <f>IF(ISBLANK(VLOOKUP($A282,$A$3:$D$57,COUNT($B$3:B$3)+1,FALSE)),NA(),VLOOKUP($A282,$A$3:$D$57,COUNT($B$3:B$3)+1,FALSE))</f>
        <v>16.39</v>
      </c>
      <c r="C282" s="2">
        <f>IF(ISBLANK(VLOOKUP($A282,$A$3:$D$57,COUNT($B$3:C$3)+1,FALSE)),NA(),VLOOKUP($A282,$A$3:$D$57,COUNT($B$3:C$3)+1,FALSE))</f>
        <v>5.36</v>
      </c>
      <c r="D282" s="2">
        <f>IF(ISBLANK(VLOOKUP($A282,$A$3:$D$57,COUNT($B$3:D$3)+1,FALSE)),NA(),VLOOKUP($A282,$A$3:$D$57,COUNT($B$3:D$3)+1,FALSE))</f>
        <v>6.83</v>
      </c>
      <c r="AD282" s="3" t="s">
        <v>26</v>
      </c>
      <c r="AE282" s="3">
        <v>24</v>
      </c>
      <c r="AF282" s="3" t="s">
        <v>25</v>
      </c>
      <c r="AG282" s="8">
        <v>2.06</v>
      </c>
      <c r="AH282" s="8">
        <v>2.35</v>
      </c>
      <c r="AI282" s="8">
        <v>2.5099999999999998</v>
      </c>
      <c r="AJ282" s="8">
        <v>2.61</v>
      </c>
      <c r="AK282" s="8">
        <v>2.7</v>
      </c>
      <c r="AL282" s="8">
        <v>2.76</v>
      </c>
      <c r="AM282" s="8">
        <v>2.81</v>
      </c>
      <c r="AN282" s="8">
        <v>2.86</v>
      </c>
      <c r="AO282" s="8">
        <v>2.9</v>
      </c>
      <c r="AP282" s="8">
        <v>2.94</v>
      </c>
      <c r="AQ282" s="8">
        <v>2.97</v>
      </c>
      <c r="AR282" s="8">
        <v>3</v>
      </c>
      <c r="AS282" s="8">
        <v>3.0233333333333334</v>
      </c>
      <c r="AT282" s="8">
        <v>3.0466666666666664</v>
      </c>
      <c r="AU282" s="8">
        <v>3.07</v>
      </c>
      <c r="AV282" s="8">
        <v>3.0880000000000001</v>
      </c>
      <c r="AW282" s="8">
        <v>3.1059999999999999</v>
      </c>
      <c r="AX282" s="8">
        <v>3.1240000000000001</v>
      </c>
      <c r="AY282" s="8">
        <v>3.1419999999999999</v>
      </c>
      <c r="AZ282" s="8">
        <v>3.16</v>
      </c>
    </row>
    <row r="283" spans="1:52" s="2" customFormat="1" ht="14.25" customHeight="1">
      <c r="A283" s="3" t="str">
        <f>CONCATENATE("n=",ROUNDUP((MAX($H$59:$AB$59)/(100)*((COUNTA($A$232:$A282)+1))),0))</f>
        <v>n=29</v>
      </c>
      <c r="B283" s="2">
        <f>IF(ISBLANK(VLOOKUP($A283,$A$3:$D$57,COUNT($B$3:B$3)+1,FALSE)),NA(),VLOOKUP($A283,$A$3:$D$57,COUNT($B$3:B$3)+1,FALSE))</f>
        <v>20.059999999999999</v>
      </c>
      <c r="C283" s="2">
        <f>IF(ISBLANK(VLOOKUP($A283,$A$3:$D$57,COUNT($B$3:C$3)+1,FALSE)),NA(),VLOOKUP($A283,$A$3:$D$57,COUNT($B$3:C$3)+1,FALSE))</f>
        <v>11.1</v>
      </c>
      <c r="D283" s="2">
        <f>IF(ISBLANK(VLOOKUP($A283,$A$3:$D$57,COUNT($B$3:D$3)+1,FALSE)),NA(),VLOOKUP($A283,$A$3:$D$57,COUNT($B$3:D$3)+1,FALSE))</f>
        <v>8.85</v>
      </c>
      <c r="AD283" s="3"/>
      <c r="AE283" s="3"/>
      <c r="AF283" s="3" t="s">
        <v>24</v>
      </c>
      <c r="AG283" s="8">
        <v>2.8</v>
      </c>
      <c r="AH283" s="8">
        <v>3.07</v>
      </c>
      <c r="AI283" s="8">
        <v>3.22</v>
      </c>
      <c r="AJ283" s="8">
        <v>3.32</v>
      </c>
      <c r="AK283" s="8">
        <v>3.4</v>
      </c>
      <c r="AL283" s="8">
        <v>3.47</v>
      </c>
      <c r="AM283" s="8">
        <v>3.52</v>
      </c>
      <c r="AN283" s="8">
        <v>3.57</v>
      </c>
      <c r="AO283" s="8">
        <v>3.61</v>
      </c>
      <c r="AP283" s="8">
        <v>3.64</v>
      </c>
      <c r="AQ283" s="8">
        <v>3.68</v>
      </c>
      <c r="AR283" s="8">
        <v>3.7</v>
      </c>
      <c r="AS283" s="8">
        <v>3.7266666666666666</v>
      </c>
      <c r="AT283" s="8">
        <v>3.7533333333333334</v>
      </c>
      <c r="AU283" s="8">
        <v>3.78</v>
      </c>
      <c r="AV283" s="8">
        <v>3.798</v>
      </c>
      <c r="AW283" s="8">
        <v>3.8159999999999998</v>
      </c>
      <c r="AX283" s="8">
        <v>3.8340000000000001</v>
      </c>
      <c r="AY283" s="8">
        <v>3.8519999999999999</v>
      </c>
      <c r="AZ283" s="8">
        <v>3.87</v>
      </c>
    </row>
    <row r="284" spans="1:52" s="2" customFormat="1" ht="14.25" customHeight="1">
      <c r="A284" s="3" t="str">
        <f>CONCATENATE("n=",ROUNDUP((MAX($H$59:$AB$59)/(100)*((COUNTA($A$232:$A283)+1))),0))</f>
        <v>n=29</v>
      </c>
      <c r="B284" s="2">
        <f>IF(ISBLANK(VLOOKUP($A284,$A$3:$D$57,COUNT($B$3:B$3)+1,FALSE)),NA(),VLOOKUP($A284,$A$3:$D$57,COUNT($B$3:B$3)+1,FALSE))</f>
        <v>20.059999999999999</v>
      </c>
      <c r="C284" s="2">
        <f>IF(ISBLANK(VLOOKUP($A284,$A$3:$D$57,COUNT($B$3:C$3)+1,FALSE)),NA(),VLOOKUP($A284,$A$3:$D$57,COUNT($B$3:C$3)+1,FALSE))</f>
        <v>11.1</v>
      </c>
      <c r="D284" s="2">
        <f>IF(ISBLANK(VLOOKUP($A284,$A$3:$D$57,COUNT($B$3:D$3)+1,FALSE)),NA(),VLOOKUP($A284,$A$3:$D$57,COUNT($B$3:D$3)+1,FALSE))</f>
        <v>8.85</v>
      </c>
      <c r="AD284" s="3"/>
      <c r="AE284" s="3"/>
      <c r="AF284" s="3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ht="14.25" customHeight="1">
      <c r="A285" s="3" t="str">
        <f>CONCATENATE("n=",ROUNDUP((MAX($H$59:$AB$59)/(100)*((COUNTA($A$232:$A284)+1))),0))</f>
        <v>n=30</v>
      </c>
      <c r="B285" s="2">
        <f>IF(ISBLANK(VLOOKUP($A285,$A$3:$D$57,COUNT($B$3:B$3)+1,FALSE)),NA(),VLOOKUP($A285,$A$3:$D$57,COUNT($B$3:B$3)+1,FALSE))</f>
        <v>24.58</v>
      </c>
      <c r="C285" s="2">
        <f>IF(ISBLANK(VLOOKUP($A285,$A$3:$D$57,COUNT($B$3:C$3)+1,FALSE)),NA(),VLOOKUP($A285,$A$3:$D$57,COUNT($B$3:C$3)+1,FALSE))</f>
        <v>14.23</v>
      </c>
      <c r="D285" s="2">
        <f>IF(ISBLANK(VLOOKUP($A285,$A$3:$D$57,COUNT($B$3:D$3)+1,FALSE)),NA(),VLOOKUP($A285,$A$3:$D$57,COUNT($B$3:D$3)+1,FALSE))</f>
        <v>28.08</v>
      </c>
      <c r="AD285" s="3" t="s">
        <v>26</v>
      </c>
      <c r="AE285" s="3">
        <v>30</v>
      </c>
      <c r="AF285" s="3" t="s">
        <v>25</v>
      </c>
      <c r="AG285" s="8">
        <v>2.04</v>
      </c>
      <c r="AH285" s="8">
        <v>2.3199999999999998</v>
      </c>
      <c r="AI285" s="8">
        <v>2.4700000000000002</v>
      </c>
      <c r="AJ285" s="8">
        <v>2.58</v>
      </c>
      <c r="AK285" s="8">
        <v>2.66</v>
      </c>
      <c r="AL285" s="8">
        <v>2.72</v>
      </c>
      <c r="AM285" s="8">
        <v>2.77</v>
      </c>
      <c r="AN285" s="8">
        <v>2.82</v>
      </c>
      <c r="AO285" s="8">
        <v>2.86</v>
      </c>
      <c r="AP285" s="8">
        <v>2.89</v>
      </c>
      <c r="AQ285" s="8">
        <v>2.92</v>
      </c>
      <c r="AR285" s="8">
        <v>2.95</v>
      </c>
      <c r="AS285" s="8">
        <v>2.9733333333333336</v>
      </c>
      <c r="AT285" s="8">
        <v>2.9966666666666666</v>
      </c>
      <c r="AU285" s="8">
        <v>3.02</v>
      </c>
      <c r="AV285" s="8">
        <v>3.0379999999999998</v>
      </c>
      <c r="AW285" s="8">
        <v>3.056</v>
      </c>
      <c r="AX285" s="8">
        <v>3.0739999999999998</v>
      </c>
      <c r="AY285" s="8">
        <v>3.0920000000000001</v>
      </c>
      <c r="AZ285" s="8">
        <v>3.11</v>
      </c>
    </row>
    <row r="286" spans="1:52" s="2" customFormat="1" ht="14.25" customHeight="1">
      <c r="A286" s="3" t="str">
        <f>CONCATENATE("n=",ROUNDUP((MAX($H$59:$AB$59)/(100)*((COUNTA($A$232:$A285)+1))),0))</f>
        <v>n=30</v>
      </c>
      <c r="B286" s="2">
        <f>IF(ISBLANK(VLOOKUP($A286,$A$3:$D$57,COUNT($B$3:B$3)+1,FALSE)),NA(),VLOOKUP($A286,$A$3:$D$57,COUNT($B$3:B$3)+1,FALSE))</f>
        <v>24.58</v>
      </c>
      <c r="C286" s="2">
        <f>IF(ISBLANK(VLOOKUP($A286,$A$3:$D$57,COUNT($B$3:C$3)+1,FALSE)),NA(),VLOOKUP($A286,$A$3:$D$57,COUNT($B$3:C$3)+1,FALSE))</f>
        <v>14.23</v>
      </c>
      <c r="D286" s="2">
        <f>IF(ISBLANK(VLOOKUP($A286,$A$3:$D$57,COUNT($B$3:D$3)+1,FALSE)),NA(),VLOOKUP($A286,$A$3:$D$57,COUNT($B$3:D$3)+1,FALSE))</f>
        <v>28.08</v>
      </c>
      <c r="AD286" s="3"/>
      <c r="AE286" s="3"/>
      <c r="AF286" s="3" t="s">
        <v>24</v>
      </c>
      <c r="AG286" s="8">
        <v>2.75</v>
      </c>
      <c r="AH286" s="8">
        <v>3.01</v>
      </c>
      <c r="AI286" s="8">
        <v>3.15</v>
      </c>
      <c r="AJ286" s="8">
        <v>3.25</v>
      </c>
      <c r="AK286" s="8">
        <v>3.33</v>
      </c>
      <c r="AL286" s="8">
        <v>3.39</v>
      </c>
      <c r="AM286" s="8">
        <v>3.44</v>
      </c>
      <c r="AN286" s="8">
        <v>3.49</v>
      </c>
      <c r="AO286" s="8">
        <v>3.52</v>
      </c>
      <c r="AP286" s="8">
        <v>3.56</v>
      </c>
      <c r="AQ286" s="8">
        <v>3.59</v>
      </c>
      <c r="AR286" s="8">
        <v>3.62</v>
      </c>
      <c r="AS286" s="8">
        <v>3.6433333333333335</v>
      </c>
      <c r="AT286" s="8">
        <v>3.6666666666666665</v>
      </c>
      <c r="AU286" s="8">
        <v>3.69</v>
      </c>
      <c r="AV286" s="8">
        <v>3.7079999999999997</v>
      </c>
      <c r="AW286" s="8">
        <v>3.726</v>
      </c>
      <c r="AX286" s="8">
        <v>3.7439999999999998</v>
      </c>
      <c r="AY286" s="8">
        <v>3.762</v>
      </c>
      <c r="AZ286" s="8">
        <v>3.78</v>
      </c>
    </row>
    <row r="287" spans="1:52" s="2" customFormat="1" ht="14.25" customHeight="1">
      <c r="A287" s="3" t="str">
        <f>CONCATENATE("n=",ROUNDUP((MAX($H$59:$AB$59)/(100)*((COUNTA($A$232:$A286)+1))),0))</f>
        <v>n=31</v>
      </c>
      <c r="B287" s="2">
        <f>IF(ISBLANK(VLOOKUP($A287,$A$3:$D$57,COUNT($B$3:B$3)+1,FALSE)),NA(),VLOOKUP($A287,$A$3:$D$57,COUNT($B$3:B$3)+1,FALSE))</f>
        <v>52.92</v>
      </c>
      <c r="C287" s="2">
        <f>IF(ISBLANK(VLOOKUP($A287,$A$3:$D$57,COUNT($B$3:C$3)+1,FALSE)),NA(),VLOOKUP($A287,$A$3:$D$57,COUNT($B$3:C$3)+1,FALSE))</f>
        <v>17.43</v>
      </c>
      <c r="D287" s="2">
        <f>IF(ISBLANK(VLOOKUP($A287,$A$3:$D$57,COUNT($B$3:D$3)+1,FALSE)),NA(),VLOOKUP($A287,$A$3:$D$57,COUNT($B$3:D$3)+1,FALSE))</f>
        <v>68.13</v>
      </c>
      <c r="AD287" s="3"/>
      <c r="AE287" s="3"/>
      <c r="AF287" s="3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ht="14.25" customHeight="1">
      <c r="A288" s="3" t="str">
        <f>CONCATENATE("n=",ROUNDUP((MAX($H$59:$AB$59)/(100)*((COUNTA($A$232:$A287)+1))),0))</f>
        <v>n=31</v>
      </c>
      <c r="B288" s="2">
        <f>IF(ISBLANK(VLOOKUP($A288,$A$3:$D$57,COUNT($B$3:B$3)+1,FALSE)),NA(),VLOOKUP($A288,$A$3:$D$57,COUNT($B$3:B$3)+1,FALSE))</f>
        <v>52.92</v>
      </c>
      <c r="C288" s="2">
        <f>IF(ISBLANK(VLOOKUP($A288,$A$3:$D$57,COUNT($B$3:C$3)+1,FALSE)),NA(),VLOOKUP($A288,$A$3:$D$57,COUNT($B$3:C$3)+1,FALSE))</f>
        <v>17.43</v>
      </c>
      <c r="D288" s="2">
        <f>IF(ISBLANK(VLOOKUP($A288,$A$3:$D$57,COUNT($B$3:D$3)+1,FALSE)),NA(),VLOOKUP($A288,$A$3:$D$57,COUNT($B$3:D$3)+1,FALSE))</f>
        <v>68.13</v>
      </c>
      <c r="AD288" s="3" t="s">
        <v>26</v>
      </c>
      <c r="AE288" s="3">
        <v>40</v>
      </c>
      <c r="AF288" s="3" t="s">
        <v>25</v>
      </c>
      <c r="AG288" s="8">
        <v>2.02</v>
      </c>
      <c r="AH288" s="8">
        <v>2.29</v>
      </c>
      <c r="AI288" s="8">
        <v>2.44</v>
      </c>
      <c r="AJ288" s="8">
        <v>2.54</v>
      </c>
      <c r="AK288" s="8">
        <v>2.62</v>
      </c>
      <c r="AL288" s="8">
        <v>2.68</v>
      </c>
      <c r="AM288" s="8">
        <v>2.73</v>
      </c>
      <c r="AN288" s="8">
        <v>2.77</v>
      </c>
      <c r="AO288" s="8">
        <v>2.81</v>
      </c>
      <c r="AP288" s="8">
        <v>2.85</v>
      </c>
      <c r="AQ288" s="8">
        <v>2.87</v>
      </c>
      <c r="AR288" s="8">
        <v>2.9</v>
      </c>
      <c r="AS288" s="8">
        <v>2.9233333333333333</v>
      </c>
      <c r="AT288" s="8">
        <v>2.9466666666666668</v>
      </c>
      <c r="AU288" s="8">
        <v>2.97</v>
      </c>
      <c r="AV288" s="8">
        <v>2.988</v>
      </c>
      <c r="AW288" s="8">
        <v>3.0060000000000002</v>
      </c>
      <c r="AX288" s="8">
        <v>3.024</v>
      </c>
      <c r="AY288" s="8">
        <v>3.0420000000000003</v>
      </c>
      <c r="AZ288" s="8">
        <v>3.06</v>
      </c>
    </row>
    <row r="289" spans="1:52" s="2" customFormat="1" ht="14.25" customHeight="1">
      <c r="A289" s="3" t="str">
        <f>CONCATENATE("n=",ROUNDUP((MAX($H$59:$AB$59)/(100)*((COUNTA($A$232:$A288)+1))),0))</f>
        <v>n=32</v>
      </c>
      <c r="B289" s="2">
        <f>IF(ISBLANK(VLOOKUP($A289,$A$3:$D$57,COUNT($B$3:B$3)+1,FALSE)),NA(),VLOOKUP($A289,$A$3:$D$57,COUNT($B$3:B$3)+1,FALSE))</f>
        <v>23.8</v>
      </c>
      <c r="C289" s="2">
        <f>IF(ISBLANK(VLOOKUP($A289,$A$3:$D$57,COUNT($B$3:C$3)+1,FALSE)),NA(),VLOOKUP($A289,$A$3:$D$57,COUNT($B$3:C$3)+1,FALSE))</f>
        <v>10.31</v>
      </c>
      <c r="D289" s="2">
        <f>IF(ISBLANK(VLOOKUP($A289,$A$3:$D$57,COUNT($B$3:D$3)+1,FALSE)),NA(),VLOOKUP($A289,$A$3:$D$57,COUNT($B$3:D$3)+1,FALSE))</f>
        <v>23.88</v>
      </c>
      <c r="AD289" s="3"/>
      <c r="AE289" s="3"/>
      <c r="AF289" s="3" t="s">
        <v>24</v>
      </c>
      <c r="AG289" s="8">
        <v>2.7</v>
      </c>
      <c r="AH289" s="8">
        <v>2.95</v>
      </c>
      <c r="AI289" s="8">
        <v>3.09</v>
      </c>
      <c r="AJ289" s="8">
        <v>3.19</v>
      </c>
      <c r="AK289" s="8">
        <v>3.26</v>
      </c>
      <c r="AL289" s="8">
        <v>3.32</v>
      </c>
      <c r="AM289" s="8">
        <v>3.37</v>
      </c>
      <c r="AN289" s="8">
        <v>3.41</v>
      </c>
      <c r="AO289" s="8">
        <v>3.44</v>
      </c>
      <c r="AP289" s="8">
        <v>3.48</v>
      </c>
      <c r="AQ289" s="8">
        <v>3.51</v>
      </c>
      <c r="AR289" s="8">
        <v>3.53</v>
      </c>
      <c r="AS289" s="8">
        <v>3.5533333333333332</v>
      </c>
      <c r="AT289" s="8">
        <v>3.5766666666666667</v>
      </c>
      <c r="AU289" s="8">
        <v>3.6</v>
      </c>
      <c r="AV289" s="8">
        <v>3.6160000000000001</v>
      </c>
      <c r="AW289" s="8">
        <v>3.6320000000000001</v>
      </c>
      <c r="AX289" s="8">
        <v>3.6480000000000001</v>
      </c>
      <c r="AY289" s="8">
        <v>3.6640000000000001</v>
      </c>
      <c r="AZ289" s="8">
        <v>3.68</v>
      </c>
    </row>
    <row r="290" spans="1:52" s="2" customFormat="1" ht="14.25" customHeight="1">
      <c r="A290" s="3" t="str">
        <f>CONCATENATE("n=",ROUNDUP((MAX($H$59:$AB$59)/(100)*((COUNTA($A$232:$A289)+1))),0))</f>
        <v>n=32</v>
      </c>
      <c r="B290" s="2">
        <f>IF(ISBLANK(VLOOKUP($A290,$A$3:$D$57,COUNT($B$3:B$3)+1,FALSE)),NA(),VLOOKUP($A290,$A$3:$D$57,COUNT($B$3:B$3)+1,FALSE))</f>
        <v>23.8</v>
      </c>
      <c r="C290" s="2">
        <f>IF(ISBLANK(VLOOKUP($A290,$A$3:$D$57,COUNT($B$3:C$3)+1,FALSE)),NA(),VLOOKUP($A290,$A$3:$D$57,COUNT($B$3:C$3)+1,FALSE))</f>
        <v>10.31</v>
      </c>
      <c r="D290" s="2">
        <f>IF(ISBLANK(VLOOKUP($A290,$A$3:$D$57,COUNT($B$3:D$3)+1,FALSE)),NA(),VLOOKUP($A290,$A$3:$D$57,COUNT($B$3:D$3)+1,FALSE))</f>
        <v>23.88</v>
      </c>
      <c r="AD290" s="3"/>
      <c r="AE290" s="3"/>
      <c r="AF290" s="3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ht="14.25" customHeight="1">
      <c r="A291" s="3" t="str">
        <f>CONCATENATE("n=",ROUNDUP((MAX($H$59:$AB$59)/(100)*((COUNTA($A$232:$A290)+1))),0))</f>
        <v>n=33</v>
      </c>
      <c r="B291" s="2">
        <f>IF(ISBLANK(VLOOKUP($A291,$A$3:$D$57,COUNT($B$3:B$3)+1,FALSE)),NA(),VLOOKUP($A291,$A$3:$D$57,COUNT($B$3:B$3)+1,FALSE))</f>
        <v>22.08</v>
      </c>
      <c r="C291" s="2">
        <f>IF(ISBLANK(VLOOKUP($A291,$A$3:$D$57,COUNT($B$3:C$3)+1,FALSE)),NA(),VLOOKUP($A291,$A$3:$D$57,COUNT($B$3:C$3)+1,FALSE))</f>
        <v>90.22</v>
      </c>
      <c r="D291" s="2">
        <f>IF(ISBLANK(VLOOKUP($A291,$A$3:$D$57,COUNT($B$3:D$3)+1,FALSE)),NA(),VLOOKUP($A291,$A$3:$D$57,COUNT($B$3:D$3)+1,FALSE))</f>
        <v>42.1</v>
      </c>
      <c r="AD291" s="3" t="s">
        <v>26</v>
      </c>
      <c r="AE291" s="3">
        <v>60</v>
      </c>
      <c r="AF291" s="3" t="s">
        <v>25</v>
      </c>
      <c r="AG291" s="8">
        <v>2</v>
      </c>
      <c r="AH291" s="8">
        <v>2.27</v>
      </c>
      <c r="AI291" s="8">
        <v>2.41</v>
      </c>
      <c r="AJ291" s="8">
        <v>2.5099999999999998</v>
      </c>
      <c r="AK291" s="8">
        <v>2.58</v>
      </c>
      <c r="AL291" s="8">
        <v>2.64</v>
      </c>
      <c r="AM291" s="8">
        <v>2.69</v>
      </c>
      <c r="AN291" s="8">
        <v>2.73</v>
      </c>
      <c r="AO291" s="8">
        <v>2.77</v>
      </c>
      <c r="AP291" s="8">
        <v>2.8</v>
      </c>
      <c r="AQ291" s="8">
        <v>2.83</v>
      </c>
      <c r="AR291" s="8">
        <v>2.86</v>
      </c>
      <c r="AS291" s="8">
        <v>2.88</v>
      </c>
      <c r="AT291" s="8">
        <v>2.9</v>
      </c>
      <c r="AU291" s="8">
        <v>2.92</v>
      </c>
      <c r="AV291" s="8">
        <v>2.9359999999999999</v>
      </c>
      <c r="AW291" s="8">
        <v>2.952</v>
      </c>
      <c r="AX291" s="8">
        <v>2.968</v>
      </c>
      <c r="AY291" s="8">
        <v>2.984</v>
      </c>
      <c r="AZ291" s="8">
        <v>3</v>
      </c>
    </row>
    <row r="292" spans="1:52" s="2" customFormat="1" ht="14.25" customHeight="1">
      <c r="A292" s="3" t="str">
        <f>CONCATENATE("n=",ROUNDUP((MAX($H$59:$AB$59)/(100)*((COUNTA($A$232:$A291)+1))),0))</f>
        <v>n=33</v>
      </c>
      <c r="B292" s="2">
        <f>IF(ISBLANK(VLOOKUP($A292,$A$3:$D$57,COUNT($B$3:B$3)+1,FALSE)),NA(),VLOOKUP($A292,$A$3:$D$57,COUNT($B$3:B$3)+1,FALSE))</f>
        <v>22.08</v>
      </c>
      <c r="C292" s="2">
        <f>IF(ISBLANK(VLOOKUP($A292,$A$3:$D$57,COUNT($B$3:C$3)+1,FALSE)),NA(),VLOOKUP($A292,$A$3:$D$57,COUNT($B$3:C$3)+1,FALSE))</f>
        <v>90.22</v>
      </c>
      <c r="D292" s="2">
        <f>IF(ISBLANK(VLOOKUP($A292,$A$3:$D$57,COUNT($B$3:D$3)+1,FALSE)),NA(),VLOOKUP($A292,$A$3:$D$57,COUNT($B$3:D$3)+1,FALSE))</f>
        <v>42.1</v>
      </c>
      <c r="AD292" s="3"/>
      <c r="AE292" s="3"/>
      <c r="AF292" s="3" t="s">
        <v>24</v>
      </c>
      <c r="AG292" s="8">
        <v>2.66</v>
      </c>
      <c r="AH292" s="8">
        <v>2.9</v>
      </c>
      <c r="AI292" s="8">
        <v>3.03</v>
      </c>
      <c r="AJ292" s="8">
        <v>3.12</v>
      </c>
      <c r="AK292" s="8">
        <v>3.19</v>
      </c>
      <c r="AL292" s="8">
        <v>3.25</v>
      </c>
      <c r="AM292" s="8">
        <v>3.29</v>
      </c>
      <c r="AN292" s="8">
        <v>3.33</v>
      </c>
      <c r="AO292" s="8">
        <v>3.37</v>
      </c>
      <c r="AP292" s="8">
        <v>3.4</v>
      </c>
      <c r="AQ292" s="8">
        <v>3.42</v>
      </c>
      <c r="AR292" s="8">
        <v>3.45</v>
      </c>
      <c r="AS292" s="8">
        <v>3.47</v>
      </c>
      <c r="AT292" s="8">
        <v>3.49</v>
      </c>
      <c r="AU292" s="8">
        <v>3.51</v>
      </c>
      <c r="AV292" s="8">
        <v>3.5259999999999998</v>
      </c>
      <c r="AW292" s="8">
        <v>3.5419999999999998</v>
      </c>
      <c r="AX292" s="8">
        <v>3.5579999999999998</v>
      </c>
      <c r="AY292" s="8">
        <v>3.5739999999999998</v>
      </c>
      <c r="AZ292" s="8">
        <v>3.59</v>
      </c>
    </row>
    <row r="293" spans="1:52" s="2" customFormat="1" ht="14.25" customHeight="1">
      <c r="A293" s="3" t="str">
        <f>CONCATENATE("n=",ROUNDUP((MAX($H$59:$AB$59)/(100)*((COUNTA($A$232:$A292)+1))),0))</f>
        <v>n=34</v>
      </c>
      <c r="B293" s="2">
        <f>IF(ISBLANK(VLOOKUP($A293,$A$3:$D$57,COUNT($B$3:B$3)+1,FALSE)),NA(),VLOOKUP($A293,$A$3:$D$57,COUNT($B$3:B$3)+1,FALSE))</f>
        <v>11.58</v>
      </c>
      <c r="C293" s="2">
        <f>IF(ISBLANK(VLOOKUP($A293,$A$3:$D$57,COUNT($B$3:C$3)+1,FALSE)),NA(),VLOOKUP($A293,$A$3:$D$57,COUNT($B$3:C$3)+1,FALSE))</f>
        <v>10.45</v>
      </c>
      <c r="D293" s="2">
        <f>IF(ISBLANK(VLOOKUP($A293,$A$3:$D$57,COUNT($B$3:D$3)+1,FALSE)),NA(),VLOOKUP($A293,$A$3:$D$57,COUNT($B$3:D$3)+1,FALSE))</f>
        <v>11.43</v>
      </c>
      <c r="AA293" s="9"/>
      <c r="AD293" s="3"/>
      <c r="AE293" s="3"/>
      <c r="AF293" s="3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ht="14.25" customHeight="1">
      <c r="A294" s="3" t="str">
        <f>CONCATENATE("n=",ROUNDUP((MAX($H$59:$AB$59)/(100)*((COUNTA($A$232:$A293)+1))),0))</f>
        <v>n=35</v>
      </c>
      <c r="B294" s="2">
        <f>IF(ISBLANK(VLOOKUP($A294,$A$3:$D$57,COUNT($B$3:B$3)+1,FALSE)),NA(),VLOOKUP($A294,$A$3:$D$57,COUNT($B$3:B$3)+1,FALSE))</f>
        <v>14.63</v>
      </c>
      <c r="C294" s="2">
        <f>IF(ISBLANK(VLOOKUP($A294,$A$3:$D$57,COUNT($B$3:C$3)+1,FALSE)),NA(),VLOOKUP($A294,$A$3:$D$57,COUNT($B$3:C$3)+1,FALSE))</f>
        <v>13.05</v>
      </c>
      <c r="D294" s="2">
        <f>IF(ISBLANK(VLOOKUP($A294,$A$3:$D$57,COUNT($B$3:D$3)+1,FALSE)),NA(),VLOOKUP($A294,$A$3:$D$57,COUNT($B$3:D$3)+1,FALSE))</f>
        <v>11.98</v>
      </c>
      <c r="AD294" s="3" t="s">
        <v>26</v>
      </c>
      <c r="AE294" s="3">
        <v>120</v>
      </c>
      <c r="AF294" s="3" t="s">
        <v>25</v>
      </c>
      <c r="AG294" s="8">
        <v>1.98</v>
      </c>
      <c r="AH294" s="8">
        <v>2.2400000000000002</v>
      </c>
      <c r="AI294" s="8">
        <v>2.38</v>
      </c>
      <c r="AJ294" s="8">
        <v>2.4700000000000002</v>
      </c>
      <c r="AK294" s="8">
        <v>2.5499999999999998</v>
      </c>
      <c r="AL294" s="8">
        <v>2.6</v>
      </c>
      <c r="AM294" s="8">
        <v>2.65</v>
      </c>
      <c r="AN294" s="8">
        <v>2.69</v>
      </c>
      <c r="AO294" s="8">
        <v>2.73</v>
      </c>
      <c r="AP294" s="8">
        <v>2.76</v>
      </c>
      <c r="AQ294" s="8">
        <v>2.79</v>
      </c>
      <c r="AR294" s="8">
        <v>2.81</v>
      </c>
      <c r="AS294" s="8">
        <v>2.83</v>
      </c>
      <c r="AT294" s="8">
        <v>2.85</v>
      </c>
      <c r="AU294" s="8">
        <v>2.87</v>
      </c>
      <c r="AV294" s="8">
        <v>2.8860000000000001</v>
      </c>
      <c r="AW294" s="8">
        <v>2.9020000000000001</v>
      </c>
      <c r="AX294" s="8">
        <v>2.9180000000000001</v>
      </c>
      <c r="AY294" s="8">
        <v>2.9340000000000002</v>
      </c>
      <c r="AZ294" s="8">
        <v>2.95</v>
      </c>
    </row>
    <row r="295" spans="1:52" s="2" customFormat="1" ht="14.25" customHeight="1">
      <c r="A295" s="3" t="str">
        <f>CONCATENATE("n=",ROUNDUP((MAX($H$59:$AB$59)/(100)*((COUNTA($A$232:$A294)+1))),0))</f>
        <v>n=35</v>
      </c>
      <c r="B295" s="2">
        <f>IF(ISBLANK(VLOOKUP($A295,$A$3:$D$57,COUNT($B$3:B$3)+1,FALSE)),NA(),VLOOKUP($A295,$A$3:$D$57,COUNT($B$3:B$3)+1,FALSE))</f>
        <v>14.63</v>
      </c>
      <c r="C295" s="2">
        <f>IF(ISBLANK(VLOOKUP($A295,$A$3:$D$57,COUNT($B$3:C$3)+1,FALSE)),NA(),VLOOKUP($A295,$A$3:$D$57,COUNT($B$3:C$3)+1,FALSE))</f>
        <v>13.05</v>
      </c>
      <c r="D295" s="2">
        <f>IF(ISBLANK(VLOOKUP($A295,$A$3:$D$57,COUNT($B$3:D$3)+1,FALSE)),NA(),VLOOKUP($A295,$A$3:$D$57,COUNT($B$3:D$3)+1,FALSE))</f>
        <v>11.98</v>
      </c>
      <c r="AD295" s="3"/>
      <c r="AE295" s="3"/>
      <c r="AF295" s="3" t="s">
        <v>24</v>
      </c>
      <c r="AG295" s="8">
        <v>2.62</v>
      </c>
      <c r="AH295" s="8">
        <v>2.85</v>
      </c>
      <c r="AI295" s="8">
        <v>2.97</v>
      </c>
      <c r="AJ295" s="8">
        <v>3.06</v>
      </c>
      <c r="AK295" s="8">
        <v>3.12</v>
      </c>
      <c r="AL295" s="8">
        <v>3.18</v>
      </c>
      <c r="AM295" s="8">
        <v>3.22</v>
      </c>
      <c r="AN295" s="8">
        <v>3.26</v>
      </c>
      <c r="AO295" s="8">
        <v>3.29</v>
      </c>
      <c r="AP295" s="8">
        <v>3.32</v>
      </c>
      <c r="AQ295" s="8">
        <v>3.35</v>
      </c>
      <c r="AR295" s="8">
        <v>3.37</v>
      </c>
      <c r="AS295" s="8">
        <v>3.39</v>
      </c>
      <c r="AT295" s="8">
        <v>3.41</v>
      </c>
      <c r="AU295" s="8">
        <v>3.43</v>
      </c>
      <c r="AV295" s="8">
        <v>3.4460000000000002</v>
      </c>
      <c r="AW295" s="8">
        <v>3.4620000000000002</v>
      </c>
      <c r="AX295" s="8">
        <v>3.4779999999999998</v>
      </c>
      <c r="AY295" s="8">
        <v>3.4939999999999998</v>
      </c>
      <c r="AZ295" s="8">
        <v>3.51</v>
      </c>
    </row>
    <row r="296" spans="1:52" s="2" customFormat="1" ht="14.25" customHeight="1">
      <c r="A296" s="3" t="str">
        <f>CONCATENATE("n=",ROUNDUP((MAX($H$59:$AB$59)/(100)*((COUNTA($A$232:$A295)+1))),0))</f>
        <v>n=36</v>
      </c>
      <c r="B296" s="2">
        <f>IF(ISBLANK(VLOOKUP($A296,$A$3:$D$57,COUNT($B$3:B$3)+1,FALSE)),NA(),VLOOKUP($A296,$A$3:$D$57,COUNT($B$3:B$3)+1,FALSE))</f>
        <v>22.41</v>
      </c>
      <c r="C296" s="2">
        <f>IF(ISBLANK(VLOOKUP($A296,$A$3:$D$57,COUNT($B$3:C$3)+1,FALSE)),NA(),VLOOKUP($A296,$A$3:$D$57,COUNT($B$3:C$3)+1,FALSE))</f>
        <v>13.48</v>
      </c>
      <c r="D296" s="2">
        <f>IF(ISBLANK(VLOOKUP($A296,$A$3:$D$57,COUNT($B$3:D$3)+1,FALSE)),NA(),VLOOKUP($A296,$A$3:$D$57,COUNT($B$3:D$3)+1,FALSE))</f>
        <v>21.6</v>
      </c>
      <c r="AD296" s="3"/>
      <c r="AE296" s="3"/>
      <c r="AF296" s="3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ht="14.25" customHeight="1">
      <c r="A297" s="3" t="str">
        <f>CONCATENATE("n=",ROUNDUP((MAX($H$59:$AB$59)/(100)*((COUNTA($A$232:$A296)+1))),0))</f>
        <v>n=36</v>
      </c>
      <c r="B297" s="2">
        <f>IF(ISBLANK(VLOOKUP($A297,$A$3:$D$57,COUNT($B$3:B$3)+1,FALSE)),NA(),VLOOKUP($A297,$A$3:$D$57,COUNT($B$3:B$3)+1,FALSE))</f>
        <v>22.41</v>
      </c>
      <c r="C297" s="2">
        <f>IF(ISBLANK(VLOOKUP($A297,$A$3:$D$57,COUNT($B$3:C$3)+1,FALSE)),NA(),VLOOKUP($A297,$A$3:$D$57,COUNT($B$3:C$3)+1,FALSE))</f>
        <v>13.48</v>
      </c>
      <c r="D297" s="2">
        <f>IF(ISBLANK(VLOOKUP($A297,$A$3:$D$57,COUNT($B$3:D$3)+1,FALSE)),NA(),VLOOKUP($A297,$A$3:$D$57,COUNT($B$3:D$3)+1,FALSE))</f>
        <v>21.6</v>
      </c>
      <c r="AD297" s="3" t="s">
        <v>26</v>
      </c>
      <c r="AE297" s="3">
        <v>1000</v>
      </c>
      <c r="AF297" s="3" t="s">
        <v>25</v>
      </c>
      <c r="AG297" s="8">
        <v>1.96</v>
      </c>
      <c r="AH297" s="8">
        <v>2.21</v>
      </c>
      <c r="AI297" s="8">
        <v>2.35</v>
      </c>
      <c r="AJ297" s="8">
        <v>2.44</v>
      </c>
      <c r="AK297" s="8">
        <v>2.5099999999999998</v>
      </c>
      <c r="AL297" s="8">
        <v>2.57</v>
      </c>
      <c r="AM297" s="8">
        <v>2.61</v>
      </c>
      <c r="AN297" s="8">
        <v>2.65</v>
      </c>
      <c r="AO297" s="8">
        <v>2.69</v>
      </c>
      <c r="AP297" s="8">
        <v>2.72</v>
      </c>
      <c r="AQ297" s="8">
        <v>2.74</v>
      </c>
      <c r="AR297" s="8">
        <v>2.77</v>
      </c>
      <c r="AS297" s="8">
        <v>2.79</v>
      </c>
      <c r="AT297" s="8">
        <v>2.81</v>
      </c>
      <c r="AU297" s="8">
        <v>2.83</v>
      </c>
      <c r="AV297" s="8">
        <v>2.8460000000000001</v>
      </c>
      <c r="AW297" s="8">
        <v>2.8620000000000001</v>
      </c>
      <c r="AX297" s="8">
        <v>2.8780000000000001</v>
      </c>
      <c r="AY297" s="8">
        <v>2.8940000000000001</v>
      </c>
      <c r="AZ297" s="8">
        <v>2.91</v>
      </c>
    </row>
    <row r="298" spans="1:52" s="2" customFormat="1" ht="14.25" customHeight="1">
      <c r="A298" s="3" t="str">
        <f>CONCATENATE("n=",ROUNDUP((MAX($H$59:$AB$59)/(100)*((COUNTA($A$232:$A297)+1))),0))</f>
        <v>n=37</v>
      </c>
      <c r="B298" s="2">
        <f>IF(ISBLANK(VLOOKUP($A298,$A$3:$D$57,COUNT($B$3:B$3)+1,FALSE)),NA(),VLOOKUP($A298,$A$3:$D$57,COUNT($B$3:B$3)+1,FALSE))</f>
        <v>9.15</v>
      </c>
      <c r="C298" s="2">
        <f>IF(ISBLANK(VLOOKUP($A298,$A$3:$D$57,COUNT($B$3:C$3)+1,FALSE)),NA(),VLOOKUP($A298,$A$3:$D$57,COUNT($B$3:C$3)+1,FALSE))</f>
        <v>7.21</v>
      </c>
      <c r="D298" s="2">
        <f>IF(ISBLANK(VLOOKUP($A298,$A$3:$D$57,COUNT($B$3:D$3)+1,FALSE)),NA(),VLOOKUP($A298,$A$3:$D$57,COUNT($B$3:D$3)+1,FALSE))</f>
        <v>6.11</v>
      </c>
      <c r="AD298" s="3"/>
      <c r="AE298" s="3" t="s">
        <v>27</v>
      </c>
      <c r="AF298" s="3" t="s">
        <v>24</v>
      </c>
      <c r="AG298" s="8">
        <v>2.58</v>
      </c>
      <c r="AH298" s="8">
        <v>2.79</v>
      </c>
      <c r="AI298" s="8">
        <v>2.92</v>
      </c>
      <c r="AJ298" s="8">
        <v>3</v>
      </c>
      <c r="AK298" s="8">
        <v>3.06</v>
      </c>
      <c r="AL298" s="8">
        <v>3.11</v>
      </c>
      <c r="AM298" s="8">
        <v>3.15</v>
      </c>
      <c r="AN298" s="8">
        <v>3.19</v>
      </c>
      <c r="AO298" s="8">
        <v>3.22</v>
      </c>
      <c r="AP298" s="8">
        <v>3.25</v>
      </c>
      <c r="AQ298" s="8">
        <v>3.27</v>
      </c>
      <c r="AR298" s="8">
        <v>3.29</v>
      </c>
      <c r="AS298" s="8">
        <v>3.31</v>
      </c>
      <c r="AT298" s="8">
        <v>3.33</v>
      </c>
      <c r="AU298" s="8">
        <v>3.35</v>
      </c>
      <c r="AV298" s="8">
        <v>3.3639999999999999</v>
      </c>
      <c r="AW298" s="8">
        <v>3.3780000000000001</v>
      </c>
      <c r="AX298" s="8">
        <v>3.3919999999999999</v>
      </c>
      <c r="AY298" s="8">
        <v>3.4060000000000001</v>
      </c>
      <c r="AZ298" s="8">
        <v>3.42</v>
      </c>
    </row>
    <row r="299" spans="1:52" s="2" customFormat="1" ht="14.25" customHeight="1">
      <c r="A299" s="3" t="str">
        <f>CONCATENATE("n=",ROUNDUP((MAX($H$59:$AB$59)/(100)*((COUNTA($A$232:$A298)+1))),0))</f>
        <v>n=37</v>
      </c>
      <c r="B299" s="2">
        <f>IF(ISBLANK(VLOOKUP($A299,$A$3:$D$57,COUNT($B$3:B$3)+1,FALSE)),NA(),VLOOKUP($A299,$A$3:$D$57,COUNT($B$3:B$3)+1,FALSE))</f>
        <v>9.15</v>
      </c>
      <c r="C299" s="2">
        <f>IF(ISBLANK(VLOOKUP($A299,$A$3:$D$57,COUNT($B$3:C$3)+1,FALSE)),NA(),VLOOKUP($A299,$A$3:$D$57,COUNT($B$3:C$3)+1,FALSE))</f>
        <v>7.21</v>
      </c>
      <c r="D299" s="2">
        <f>IF(ISBLANK(VLOOKUP($A299,$A$3:$D$57,COUNT($B$3:D$3)+1,FALSE)),NA(),VLOOKUP($A299,$A$3:$D$57,COUNT($B$3:D$3)+1,FALSE))</f>
        <v>6.11</v>
      </c>
      <c r="AD299" s="3"/>
      <c r="AE299" s="3"/>
      <c r="AF299" s="3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ht="14.25" customHeight="1">
      <c r="A300" s="3" t="str">
        <f>CONCATENATE("n=",ROUNDUP((MAX($H$59:$AB$59)/(100)*((COUNTA($A$232:$A299)+1))),0))</f>
        <v>n=38</v>
      </c>
      <c r="B300" s="2">
        <f>IF(ISBLANK(VLOOKUP($A300,$A$3:$D$57,COUNT($B$3:B$3)+1,FALSE)),NA(),VLOOKUP($A300,$A$3:$D$57,COUNT($B$3:B$3)+1,FALSE))</f>
        <v>19.25</v>
      </c>
      <c r="C300" s="2">
        <f>IF(ISBLANK(VLOOKUP($A300,$A$3:$D$57,COUNT($B$3:C$3)+1,FALSE)),NA(),VLOOKUP($A300,$A$3:$D$57,COUNT($B$3:C$3)+1,FALSE))</f>
        <v>8.1300000000000008</v>
      </c>
      <c r="D300" s="2">
        <f>IF(ISBLANK(VLOOKUP($A300,$A$3:$D$57,COUNT($B$3:D$3)+1,FALSE)),NA(),VLOOKUP($A300,$A$3:$D$57,COUNT($B$3:D$3)+1,FALSE))</f>
        <v>13.68</v>
      </c>
      <c r="AD300" s="3" t="s">
        <v>26</v>
      </c>
      <c r="AE300" s="3">
        <f>$D$62</f>
        <v>108</v>
      </c>
      <c r="AF300" s="3" t="s">
        <v>25</v>
      </c>
      <c r="AG300" s="8">
        <f t="shared" ref="AG300:AZ300" si="12">LOOKUP(SMALL($AE234:$AE300,RANK($AE300,$AE234:$AE300,1)-1),$AE234:$AE297,AG234:AG297)-(LOOKUP(SMALL($AE234:$AE300,RANK($AE300,$AE234:$AE300,1)-1),$AE234:$AE297,AG234:AG297)-LOOKUP(SMALL($AE234:$AE300,RANK($AE300,$AE234:$AE300,1)+1),$AE234:$AE297,AG234:AG297))/(SMALL($AE234:$AE300,RANK($AE300,$AE234:$AE300,1)+1)-SMALL($AE234:$AE300,RANK($AE300,$AE234:$AE300,1)-1))*($AE300-SMALL($AE234:$AE300,RANK($AE300,$AE234:$AE300,1)-1))</f>
        <v>1.984</v>
      </c>
      <c r="AH300" s="8">
        <f t="shared" si="12"/>
        <v>2.246</v>
      </c>
      <c r="AI300" s="8">
        <f t="shared" si="12"/>
        <v>2.3860000000000001</v>
      </c>
      <c r="AJ300" s="8">
        <f t="shared" si="12"/>
        <v>2.4780000000000002</v>
      </c>
      <c r="AK300" s="8">
        <f t="shared" si="12"/>
        <v>2.556</v>
      </c>
      <c r="AL300" s="8">
        <f t="shared" si="12"/>
        <v>2.6080000000000001</v>
      </c>
      <c r="AM300" s="8">
        <f t="shared" si="12"/>
        <v>2.6579999999999999</v>
      </c>
      <c r="AN300" s="8">
        <f t="shared" si="12"/>
        <v>2.698</v>
      </c>
      <c r="AO300" s="8">
        <f t="shared" si="12"/>
        <v>2.738</v>
      </c>
      <c r="AP300" s="8">
        <f t="shared" si="12"/>
        <v>2.7679999999999998</v>
      </c>
      <c r="AQ300" s="8">
        <f t="shared" si="12"/>
        <v>2.798</v>
      </c>
      <c r="AR300" s="8">
        <f t="shared" si="12"/>
        <v>2.82</v>
      </c>
      <c r="AS300" s="8">
        <f t="shared" si="12"/>
        <v>2.84</v>
      </c>
      <c r="AT300" s="8">
        <f t="shared" si="12"/>
        <v>2.86</v>
      </c>
      <c r="AU300" s="8">
        <f t="shared" si="12"/>
        <v>2.88</v>
      </c>
      <c r="AV300" s="8">
        <f t="shared" si="12"/>
        <v>2.8959999999999999</v>
      </c>
      <c r="AW300" s="8">
        <f t="shared" si="12"/>
        <v>2.9119999999999999</v>
      </c>
      <c r="AX300" s="8">
        <f t="shared" si="12"/>
        <v>2.9279999999999999</v>
      </c>
      <c r="AY300" s="8">
        <f t="shared" si="12"/>
        <v>2.944</v>
      </c>
      <c r="AZ300" s="8">
        <f t="shared" si="12"/>
        <v>2.96</v>
      </c>
    </row>
    <row r="301" spans="1:52" s="2" customFormat="1" ht="14.25" customHeight="1">
      <c r="A301" s="3" t="str">
        <f>CONCATENATE("n=",ROUNDUP((MAX($H$59:$AB$59)/(100)*((COUNTA($A$232:$A300)+1))),0))</f>
        <v>n=38</v>
      </c>
      <c r="B301" s="2">
        <f>IF(ISBLANK(VLOOKUP($A301,$A$3:$D$57,COUNT($B$3:B$3)+1,FALSE)),NA(),VLOOKUP($A301,$A$3:$D$57,COUNT($B$3:B$3)+1,FALSE))</f>
        <v>19.25</v>
      </c>
      <c r="C301" s="2">
        <f>IF(ISBLANK(VLOOKUP($A301,$A$3:$D$57,COUNT($B$3:C$3)+1,FALSE)),NA(),VLOOKUP($A301,$A$3:$D$57,COUNT($B$3:C$3)+1,FALSE))</f>
        <v>8.1300000000000008</v>
      </c>
      <c r="D301" s="2">
        <f>IF(ISBLANK(VLOOKUP($A301,$A$3:$D$57,COUNT($B$3:D$3)+1,FALSE)),NA(),VLOOKUP($A301,$A$3:$D$57,COUNT($B$3:D$3)+1,FALSE))</f>
        <v>13.68</v>
      </c>
      <c r="AD301" s="3"/>
      <c r="AE301" s="3"/>
      <c r="AF301" s="3" t="s">
        <v>24</v>
      </c>
      <c r="AG301" s="8">
        <f t="shared" ref="AG301:AZ301" si="13">LOOKUP(SMALL($AE234:$AE300,RANK($AE300,$AE234:$AE300,1)-1),$AE234:$AE297,AG235:AG298)-(LOOKUP(SMALL($AE234:$AE300,RANK($AE300,$AE234:$AE300,1)-1),$AE234:$AE297,AG235:AG298)-LOOKUP(SMALL($AE234:$AE300,RANK($AE300,$AE234:$AE300,1)+1),$AE234:$AE297,AG235:AG298))/(SMALL($AE234:$AE300,RANK($AE300,$AE234:$AE300,1)+1)-SMALL($AE234:$AE300,RANK($AE300,$AE234:$AE300,1)-1))*($AE300-SMALL($AE234:$AE300,RANK($AE300,$AE234:$AE300,1)-1))</f>
        <v>2.6280000000000001</v>
      </c>
      <c r="AH301" s="8">
        <f t="shared" si="13"/>
        <v>2.86</v>
      </c>
      <c r="AI301" s="8">
        <f t="shared" si="13"/>
        <v>2.9820000000000002</v>
      </c>
      <c r="AJ301" s="8">
        <f t="shared" si="13"/>
        <v>3.0720000000000001</v>
      </c>
      <c r="AK301" s="8">
        <f t="shared" si="13"/>
        <v>3.1339999999999999</v>
      </c>
      <c r="AL301" s="8">
        <f t="shared" si="13"/>
        <v>3.194</v>
      </c>
      <c r="AM301" s="8">
        <f t="shared" si="13"/>
        <v>3.234</v>
      </c>
      <c r="AN301" s="8">
        <f t="shared" si="13"/>
        <v>3.274</v>
      </c>
      <c r="AO301" s="8">
        <f t="shared" si="13"/>
        <v>3.306</v>
      </c>
      <c r="AP301" s="8">
        <f t="shared" si="13"/>
        <v>3.3359999999999999</v>
      </c>
      <c r="AQ301" s="8">
        <f t="shared" si="13"/>
        <v>3.3639999999999999</v>
      </c>
      <c r="AR301" s="8">
        <f t="shared" si="13"/>
        <v>3.3860000000000001</v>
      </c>
      <c r="AS301" s="8">
        <f t="shared" si="13"/>
        <v>3.4060000000000001</v>
      </c>
      <c r="AT301" s="8">
        <f t="shared" si="13"/>
        <v>3.4260000000000002</v>
      </c>
      <c r="AU301" s="8">
        <f t="shared" si="13"/>
        <v>3.4460000000000002</v>
      </c>
      <c r="AV301" s="8">
        <f t="shared" si="13"/>
        <v>3.4620000000000002</v>
      </c>
      <c r="AW301" s="8">
        <f t="shared" si="13"/>
        <v>3.4780000000000002</v>
      </c>
      <c r="AX301" s="8">
        <f t="shared" si="13"/>
        <v>3.4939999999999998</v>
      </c>
      <c r="AY301" s="8">
        <f t="shared" si="13"/>
        <v>3.51</v>
      </c>
      <c r="AZ301" s="8">
        <f t="shared" si="13"/>
        <v>3.5259999999999998</v>
      </c>
    </row>
    <row r="302" spans="1:52" s="2" customFormat="1" ht="14.25" customHeight="1">
      <c r="A302" s="3" t="str">
        <f>CONCATENATE("n=",ROUNDUP((MAX($H$59:$AB$59)/(100)*((COUNTA($A$232:$A301)+1))),0))</f>
        <v>n=39</v>
      </c>
      <c r="B302" s="2">
        <f>IF(ISBLANK(VLOOKUP($A302,$A$3:$D$57,COUNT($B$3:B$3)+1,FALSE)),NA(),VLOOKUP($A302,$A$3:$D$57,COUNT($B$3:B$3)+1,FALSE))</f>
        <v>10.73</v>
      </c>
      <c r="C302" s="2">
        <f>IF(ISBLANK(VLOOKUP($A302,$A$3:$D$57,COUNT($B$3:C$3)+1,FALSE)),NA(),VLOOKUP($A302,$A$3:$D$57,COUNT($B$3:C$3)+1,FALSE))</f>
        <v>10.26</v>
      </c>
      <c r="D302" s="2">
        <f>IF(ISBLANK(VLOOKUP($A302,$A$3:$D$57,COUNT($B$3:D$3)+1,FALSE)),NA(),VLOOKUP($A302,$A$3:$D$57,COUNT($B$3:D$3)+1,FALSE))</f>
        <v>15.65</v>
      </c>
      <c r="AD302" s="3"/>
      <c r="AE302" s="3"/>
      <c r="AF302" s="3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spans="1:52" s="2" customFormat="1" ht="14.25" customHeight="1">
      <c r="A303" s="3" t="str">
        <f>CONCATENATE("n=",ROUNDUP((MAX($H$59:$AB$59)/(100)*((COUNTA($A$232:$A302)+1))),0))</f>
        <v>n=40</v>
      </c>
      <c r="B303" s="2">
        <f>IF(ISBLANK(VLOOKUP($A303,$A$3:$D$57,COUNT($B$3:B$3)+1,FALSE)),NA(),VLOOKUP($A303,$A$3:$D$57,COUNT($B$3:B$3)+1,FALSE))</f>
        <v>21.36</v>
      </c>
      <c r="C303" s="2">
        <f>IF(ISBLANK(VLOOKUP($A303,$A$3:$D$57,COUNT($B$3:C$3)+1,FALSE)),NA(),VLOOKUP($A303,$A$3:$D$57,COUNT($B$3:C$3)+1,FALSE))</f>
        <v>6.5</v>
      </c>
      <c r="D303" s="2">
        <f>IF(ISBLANK(VLOOKUP($A303,$A$3:$D$57,COUNT($B$3:D$3)+1,FALSE)),NA(),VLOOKUP($A303,$A$3:$D$57,COUNT($B$3:D$3)+1,FALSE))</f>
        <v>8.35</v>
      </c>
      <c r="AD303" s="43" t="s">
        <v>48</v>
      </c>
      <c r="AE303" s="3"/>
      <c r="AF303" s="3"/>
    </row>
    <row r="304" spans="1:52" s="2" customFormat="1" ht="14.25" customHeight="1">
      <c r="A304" s="3" t="str">
        <f>CONCATENATE("n=",ROUNDUP((MAX($H$59:$AB$59)/(100)*((COUNTA($A$232:$A303)+1))),0))</f>
        <v>n=40</v>
      </c>
      <c r="B304" s="2">
        <f>IF(ISBLANK(VLOOKUP($A304,$A$3:$D$57,COUNT($B$3:B$3)+1,FALSE)),NA(),VLOOKUP($A304,$A$3:$D$57,COUNT($B$3:B$3)+1,FALSE))</f>
        <v>21.36</v>
      </c>
      <c r="C304" s="2">
        <f>IF(ISBLANK(VLOOKUP($A304,$A$3:$D$57,COUNT($B$3:C$3)+1,FALSE)),NA(),VLOOKUP($A304,$A$3:$D$57,COUNT($B$3:C$3)+1,FALSE))</f>
        <v>6.5</v>
      </c>
      <c r="D304" s="2">
        <f>IF(ISBLANK(VLOOKUP($A304,$A$3:$D$57,COUNT($B$3:D$3)+1,FALSE)),NA(),VLOOKUP($A304,$A$3:$D$57,COUNT($B$3:D$3)+1,FALSE))</f>
        <v>8.35</v>
      </c>
      <c r="AD304" s="3"/>
      <c r="AE304" s="3"/>
      <c r="AF304" s="3"/>
      <c r="AG304" s="3" t="s">
        <v>47</v>
      </c>
      <c r="AH304" s="3" t="s">
        <v>46</v>
      </c>
      <c r="AI304" s="3" t="s">
        <v>45</v>
      </c>
      <c r="AJ304" s="3" t="s">
        <v>44</v>
      </c>
      <c r="AK304" s="3" t="s">
        <v>43</v>
      </c>
      <c r="AL304" s="3" t="s">
        <v>42</v>
      </c>
      <c r="AM304" s="3" t="s">
        <v>41</v>
      </c>
      <c r="AN304" s="3" t="s">
        <v>40</v>
      </c>
      <c r="AO304" s="3" t="s">
        <v>39</v>
      </c>
      <c r="AP304" s="3" t="s">
        <v>38</v>
      </c>
      <c r="AQ304" s="3" t="s">
        <v>37</v>
      </c>
      <c r="AR304" s="3" t="s">
        <v>36</v>
      </c>
      <c r="AS304" s="3" t="s">
        <v>35</v>
      </c>
      <c r="AT304" s="3" t="s">
        <v>34</v>
      </c>
      <c r="AU304" s="3" t="s">
        <v>33</v>
      </c>
      <c r="AV304" s="3" t="s">
        <v>32</v>
      </c>
      <c r="AW304" s="3" t="s">
        <v>31</v>
      </c>
      <c r="AX304" s="3" t="s">
        <v>30</v>
      </c>
      <c r="AY304" s="3" t="s">
        <v>29</v>
      </c>
      <c r="AZ304" s="3" t="s">
        <v>28</v>
      </c>
    </row>
    <row r="305" spans="1:52" s="2" customFormat="1" ht="14.25" customHeight="1">
      <c r="A305" s="3" t="str">
        <f>CONCATENATE("n=",ROUNDUP((MAX($H$59:$AB$59)/(100)*((COUNTA($A$232:$A304)+1))),0))</f>
        <v>n=41</v>
      </c>
      <c r="B305" s="2">
        <f>IF(ISBLANK(VLOOKUP($A305,$A$3:$D$57,COUNT($B$3:B$3)+1,FALSE)),NA(),VLOOKUP($A305,$A$3:$D$57,COUNT($B$3:B$3)+1,FALSE))</f>
        <v>6.3</v>
      </c>
      <c r="C305" s="2">
        <f>IF(ISBLANK(VLOOKUP($A305,$A$3:$D$57,COUNT($B$3:C$3)+1,FALSE)),NA(),VLOOKUP($A305,$A$3:$D$57,COUNT($B$3:C$3)+1,FALSE))</f>
        <v>5.83</v>
      </c>
      <c r="D305" s="2">
        <f>IF(ISBLANK(VLOOKUP($A305,$A$3:$D$57,COUNT($B$3:D$3)+1,FALSE)),NA(),VLOOKUP($A305,$A$3:$D$57,COUNT($B$3:D$3)+1,FALSE))</f>
        <v>15.83</v>
      </c>
      <c r="AD305" s="3" t="s">
        <v>26</v>
      </c>
      <c r="AE305" s="3">
        <v>5</v>
      </c>
      <c r="AF305" s="3" t="s">
        <v>25</v>
      </c>
      <c r="AG305" s="6">
        <v>3.6349999999999998</v>
      </c>
      <c r="AH305" s="6">
        <v>4.6020000000000003</v>
      </c>
      <c r="AI305" s="6">
        <v>5.218</v>
      </c>
      <c r="AJ305" s="6">
        <v>5.673</v>
      </c>
      <c r="AK305" s="6">
        <v>6.0330000000000004</v>
      </c>
      <c r="AL305" s="6">
        <v>6.33</v>
      </c>
      <c r="AM305" s="6">
        <v>6.5819999999999999</v>
      </c>
      <c r="AN305" s="6">
        <v>6.8019999999999996</v>
      </c>
      <c r="AO305" s="6">
        <v>6.9950000000000001</v>
      </c>
      <c r="AP305" s="6">
        <v>7.1680000000000001</v>
      </c>
      <c r="AQ305" s="6">
        <v>7.3239999999999998</v>
      </c>
      <c r="AR305" s="6">
        <v>7.4660000000000002</v>
      </c>
      <c r="AS305" s="6">
        <v>7.5960000000000001</v>
      </c>
      <c r="AT305" s="6">
        <v>7.7169999999999996</v>
      </c>
      <c r="AU305" s="6">
        <v>7.8280000000000003</v>
      </c>
      <c r="AV305" s="6">
        <v>7.9320000000000004</v>
      </c>
      <c r="AW305" s="6">
        <v>8.0299999999999994</v>
      </c>
      <c r="AX305" s="6">
        <v>8.1219999999999999</v>
      </c>
      <c r="AY305" s="6">
        <v>8.2080000000000002</v>
      </c>
      <c r="AZ305" s="6">
        <v>8.2940000000000005</v>
      </c>
    </row>
    <row r="306" spans="1:52" s="2" customFormat="1" ht="14.25" customHeight="1">
      <c r="A306" s="3" t="str">
        <f>CONCATENATE("n=",ROUNDUP((MAX($H$59:$AB$59)/(100)*((COUNTA($A$232:$A305)+1))),0))</f>
        <v>n=41</v>
      </c>
      <c r="B306" s="2">
        <f>IF(ISBLANK(VLOOKUP($A306,$A$3:$D$57,COUNT($B$3:B$3)+1,FALSE)),NA(),VLOOKUP($A306,$A$3:$D$57,COUNT($B$3:B$3)+1,FALSE))</f>
        <v>6.3</v>
      </c>
      <c r="C306" s="2">
        <f>IF(ISBLANK(VLOOKUP($A306,$A$3:$D$57,COUNT($B$3:C$3)+1,FALSE)),NA(),VLOOKUP($A306,$A$3:$D$57,COUNT($B$3:C$3)+1,FALSE))</f>
        <v>5.83</v>
      </c>
      <c r="D306" s="2">
        <f>IF(ISBLANK(VLOOKUP($A306,$A$3:$D$57,COUNT($B$3:D$3)+1,FALSE)),NA(),VLOOKUP($A306,$A$3:$D$57,COUNT($B$3:D$3)+1,FALSE))</f>
        <v>15.83</v>
      </c>
      <c r="AD306" s="3"/>
      <c r="AE306" s="3"/>
      <c r="AF306" s="3" t="s">
        <v>24</v>
      </c>
      <c r="AG306" s="6">
        <v>5.702</v>
      </c>
      <c r="AH306" s="6">
        <v>6.976</v>
      </c>
      <c r="AI306" s="6">
        <v>7.8040000000000003</v>
      </c>
      <c r="AJ306" s="6">
        <v>8.4209999999999994</v>
      </c>
      <c r="AK306" s="6">
        <v>8.9130000000000003</v>
      </c>
      <c r="AL306" s="6">
        <v>9.3209999999999997</v>
      </c>
      <c r="AM306" s="6">
        <v>9.6690000000000005</v>
      </c>
      <c r="AN306" s="6">
        <v>9.9719999999999995</v>
      </c>
      <c r="AO306" s="6">
        <v>10.24</v>
      </c>
      <c r="AP306" s="6">
        <v>10.48</v>
      </c>
      <c r="AQ306" s="6">
        <v>10.7</v>
      </c>
      <c r="AR306" s="6">
        <v>10.89</v>
      </c>
      <c r="AS306" s="6">
        <v>11.08</v>
      </c>
      <c r="AT306" s="6">
        <v>11.24</v>
      </c>
      <c r="AU306" s="6">
        <v>11.4</v>
      </c>
      <c r="AV306" s="6">
        <v>11.55</v>
      </c>
      <c r="AW306" s="6">
        <v>11.68</v>
      </c>
      <c r="AX306" s="6">
        <v>11.81</v>
      </c>
      <c r="AY306" s="6">
        <v>11.93</v>
      </c>
      <c r="AZ306" s="6">
        <v>12.05</v>
      </c>
    </row>
    <row r="307" spans="1:52" s="2" customFormat="1" ht="14.25" customHeight="1">
      <c r="A307" s="3" t="str">
        <f>CONCATENATE("n=",ROUNDUP((MAX($H$59:$AB$59)/(100)*((COUNTA($A$232:$A306)+1))),0))</f>
        <v>n=42</v>
      </c>
      <c r="B307" s="2">
        <f>IF(ISBLANK(VLOOKUP($A307,$A$3:$D$57,COUNT($B$3:B$3)+1,FALSE)),NA(),VLOOKUP($A307,$A$3:$D$57,COUNT($B$3:B$3)+1,FALSE))</f>
        <v>18.2</v>
      </c>
      <c r="C307" s="2">
        <f>IF(ISBLANK(VLOOKUP($A307,$A$3:$D$57,COUNT($B$3:C$3)+1,FALSE)),NA(),VLOOKUP($A307,$A$3:$D$57,COUNT($B$3:C$3)+1,FALSE))</f>
        <v>10.16</v>
      </c>
      <c r="D307" s="2">
        <f>IF(ISBLANK(VLOOKUP($A307,$A$3:$D$57,COUNT($B$3:D$3)+1,FALSE)),NA(),VLOOKUP($A307,$A$3:$D$57,COUNT($B$3:D$3)+1,FALSE))</f>
        <v>10.58</v>
      </c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1:52" s="2" customFormat="1" ht="14.25" customHeight="1">
      <c r="A308" s="3" t="str">
        <f>CONCATENATE("n=",ROUNDUP((MAX($H$59:$AB$59)/(100)*((COUNTA($A$232:$A307)+1))),0))</f>
        <v>n=42</v>
      </c>
      <c r="B308" s="2">
        <f>IF(ISBLANK(VLOOKUP($A308,$A$3:$D$57,COUNT($B$3:B$3)+1,FALSE)),NA(),VLOOKUP($A308,$A$3:$D$57,COUNT($B$3:B$3)+1,FALSE))</f>
        <v>18.2</v>
      </c>
      <c r="C308" s="2">
        <f>IF(ISBLANK(VLOOKUP($A308,$A$3:$D$57,COUNT($B$3:C$3)+1,FALSE)),NA(),VLOOKUP($A308,$A$3:$D$57,COUNT($B$3:C$3)+1,FALSE))</f>
        <v>10.16</v>
      </c>
      <c r="D308" s="2">
        <f>IF(ISBLANK(VLOOKUP($A308,$A$3:$D$57,COUNT($B$3:D$3)+1,FALSE)),NA(),VLOOKUP($A308,$A$3:$D$57,COUNT($B$3:D$3)+1,FALSE))</f>
        <v>10.58</v>
      </c>
      <c r="AD308" s="3" t="s">
        <v>26</v>
      </c>
      <c r="AE308" s="3">
        <v>6</v>
      </c>
      <c r="AF308" s="3" t="s">
        <v>25</v>
      </c>
      <c r="AG308" s="6">
        <v>3.4609999999999999</v>
      </c>
      <c r="AH308" s="6">
        <v>4.3390000000000004</v>
      </c>
      <c r="AI308" s="6">
        <v>4.8959999999999999</v>
      </c>
      <c r="AJ308" s="6">
        <v>5.3049999999999997</v>
      </c>
      <c r="AK308" s="6">
        <v>5.6280000000000001</v>
      </c>
      <c r="AL308" s="6">
        <v>5.8949999999999996</v>
      </c>
      <c r="AM308" s="6">
        <v>6.1219999999999999</v>
      </c>
      <c r="AN308" s="6">
        <v>6.319</v>
      </c>
      <c r="AO308" s="6">
        <v>6.4930000000000003</v>
      </c>
      <c r="AP308" s="6">
        <v>6.649</v>
      </c>
      <c r="AQ308" s="6">
        <v>6.7889999999999997</v>
      </c>
      <c r="AR308" s="6">
        <v>6.9169999999999998</v>
      </c>
      <c r="AS308" s="6">
        <v>7.0339999999999998</v>
      </c>
      <c r="AT308" s="6">
        <v>7.1429999999999998</v>
      </c>
      <c r="AU308" s="6">
        <v>7.2439999999999998</v>
      </c>
      <c r="AV308" s="6">
        <v>7.3380000000000001</v>
      </c>
      <c r="AW308" s="6">
        <v>7.4260000000000002</v>
      </c>
      <c r="AX308" s="6">
        <v>7.508</v>
      </c>
      <c r="AY308" s="6">
        <v>7.5869999999999997</v>
      </c>
      <c r="AZ308" s="6">
        <v>7.6659999999999995</v>
      </c>
    </row>
    <row r="309" spans="1:52" s="2" customFormat="1" ht="14.25" customHeight="1">
      <c r="A309" s="3" t="str">
        <f>CONCATENATE("n=",ROUNDUP((MAX($H$59:$AB$59)/(100)*((COUNTA($A$232:$A308)+1))),0))</f>
        <v>n=43</v>
      </c>
      <c r="B309" s="2">
        <f>IF(ISBLANK(VLOOKUP($A309,$A$3:$D$57,COUNT($B$3:B$3)+1,FALSE)),NA(),VLOOKUP($A309,$A$3:$D$57,COUNT($B$3:B$3)+1,FALSE))</f>
        <v>17.11</v>
      </c>
      <c r="C309" s="2">
        <f>IF(ISBLANK(VLOOKUP($A309,$A$3:$D$57,COUNT($B$3:C$3)+1,FALSE)),NA(),VLOOKUP($A309,$A$3:$D$57,COUNT($B$3:C$3)+1,FALSE))</f>
        <v>11.88</v>
      </c>
      <c r="D309" s="2">
        <f>IF(ISBLANK(VLOOKUP($A309,$A$3:$D$57,COUNT($B$3:D$3)+1,FALSE)),NA(),VLOOKUP($A309,$A$3:$D$57,COUNT($B$3:D$3)+1,FALSE))</f>
        <v>11.75</v>
      </c>
      <c r="AD309" s="3"/>
      <c r="AE309" s="3"/>
      <c r="AF309" s="3" t="s">
        <v>24</v>
      </c>
      <c r="AG309" s="6">
        <v>5.2430000000000003</v>
      </c>
      <c r="AH309" s="6">
        <v>6.3310000000000004</v>
      </c>
      <c r="AI309" s="6">
        <v>7.0330000000000004</v>
      </c>
      <c r="AJ309" s="6">
        <v>7.556</v>
      </c>
      <c r="AK309" s="6">
        <v>7.9729999999999999</v>
      </c>
      <c r="AL309" s="6">
        <v>8.3179999999999996</v>
      </c>
      <c r="AM309" s="6">
        <v>8.6129999999999995</v>
      </c>
      <c r="AN309" s="6">
        <v>8.8689999999999998</v>
      </c>
      <c r="AO309" s="6">
        <v>9.0969999999999995</v>
      </c>
      <c r="AP309" s="6">
        <v>9.3010000000000002</v>
      </c>
      <c r="AQ309" s="6">
        <v>9.4849999999999994</v>
      </c>
      <c r="AR309" s="6">
        <v>9.6530000000000005</v>
      </c>
      <c r="AS309" s="6">
        <v>9.8079999999999998</v>
      </c>
      <c r="AT309" s="6">
        <v>9.9510000000000005</v>
      </c>
      <c r="AU309" s="6">
        <v>10.08</v>
      </c>
      <c r="AV309" s="6">
        <v>10.210000000000001</v>
      </c>
      <c r="AW309" s="6">
        <v>10.32</v>
      </c>
      <c r="AX309" s="6">
        <v>10.43</v>
      </c>
      <c r="AY309" s="6">
        <v>10.54</v>
      </c>
      <c r="AZ309" s="6">
        <v>10.65</v>
      </c>
    </row>
    <row r="310" spans="1:52" s="2" customFormat="1" ht="14.25" customHeight="1">
      <c r="A310" s="3" t="str">
        <f>CONCATENATE("n=",ROUNDUP((MAX($H$59:$AB$59)/(100)*((COUNTA($A$232:$A309)+1))),0))</f>
        <v>n=43</v>
      </c>
      <c r="B310" s="2">
        <f>IF(ISBLANK(VLOOKUP($A310,$A$3:$D$57,COUNT($B$3:B$3)+1,FALSE)),NA(),VLOOKUP($A310,$A$3:$D$57,COUNT($B$3:B$3)+1,FALSE))</f>
        <v>17.11</v>
      </c>
      <c r="C310" s="2">
        <f>IF(ISBLANK(VLOOKUP($A310,$A$3:$D$57,COUNT($B$3:C$3)+1,FALSE)),NA(),VLOOKUP($A310,$A$3:$D$57,COUNT($B$3:C$3)+1,FALSE))</f>
        <v>11.88</v>
      </c>
      <c r="D310" s="2">
        <f>IF(ISBLANK(VLOOKUP($A310,$A$3:$D$57,COUNT($B$3:D$3)+1,FALSE)),NA(),VLOOKUP($A310,$A$3:$D$57,COUNT($B$3:D$3)+1,FALSE))</f>
        <v>11.75</v>
      </c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1:52" s="2" customFormat="1" ht="14.25" customHeight="1">
      <c r="A311" s="3" t="str">
        <f>CONCATENATE("n=",ROUNDUP((MAX($H$59:$AB$59)/(100)*((COUNTA($A$232:$A310)+1))),0))</f>
        <v>n=44</v>
      </c>
      <c r="B311" s="2">
        <f>IF(ISBLANK(VLOOKUP($A311,$A$3:$D$57,COUNT($B$3:B$3)+1,FALSE)),NA(),VLOOKUP($A311,$A$3:$D$57,COUNT($B$3:B$3)+1,FALSE))</f>
        <v>11.71</v>
      </c>
      <c r="C311" s="2">
        <f>IF(ISBLANK(VLOOKUP($A311,$A$3:$D$57,COUNT($B$3:C$3)+1,FALSE)),NA(),VLOOKUP($A311,$A$3:$D$57,COUNT($B$3:C$3)+1,FALSE))</f>
        <v>7.06</v>
      </c>
      <c r="D311" s="2">
        <f>IF(ISBLANK(VLOOKUP($A311,$A$3:$D$57,COUNT($B$3:D$3)+1,FALSE)),NA(),VLOOKUP($A311,$A$3:$D$57,COUNT($B$3:D$3)+1,FALSE))</f>
        <v>26.45</v>
      </c>
      <c r="AD311" s="3" t="s">
        <v>26</v>
      </c>
      <c r="AE311" s="3">
        <v>7</v>
      </c>
      <c r="AF311" s="3" t="s">
        <v>25</v>
      </c>
      <c r="AG311" s="6">
        <v>3.3439999999999999</v>
      </c>
      <c r="AH311" s="6">
        <v>4.165</v>
      </c>
      <c r="AI311" s="6">
        <v>4.681</v>
      </c>
      <c r="AJ311" s="6">
        <v>5.0599999999999996</v>
      </c>
      <c r="AK311" s="6">
        <v>5.359</v>
      </c>
      <c r="AL311" s="6">
        <v>5.6059999999999999</v>
      </c>
      <c r="AM311" s="6">
        <v>5.8150000000000004</v>
      </c>
      <c r="AN311" s="6">
        <v>5.9980000000000002</v>
      </c>
      <c r="AO311" s="6">
        <v>6.1580000000000004</v>
      </c>
      <c r="AP311" s="6">
        <v>6.3019999999999996</v>
      </c>
      <c r="AQ311" s="6">
        <v>6.431</v>
      </c>
      <c r="AR311" s="6">
        <v>6.55</v>
      </c>
      <c r="AS311" s="6">
        <v>6.6580000000000004</v>
      </c>
      <c r="AT311" s="6">
        <v>6.7590000000000003</v>
      </c>
      <c r="AU311" s="6">
        <v>6.8520000000000003</v>
      </c>
      <c r="AV311" s="6">
        <v>6.9390000000000001</v>
      </c>
      <c r="AW311" s="6">
        <v>7.02</v>
      </c>
      <c r="AX311" s="6">
        <v>7.0970000000000004</v>
      </c>
      <c r="AY311" s="6">
        <v>7.17</v>
      </c>
      <c r="AZ311" s="6">
        <v>7.2429999999999994</v>
      </c>
    </row>
    <row r="312" spans="1:52" s="2" customFormat="1" ht="14.25" customHeight="1">
      <c r="A312" s="3" t="str">
        <f>CONCATENATE("n=",ROUNDUP((MAX($H$59:$AB$59)/(100)*((COUNTA($A$232:$A311)+1))),0))</f>
        <v>n=44</v>
      </c>
      <c r="B312" s="2">
        <f>IF(ISBLANK(VLOOKUP($A312,$A$3:$D$57,COUNT($B$3:B$3)+1,FALSE)),NA(),VLOOKUP($A312,$A$3:$D$57,COUNT($B$3:B$3)+1,FALSE))</f>
        <v>11.71</v>
      </c>
      <c r="C312" s="2">
        <f>IF(ISBLANK(VLOOKUP($A312,$A$3:$D$57,COUNT($B$3:C$3)+1,FALSE)),NA(),VLOOKUP($A312,$A$3:$D$57,COUNT($B$3:C$3)+1,FALSE))</f>
        <v>7.06</v>
      </c>
      <c r="D312" s="2">
        <f>IF(ISBLANK(VLOOKUP($A312,$A$3:$D$57,COUNT($B$3:D$3)+1,FALSE)),NA(),VLOOKUP($A312,$A$3:$D$57,COUNT($B$3:D$3)+1,FALSE))</f>
        <v>26.45</v>
      </c>
      <c r="AD312" s="3"/>
      <c r="AE312" s="3"/>
      <c r="AF312" s="3" t="s">
        <v>24</v>
      </c>
      <c r="AG312" s="6">
        <v>4.9489999999999998</v>
      </c>
      <c r="AH312" s="6">
        <v>5.9189999999999996</v>
      </c>
      <c r="AI312" s="6">
        <v>6.5430000000000001</v>
      </c>
      <c r="AJ312" s="6">
        <v>7.0049999999999999</v>
      </c>
      <c r="AK312" s="6">
        <v>7.3730000000000002</v>
      </c>
      <c r="AL312" s="6">
        <v>7.6790000000000003</v>
      </c>
      <c r="AM312" s="6">
        <v>7.9390000000000001</v>
      </c>
      <c r="AN312" s="6">
        <v>8.1660000000000004</v>
      </c>
      <c r="AO312" s="6">
        <v>8.3680000000000003</v>
      </c>
      <c r="AP312" s="6">
        <v>8.548</v>
      </c>
      <c r="AQ312" s="6">
        <v>8.7110000000000003</v>
      </c>
      <c r="AR312" s="6">
        <v>8.86</v>
      </c>
      <c r="AS312" s="6">
        <v>8.9969999999999999</v>
      </c>
      <c r="AT312" s="6">
        <v>9.1240000000000006</v>
      </c>
      <c r="AU312" s="6">
        <v>9.2420000000000009</v>
      </c>
      <c r="AV312" s="6">
        <v>9.3529999999999998</v>
      </c>
      <c r="AW312" s="6">
        <v>9.4559999999999995</v>
      </c>
      <c r="AX312" s="6">
        <v>9.5540000000000003</v>
      </c>
      <c r="AY312" s="6">
        <v>9.6460000000000008</v>
      </c>
      <c r="AZ312" s="6">
        <v>9.7380000000000013</v>
      </c>
    </row>
    <row r="313" spans="1:52" s="2" customFormat="1" ht="14.25" customHeight="1">
      <c r="A313" s="3" t="str">
        <f>CONCATENATE("n=",ROUNDUP((MAX($H$59:$AB$59)/(100)*((COUNTA($A$232:$A312)+1))),0))</f>
        <v>n=45</v>
      </c>
      <c r="B313" s="2">
        <f>IF(ISBLANK(VLOOKUP($A313,$A$3:$D$57,COUNT($B$3:B$3)+1,FALSE)),NA(),VLOOKUP($A313,$A$3:$D$57,COUNT($B$3:B$3)+1,FALSE))</f>
        <v>21.36</v>
      </c>
      <c r="C313" s="2">
        <f>IF(ISBLANK(VLOOKUP($A313,$A$3:$D$57,COUNT($B$3:C$3)+1,FALSE)),NA(),VLOOKUP($A313,$A$3:$D$57,COUNT($B$3:C$3)+1,FALSE))</f>
        <v>21.41</v>
      </c>
      <c r="D313" s="2">
        <f>IF(ISBLANK(VLOOKUP($A313,$A$3:$D$57,COUNT($B$3:D$3)+1,FALSE)),NA(),VLOOKUP($A313,$A$3:$D$57,COUNT($B$3:D$3)+1,FALSE))</f>
        <v>31.23</v>
      </c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1:52" s="2" customFormat="1" ht="14.25" customHeight="1">
      <c r="A314" s="3" t="str">
        <f>CONCATENATE("n=",ROUNDUP((MAX($H$59:$AB$59)/(100)*((COUNTA($A$232:$A313)+1))),0))</f>
        <v>n=46</v>
      </c>
      <c r="B314" s="2">
        <f>IF(ISBLANK(VLOOKUP($A314,$A$3:$D$57,COUNT($B$3:B$3)+1,FALSE)),NA(),VLOOKUP($A314,$A$3:$D$57,COUNT($B$3:B$3)+1,FALSE))</f>
        <v>12.38</v>
      </c>
      <c r="C314" s="2">
        <f>IF(ISBLANK(VLOOKUP($A314,$A$3:$D$57,COUNT($B$3:C$3)+1,FALSE)),NA(),VLOOKUP($A314,$A$3:$D$57,COUNT($B$3:C$3)+1,FALSE))</f>
        <v>8.4</v>
      </c>
      <c r="D314" s="2">
        <f>IF(ISBLANK(VLOOKUP($A314,$A$3:$D$57,COUNT($B$3:D$3)+1,FALSE)),NA(),VLOOKUP($A314,$A$3:$D$57,COUNT($B$3:D$3)+1,FALSE))</f>
        <v>8.16</v>
      </c>
      <c r="AD314" s="3" t="s">
        <v>26</v>
      </c>
      <c r="AE314" s="3">
        <v>8</v>
      </c>
      <c r="AF314" s="3" t="s">
        <v>25</v>
      </c>
      <c r="AG314" s="6">
        <v>3.2610000000000001</v>
      </c>
      <c r="AH314" s="6">
        <v>4.0410000000000004</v>
      </c>
      <c r="AI314" s="6">
        <v>4.5289999999999999</v>
      </c>
      <c r="AJ314" s="6">
        <v>4.8860000000000001</v>
      </c>
      <c r="AK314" s="6">
        <v>5.1669999999999998</v>
      </c>
      <c r="AL314" s="6">
        <v>5.399</v>
      </c>
      <c r="AM314" s="6">
        <v>5.5970000000000004</v>
      </c>
      <c r="AN314" s="6">
        <v>5.7670000000000003</v>
      </c>
      <c r="AO314" s="6">
        <v>5.9180000000000001</v>
      </c>
      <c r="AP314" s="6">
        <v>6.0540000000000003</v>
      </c>
      <c r="AQ314" s="6">
        <v>6.1749999999999998</v>
      </c>
      <c r="AR314" s="6">
        <v>6.2869999999999999</v>
      </c>
      <c r="AS314" s="6">
        <v>6.3890000000000002</v>
      </c>
      <c r="AT314" s="6">
        <v>6.4829999999999997</v>
      </c>
      <c r="AU314" s="6">
        <v>6.5709999999999997</v>
      </c>
      <c r="AV314" s="6">
        <v>6.6529999999999996</v>
      </c>
      <c r="AW314" s="6">
        <v>6.7290000000000001</v>
      </c>
      <c r="AX314" s="6">
        <v>6.8019999999999996</v>
      </c>
      <c r="AY314" s="6">
        <v>6.87</v>
      </c>
      <c r="AZ314" s="6">
        <v>6.9380000000000006</v>
      </c>
    </row>
    <row r="315" spans="1:52" s="2" customFormat="1" ht="14.25" customHeight="1">
      <c r="A315" s="3" t="str">
        <f>CONCATENATE("n=",ROUNDUP((MAX($H$59:$AB$59)/(100)*((COUNTA($A$232:$A314)+1))),0))</f>
        <v>n=46</v>
      </c>
      <c r="B315" s="2">
        <f>IF(ISBLANK(VLOOKUP($A315,$A$3:$D$57,COUNT($B$3:B$3)+1,FALSE)),NA(),VLOOKUP($A315,$A$3:$D$57,COUNT($B$3:B$3)+1,FALSE))</f>
        <v>12.38</v>
      </c>
      <c r="C315" s="2">
        <f>IF(ISBLANK(VLOOKUP($A315,$A$3:$D$57,COUNT($B$3:C$3)+1,FALSE)),NA(),VLOOKUP($A315,$A$3:$D$57,COUNT($B$3:C$3)+1,FALSE))</f>
        <v>8.4</v>
      </c>
      <c r="D315" s="2">
        <f>IF(ISBLANK(VLOOKUP($A315,$A$3:$D$57,COUNT($B$3:D$3)+1,FALSE)),NA(),VLOOKUP($A315,$A$3:$D$57,COUNT($B$3:D$3)+1,FALSE))</f>
        <v>8.16</v>
      </c>
      <c r="AD315" s="3"/>
      <c r="AE315" s="3"/>
      <c r="AF315" s="3" t="s">
        <v>24</v>
      </c>
      <c r="AG315" s="6">
        <v>4.7460000000000004</v>
      </c>
      <c r="AH315" s="6">
        <v>5.6349999999999998</v>
      </c>
      <c r="AI315" s="6">
        <v>6.2039999999999997</v>
      </c>
      <c r="AJ315" s="6">
        <v>6.625</v>
      </c>
      <c r="AK315" s="6">
        <v>6.96</v>
      </c>
      <c r="AL315" s="6">
        <v>7.2370000000000001</v>
      </c>
      <c r="AM315" s="6">
        <v>7.4740000000000002</v>
      </c>
      <c r="AN315" s="6">
        <v>7.681</v>
      </c>
      <c r="AO315" s="6">
        <v>7.8630000000000004</v>
      </c>
      <c r="AP315" s="6">
        <v>8.0269999999999992</v>
      </c>
      <c r="AQ315" s="6">
        <v>8.1760000000000002</v>
      </c>
      <c r="AR315" s="6">
        <v>8.3119999999999994</v>
      </c>
      <c r="AS315" s="6">
        <v>8.4359999999999999</v>
      </c>
      <c r="AT315" s="6">
        <v>8.5519999999999996</v>
      </c>
      <c r="AU315" s="6">
        <v>8.6590000000000007</v>
      </c>
      <c r="AV315" s="6">
        <v>8.76</v>
      </c>
      <c r="AW315" s="6">
        <v>8.8539999999999992</v>
      </c>
      <c r="AX315" s="6">
        <v>8.9429999999999996</v>
      </c>
      <c r="AY315" s="6">
        <v>9.0269999999999992</v>
      </c>
      <c r="AZ315" s="6">
        <v>9.1109999999999989</v>
      </c>
    </row>
    <row r="316" spans="1:52" s="2" customFormat="1" ht="14.25" customHeight="1">
      <c r="A316" s="3" t="str">
        <f>CONCATENATE("n=",ROUNDUP((MAX($H$59:$AB$59)/(100)*((COUNTA($A$232:$A315)+1))),0))</f>
        <v>n=47</v>
      </c>
      <c r="B316" s="2">
        <f>IF(ISBLANK(VLOOKUP($A316,$A$3:$D$57,COUNT($B$3:B$3)+1,FALSE)),NA(),VLOOKUP($A316,$A$3:$D$57,COUNT($B$3:B$3)+1,FALSE))</f>
        <v>63</v>
      </c>
      <c r="C316" s="2">
        <f>IF(ISBLANK(VLOOKUP($A316,$A$3:$D$57,COUNT($B$3:C$3)+1,FALSE)),NA(),VLOOKUP($A316,$A$3:$D$57,COUNT($B$3:C$3)+1,FALSE))</f>
        <v>8.08</v>
      </c>
      <c r="D316" s="2">
        <f>IF(ISBLANK(VLOOKUP($A316,$A$3:$D$57,COUNT($B$3:D$3)+1,FALSE)),NA(),VLOOKUP($A316,$A$3:$D$57,COUNT($B$3:D$3)+1,FALSE))</f>
        <v>53.25</v>
      </c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1:52" s="2" customFormat="1" ht="14.25" customHeight="1">
      <c r="A317" s="3" t="str">
        <f>CONCATENATE("n=",ROUNDUP((MAX($H$59:$AB$59)/(100)*((COUNTA($A$232:$A316)+1))),0))</f>
        <v>n=47</v>
      </c>
      <c r="B317" s="2">
        <f>IF(ISBLANK(VLOOKUP($A317,$A$3:$D$57,COUNT($B$3:B$3)+1,FALSE)),NA(),VLOOKUP($A317,$A$3:$D$57,COUNT($B$3:B$3)+1,FALSE))</f>
        <v>63</v>
      </c>
      <c r="C317" s="2">
        <f>IF(ISBLANK(VLOOKUP($A317,$A$3:$D$57,COUNT($B$3:C$3)+1,FALSE)),NA(),VLOOKUP($A317,$A$3:$D$57,COUNT($B$3:C$3)+1,FALSE))</f>
        <v>8.08</v>
      </c>
      <c r="D317" s="2">
        <f>IF(ISBLANK(VLOOKUP($A317,$A$3:$D$57,COUNT($B$3:D$3)+1,FALSE)),NA(),VLOOKUP($A317,$A$3:$D$57,COUNT($B$3:D$3)+1,FALSE))</f>
        <v>53.25</v>
      </c>
      <c r="AD317" s="3" t="s">
        <v>26</v>
      </c>
      <c r="AE317" s="3">
        <v>9</v>
      </c>
      <c r="AF317" s="3" t="s">
        <v>25</v>
      </c>
      <c r="AG317" s="6">
        <v>3.1989999999999998</v>
      </c>
      <c r="AH317" s="6">
        <v>3.9489999999999998</v>
      </c>
      <c r="AI317" s="6">
        <v>4.415</v>
      </c>
      <c r="AJ317" s="6">
        <v>4.7560000000000002</v>
      </c>
      <c r="AK317" s="6">
        <v>5.024</v>
      </c>
      <c r="AL317" s="6">
        <v>5.2439999999999998</v>
      </c>
      <c r="AM317" s="6">
        <v>5.4320000000000004</v>
      </c>
      <c r="AN317" s="6">
        <v>5.5949999999999998</v>
      </c>
      <c r="AO317" s="6">
        <v>5.7389999999999999</v>
      </c>
      <c r="AP317" s="6">
        <v>5.867</v>
      </c>
      <c r="AQ317" s="6">
        <v>5.9829999999999997</v>
      </c>
      <c r="AR317" s="6">
        <v>6.0890000000000004</v>
      </c>
      <c r="AS317" s="6">
        <v>6.1859999999999999</v>
      </c>
      <c r="AT317" s="6">
        <v>6.2759999999999998</v>
      </c>
      <c r="AU317" s="6">
        <v>6.359</v>
      </c>
      <c r="AV317" s="6">
        <v>6.4370000000000003</v>
      </c>
      <c r="AW317" s="6">
        <v>6.51</v>
      </c>
      <c r="AX317" s="6">
        <v>6.5789999999999997</v>
      </c>
      <c r="AY317" s="6">
        <v>6.6440000000000001</v>
      </c>
      <c r="AZ317" s="6">
        <v>6.7090000000000005</v>
      </c>
    </row>
    <row r="318" spans="1:52" s="2" customFormat="1" ht="14.25" customHeight="1">
      <c r="A318" s="3" t="str">
        <f>CONCATENATE("n=",ROUNDUP((MAX($H$59:$AB$59)/(100)*((COUNTA($A$232:$A317)+1))),0))</f>
        <v>n=48</v>
      </c>
      <c r="B318" s="2">
        <f>IF(ISBLANK(VLOOKUP($A318,$A$3:$D$57,COUNT($B$3:B$3)+1,FALSE)),NA(),VLOOKUP($A318,$A$3:$D$57,COUNT($B$3:B$3)+1,FALSE))</f>
        <v>13.36</v>
      </c>
      <c r="C318" s="2">
        <f>IF(ISBLANK(VLOOKUP($A318,$A$3:$D$57,COUNT($B$3:C$3)+1,FALSE)),NA(),VLOOKUP($A318,$A$3:$D$57,COUNT($B$3:C$3)+1,FALSE))</f>
        <v>6.95</v>
      </c>
      <c r="D318" s="2">
        <f>IF(ISBLANK(VLOOKUP($A318,$A$3:$D$57,COUNT($B$3:D$3)+1,FALSE)),NA(),VLOOKUP($A318,$A$3:$D$57,COUNT($B$3:D$3)+1,FALSE))</f>
        <v>6.73</v>
      </c>
      <c r="AD318" s="3"/>
      <c r="AE318" s="3"/>
      <c r="AF318" s="3" t="s">
        <v>24</v>
      </c>
      <c r="AG318" s="6">
        <v>4.5960000000000001</v>
      </c>
      <c r="AH318" s="6">
        <v>5.4279999999999999</v>
      </c>
      <c r="AI318" s="6">
        <v>5.9569999999999999</v>
      </c>
      <c r="AJ318" s="6">
        <v>6.3479999999999999</v>
      </c>
      <c r="AK318" s="6">
        <v>6.6580000000000004</v>
      </c>
      <c r="AL318" s="6">
        <v>6.915</v>
      </c>
      <c r="AM318" s="6">
        <v>7.1340000000000003</v>
      </c>
      <c r="AN318" s="6">
        <v>7.3250000000000002</v>
      </c>
      <c r="AO318" s="6">
        <v>7.4950000000000001</v>
      </c>
      <c r="AP318" s="6">
        <v>7.6470000000000002</v>
      </c>
      <c r="AQ318" s="6">
        <v>7.7839999999999998</v>
      </c>
      <c r="AR318" s="6">
        <v>7.91</v>
      </c>
      <c r="AS318" s="6">
        <v>8.0250000000000004</v>
      </c>
      <c r="AT318" s="6">
        <v>8.1319999999999997</v>
      </c>
      <c r="AU318" s="6">
        <v>8.2319999999999993</v>
      </c>
      <c r="AV318" s="6">
        <v>8.3249999999999993</v>
      </c>
      <c r="AW318" s="6">
        <v>8.4120000000000008</v>
      </c>
      <c r="AX318" s="6">
        <v>8.4949999999999992</v>
      </c>
      <c r="AY318" s="6">
        <v>8.5730000000000004</v>
      </c>
      <c r="AZ318" s="6">
        <v>8.6510000000000016</v>
      </c>
    </row>
    <row r="319" spans="1:52" s="2" customFormat="1" ht="14.25" customHeight="1">
      <c r="A319" s="3" t="str">
        <f>CONCATENATE("n=",ROUNDUP((MAX($H$59:$AB$59)/(100)*((COUNTA($A$232:$A318)+1))),0))</f>
        <v>n=48</v>
      </c>
      <c r="B319" s="2">
        <f>IF(ISBLANK(VLOOKUP($A319,$A$3:$D$57,COUNT($B$3:B$3)+1,FALSE)),NA(),VLOOKUP($A319,$A$3:$D$57,COUNT($B$3:B$3)+1,FALSE))</f>
        <v>13.36</v>
      </c>
      <c r="C319" s="2">
        <f>IF(ISBLANK(VLOOKUP($A319,$A$3:$D$57,COUNT($B$3:C$3)+1,FALSE)),NA(),VLOOKUP($A319,$A$3:$D$57,COUNT($B$3:C$3)+1,FALSE))</f>
        <v>6.95</v>
      </c>
      <c r="D319" s="2">
        <f>IF(ISBLANK(VLOOKUP($A319,$A$3:$D$57,COUNT($B$3:D$3)+1,FALSE)),NA(),VLOOKUP($A319,$A$3:$D$57,COUNT($B$3:D$3)+1,FALSE))</f>
        <v>6.73</v>
      </c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1:52" s="2" customFormat="1" ht="14.25" customHeight="1">
      <c r="A320" s="3" t="str">
        <f>CONCATENATE("n=",ROUNDUP((MAX($H$59:$AB$59)/(100)*((COUNTA($A$232:$A319)+1))),0))</f>
        <v>n=49</v>
      </c>
      <c r="B320" s="2">
        <f>IF(ISBLANK(VLOOKUP($A320,$A$3:$D$57,COUNT($B$3:B$3)+1,FALSE)),NA(),VLOOKUP($A320,$A$3:$D$57,COUNT($B$3:B$3)+1,FALSE))</f>
        <v>10.65</v>
      </c>
      <c r="C320" s="2">
        <f>IF(ISBLANK(VLOOKUP($A320,$A$3:$D$57,COUNT($B$3:C$3)+1,FALSE)),NA(),VLOOKUP($A320,$A$3:$D$57,COUNT($B$3:C$3)+1,FALSE))</f>
        <v>8.2799999999999994</v>
      </c>
      <c r="D320" s="2">
        <f>IF(ISBLANK(VLOOKUP($A320,$A$3:$D$57,COUNT($B$3:D$3)+1,FALSE)),NA(),VLOOKUP($A320,$A$3:$D$57,COUNT($B$3:D$3)+1,FALSE))</f>
        <v>21.26</v>
      </c>
      <c r="AD320" s="3" t="s">
        <v>26</v>
      </c>
      <c r="AE320" s="3">
        <v>10</v>
      </c>
      <c r="AF320" s="3" t="s">
        <v>25</v>
      </c>
      <c r="AG320" s="6">
        <v>3.1509999999999998</v>
      </c>
      <c r="AH320" s="6">
        <v>3.8769999999999998</v>
      </c>
      <c r="AI320" s="6">
        <v>4.327</v>
      </c>
      <c r="AJ320" s="6">
        <v>4.6539999999999999</v>
      </c>
      <c r="AK320" s="6">
        <v>4.9119999999999999</v>
      </c>
      <c r="AL320" s="6">
        <v>5.1239999999999997</v>
      </c>
      <c r="AM320" s="6">
        <v>5.3049999999999997</v>
      </c>
      <c r="AN320" s="6">
        <v>5.4610000000000003</v>
      </c>
      <c r="AO320" s="6">
        <v>5.5590000000000002</v>
      </c>
      <c r="AP320" s="6">
        <v>5.7220000000000004</v>
      </c>
      <c r="AQ320" s="6">
        <v>5.8330000000000002</v>
      </c>
      <c r="AR320" s="6">
        <v>5.9349999999999996</v>
      </c>
      <c r="AS320" s="6">
        <v>6.0279999999999996</v>
      </c>
      <c r="AT320" s="6">
        <v>6.1139999999999999</v>
      </c>
      <c r="AU320" s="6">
        <v>6.194</v>
      </c>
      <c r="AV320" s="6">
        <v>6.2690000000000001</v>
      </c>
      <c r="AW320" s="6">
        <v>6.3390000000000004</v>
      </c>
      <c r="AX320" s="6">
        <v>6.4050000000000002</v>
      </c>
      <c r="AY320" s="6">
        <v>6.4669999999999996</v>
      </c>
      <c r="AZ320" s="6">
        <v>6.5244999999999997</v>
      </c>
    </row>
    <row r="321" spans="1:52" s="2" customFormat="1" ht="14.25" customHeight="1">
      <c r="A321" s="3" t="str">
        <f>CONCATENATE("n=",ROUNDUP((MAX($H$59:$AB$59)/(100)*((COUNTA($A$232:$A320)+1))),0))</f>
        <v>n=49</v>
      </c>
      <c r="B321" s="2">
        <f>IF(ISBLANK(VLOOKUP($A321,$A$3:$D$57,COUNT($B$3:B$3)+1,FALSE)),NA(),VLOOKUP($A321,$A$3:$D$57,COUNT($B$3:B$3)+1,FALSE))</f>
        <v>10.65</v>
      </c>
      <c r="C321" s="2">
        <f>IF(ISBLANK(VLOOKUP($A321,$A$3:$D$57,COUNT($B$3:C$3)+1,FALSE)),NA(),VLOOKUP($A321,$A$3:$D$57,COUNT($B$3:C$3)+1,FALSE))</f>
        <v>8.2799999999999994</v>
      </c>
      <c r="D321" s="2">
        <f>IF(ISBLANK(VLOOKUP($A321,$A$3:$D$57,COUNT($B$3:D$3)+1,FALSE)),NA(),VLOOKUP($A321,$A$3:$D$57,COUNT($B$3:D$3)+1,FALSE))</f>
        <v>21.26</v>
      </c>
      <c r="AD321" s="3"/>
      <c r="AE321" s="3"/>
      <c r="AF321" s="3" t="s">
        <v>24</v>
      </c>
      <c r="AG321" s="6">
        <v>4.4820000000000002</v>
      </c>
      <c r="AH321" s="6">
        <v>5.27</v>
      </c>
      <c r="AI321" s="6">
        <v>5.7690000000000001</v>
      </c>
      <c r="AJ321" s="6">
        <v>6.1360000000000001</v>
      </c>
      <c r="AK321" s="6">
        <v>6.4279999999999999</v>
      </c>
      <c r="AL321" s="6">
        <v>6.6689999999999996</v>
      </c>
      <c r="AM321" s="6">
        <v>6.875</v>
      </c>
      <c r="AN321" s="6">
        <v>7.0549999999999997</v>
      </c>
      <c r="AO321" s="6">
        <v>7.2130000000000001</v>
      </c>
      <c r="AP321" s="6">
        <v>7.3559999999999999</v>
      </c>
      <c r="AQ321" s="6">
        <v>7.4850000000000003</v>
      </c>
      <c r="AR321" s="6">
        <v>7.6029999999999998</v>
      </c>
      <c r="AS321" s="6">
        <v>7.7119999999999997</v>
      </c>
      <c r="AT321" s="6">
        <v>7.8120000000000003</v>
      </c>
      <c r="AU321" s="6">
        <v>7.9059999999999997</v>
      </c>
      <c r="AV321" s="6">
        <v>7.9930000000000003</v>
      </c>
      <c r="AW321" s="6">
        <v>8.0760000000000005</v>
      </c>
      <c r="AX321" s="6">
        <v>8.1530000000000005</v>
      </c>
      <c r="AY321" s="6">
        <v>8.2260000000000009</v>
      </c>
      <c r="AZ321" s="6">
        <v>8.2935000000000016</v>
      </c>
    </row>
    <row r="322" spans="1:52" s="2" customFormat="1" ht="14.25" customHeight="1">
      <c r="A322" s="3" t="str">
        <f>CONCATENATE("n=",ROUNDUP((MAX($H$59:$AB$59)/(100)*((COUNTA($A$232:$A321)+1))),0))</f>
        <v>n=50</v>
      </c>
      <c r="B322" s="2">
        <f>IF(ISBLANK(VLOOKUP($A322,$A$3:$D$57,COUNT($B$3:B$3)+1,FALSE)),NA(),VLOOKUP($A322,$A$3:$D$57,COUNT($B$3:B$3)+1,FALSE))</f>
        <v>10.51</v>
      </c>
      <c r="C322" s="2">
        <f>IF(ISBLANK(VLOOKUP($A322,$A$3:$D$57,COUNT($B$3:C$3)+1,FALSE)),NA(),VLOOKUP($A322,$A$3:$D$57,COUNT($B$3:C$3)+1,FALSE))</f>
        <v>5.16</v>
      </c>
      <c r="D322" s="2">
        <f>IF(ISBLANK(VLOOKUP($A322,$A$3:$D$57,COUNT($B$3:D$3)+1,FALSE)),NA(),VLOOKUP($A322,$A$3:$D$57,COUNT($B$3:D$3)+1,FALSE))</f>
        <v>5.18</v>
      </c>
      <c r="AD322" s="3"/>
      <c r="AE322" s="3"/>
      <c r="AF322" s="3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1:52" s="2" customFormat="1" ht="14.25" customHeight="1">
      <c r="A323" s="3" t="str">
        <f>CONCATENATE("n=",ROUNDUP((MAX($H$59:$AB$59)/(100)*((COUNTA($A$232:$A322)+1))),0))</f>
        <v>n=51</v>
      </c>
      <c r="B323" s="2">
        <f>IF(ISBLANK(VLOOKUP($A323,$A$3:$D$57,COUNT($B$3:B$3)+1,FALSE)),NA(),VLOOKUP($A323,$A$3:$D$57,COUNT($B$3:B$3)+1,FALSE))</f>
        <v>34.75</v>
      </c>
      <c r="C323" s="2">
        <f>IF(ISBLANK(VLOOKUP($A323,$A$3:$D$57,COUNT($B$3:C$3)+1,FALSE)),NA(),VLOOKUP($A323,$A$3:$D$57,COUNT($B$3:C$3)+1,FALSE))</f>
        <v>10.61</v>
      </c>
      <c r="D323" s="2">
        <f>IF(ISBLANK(VLOOKUP($A323,$A$3:$D$57,COUNT($B$3:D$3)+1,FALSE)),NA(),VLOOKUP($A323,$A$3:$D$57,COUNT($B$3:D$3)+1,FALSE))</f>
        <v>57.77</v>
      </c>
      <c r="AD323" s="3" t="s">
        <v>26</v>
      </c>
      <c r="AE323" s="3">
        <v>11</v>
      </c>
      <c r="AF323" s="3" t="s">
        <v>25</v>
      </c>
      <c r="AG323" s="6">
        <v>3.113</v>
      </c>
      <c r="AH323" s="6">
        <v>3.82</v>
      </c>
      <c r="AI323" s="6">
        <v>4.2560000000000002</v>
      </c>
      <c r="AJ323" s="6">
        <v>4.5739999999999998</v>
      </c>
      <c r="AK323" s="6">
        <v>4.8230000000000004</v>
      </c>
      <c r="AL323" s="6">
        <v>5.0279999999999996</v>
      </c>
      <c r="AM323" s="6">
        <v>5.202</v>
      </c>
      <c r="AN323" s="6">
        <v>5.3529999999999998</v>
      </c>
      <c r="AO323" s="6">
        <v>5.4870000000000001</v>
      </c>
      <c r="AP323" s="6">
        <v>5.6050000000000004</v>
      </c>
      <c r="AQ323" s="6">
        <v>5.7130000000000001</v>
      </c>
      <c r="AR323" s="6">
        <v>5.8109999999999999</v>
      </c>
      <c r="AS323" s="6">
        <v>5.9009999999999998</v>
      </c>
      <c r="AT323" s="6">
        <v>5.984</v>
      </c>
      <c r="AU323" s="6">
        <v>6.0620000000000003</v>
      </c>
      <c r="AV323" s="6">
        <v>6.1340000000000003</v>
      </c>
      <c r="AW323" s="6">
        <v>6.202</v>
      </c>
      <c r="AX323" s="6">
        <v>6.2649999999999997</v>
      </c>
      <c r="AY323" s="6">
        <v>6.3259999999999996</v>
      </c>
      <c r="AZ323" s="6">
        <v>6.3810000000000002</v>
      </c>
    </row>
    <row r="324" spans="1:52" s="2" customFormat="1" ht="14.25" customHeight="1">
      <c r="A324" s="3" t="str">
        <f>CONCATENATE("n=",ROUNDUP((MAX($H$59:$AB$59)/(100)*((COUNTA($A$232:$A323)+1))),0))</f>
        <v>n=51</v>
      </c>
      <c r="B324" s="2">
        <f>IF(ISBLANK(VLOOKUP($A324,$A$3:$D$57,COUNT($B$3:B$3)+1,FALSE)),NA(),VLOOKUP($A324,$A$3:$D$57,COUNT($B$3:B$3)+1,FALSE))</f>
        <v>34.75</v>
      </c>
      <c r="C324" s="2">
        <f>IF(ISBLANK(VLOOKUP($A324,$A$3:$D$57,COUNT($B$3:C$3)+1,FALSE)),NA(),VLOOKUP($A324,$A$3:$D$57,COUNT($B$3:C$3)+1,FALSE))</f>
        <v>10.61</v>
      </c>
      <c r="D324" s="2">
        <f>IF(ISBLANK(VLOOKUP($A324,$A$3:$D$57,COUNT($B$3:D$3)+1,FALSE)),NA(),VLOOKUP($A324,$A$3:$D$57,COUNT($B$3:D$3)+1,FALSE))</f>
        <v>57.77</v>
      </c>
      <c r="AD324" s="3"/>
      <c r="AE324" s="3"/>
      <c r="AF324" s="3" t="s">
        <v>24</v>
      </c>
      <c r="AG324" s="6">
        <v>4.3920000000000003</v>
      </c>
      <c r="AH324" s="6">
        <v>5.1459999999999999</v>
      </c>
      <c r="AI324" s="6">
        <v>5.6210000000000004</v>
      </c>
      <c r="AJ324" s="6">
        <v>5.97</v>
      </c>
      <c r="AK324" s="6">
        <v>6.2469999999999999</v>
      </c>
      <c r="AL324" s="6">
        <v>6.476</v>
      </c>
      <c r="AM324" s="6">
        <v>6.6719999999999997</v>
      </c>
      <c r="AN324" s="6">
        <v>6.8419999999999996</v>
      </c>
      <c r="AO324" s="6">
        <v>6.992</v>
      </c>
      <c r="AP324" s="6">
        <v>7.1280000000000001</v>
      </c>
      <c r="AQ324" s="6">
        <v>7.25</v>
      </c>
      <c r="AR324" s="6">
        <v>7.3620000000000001</v>
      </c>
      <c r="AS324" s="6">
        <v>7.4649999999999999</v>
      </c>
      <c r="AT324" s="6">
        <v>7.56</v>
      </c>
      <c r="AU324" s="6">
        <v>7.649</v>
      </c>
      <c r="AV324" s="6">
        <v>7.7320000000000002</v>
      </c>
      <c r="AW324" s="6">
        <v>7.8090000000000002</v>
      </c>
      <c r="AX324" s="6">
        <v>7.883</v>
      </c>
      <c r="AY324" s="6">
        <v>7.952</v>
      </c>
      <c r="AZ324" s="6">
        <v>8.016</v>
      </c>
    </row>
    <row r="325" spans="1:52" s="2" customFormat="1" ht="14.25" customHeight="1">
      <c r="A325" s="3" t="str">
        <f>CONCATENATE("n=",ROUNDUP((MAX($H$59:$AB$59)/(100)*((COUNTA($A$232:$A324)+1))),0))</f>
        <v>n=52</v>
      </c>
      <c r="B325" s="2">
        <f>IF(ISBLANK(VLOOKUP($A325,$A$3:$D$57,COUNT($B$3:B$3)+1,FALSE)),NA(),VLOOKUP($A325,$A$3:$D$57,COUNT($B$3:B$3)+1,FALSE))</f>
        <v>13.18</v>
      </c>
      <c r="C325" s="2">
        <f>IF(ISBLANK(VLOOKUP($A325,$A$3:$D$57,COUNT($B$3:C$3)+1,FALSE)),NA(),VLOOKUP($A325,$A$3:$D$57,COUNT($B$3:C$3)+1,FALSE))</f>
        <v>6.01</v>
      </c>
      <c r="D325" s="2">
        <f>IF(ISBLANK(VLOOKUP($A325,$A$3:$D$57,COUNT($B$3:D$3)+1,FALSE)),NA(),VLOOKUP($A325,$A$3:$D$57,COUNT($B$3:D$3)+1,FALSE))</f>
        <v>49.62</v>
      </c>
      <c r="AD325" s="3"/>
      <c r="AE325" s="3"/>
      <c r="AF325" s="3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1:52" s="2" customFormat="1" ht="14.25" customHeight="1">
      <c r="A326" s="3" t="str">
        <f>CONCATENATE("n=",ROUNDUP((MAX($H$59:$AB$59)/(100)*((COUNTA($A$232:$A325)+1))),0))</f>
        <v>n=52</v>
      </c>
      <c r="B326" s="2">
        <f>IF(ISBLANK(VLOOKUP($A326,$A$3:$D$57,COUNT($B$3:B$3)+1,FALSE)),NA(),VLOOKUP($A326,$A$3:$D$57,COUNT($B$3:B$3)+1,FALSE))</f>
        <v>13.18</v>
      </c>
      <c r="C326" s="2">
        <f>IF(ISBLANK(VLOOKUP($A326,$A$3:$D$57,COUNT($B$3:C$3)+1,FALSE)),NA(),VLOOKUP($A326,$A$3:$D$57,COUNT($B$3:C$3)+1,FALSE))</f>
        <v>6.01</v>
      </c>
      <c r="D326" s="2">
        <f>IF(ISBLANK(VLOOKUP($A326,$A$3:$D$57,COUNT($B$3:D$3)+1,FALSE)),NA(),VLOOKUP($A326,$A$3:$D$57,COUNT($B$3:D$3)+1,FALSE))</f>
        <v>49.62</v>
      </c>
      <c r="AD326" s="3" t="s">
        <v>26</v>
      </c>
      <c r="AE326" s="3">
        <v>12</v>
      </c>
      <c r="AF326" s="3" t="s">
        <v>25</v>
      </c>
      <c r="AG326" s="6">
        <v>3.0819999999999999</v>
      </c>
      <c r="AH326" s="6">
        <v>3.7730000000000001</v>
      </c>
      <c r="AI326" s="6">
        <v>4.1989999999999998</v>
      </c>
      <c r="AJ326" s="6">
        <v>4.508</v>
      </c>
      <c r="AK326" s="6">
        <v>4.7510000000000003</v>
      </c>
      <c r="AL326" s="6">
        <v>4.95</v>
      </c>
      <c r="AM326" s="6">
        <v>5.1189999999999998</v>
      </c>
      <c r="AN326" s="6">
        <v>5.2649999999999997</v>
      </c>
      <c r="AO326" s="6">
        <v>5.3949999999999996</v>
      </c>
      <c r="AP326" s="6">
        <v>5.5110000000000001</v>
      </c>
      <c r="AQ326" s="6">
        <v>5.6150000000000002</v>
      </c>
      <c r="AR326" s="6">
        <v>5.71</v>
      </c>
      <c r="AS326" s="6">
        <v>5.798</v>
      </c>
      <c r="AT326" s="6">
        <v>5.8780000000000001</v>
      </c>
      <c r="AU326" s="6">
        <v>5.9530000000000003</v>
      </c>
      <c r="AV326" s="6">
        <v>6.0229999999999997</v>
      </c>
      <c r="AW326" s="6">
        <v>6.0890000000000004</v>
      </c>
      <c r="AX326" s="6">
        <v>6.1509999999999998</v>
      </c>
      <c r="AY326" s="6">
        <v>6.2089999999999996</v>
      </c>
      <c r="AZ326" s="6">
        <v>6.2629999999999999</v>
      </c>
    </row>
    <row r="327" spans="1:52" s="2" customFormat="1" ht="14.25" customHeight="1">
      <c r="A327" s="3" t="str">
        <f>CONCATENATE("n=",ROUNDUP((MAX($H$59:$AB$59)/(100)*((COUNTA($A$232:$A326)+1))),0))</f>
        <v>n=53</v>
      </c>
      <c r="B327" s="2">
        <f>IF(ISBLANK(VLOOKUP($A327,$A$3:$D$57,COUNT($B$3:B$3)+1,FALSE)),NA(),VLOOKUP($A327,$A$3:$D$57,COUNT($B$3:B$3)+1,FALSE))</f>
        <v>14.5</v>
      </c>
      <c r="C327" s="2">
        <f>IF(ISBLANK(VLOOKUP($A327,$A$3:$D$57,COUNT($B$3:C$3)+1,FALSE)),NA(),VLOOKUP($A327,$A$3:$D$57,COUNT($B$3:C$3)+1,FALSE))</f>
        <v>6.91</v>
      </c>
      <c r="D327" s="2">
        <f>IF(ISBLANK(VLOOKUP($A327,$A$3:$D$57,COUNT($B$3:D$3)+1,FALSE)),NA(),VLOOKUP($A327,$A$3:$D$57,COUNT($B$3:D$3)+1,FALSE))</f>
        <v>9.7100000000000009</v>
      </c>
      <c r="AD327" s="3"/>
      <c r="AE327" s="3"/>
      <c r="AF327" s="3" t="s">
        <v>24</v>
      </c>
      <c r="AG327" s="6">
        <v>4.32</v>
      </c>
      <c r="AH327" s="6">
        <v>5.0460000000000003</v>
      </c>
      <c r="AI327" s="6">
        <v>5.5019999999999998</v>
      </c>
      <c r="AJ327" s="6">
        <v>5.8360000000000003</v>
      </c>
      <c r="AK327" s="6">
        <v>6.101</v>
      </c>
      <c r="AL327" s="6">
        <v>6.3209999999999997</v>
      </c>
      <c r="AM327" s="6">
        <v>6.5069999999999997</v>
      </c>
      <c r="AN327" s="6">
        <v>6.67</v>
      </c>
      <c r="AO327" s="6">
        <v>6.8140000000000001</v>
      </c>
      <c r="AP327" s="6">
        <v>6.9429999999999996</v>
      </c>
      <c r="AQ327" s="6">
        <v>7.06</v>
      </c>
      <c r="AR327" s="6">
        <v>7.1669999999999998</v>
      </c>
      <c r="AS327" s="6">
        <v>7.2649999999999997</v>
      </c>
      <c r="AT327" s="6">
        <v>7.3559999999999999</v>
      </c>
      <c r="AU327" s="6">
        <v>7.4409999999999998</v>
      </c>
      <c r="AV327" s="6">
        <v>7.52</v>
      </c>
      <c r="AW327" s="6">
        <v>7.5940000000000003</v>
      </c>
      <c r="AX327" s="6">
        <v>7.665</v>
      </c>
      <c r="AY327" s="6">
        <v>7.7309999999999999</v>
      </c>
      <c r="AZ327" s="6">
        <v>7.7919999999999998</v>
      </c>
    </row>
    <row r="328" spans="1:52" s="2" customFormat="1" ht="14.25" customHeight="1">
      <c r="A328" s="3" t="str">
        <f>CONCATENATE("n=",ROUNDUP((MAX($H$59:$AB$59)/(100)*((COUNTA($A$232:$A327)+1))),0))</f>
        <v>n=53</v>
      </c>
      <c r="B328" s="2">
        <f>IF(ISBLANK(VLOOKUP($A328,$A$3:$D$57,COUNT($B$3:B$3)+1,FALSE)),NA(),VLOOKUP($A328,$A$3:$D$57,COUNT($B$3:B$3)+1,FALSE))</f>
        <v>14.5</v>
      </c>
      <c r="C328" s="2">
        <f>IF(ISBLANK(VLOOKUP($A328,$A$3:$D$57,COUNT($B$3:C$3)+1,FALSE)),NA(),VLOOKUP($A328,$A$3:$D$57,COUNT($B$3:C$3)+1,FALSE))</f>
        <v>6.91</v>
      </c>
      <c r="D328" s="2">
        <f>IF(ISBLANK(VLOOKUP($A328,$A$3:$D$57,COUNT($B$3:D$3)+1,FALSE)),NA(),VLOOKUP($A328,$A$3:$D$57,COUNT($B$3:D$3)+1,FALSE))</f>
        <v>9.7100000000000009</v>
      </c>
      <c r="AD328" s="3"/>
      <c r="AE328" s="3"/>
      <c r="AF328" s="3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1:52" s="2" customFormat="1" ht="14.25" customHeight="1">
      <c r="A329" s="3" t="str">
        <f>CONCATENATE("n=",ROUNDUP((MAX($H$59:$AB$59)/(100)*((COUNTA($A$232:$A328)+1))),0))</f>
        <v>n=54</v>
      </c>
      <c r="B329" s="2">
        <f>IF(ISBLANK(VLOOKUP($A329,$A$3:$D$57,COUNT($B$3:B$3)+1,FALSE)),NA(),VLOOKUP($A329,$A$3:$D$57,COUNT($B$3:B$3)+1,FALSE))</f>
        <v>9.98</v>
      </c>
      <c r="C329" s="2">
        <f>IF(ISBLANK(VLOOKUP($A329,$A$3:$D$57,COUNT($B$3:C$3)+1,FALSE)),NA(),VLOOKUP($A329,$A$3:$D$57,COUNT($B$3:C$3)+1,FALSE))</f>
        <v>12.34</v>
      </c>
      <c r="D329" s="2">
        <f>IF(ISBLANK(VLOOKUP($A329,$A$3:$D$57,COUNT($B$3:D$3)+1,FALSE)),NA(),VLOOKUP($A329,$A$3:$D$57,COUNT($B$3:D$3)+1,FALSE))</f>
        <v>7.38</v>
      </c>
      <c r="AD329" s="3" t="s">
        <v>26</v>
      </c>
      <c r="AE329" s="3">
        <v>13</v>
      </c>
      <c r="AF329" s="3" t="s">
        <v>25</v>
      </c>
      <c r="AG329" s="6">
        <v>3.0550000000000002</v>
      </c>
      <c r="AH329" s="6">
        <v>3.7349999999999999</v>
      </c>
      <c r="AI329" s="6">
        <v>4.1509999999999998</v>
      </c>
      <c r="AJ329" s="6">
        <v>4.4530000000000003</v>
      </c>
      <c r="AK329" s="6">
        <v>4.6900000000000004</v>
      </c>
      <c r="AL329" s="6">
        <v>4.8849999999999998</v>
      </c>
      <c r="AM329" s="6">
        <v>5.0490000000000004</v>
      </c>
      <c r="AN329" s="6">
        <v>5.1920000000000002</v>
      </c>
      <c r="AO329" s="6">
        <v>5.3179999999999996</v>
      </c>
      <c r="AP329" s="6">
        <v>5.431</v>
      </c>
      <c r="AQ329" s="6">
        <v>5.5330000000000004</v>
      </c>
      <c r="AR329" s="6">
        <v>5.625</v>
      </c>
      <c r="AS329" s="6">
        <v>5.7110000000000003</v>
      </c>
      <c r="AT329" s="6">
        <v>5.7889999999999997</v>
      </c>
      <c r="AU329" s="6">
        <v>5.8620000000000001</v>
      </c>
      <c r="AV329" s="6">
        <v>5.931</v>
      </c>
      <c r="AW329" s="6">
        <v>5.9950000000000001</v>
      </c>
      <c r="AX329" s="6">
        <v>6.0549999999999997</v>
      </c>
      <c r="AY329" s="6">
        <v>6.1120000000000001</v>
      </c>
      <c r="AZ329" s="6">
        <v>6.1645000000000003</v>
      </c>
    </row>
    <row r="330" spans="1:52" s="2" customFormat="1" ht="14.25" customHeight="1">
      <c r="A330" s="3" t="str">
        <f>CONCATENATE("n=",ROUNDUP((MAX($H$59:$AB$59)/(100)*((COUNTA($A$232:$A329)+1))),0))</f>
        <v>n=54</v>
      </c>
      <c r="B330" s="2">
        <f>IF(ISBLANK(VLOOKUP($A330,$A$3:$D$57,COUNT($B$3:B$3)+1,FALSE)),NA(),VLOOKUP($A330,$A$3:$D$57,COUNT($B$3:B$3)+1,FALSE))</f>
        <v>9.98</v>
      </c>
      <c r="C330" s="2">
        <f>IF(ISBLANK(VLOOKUP($A330,$A$3:$D$57,COUNT($B$3:C$3)+1,FALSE)),NA(),VLOOKUP($A330,$A$3:$D$57,COUNT($B$3:C$3)+1,FALSE))</f>
        <v>12.34</v>
      </c>
      <c r="D330" s="2">
        <f>IF(ISBLANK(VLOOKUP($A330,$A$3:$D$57,COUNT($B$3:D$3)+1,FALSE)),NA(),VLOOKUP($A330,$A$3:$D$57,COUNT($B$3:D$3)+1,FALSE))</f>
        <v>7.38</v>
      </c>
      <c r="AD330" s="3"/>
      <c r="AE330" s="3"/>
      <c r="AF330" s="3" t="s">
        <v>24</v>
      </c>
      <c r="AG330" s="6">
        <v>4.26</v>
      </c>
      <c r="AH330" s="6">
        <v>4.9640000000000004</v>
      </c>
      <c r="AI330" s="6">
        <v>5.4039999999999999</v>
      </c>
      <c r="AJ330" s="6">
        <v>5.7270000000000003</v>
      </c>
      <c r="AK330" s="6">
        <v>5.9809999999999999</v>
      </c>
      <c r="AL330" s="6">
        <v>6.1920000000000002</v>
      </c>
      <c r="AM330" s="6">
        <v>6.3719999999999999</v>
      </c>
      <c r="AN330" s="6">
        <v>6.5279999999999996</v>
      </c>
      <c r="AO330" s="6">
        <v>6.6669999999999998</v>
      </c>
      <c r="AP330" s="6">
        <v>6.7910000000000004</v>
      </c>
      <c r="AQ330" s="6">
        <v>6.9029999999999996</v>
      </c>
      <c r="AR330" s="6">
        <v>7.0060000000000002</v>
      </c>
      <c r="AS330" s="6">
        <v>7.101</v>
      </c>
      <c r="AT330" s="6">
        <v>7.1879999999999997</v>
      </c>
      <c r="AU330" s="6">
        <v>7.2690000000000001</v>
      </c>
      <c r="AV330" s="6">
        <v>7.3449999999999998</v>
      </c>
      <c r="AW330" s="6">
        <v>7.4169999999999998</v>
      </c>
      <c r="AX330" s="6">
        <v>7.4850000000000003</v>
      </c>
      <c r="AY330" s="6">
        <v>7.548</v>
      </c>
      <c r="AZ330" s="6">
        <v>7.6065000000000005</v>
      </c>
    </row>
    <row r="331" spans="1:52" s="2" customFormat="1" ht="14.25" customHeight="1">
      <c r="A331" s="3" t="str">
        <f>CONCATENATE("n=",ROUNDUP((MAX($H$59:$AB$59)/(100)*((COUNTA($A$232:$A330)+1))),0))</f>
        <v>n=55</v>
      </c>
      <c r="B331" s="2">
        <f>IF(ISBLANK(VLOOKUP($A331,$A$3:$D$57,COUNT($B$3:B$3)+1,FALSE)),NA(),VLOOKUP($A331,$A$3:$D$57,COUNT($B$3:B$3)+1,FALSE))</f>
        <v>8</v>
      </c>
      <c r="C331" s="2">
        <f>IF(ISBLANK(VLOOKUP($A331,$A$3:$D$57,COUNT($B$3:C$3)+1,FALSE)),NA(),VLOOKUP($A331,$A$3:$D$57,COUNT($B$3:C$3)+1,FALSE))</f>
        <v>7.6</v>
      </c>
      <c r="D331" s="2">
        <f>IF(ISBLANK(VLOOKUP($A331,$A$3:$D$57,COUNT($B$3:D$3)+1,FALSE)),NA(),VLOOKUP($A331,$A$3:$D$57,COUNT($B$3:D$3)+1,FALSE))</f>
        <v>17.71</v>
      </c>
      <c r="AD331" s="3"/>
      <c r="AE331" s="3"/>
      <c r="AF331" s="3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1:52" s="2" customFormat="1" ht="14.25" customHeight="1">
      <c r="A332" s="3" t="str">
        <f>CONCATENATE("n=",ROUNDUP((MAX($H$59:$AB$59)/(100)*((COUNTA($A$232:$A331)+1))),0))</f>
        <v>n=55</v>
      </c>
      <c r="B332" s="2">
        <f>IF(ISBLANK(VLOOKUP($A332,$A$3:$D$57,COUNT($B$3:B$3)+1,FALSE)),NA(),VLOOKUP($A332,$A$3:$D$57,COUNT($B$3:B$3)+1,FALSE))</f>
        <v>8</v>
      </c>
      <c r="C332" s="2">
        <f>IF(ISBLANK(VLOOKUP($A332,$A$3:$D$57,COUNT($B$3:C$3)+1,FALSE)),NA(),VLOOKUP($A332,$A$3:$D$57,COUNT($B$3:C$3)+1,FALSE))</f>
        <v>7.6</v>
      </c>
      <c r="D332" s="2">
        <f>IF(ISBLANK(VLOOKUP($A332,$A$3:$D$57,COUNT($B$3:D$3)+1,FALSE)),NA(),VLOOKUP($A332,$A$3:$D$57,COUNT($B$3:D$3)+1,FALSE))</f>
        <v>17.71</v>
      </c>
      <c r="AD332" s="3" t="s">
        <v>26</v>
      </c>
      <c r="AE332" s="3">
        <v>14</v>
      </c>
      <c r="AF332" s="3" t="s">
        <v>25</v>
      </c>
      <c r="AG332" s="6">
        <v>3.0329999999999999</v>
      </c>
      <c r="AH332" s="6">
        <v>3.702</v>
      </c>
      <c r="AI332" s="6">
        <v>4.1109999999999998</v>
      </c>
      <c r="AJ332" s="6">
        <v>4.407</v>
      </c>
      <c r="AK332" s="6">
        <v>4.6390000000000002</v>
      </c>
      <c r="AL332" s="6">
        <v>4.8289999999999997</v>
      </c>
      <c r="AM332" s="6">
        <v>4.99</v>
      </c>
      <c r="AN332" s="6">
        <v>5.1310000000000002</v>
      </c>
      <c r="AO332" s="6">
        <v>5.2539999999999996</v>
      </c>
      <c r="AP332" s="6">
        <v>5.3639999999999999</v>
      </c>
      <c r="AQ332" s="6">
        <v>5.4630000000000001</v>
      </c>
      <c r="AR332" s="6">
        <v>5.5540000000000003</v>
      </c>
      <c r="AS332" s="6">
        <v>5.6369999999999996</v>
      </c>
      <c r="AT332" s="6">
        <v>5.7140000000000004</v>
      </c>
      <c r="AU332" s="6">
        <v>5.7859999999999996</v>
      </c>
      <c r="AV332" s="6">
        <v>5.8520000000000003</v>
      </c>
      <c r="AW332" s="6">
        <v>5.915</v>
      </c>
      <c r="AX332" s="6">
        <v>5.9740000000000002</v>
      </c>
      <c r="AY332" s="6">
        <v>6.0289999999999999</v>
      </c>
      <c r="AZ332" s="6">
        <v>6.0804999999999998</v>
      </c>
    </row>
    <row r="333" spans="1:52" s="2" customFormat="1" ht="14.25" customHeight="1">
      <c r="A333" s="3"/>
      <c r="AD333" s="3"/>
      <c r="AE333" s="3"/>
      <c r="AF333" s="3" t="s">
        <v>24</v>
      </c>
      <c r="AG333" s="6">
        <v>4.21</v>
      </c>
      <c r="AH333" s="6">
        <v>4.8949999999999996</v>
      </c>
      <c r="AI333" s="6">
        <v>5.3220000000000001</v>
      </c>
      <c r="AJ333" s="6">
        <v>5.6340000000000003</v>
      </c>
      <c r="AK333" s="6">
        <v>5.8810000000000002</v>
      </c>
      <c r="AL333" s="6">
        <v>6.085</v>
      </c>
      <c r="AM333" s="6">
        <v>6.258</v>
      </c>
      <c r="AN333" s="6">
        <v>6.4089999999999998</v>
      </c>
      <c r="AO333" s="6">
        <v>6.5430000000000001</v>
      </c>
      <c r="AP333" s="6">
        <v>6.6639999999999997</v>
      </c>
      <c r="AQ333" s="6">
        <v>6.7720000000000002</v>
      </c>
      <c r="AR333" s="6">
        <v>6.8710000000000004</v>
      </c>
      <c r="AS333" s="6">
        <v>6.9619999999999997</v>
      </c>
      <c r="AT333" s="6">
        <v>7.0469999999999997</v>
      </c>
      <c r="AU333" s="6">
        <v>7.1260000000000003</v>
      </c>
      <c r="AV333" s="6">
        <v>7.1989999999999998</v>
      </c>
      <c r="AW333" s="6">
        <v>7.2679999999999998</v>
      </c>
      <c r="AX333" s="6">
        <v>7.3330000000000002</v>
      </c>
      <c r="AY333" s="6">
        <v>7.3949999999999996</v>
      </c>
      <c r="AZ333" s="6">
        <v>7.4514999999999993</v>
      </c>
    </row>
    <row r="334" spans="1:52" s="2" customFormat="1" ht="14.25" customHeight="1">
      <c r="A334" s="3"/>
      <c r="AD334" s="3"/>
      <c r="AE334" s="3"/>
      <c r="AF334" s="3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1:52" s="2" customFormat="1" ht="14.25" customHeight="1">
      <c r="A335" s="3"/>
      <c r="AD335" s="3" t="s">
        <v>26</v>
      </c>
      <c r="AE335" s="3">
        <v>15</v>
      </c>
      <c r="AF335" s="3" t="s">
        <v>25</v>
      </c>
      <c r="AG335" s="6">
        <v>3.0139999999999998</v>
      </c>
      <c r="AH335" s="6">
        <v>3.6739999999999999</v>
      </c>
      <c r="AI335" s="6">
        <v>4.0759999999999996</v>
      </c>
      <c r="AJ335" s="6">
        <v>4.367</v>
      </c>
      <c r="AK335" s="6">
        <v>4.5949999999999998</v>
      </c>
      <c r="AL335" s="6">
        <v>4.782</v>
      </c>
      <c r="AM335" s="6">
        <v>4.9400000000000004</v>
      </c>
      <c r="AN335" s="6">
        <v>5.077</v>
      </c>
      <c r="AO335" s="6">
        <v>5.1980000000000004</v>
      </c>
      <c r="AP335" s="6">
        <v>5.306</v>
      </c>
      <c r="AQ335" s="6">
        <v>5.4039999999999999</v>
      </c>
      <c r="AR335" s="6">
        <v>5.4930000000000003</v>
      </c>
      <c r="AS335" s="6">
        <v>5.5739999999999998</v>
      </c>
      <c r="AT335" s="6">
        <v>5.649</v>
      </c>
      <c r="AU335" s="6">
        <v>5.72</v>
      </c>
      <c r="AV335" s="6">
        <v>5.7850000000000001</v>
      </c>
      <c r="AW335" s="6">
        <v>5.8460000000000001</v>
      </c>
      <c r="AX335" s="6">
        <v>5.9039999999999999</v>
      </c>
      <c r="AY335" s="6">
        <v>5.9580000000000002</v>
      </c>
      <c r="AZ335" s="6">
        <v>6.0084999999999997</v>
      </c>
    </row>
    <row r="336" spans="1:52" s="2" customFormat="1" ht="14.25" customHeight="1">
      <c r="A336" s="3"/>
      <c r="AD336" s="3"/>
      <c r="AE336" s="3"/>
      <c r="AF336" s="3" t="s">
        <v>24</v>
      </c>
      <c r="AG336" s="6">
        <v>4.1680000000000001</v>
      </c>
      <c r="AH336" s="6">
        <v>4.8360000000000003</v>
      </c>
      <c r="AI336" s="6">
        <v>5.2519999999999998</v>
      </c>
      <c r="AJ336" s="6">
        <v>5.556</v>
      </c>
      <c r="AK336" s="6">
        <v>5.7960000000000003</v>
      </c>
      <c r="AL336" s="6">
        <v>5.9939999999999998</v>
      </c>
      <c r="AM336" s="6">
        <v>6.1619999999999999</v>
      </c>
      <c r="AN336" s="6">
        <v>6.3090000000000002</v>
      </c>
      <c r="AO336" s="6">
        <v>6.4390000000000001</v>
      </c>
      <c r="AP336" s="6">
        <v>6.5549999999999997</v>
      </c>
      <c r="AQ336" s="6">
        <v>6.66</v>
      </c>
      <c r="AR336" s="6">
        <v>6.7569999999999997</v>
      </c>
      <c r="AS336" s="6">
        <v>6.8449999999999998</v>
      </c>
      <c r="AT336" s="6">
        <v>6.9269999999999996</v>
      </c>
      <c r="AU336" s="6">
        <v>7.0030000000000001</v>
      </c>
      <c r="AV336" s="6">
        <v>7.0739999999999998</v>
      </c>
      <c r="AW336" s="6">
        <v>7.1420000000000003</v>
      </c>
      <c r="AX336" s="6">
        <v>7.2039999999999997</v>
      </c>
      <c r="AY336" s="6">
        <v>7.2640000000000002</v>
      </c>
      <c r="AZ336" s="6">
        <v>7.319</v>
      </c>
    </row>
    <row r="337" spans="1:70" s="2" customFormat="1" ht="14.25" customHeight="1">
      <c r="A337" s="3"/>
      <c r="AD337" s="3"/>
      <c r="AE337" s="3"/>
      <c r="AF337" s="3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1:70" ht="14.25" customHeight="1">
      <c r="A338" s="3"/>
      <c r="B338" s="2"/>
      <c r="C338" s="2"/>
      <c r="D338" s="2"/>
      <c r="AD338" s="3" t="s">
        <v>26</v>
      </c>
      <c r="AE338" s="3">
        <v>16</v>
      </c>
      <c r="AF338" s="3" t="s">
        <v>25</v>
      </c>
      <c r="AG338" s="6">
        <v>2.9980000000000002</v>
      </c>
      <c r="AH338" s="6">
        <v>3.649</v>
      </c>
      <c r="AI338" s="6">
        <v>4.0460000000000003</v>
      </c>
      <c r="AJ338" s="6">
        <v>4.3330000000000002</v>
      </c>
      <c r="AK338" s="6">
        <v>4.5570000000000004</v>
      </c>
      <c r="AL338" s="6">
        <v>4.7409999999999997</v>
      </c>
      <c r="AM338" s="6">
        <v>4.8970000000000002</v>
      </c>
      <c r="AN338" s="6">
        <v>5.0309999999999997</v>
      </c>
      <c r="AO338" s="6">
        <v>5.15</v>
      </c>
      <c r="AP338" s="6">
        <v>5.2560000000000002</v>
      </c>
      <c r="AQ338" s="6">
        <v>5.3520000000000003</v>
      </c>
      <c r="AR338" s="6">
        <v>5.4390000000000001</v>
      </c>
      <c r="AS338" s="6">
        <v>5.52</v>
      </c>
      <c r="AT338" s="6">
        <v>5.593</v>
      </c>
      <c r="AU338" s="6">
        <v>5.6619999999999999</v>
      </c>
      <c r="AV338" s="6">
        <v>5.7270000000000003</v>
      </c>
      <c r="AW338" s="6">
        <v>5.7859999999999996</v>
      </c>
      <c r="AX338" s="6">
        <v>5.843</v>
      </c>
      <c r="AY338" s="6">
        <v>5.8970000000000002</v>
      </c>
      <c r="AZ338" s="6">
        <v>5.9459999999999997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t="14.25" customHeight="1">
      <c r="A339" s="3"/>
      <c r="B339" s="2"/>
      <c r="C339" s="2"/>
      <c r="D339" s="2"/>
      <c r="AD339" s="3"/>
      <c r="AE339" s="3"/>
      <c r="AF339" s="3" t="s">
        <v>24</v>
      </c>
      <c r="AG339" s="6">
        <v>4.1310000000000002</v>
      </c>
      <c r="AH339" s="6">
        <v>4.7859999999999996</v>
      </c>
      <c r="AI339" s="6">
        <v>5.1920000000000002</v>
      </c>
      <c r="AJ339" s="6">
        <v>5.4889999999999999</v>
      </c>
      <c r="AK339" s="6">
        <v>5.7220000000000004</v>
      </c>
      <c r="AL339" s="6">
        <v>5.915</v>
      </c>
      <c r="AM339" s="6">
        <v>6.0789999999999997</v>
      </c>
      <c r="AN339" s="6">
        <v>6.2220000000000004</v>
      </c>
      <c r="AO339" s="6">
        <v>6.3490000000000002</v>
      </c>
      <c r="AP339" s="6">
        <v>6.4619999999999997</v>
      </c>
      <c r="AQ339" s="6">
        <v>6.5640000000000001</v>
      </c>
      <c r="AR339" s="6">
        <v>6.6580000000000004</v>
      </c>
      <c r="AS339" s="6">
        <v>6.7439999999999998</v>
      </c>
      <c r="AT339" s="6">
        <v>6.8230000000000004</v>
      </c>
      <c r="AU339" s="6">
        <v>6.8979999999999997</v>
      </c>
      <c r="AV339" s="6">
        <v>6.9669999999999996</v>
      </c>
      <c r="AW339" s="6">
        <v>7.032</v>
      </c>
      <c r="AX339" s="6">
        <v>7.093</v>
      </c>
      <c r="AY339" s="6">
        <v>7.1520000000000001</v>
      </c>
      <c r="AZ339" s="6">
        <v>7.2050000000000001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</row>
    <row r="340" spans="1:70" ht="14.25" customHeight="1">
      <c r="A340" s="3"/>
      <c r="B340" s="2"/>
      <c r="C340" s="2"/>
      <c r="D340" s="2"/>
      <c r="AD340" s="3"/>
      <c r="AE340" s="3"/>
      <c r="AF340" s="3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</row>
    <row r="341" spans="1:70" ht="14.25" customHeight="1">
      <c r="A341" s="3"/>
      <c r="B341" s="2"/>
      <c r="C341" s="2"/>
      <c r="D341" s="2"/>
      <c r="AD341" s="3" t="s">
        <v>26</v>
      </c>
      <c r="AE341" s="3">
        <v>17</v>
      </c>
      <c r="AF341" s="3" t="s">
        <v>25</v>
      </c>
      <c r="AG341" s="6">
        <v>2.984</v>
      </c>
      <c r="AH341" s="6">
        <v>3.6280000000000001</v>
      </c>
      <c r="AI341" s="6">
        <v>4.0199999999999996</v>
      </c>
      <c r="AJ341" s="6">
        <v>4.3029999999999999</v>
      </c>
      <c r="AK341" s="6">
        <v>4.524</v>
      </c>
      <c r="AL341" s="6">
        <v>4.7050000000000001</v>
      </c>
      <c r="AM341" s="6">
        <v>4.8579999999999997</v>
      </c>
      <c r="AN341" s="6">
        <v>4.9909999999999997</v>
      </c>
      <c r="AO341" s="6">
        <v>5.1079999999999997</v>
      </c>
      <c r="AP341" s="6">
        <v>5.2119999999999997</v>
      </c>
      <c r="AQ341" s="6">
        <v>5.3070000000000004</v>
      </c>
      <c r="AR341" s="6">
        <v>5.3920000000000003</v>
      </c>
      <c r="AS341" s="6">
        <v>5.4710000000000001</v>
      </c>
      <c r="AT341" s="6">
        <v>5.5439999999999996</v>
      </c>
      <c r="AU341" s="6">
        <v>5.6120000000000001</v>
      </c>
      <c r="AV341" s="6">
        <v>5.6749999999999998</v>
      </c>
      <c r="AW341" s="6">
        <v>5.734</v>
      </c>
      <c r="AX341" s="6">
        <v>5.79</v>
      </c>
      <c r="AY341" s="6">
        <v>5.8419999999999996</v>
      </c>
      <c r="AZ341" s="6">
        <v>5.891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</row>
    <row r="342" spans="1:70" ht="14.25" customHeight="1">
      <c r="A342" s="3"/>
      <c r="B342" s="2"/>
      <c r="C342" s="2"/>
      <c r="D342" s="2"/>
      <c r="AD342" s="3"/>
      <c r="AE342" s="3"/>
      <c r="AF342" s="3" t="s">
        <v>24</v>
      </c>
      <c r="AG342" s="6">
        <v>4.0990000000000002</v>
      </c>
      <c r="AH342" s="6">
        <v>4.742</v>
      </c>
      <c r="AI342" s="6">
        <v>5.14</v>
      </c>
      <c r="AJ342" s="6">
        <v>5.43</v>
      </c>
      <c r="AK342" s="6">
        <v>5.6589999999999998</v>
      </c>
      <c r="AL342" s="6">
        <v>5.8470000000000004</v>
      </c>
      <c r="AM342" s="6">
        <v>6.0069999999999997</v>
      </c>
      <c r="AN342" s="6">
        <v>6.1470000000000002</v>
      </c>
      <c r="AO342" s="6">
        <v>6.27</v>
      </c>
      <c r="AP342" s="6">
        <v>6.3810000000000002</v>
      </c>
      <c r="AQ342" s="6">
        <v>6.48</v>
      </c>
      <c r="AR342" s="6">
        <v>6.5720000000000001</v>
      </c>
      <c r="AS342" s="6">
        <v>6.6559999999999997</v>
      </c>
      <c r="AT342" s="6">
        <v>6.734</v>
      </c>
      <c r="AU342" s="6">
        <v>6.806</v>
      </c>
      <c r="AV342" s="6">
        <v>6.8730000000000002</v>
      </c>
      <c r="AW342" s="6">
        <v>6.9370000000000003</v>
      </c>
      <c r="AX342" s="6">
        <v>6.9969999999999999</v>
      </c>
      <c r="AY342" s="6">
        <v>7.0529999999999999</v>
      </c>
      <c r="AZ342" s="6">
        <v>7.1055000000000001</v>
      </c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</row>
    <row r="343" spans="1:70" ht="14.25" customHeight="1">
      <c r="A343" s="3"/>
      <c r="B343" s="2"/>
      <c r="C343" s="2"/>
      <c r="D343" s="2"/>
      <c r="AD343" s="3"/>
      <c r="AE343" s="3"/>
      <c r="AF343" s="3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</row>
    <row r="344" spans="1:70" ht="14.25" customHeight="1">
      <c r="A344" s="3"/>
      <c r="B344" s="2"/>
      <c r="C344" s="2"/>
      <c r="D344" s="2"/>
      <c r="AD344" s="3" t="s">
        <v>26</v>
      </c>
      <c r="AE344" s="3">
        <v>18</v>
      </c>
      <c r="AF344" s="3" t="s">
        <v>25</v>
      </c>
      <c r="AG344" s="6">
        <v>2.9710000000000001</v>
      </c>
      <c r="AH344" s="6">
        <v>3.609</v>
      </c>
      <c r="AI344" s="6">
        <v>3.9969999999999999</v>
      </c>
      <c r="AJ344" s="6">
        <v>4.2770000000000001</v>
      </c>
      <c r="AK344" s="6">
        <v>4.4950000000000001</v>
      </c>
      <c r="AL344" s="6">
        <v>4.673</v>
      </c>
      <c r="AM344" s="6">
        <v>4.8239999999999998</v>
      </c>
      <c r="AN344" s="6">
        <v>4.9560000000000004</v>
      </c>
      <c r="AO344" s="6">
        <v>5.0709999999999997</v>
      </c>
      <c r="AP344" s="6">
        <v>5.1740000000000004</v>
      </c>
      <c r="AQ344" s="6">
        <v>5.2670000000000003</v>
      </c>
      <c r="AR344" s="6">
        <v>5.3520000000000003</v>
      </c>
      <c r="AS344" s="6">
        <v>5.4290000000000003</v>
      </c>
      <c r="AT344" s="6">
        <v>5.5010000000000003</v>
      </c>
      <c r="AU344" s="6">
        <v>5.5679999999999996</v>
      </c>
      <c r="AV344" s="6">
        <v>5.63</v>
      </c>
      <c r="AW344" s="6">
        <v>5.6879999999999997</v>
      </c>
      <c r="AX344" s="6">
        <v>5.7430000000000003</v>
      </c>
      <c r="AY344" s="6">
        <v>5.7939999999999996</v>
      </c>
      <c r="AZ344" s="6">
        <v>5.8419999999999996</v>
      </c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</row>
    <row r="345" spans="1:70" ht="14.25" customHeight="1">
      <c r="A345" s="3"/>
      <c r="B345" s="2"/>
      <c r="C345" s="2"/>
      <c r="D345" s="2"/>
      <c r="AD345" s="3"/>
      <c r="AE345" s="3"/>
      <c r="AF345" s="3" t="s">
        <v>24</v>
      </c>
      <c r="AG345" s="6">
        <v>4.0709999999999997</v>
      </c>
      <c r="AH345" s="6">
        <v>4.7030000000000003</v>
      </c>
      <c r="AI345" s="6">
        <v>5.0940000000000003</v>
      </c>
      <c r="AJ345" s="6">
        <v>5.3789999999999996</v>
      </c>
      <c r="AK345" s="42">
        <v>5.6029999999999998</v>
      </c>
      <c r="AL345" s="6">
        <v>5.7880000000000003</v>
      </c>
      <c r="AM345" s="6">
        <v>5.944</v>
      </c>
      <c r="AN345" s="6">
        <v>6.0810000000000004</v>
      </c>
      <c r="AO345" s="6">
        <v>6.2009999999999996</v>
      </c>
      <c r="AP345" s="6">
        <v>6.31</v>
      </c>
      <c r="AQ345" s="6">
        <v>6.407</v>
      </c>
      <c r="AR345" s="6">
        <v>6.4969999999999999</v>
      </c>
      <c r="AS345" s="6">
        <v>6.5789999999999997</v>
      </c>
      <c r="AT345" s="6">
        <v>6.6550000000000002</v>
      </c>
      <c r="AU345" s="6">
        <v>6.7249999999999996</v>
      </c>
      <c r="AV345" s="6">
        <v>6.7919999999999998</v>
      </c>
      <c r="AW345" s="6">
        <v>6.8540000000000001</v>
      </c>
      <c r="AX345" s="6">
        <v>6.9119999999999999</v>
      </c>
      <c r="AY345" s="6">
        <v>6.968</v>
      </c>
      <c r="AZ345" s="6">
        <v>7.0190000000000001</v>
      </c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</row>
    <row r="346" spans="1:70" ht="14.25" customHeight="1">
      <c r="A346" s="3"/>
      <c r="B346" s="2"/>
      <c r="C346" s="2"/>
      <c r="D346" s="2"/>
      <c r="AD346" s="3"/>
      <c r="AE346" s="3"/>
      <c r="AF346" s="3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</row>
    <row r="347" spans="1:70" ht="14.25" customHeight="1">
      <c r="A347" s="3"/>
      <c r="B347" s="2"/>
      <c r="C347" s="2"/>
      <c r="D347" s="2"/>
      <c r="AD347" s="3" t="s">
        <v>26</v>
      </c>
      <c r="AE347" s="3">
        <v>19</v>
      </c>
      <c r="AF347" s="3" t="s">
        <v>25</v>
      </c>
      <c r="AG347" s="6">
        <v>2.96</v>
      </c>
      <c r="AH347" s="6">
        <v>3.593</v>
      </c>
      <c r="AI347" s="6">
        <v>3.9769999999999999</v>
      </c>
      <c r="AJ347" s="6">
        <v>4.2530000000000001</v>
      </c>
      <c r="AK347" s="6">
        <v>4.4690000000000003</v>
      </c>
      <c r="AL347" s="6">
        <v>4.6449999999999996</v>
      </c>
      <c r="AM347" s="6">
        <v>4.7939999999999996</v>
      </c>
      <c r="AN347" s="6">
        <v>4.9240000000000004</v>
      </c>
      <c r="AO347" s="6">
        <v>5.0380000000000003</v>
      </c>
      <c r="AP347" s="6">
        <v>5.14</v>
      </c>
      <c r="AQ347" s="6">
        <v>5.2309999999999999</v>
      </c>
      <c r="AR347" s="6">
        <v>5.3150000000000004</v>
      </c>
      <c r="AS347" s="6">
        <v>5.391</v>
      </c>
      <c r="AT347" s="6">
        <v>5.4619999999999997</v>
      </c>
      <c r="AU347" s="6">
        <v>5.5279999999999996</v>
      </c>
      <c r="AV347" s="6">
        <v>5.5890000000000004</v>
      </c>
      <c r="AW347" s="6">
        <v>5.6470000000000002</v>
      </c>
      <c r="AX347" s="6">
        <v>5.7009999999999996</v>
      </c>
      <c r="AY347" s="6">
        <v>5.7519999999999998</v>
      </c>
      <c r="AZ347" s="6">
        <v>5.7989999999999995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</row>
    <row r="348" spans="1:70" ht="14.25" customHeight="1">
      <c r="A348" s="3"/>
      <c r="B348" s="2"/>
      <c r="C348" s="2"/>
      <c r="D348" s="2"/>
      <c r="AD348" s="3"/>
      <c r="AE348" s="3"/>
      <c r="AF348" s="3" t="s">
        <v>24</v>
      </c>
      <c r="AG348" s="6">
        <v>4.0460000000000003</v>
      </c>
      <c r="AH348" s="6">
        <v>4.67</v>
      </c>
      <c r="AI348" s="6">
        <v>5.0540000000000003</v>
      </c>
      <c r="AJ348" s="6">
        <v>5.3339999999999996</v>
      </c>
      <c r="AK348" s="6">
        <v>5.5540000000000003</v>
      </c>
      <c r="AL348" s="6">
        <v>5.7350000000000003</v>
      </c>
      <c r="AM348" s="6">
        <v>5.8890000000000002</v>
      </c>
      <c r="AN348" s="6">
        <v>6.0220000000000002</v>
      </c>
      <c r="AO348" s="6">
        <v>6.141</v>
      </c>
      <c r="AP348" s="6">
        <v>6.2469999999999999</v>
      </c>
      <c r="AQ348" s="6">
        <v>6.3419999999999996</v>
      </c>
      <c r="AR348" s="6">
        <v>6.43</v>
      </c>
      <c r="AS348" s="6">
        <v>6.51</v>
      </c>
      <c r="AT348" s="6">
        <v>6.585</v>
      </c>
      <c r="AU348" s="6">
        <v>6.6539999999999999</v>
      </c>
      <c r="AV348" s="6">
        <v>6.7190000000000003</v>
      </c>
      <c r="AW348" s="6">
        <v>6.78</v>
      </c>
      <c r="AX348" s="6">
        <v>6.8369999999999997</v>
      </c>
      <c r="AY348" s="6">
        <v>6.891</v>
      </c>
      <c r="AZ348" s="6">
        <v>6.9414999999999996</v>
      </c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</row>
    <row r="349" spans="1:70" ht="14.25" customHeight="1">
      <c r="A349" s="3"/>
      <c r="B349" s="2"/>
      <c r="C349" s="2"/>
      <c r="D349" s="2"/>
      <c r="AD349" s="3"/>
      <c r="AE349" s="3"/>
      <c r="AF349" s="3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</row>
    <row r="350" spans="1:70" ht="14.25" customHeight="1">
      <c r="A350" s="3"/>
      <c r="B350" s="2"/>
      <c r="C350" s="2"/>
      <c r="D350" s="2"/>
      <c r="AD350" s="3" t="s">
        <v>26</v>
      </c>
      <c r="AE350" s="3">
        <v>20</v>
      </c>
      <c r="AF350" s="3" t="s">
        <v>25</v>
      </c>
      <c r="AG350" s="6">
        <v>2.95</v>
      </c>
      <c r="AH350" s="6">
        <v>3.5779999999999998</v>
      </c>
      <c r="AI350" s="6">
        <v>3.9580000000000002</v>
      </c>
      <c r="AJ350" s="6">
        <v>4.2320000000000002</v>
      </c>
      <c r="AK350" s="6">
        <v>4.4450000000000003</v>
      </c>
      <c r="AL350" s="6">
        <v>4.62</v>
      </c>
      <c r="AM350" s="6">
        <v>4.7679999999999998</v>
      </c>
      <c r="AN350" s="6">
        <v>4.8959999999999999</v>
      </c>
      <c r="AO350" s="6">
        <v>5.008</v>
      </c>
      <c r="AP350" s="6">
        <v>5.1079999999999997</v>
      </c>
      <c r="AQ350" s="6">
        <v>5.1989999999999998</v>
      </c>
      <c r="AR350" s="6">
        <v>5.282</v>
      </c>
      <c r="AS350" s="6">
        <v>5.3570000000000002</v>
      </c>
      <c r="AT350" s="6">
        <v>5.4269999999999996</v>
      </c>
      <c r="AU350" s="6">
        <v>5.4930000000000003</v>
      </c>
      <c r="AV350" s="6">
        <v>5.5529999999999999</v>
      </c>
      <c r="AW350" s="6">
        <v>5.61</v>
      </c>
      <c r="AX350" s="6">
        <v>5.6630000000000003</v>
      </c>
      <c r="AY350" s="6">
        <v>5.7140000000000004</v>
      </c>
      <c r="AZ350" s="6">
        <v>5.7605000000000004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</row>
    <row r="351" spans="1:70" ht="14.25" customHeight="1">
      <c r="A351" s="3"/>
      <c r="B351" s="2"/>
      <c r="C351" s="2"/>
      <c r="D351" s="2"/>
      <c r="AD351" s="3"/>
      <c r="AE351" s="3"/>
      <c r="AF351" s="3" t="s">
        <v>24</v>
      </c>
      <c r="AG351" s="6">
        <v>4.024</v>
      </c>
      <c r="AH351" s="6">
        <v>4.6390000000000002</v>
      </c>
      <c r="AI351" s="6">
        <v>5.0179999999999998</v>
      </c>
      <c r="AJ351" s="6">
        <v>5.2939999999999996</v>
      </c>
      <c r="AK351" s="6">
        <v>5.51</v>
      </c>
      <c r="AL351" s="6">
        <v>5.6879999999999997</v>
      </c>
      <c r="AM351" s="6">
        <v>5.8390000000000004</v>
      </c>
      <c r="AN351" s="6">
        <v>5.97</v>
      </c>
      <c r="AO351" s="6">
        <v>6.0869999999999997</v>
      </c>
      <c r="AP351" s="6">
        <v>6.1909999999999998</v>
      </c>
      <c r="AQ351" s="6">
        <v>6.2850000000000001</v>
      </c>
      <c r="AR351" s="6">
        <v>6.3710000000000004</v>
      </c>
      <c r="AS351" s="6">
        <v>6.45</v>
      </c>
      <c r="AT351" s="6">
        <v>6.5229999999999997</v>
      </c>
      <c r="AU351" s="6">
        <v>6.5910000000000002</v>
      </c>
      <c r="AV351" s="6">
        <v>6.6539999999999999</v>
      </c>
      <c r="AW351" s="6">
        <v>6.7140000000000004</v>
      </c>
      <c r="AX351" s="6">
        <v>6.7709999999999999</v>
      </c>
      <c r="AY351" s="6">
        <v>6.8230000000000004</v>
      </c>
      <c r="AZ351" s="6">
        <v>6.8724999999999996</v>
      </c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</row>
    <row r="352" spans="1:70" ht="14.25" customHeight="1">
      <c r="A352" s="3"/>
      <c r="B352" s="2"/>
      <c r="C352" s="2"/>
      <c r="D352" s="2"/>
      <c r="AD352" s="3"/>
      <c r="AE352" s="5"/>
      <c r="AF352" s="3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1:65" ht="14.25" customHeight="1">
      <c r="A353" s="3"/>
      <c r="B353" s="2"/>
      <c r="C353" s="2"/>
      <c r="D353" s="2"/>
      <c r="AD353" s="3" t="s">
        <v>26</v>
      </c>
      <c r="AE353" s="3">
        <v>24</v>
      </c>
      <c r="AF353" s="3" t="s">
        <v>25</v>
      </c>
      <c r="AG353" s="6">
        <v>2.919</v>
      </c>
      <c r="AH353" s="6">
        <v>3.532</v>
      </c>
      <c r="AI353" s="6">
        <v>3.9009999999999998</v>
      </c>
      <c r="AJ353" s="6">
        <v>4.1660000000000004</v>
      </c>
      <c r="AK353" s="6">
        <v>4.3730000000000002</v>
      </c>
      <c r="AL353" s="6">
        <v>4.5410000000000004</v>
      </c>
      <c r="AM353" s="6">
        <v>4.6840000000000002</v>
      </c>
      <c r="AN353" s="6">
        <v>4.8070000000000004</v>
      </c>
      <c r="AO353" s="6">
        <v>4.915</v>
      </c>
      <c r="AP353" s="6">
        <v>5.0119999999999996</v>
      </c>
      <c r="AQ353" s="6">
        <v>5.0990000000000002</v>
      </c>
      <c r="AR353" s="6">
        <v>5.1790000000000003</v>
      </c>
      <c r="AS353" s="6">
        <v>5.2510000000000003</v>
      </c>
      <c r="AT353" s="6">
        <v>5.319</v>
      </c>
      <c r="AU353" s="6">
        <v>5.3810000000000002</v>
      </c>
      <c r="AV353" s="6">
        <v>5.4390000000000001</v>
      </c>
      <c r="AW353" s="6">
        <v>5.4939999999999998</v>
      </c>
      <c r="AX353" s="6">
        <v>5.5449999999999999</v>
      </c>
      <c r="AY353" s="6">
        <v>5.5940000000000003</v>
      </c>
      <c r="AZ353" s="6">
        <v>5.6385000000000005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</row>
    <row r="354" spans="1:65" ht="14.25" customHeight="1">
      <c r="A354" s="3"/>
      <c r="B354" s="2"/>
      <c r="C354" s="2"/>
      <c r="D354" s="2"/>
      <c r="AD354" s="3"/>
      <c r="AE354" s="3"/>
      <c r="AF354" s="3" t="s">
        <v>24</v>
      </c>
      <c r="AG354" s="6">
        <v>3.956</v>
      </c>
      <c r="AH354" s="6">
        <v>4.5460000000000003</v>
      </c>
      <c r="AI354" s="6">
        <v>4.907</v>
      </c>
      <c r="AJ354" s="6">
        <v>5.1680000000000001</v>
      </c>
      <c r="AK354" s="6">
        <v>5.3739999999999997</v>
      </c>
      <c r="AL354" s="6">
        <v>5.5419999999999998</v>
      </c>
      <c r="AM354" s="6">
        <v>5.6849999999999996</v>
      </c>
      <c r="AN354" s="6">
        <v>5.8090000000000002</v>
      </c>
      <c r="AO354" s="6">
        <v>5.9189999999999996</v>
      </c>
      <c r="AP354" s="6">
        <v>6.0170000000000003</v>
      </c>
      <c r="AQ354" s="6">
        <v>6.1059999999999999</v>
      </c>
      <c r="AR354" s="6">
        <v>6.1859999999999999</v>
      </c>
      <c r="AS354" s="6">
        <v>6.2610000000000001</v>
      </c>
      <c r="AT354" s="6">
        <v>6.33</v>
      </c>
      <c r="AU354" s="6">
        <v>6.3940000000000001</v>
      </c>
      <c r="AV354" s="6">
        <v>6.4530000000000003</v>
      </c>
      <c r="AW354" s="6">
        <v>6.51</v>
      </c>
      <c r="AX354" s="6">
        <v>6.5629999999999997</v>
      </c>
      <c r="AY354" s="6">
        <v>6.6120000000000001</v>
      </c>
      <c r="AZ354" s="6">
        <v>6.6585000000000001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</row>
    <row r="355" spans="1:65" ht="14.25" customHeight="1">
      <c r="A355" s="3"/>
      <c r="B355" s="2"/>
      <c r="C355" s="2"/>
      <c r="D355" s="2"/>
      <c r="AD355" s="3"/>
      <c r="AE355" s="3"/>
      <c r="AF355" s="3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</row>
    <row r="356" spans="1:65" ht="14.25" customHeight="1">
      <c r="A356" s="3"/>
      <c r="B356" s="2"/>
      <c r="C356" s="2"/>
      <c r="D356" s="2"/>
      <c r="AD356" s="3" t="s">
        <v>26</v>
      </c>
      <c r="AE356" s="3">
        <v>30</v>
      </c>
      <c r="AF356" s="3" t="s">
        <v>25</v>
      </c>
      <c r="AG356" s="6">
        <v>2.8879999999999999</v>
      </c>
      <c r="AH356" s="6">
        <v>3.4860000000000002</v>
      </c>
      <c r="AI356" s="6">
        <v>3.8450000000000002</v>
      </c>
      <c r="AJ356" s="6">
        <v>4.1020000000000003</v>
      </c>
      <c r="AK356" s="6">
        <v>4.3019999999999996</v>
      </c>
      <c r="AL356" s="6">
        <v>4.4640000000000004</v>
      </c>
      <c r="AM356" s="6">
        <v>4.6020000000000003</v>
      </c>
      <c r="AN356" s="6">
        <v>4.72</v>
      </c>
      <c r="AO356" s="6">
        <v>4.8239999999999998</v>
      </c>
      <c r="AP356" s="6">
        <v>4.9169999999999998</v>
      </c>
      <c r="AQ356" s="6">
        <v>5.0010000000000003</v>
      </c>
      <c r="AR356" s="6">
        <v>5.077</v>
      </c>
      <c r="AS356" s="6">
        <v>5.1470000000000002</v>
      </c>
      <c r="AT356" s="6">
        <v>5.2110000000000003</v>
      </c>
      <c r="AU356" s="6">
        <v>5.2709999999999999</v>
      </c>
      <c r="AV356" s="6">
        <v>5.327</v>
      </c>
      <c r="AW356" s="6">
        <v>5.3789999999999996</v>
      </c>
      <c r="AX356" s="6">
        <v>5.4290000000000003</v>
      </c>
      <c r="AY356" s="6">
        <v>5.4749999999999996</v>
      </c>
      <c r="AZ356" s="6">
        <v>5.5179999999999998</v>
      </c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</row>
    <row r="357" spans="1:65" ht="14.25" customHeight="1">
      <c r="A357" s="3"/>
      <c r="B357" s="2"/>
      <c r="C357" s="2"/>
      <c r="D357" s="2"/>
      <c r="AD357" s="3"/>
      <c r="AE357" s="3"/>
      <c r="AF357" s="3" t="s">
        <v>24</v>
      </c>
      <c r="AG357" s="6">
        <v>3.8889999999999998</v>
      </c>
      <c r="AH357" s="6">
        <v>4.4550000000000001</v>
      </c>
      <c r="AI357" s="6">
        <v>4.7990000000000004</v>
      </c>
      <c r="AJ357" s="6">
        <v>5.048</v>
      </c>
      <c r="AK357" s="6">
        <v>5.242</v>
      </c>
      <c r="AL357" s="6">
        <v>5.4009999999999998</v>
      </c>
      <c r="AM357" s="6">
        <v>5.5359999999999996</v>
      </c>
      <c r="AN357" s="6">
        <v>5.6529999999999996</v>
      </c>
      <c r="AO357" s="6">
        <v>5.7560000000000002</v>
      </c>
      <c r="AP357" s="6">
        <v>5.8490000000000002</v>
      </c>
      <c r="AQ357" s="6">
        <v>5.9320000000000004</v>
      </c>
      <c r="AR357" s="6">
        <v>6.008</v>
      </c>
      <c r="AS357" s="6">
        <v>6.0780000000000003</v>
      </c>
      <c r="AT357" s="6">
        <v>6.1429999999999998</v>
      </c>
      <c r="AU357" s="6">
        <v>6.2030000000000003</v>
      </c>
      <c r="AV357" s="6">
        <v>6.2590000000000003</v>
      </c>
      <c r="AW357" s="6">
        <v>6.3109999999999999</v>
      </c>
      <c r="AX357" s="6">
        <v>6.3609999999999998</v>
      </c>
      <c r="AY357" s="6">
        <v>6.407</v>
      </c>
      <c r="AZ357" s="6">
        <v>6.4504999999999999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</row>
    <row r="358" spans="1:65" ht="14.25" customHeight="1">
      <c r="A358" s="3"/>
      <c r="B358" s="2"/>
      <c r="C358" s="2"/>
      <c r="D358" s="2"/>
      <c r="AD358" s="3"/>
      <c r="AE358" s="3"/>
      <c r="AF358" s="3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1:65" ht="14.25" customHeight="1">
      <c r="A359" s="3"/>
      <c r="B359" s="2"/>
      <c r="C359" s="2"/>
      <c r="D359" s="2"/>
      <c r="AD359" s="3" t="s">
        <v>26</v>
      </c>
      <c r="AE359" s="3">
        <v>40</v>
      </c>
      <c r="AF359" s="3" t="s">
        <v>25</v>
      </c>
      <c r="AG359" s="6">
        <v>2.8580000000000001</v>
      </c>
      <c r="AH359" s="6">
        <v>3.4420000000000002</v>
      </c>
      <c r="AI359" s="6">
        <v>3.7909999999999999</v>
      </c>
      <c r="AJ359" s="6">
        <v>4.0389999999999997</v>
      </c>
      <c r="AK359" s="6">
        <v>4.2320000000000002</v>
      </c>
      <c r="AL359" s="6">
        <v>4.3890000000000002</v>
      </c>
      <c r="AM359" s="6">
        <v>4.5209999999999999</v>
      </c>
      <c r="AN359" s="6">
        <v>4.6349999999999998</v>
      </c>
      <c r="AO359" s="6">
        <v>4.7350000000000003</v>
      </c>
      <c r="AP359" s="6">
        <v>4.8239999999999998</v>
      </c>
      <c r="AQ359" s="6">
        <v>4.9039999999999999</v>
      </c>
      <c r="AR359" s="6">
        <v>4.9770000000000003</v>
      </c>
      <c r="AS359" s="6">
        <v>5.0439999999999996</v>
      </c>
      <c r="AT359" s="6">
        <v>5.1059999999999999</v>
      </c>
      <c r="AU359" s="6">
        <v>5.1630000000000003</v>
      </c>
      <c r="AV359" s="6">
        <v>5.2160000000000002</v>
      </c>
      <c r="AW359" s="6">
        <v>5.266</v>
      </c>
      <c r="AX359" s="6">
        <v>5.3129999999999997</v>
      </c>
      <c r="AY359" s="6">
        <v>5.3579999999999997</v>
      </c>
      <c r="AZ359" s="6">
        <v>5.3985000000000003</v>
      </c>
    </row>
    <row r="360" spans="1:65" ht="14.25" customHeight="1">
      <c r="A360" s="3"/>
      <c r="B360" s="2"/>
      <c r="C360" s="2"/>
      <c r="D360" s="2"/>
      <c r="AD360" s="3"/>
      <c r="AE360" s="3"/>
      <c r="AF360" s="3" t="s">
        <v>24</v>
      </c>
      <c r="AG360" s="6">
        <v>3.8250000000000002</v>
      </c>
      <c r="AH360" s="6">
        <v>4.367</v>
      </c>
      <c r="AI360" s="6">
        <v>4.6959999999999997</v>
      </c>
      <c r="AJ360" s="6">
        <v>4.931</v>
      </c>
      <c r="AK360" s="6">
        <v>5.1139999999999999</v>
      </c>
      <c r="AL360" s="6">
        <v>5.2649999999999997</v>
      </c>
      <c r="AM360" s="6">
        <v>5.3920000000000003</v>
      </c>
      <c r="AN360" s="6">
        <v>5.5019999999999998</v>
      </c>
      <c r="AO360" s="6">
        <v>5.5590000000000002</v>
      </c>
      <c r="AP360" s="6">
        <v>5.6859999999999999</v>
      </c>
      <c r="AQ360" s="6">
        <v>5.7640000000000002</v>
      </c>
      <c r="AR360" s="6">
        <v>5.835</v>
      </c>
      <c r="AS360" s="6">
        <v>5.9</v>
      </c>
      <c r="AT360" s="6">
        <v>5.9610000000000003</v>
      </c>
      <c r="AU360" s="6">
        <v>6.0170000000000003</v>
      </c>
      <c r="AV360" s="6">
        <v>6.069</v>
      </c>
      <c r="AW360" s="6">
        <v>6.1189999999999998</v>
      </c>
      <c r="AX360" s="6">
        <v>6.165</v>
      </c>
      <c r="AY360" s="6">
        <v>6.2089999999999996</v>
      </c>
      <c r="AZ360" s="6">
        <v>6.2489999999999997</v>
      </c>
    </row>
    <row r="361" spans="1:65" ht="14.25" customHeight="1">
      <c r="A361" s="3"/>
      <c r="B361" s="2"/>
      <c r="C361" s="2"/>
      <c r="D361" s="2"/>
      <c r="AD361" s="3"/>
      <c r="AE361" s="3"/>
      <c r="AF361" s="3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1:65" ht="14.25" customHeight="1">
      <c r="A362" s="3"/>
      <c r="B362" s="2"/>
      <c r="C362" s="2"/>
      <c r="D362" s="2"/>
      <c r="AD362" s="3" t="s">
        <v>26</v>
      </c>
      <c r="AE362" s="3">
        <v>60</v>
      </c>
      <c r="AF362" s="3" t="s">
        <v>25</v>
      </c>
      <c r="AG362" s="6">
        <v>2.8290000000000002</v>
      </c>
      <c r="AH362" s="6">
        <v>3.399</v>
      </c>
      <c r="AI362" s="6">
        <v>3.7370000000000001</v>
      </c>
      <c r="AJ362" s="6">
        <v>3.9769999999999999</v>
      </c>
      <c r="AK362" s="6">
        <v>4.1630000000000003</v>
      </c>
      <c r="AL362" s="6">
        <v>4.3140000000000001</v>
      </c>
      <c r="AM362" s="6">
        <v>4.4409999999999998</v>
      </c>
      <c r="AN362" s="6">
        <v>4.55</v>
      </c>
      <c r="AO362" s="6">
        <v>4.6459999999999999</v>
      </c>
      <c r="AP362" s="6">
        <v>4.7320000000000002</v>
      </c>
      <c r="AQ362" s="6">
        <v>4.8079999999999998</v>
      </c>
      <c r="AR362" s="6">
        <v>4.8780000000000001</v>
      </c>
      <c r="AS362" s="6">
        <v>4.9240000000000004</v>
      </c>
      <c r="AT362" s="6">
        <v>5.0010000000000003</v>
      </c>
      <c r="AU362" s="6">
        <v>5.056</v>
      </c>
      <c r="AV362" s="6">
        <v>5.1070000000000002</v>
      </c>
      <c r="AW362" s="6">
        <v>5.1539999999999999</v>
      </c>
      <c r="AX362" s="6">
        <v>5.1989999999999998</v>
      </c>
      <c r="AY362" s="6">
        <v>5.2409999999999997</v>
      </c>
      <c r="AZ362" s="6">
        <v>5.28</v>
      </c>
    </row>
    <row r="363" spans="1:65" ht="14.25" customHeight="1">
      <c r="A363" s="3"/>
      <c r="B363" s="2"/>
      <c r="C363" s="2"/>
      <c r="D363" s="2"/>
      <c r="AD363" s="3"/>
      <c r="AE363" s="3"/>
      <c r="AF363" s="3" t="s">
        <v>24</v>
      </c>
      <c r="AG363" s="6">
        <v>3.762</v>
      </c>
      <c r="AH363" s="6">
        <v>4.282</v>
      </c>
      <c r="AI363" s="6">
        <v>4.5949999999999998</v>
      </c>
      <c r="AJ363" s="6">
        <v>4.8179999999999996</v>
      </c>
      <c r="AK363" s="6">
        <v>4.9909999999999997</v>
      </c>
      <c r="AL363" s="6">
        <v>5.133</v>
      </c>
      <c r="AM363" s="6">
        <v>5.2530000000000001</v>
      </c>
      <c r="AN363" s="6">
        <v>5.3559999999999999</v>
      </c>
      <c r="AO363" s="6">
        <v>5.4470000000000001</v>
      </c>
      <c r="AP363" s="6">
        <v>5.5279999999999996</v>
      </c>
      <c r="AQ363" s="6">
        <v>5.601</v>
      </c>
      <c r="AR363" s="6">
        <v>5.6669999999999998</v>
      </c>
      <c r="AS363" s="6">
        <v>5.7279999999999998</v>
      </c>
      <c r="AT363" s="6">
        <v>5.7850000000000001</v>
      </c>
      <c r="AU363" s="6">
        <v>5.8369999999999997</v>
      </c>
      <c r="AV363" s="6">
        <v>5.8860000000000001</v>
      </c>
      <c r="AW363" s="6">
        <v>5.931</v>
      </c>
      <c r="AX363" s="6">
        <v>5.9740000000000002</v>
      </c>
      <c r="AY363" s="6">
        <v>6.0149999999999997</v>
      </c>
      <c r="AZ363" s="6">
        <v>6.0525000000000002</v>
      </c>
    </row>
    <row r="364" spans="1:65" ht="14.25" customHeight="1">
      <c r="A364" s="3"/>
      <c r="B364" s="2"/>
      <c r="C364" s="2"/>
      <c r="D364" s="2"/>
      <c r="AD364" s="3"/>
      <c r="AE364" s="3"/>
      <c r="AF364" s="3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1:65" ht="14.25" customHeight="1">
      <c r="A365" s="3"/>
      <c r="B365" s="2"/>
      <c r="C365" s="2"/>
      <c r="D365" s="2"/>
      <c r="AD365" s="3" t="s">
        <v>26</v>
      </c>
      <c r="AE365" s="3">
        <v>120</v>
      </c>
      <c r="AF365" s="3" t="s">
        <v>25</v>
      </c>
      <c r="AG365" s="6">
        <v>2.8</v>
      </c>
      <c r="AH365" s="6">
        <v>3.3559999999999999</v>
      </c>
      <c r="AI365" s="6">
        <v>3.6850000000000001</v>
      </c>
      <c r="AJ365" s="6">
        <v>3.9169999999999998</v>
      </c>
      <c r="AK365" s="6">
        <v>4.0960000000000001</v>
      </c>
      <c r="AL365" s="6">
        <v>4.2409999999999997</v>
      </c>
      <c r="AM365" s="6">
        <v>4.3630000000000004</v>
      </c>
      <c r="AN365" s="6">
        <v>4.468</v>
      </c>
      <c r="AO365" s="6">
        <v>4.5599999999999996</v>
      </c>
      <c r="AP365" s="6">
        <v>4.641</v>
      </c>
      <c r="AQ365" s="6">
        <v>4.7140000000000004</v>
      </c>
      <c r="AR365" s="6">
        <v>4.7809999999999997</v>
      </c>
      <c r="AS365" s="6">
        <v>4.8419999999999996</v>
      </c>
      <c r="AT365" s="6">
        <v>4.8979999999999997</v>
      </c>
      <c r="AU365" s="6">
        <v>4.95</v>
      </c>
      <c r="AV365" s="6">
        <v>4.9980000000000002</v>
      </c>
      <c r="AW365" s="6">
        <v>5.0439999999999996</v>
      </c>
      <c r="AX365" s="6">
        <v>5.0860000000000003</v>
      </c>
      <c r="AY365" s="6">
        <v>5.1260000000000003</v>
      </c>
      <c r="AZ365" s="6">
        <v>5.1630000000000003</v>
      </c>
    </row>
    <row r="366" spans="1:65" ht="14.25" customHeight="1">
      <c r="A366" s="3"/>
      <c r="B366" s="2"/>
      <c r="C366" s="2"/>
      <c r="D366" s="2"/>
      <c r="AD366" s="3"/>
      <c r="AE366" s="3"/>
      <c r="AF366" s="3" t="s">
        <v>24</v>
      </c>
      <c r="AG366" s="6">
        <v>3.702</v>
      </c>
      <c r="AH366" s="6">
        <v>4.2</v>
      </c>
      <c r="AI366" s="6">
        <v>4.4969999999999999</v>
      </c>
      <c r="AJ366" s="6">
        <v>4.7089999999999996</v>
      </c>
      <c r="AK366" s="6">
        <v>4.8719999999999999</v>
      </c>
      <c r="AL366" s="6">
        <v>5.0049999999999999</v>
      </c>
      <c r="AM366" s="6">
        <v>5.1180000000000003</v>
      </c>
      <c r="AN366" s="6">
        <v>5.2140000000000004</v>
      </c>
      <c r="AO366" s="6">
        <v>5.2990000000000004</v>
      </c>
      <c r="AP366" s="6">
        <v>5.375</v>
      </c>
      <c r="AQ366" s="6">
        <v>5.4429999999999996</v>
      </c>
      <c r="AR366" s="6">
        <v>5.5049999999999999</v>
      </c>
      <c r="AS366" s="6">
        <v>5.5620000000000003</v>
      </c>
      <c r="AT366" s="6">
        <v>5.6139999999999999</v>
      </c>
      <c r="AU366" s="6">
        <v>5.6619999999999999</v>
      </c>
      <c r="AV366" s="6">
        <v>5.7080000000000002</v>
      </c>
      <c r="AW366" s="6">
        <v>5.75</v>
      </c>
      <c r="AX366" s="6">
        <v>5.79</v>
      </c>
      <c r="AY366" s="6">
        <v>5.827</v>
      </c>
      <c r="AZ366" s="6">
        <v>5.8620000000000001</v>
      </c>
    </row>
    <row r="367" spans="1:65" ht="14.25" customHeight="1">
      <c r="A367" s="3"/>
      <c r="B367" s="2"/>
      <c r="C367" s="2"/>
      <c r="D367" s="2"/>
      <c r="AD367" s="3"/>
      <c r="AE367" s="3"/>
      <c r="AF367" s="3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1:65" ht="14.25" customHeight="1">
      <c r="A368" s="3"/>
      <c r="B368" s="2"/>
      <c r="C368" s="2"/>
      <c r="D368" s="2"/>
      <c r="AD368" s="3" t="s">
        <v>26</v>
      </c>
      <c r="AE368" s="3">
        <v>1000</v>
      </c>
      <c r="AF368" s="3" t="s">
        <v>25</v>
      </c>
      <c r="AG368" s="6">
        <v>2.7719999999999998</v>
      </c>
      <c r="AH368" s="6">
        <v>3.3140000000000001</v>
      </c>
      <c r="AI368" s="6">
        <v>3.633</v>
      </c>
      <c r="AJ368" s="6">
        <v>3.8580000000000001</v>
      </c>
      <c r="AK368" s="6">
        <v>4.03</v>
      </c>
      <c r="AL368" s="6">
        <v>4.17</v>
      </c>
      <c r="AM368" s="6">
        <v>4.2859999999999996</v>
      </c>
      <c r="AN368" s="6">
        <v>4.3869999999999996</v>
      </c>
      <c r="AO368" s="6">
        <v>4.4740000000000002</v>
      </c>
      <c r="AP368" s="6">
        <v>4.5519999999999996</v>
      </c>
      <c r="AQ368" s="6">
        <v>4.6219999999999999</v>
      </c>
      <c r="AR368" s="6">
        <v>4.6849999999999996</v>
      </c>
      <c r="AS368" s="6">
        <v>4.7430000000000003</v>
      </c>
      <c r="AT368" s="6">
        <v>4.7960000000000003</v>
      </c>
      <c r="AU368" s="6">
        <v>4.8449999999999998</v>
      </c>
      <c r="AV368" s="6">
        <v>4.891</v>
      </c>
      <c r="AW368" s="6">
        <v>4.9340000000000002</v>
      </c>
      <c r="AX368" s="6">
        <v>4.9740000000000002</v>
      </c>
      <c r="AY368" s="6">
        <v>5.0119999999999996</v>
      </c>
      <c r="AZ368" s="6">
        <v>5.0465</v>
      </c>
    </row>
    <row r="369" spans="1:52" ht="14.25" customHeight="1">
      <c r="A369" s="3"/>
      <c r="B369" s="2"/>
      <c r="C369" s="2"/>
      <c r="D369" s="2"/>
      <c r="AD369" s="3"/>
      <c r="AE369" s="3" t="s">
        <v>27</v>
      </c>
      <c r="AF369" s="3" t="s">
        <v>24</v>
      </c>
      <c r="AG369" s="6">
        <v>3.6429999999999998</v>
      </c>
      <c r="AH369" s="6">
        <v>4.12</v>
      </c>
      <c r="AI369" s="6">
        <v>4.4029999999999996</v>
      </c>
      <c r="AJ369" s="6">
        <v>4.6029999999999998</v>
      </c>
      <c r="AK369" s="6">
        <v>4.7569999999999997</v>
      </c>
      <c r="AL369" s="6">
        <v>4.8819999999999997</v>
      </c>
      <c r="AM369" s="6">
        <v>4.9870000000000001</v>
      </c>
      <c r="AN369" s="6">
        <v>5.0780000000000003</v>
      </c>
      <c r="AO369" s="6">
        <v>5.157</v>
      </c>
      <c r="AP369" s="6">
        <v>5.2270000000000003</v>
      </c>
      <c r="AQ369" s="6">
        <v>5.29</v>
      </c>
      <c r="AR369" s="6">
        <v>5.3479999999999999</v>
      </c>
      <c r="AS369" s="6">
        <v>5.4</v>
      </c>
      <c r="AT369" s="6">
        <v>5.4480000000000004</v>
      </c>
      <c r="AU369" s="6">
        <v>5.4930000000000003</v>
      </c>
      <c r="AV369" s="6">
        <v>5.5350000000000001</v>
      </c>
      <c r="AW369" s="6">
        <v>5.5739999999999998</v>
      </c>
      <c r="AX369" s="6">
        <v>5.6109999999999998</v>
      </c>
      <c r="AY369" s="6">
        <v>5.6449999999999996</v>
      </c>
      <c r="AZ369" s="6">
        <v>5.6769999999999996</v>
      </c>
    </row>
    <row r="370" spans="1:52" ht="14.25" customHeight="1">
      <c r="A370" s="3"/>
      <c r="B370" s="2"/>
      <c r="C370" s="2"/>
      <c r="D370" s="2"/>
      <c r="AD370" s="3"/>
      <c r="AE370" s="3"/>
      <c r="AF370" s="3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1:52" ht="14.25" customHeight="1">
      <c r="A371" s="3"/>
      <c r="B371" s="2"/>
      <c r="C371" s="2"/>
      <c r="D371" s="2"/>
      <c r="AD371" s="3" t="s">
        <v>26</v>
      </c>
      <c r="AE371" s="3">
        <f>$D$62</f>
        <v>108</v>
      </c>
      <c r="AF371" s="3" t="s">
        <v>25</v>
      </c>
      <c r="AG371" s="6">
        <f t="shared" ref="AG371:AZ371" si="14">LOOKUP(SMALL($AE305:$AE371,RANK($AE371,$AE305:$AE371,1)-1),$AE305:$AE368,AG305:AG368)-(LOOKUP(SMALL($AE305:$AE371,RANK($AE371,$AE305:$AE371,1)-1),$AE305:$AE368,AG305:AG368)-LOOKUP(SMALL($AE305:$AE371,RANK($AE371,$AE305:$AE371,1)+1),$AE305:$AE368,AG305:AG368))/(SMALL($AE305:$AE371,RANK($AE371,$AE305:$AE371,1)+1)-SMALL($AE305:$AE371,RANK($AE371,$AE305:$AE371,1)-1))*($AE371-SMALL($AE305:$AE371,RANK($AE371,$AE305:$AE371,1)-1))</f>
        <v>2.8058000000000001</v>
      </c>
      <c r="AH371" s="6">
        <f t="shared" si="14"/>
        <v>3.3645999999999998</v>
      </c>
      <c r="AI371" s="6">
        <f t="shared" si="14"/>
        <v>3.6954000000000002</v>
      </c>
      <c r="AJ371" s="6">
        <f t="shared" si="14"/>
        <v>3.9289999999999998</v>
      </c>
      <c r="AK371" s="6">
        <f t="shared" si="14"/>
        <v>4.1093999999999999</v>
      </c>
      <c r="AL371" s="6">
        <f t="shared" si="14"/>
        <v>4.2555999999999994</v>
      </c>
      <c r="AM371" s="6">
        <f t="shared" si="14"/>
        <v>4.3786000000000005</v>
      </c>
      <c r="AN371" s="6">
        <f t="shared" si="14"/>
        <v>4.4843999999999999</v>
      </c>
      <c r="AO371" s="6">
        <f t="shared" si="14"/>
        <v>4.5771999999999995</v>
      </c>
      <c r="AP371" s="6">
        <f t="shared" si="14"/>
        <v>4.6592000000000002</v>
      </c>
      <c r="AQ371" s="6">
        <f t="shared" si="14"/>
        <v>4.7328000000000001</v>
      </c>
      <c r="AR371" s="6">
        <f t="shared" si="14"/>
        <v>4.8003999999999998</v>
      </c>
      <c r="AS371" s="6">
        <f t="shared" si="14"/>
        <v>4.8583999999999996</v>
      </c>
      <c r="AT371" s="6">
        <f t="shared" si="14"/>
        <v>4.9185999999999996</v>
      </c>
      <c r="AU371" s="6">
        <f t="shared" si="14"/>
        <v>4.9712000000000005</v>
      </c>
      <c r="AV371" s="6">
        <f t="shared" si="14"/>
        <v>5.0198</v>
      </c>
      <c r="AW371" s="6">
        <f t="shared" si="14"/>
        <v>5.0659999999999998</v>
      </c>
      <c r="AX371" s="6">
        <f t="shared" si="14"/>
        <v>5.1086</v>
      </c>
      <c r="AY371" s="6">
        <f t="shared" si="14"/>
        <v>5.149</v>
      </c>
      <c r="AZ371" s="6">
        <f t="shared" si="14"/>
        <v>5.1863999999999999</v>
      </c>
    </row>
    <row r="372" spans="1:52" ht="14.25" customHeight="1">
      <c r="A372" s="3"/>
      <c r="B372" s="2"/>
      <c r="C372" s="2"/>
      <c r="D372" s="2"/>
      <c r="AD372" s="3"/>
      <c r="AE372" s="3"/>
      <c r="AF372" s="3" t="s">
        <v>24</v>
      </c>
      <c r="AG372" s="6">
        <f t="shared" ref="AG372:AZ372" si="15">LOOKUP(SMALL($AE305:$AE371,RANK($AE371,$AE305:$AE371,1)-1),$AE305:$AE368,AG306:AG369)-(LOOKUP(SMALL($AE305:$AE371,RANK($AE371,$AE305:$AE371,1)-1),$AE305:$AE368,AG306:AG369)-LOOKUP(SMALL($AE305:$AE371,RANK($AE371,$AE305:$AE371,1)+1),$AE305:$AE368,AG306:AG369))/(SMALL($AE305:$AE371,RANK($AE371,$AE305:$AE371,1)+1)-SMALL($AE305:$AE371,RANK($AE371,$AE305:$AE371,1)-1))*($AE371-SMALL($AE305:$AE371,RANK($AE371,$AE305:$AE371,1)-1))</f>
        <v>3.714</v>
      </c>
      <c r="AH372" s="6">
        <f t="shared" si="15"/>
        <v>4.2164000000000001</v>
      </c>
      <c r="AI372" s="6">
        <f t="shared" si="15"/>
        <v>4.5165999999999995</v>
      </c>
      <c r="AJ372" s="6">
        <f t="shared" si="15"/>
        <v>4.7307999999999995</v>
      </c>
      <c r="AK372" s="6">
        <f t="shared" si="15"/>
        <v>4.8957999999999995</v>
      </c>
      <c r="AL372" s="6">
        <f t="shared" si="15"/>
        <v>5.0305999999999997</v>
      </c>
      <c r="AM372" s="6">
        <f t="shared" si="15"/>
        <v>5.1450000000000005</v>
      </c>
      <c r="AN372" s="6">
        <f t="shared" si="15"/>
        <v>5.2423999999999999</v>
      </c>
      <c r="AO372" s="6">
        <f t="shared" si="15"/>
        <v>5.3286000000000007</v>
      </c>
      <c r="AP372" s="6">
        <f t="shared" si="15"/>
        <v>5.4055999999999997</v>
      </c>
      <c r="AQ372" s="6">
        <f t="shared" si="15"/>
        <v>5.4745999999999997</v>
      </c>
      <c r="AR372" s="6">
        <f t="shared" si="15"/>
        <v>5.5373999999999999</v>
      </c>
      <c r="AS372" s="6">
        <f t="shared" si="15"/>
        <v>5.5952000000000002</v>
      </c>
      <c r="AT372" s="6">
        <f t="shared" si="15"/>
        <v>5.6482000000000001</v>
      </c>
      <c r="AU372" s="6">
        <f t="shared" si="15"/>
        <v>5.6970000000000001</v>
      </c>
      <c r="AV372" s="6">
        <f t="shared" si="15"/>
        <v>5.7435999999999998</v>
      </c>
      <c r="AW372" s="6">
        <f t="shared" si="15"/>
        <v>5.7862</v>
      </c>
      <c r="AX372" s="6">
        <f t="shared" si="15"/>
        <v>5.8268000000000004</v>
      </c>
      <c r="AY372" s="6">
        <f t="shared" si="15"/>
        <v>5.8646000000000003</v>
      </c>
      <c r="AZ372" s="6">
        <f t="shared" si="15"/>
        <v>5.9001000000000001</v>
      </c>
    </row>
    <row r="373" spans="1:52" ht="14.25" customHeight="1">
      <c r="A373" s="3"/>
      <c r="B373" s="2"/>
      <c r="C373" s="2"/>
      <c r="D373" s="2"/>
    </row>
    <row r="374" spans="1:52" ht="14.25" customHeight="1">
      <c r="A374" s="3"/>
      <c r="B374" s="2"/>
      <c r="C374" s="2"/>
      <c r="D374" s="2"/>
    </row>
    <row r="375" spans="1:52" ht="14.25" customHeight="1">
      <c r="A375" s="3"/>
      <c r="B375" s="2"/>
      <c r="C375" s="2"/>
      <c r="D375" s="2"/>
    </row>
    <row r="376" spans="1:52" ht="14.25" customHeight="1">
      <c r="A376" s="3"/>
      <c r="B376" s="2"/>
      <c r="C376" s="2"/>
      <c r="D376" s="2"/>
    </row>
    <row r="377" spans="1:52" ht="14.25" customHeight="1">
      <c r="A377" s="3"/>
      <c r="B377" s="2"/>
      <c r="C377" s="2"/>
      <c r="D377" s="2"/>
    </row>
    <row r="378" spans="1:52" ht="14.25" customHeight="1">
      <c r="A378" s="3"/>
      <c r="B378" s="2"/>
      <c r="C378" s="2"/>
      <c r="D378" s="2"/>
    </row>
    <row r="379" spans="1:52" ht="14.25" customHeight="1">
      <c r="A379" s="3"/>
      <c r="B379" s="2"/>
      <c r="C379" s="2"/>
      <c r="D379" s="2"/>
    </row>
    <row r="380" spans="1:52" ht="14.25" customHeight="1">
      <c r="A380" s="3"/>
      <c r="B380" s="2"/>
      <c r="C380" s="2"/>
      <c r="D380" s="2"/>
    </row>
    <row r="381" spans="1:52" ht="14.25" customHeight="1">
      <c r="A381" s="3"/>
      <c r="B381" s="2"/>
      <c r="C381" s="2"/>
      <c r="D381" s="2"/>
    </row>
    <row r="382" spans="1:52" ht="14.25" customHeight="1">
      <c r="A382" s="3"/>
      <c r="B382" s="2"/>
      <c r="C382" s="2"/>
      <c r="D382" s="2"/>
    </row>
    <row r="383" spans="1:52" ht="14.25" customHeight="1">
      <c r="A383" s="3"/>
      <c r="B383" s="2"/>
      <c r="C383" s="2"/>
      <c r="D383" s="2"/>
    </row>
    <row r="384" spans="1:52" ht="14.25" customHeight="1">
      <c r="A384" s="3"/>
      <c r="B384" s="2"/>
      <c r="C384" s="2"/>
      <c r="D384" s="2"/>
    </row>
    <row r="385" spans="1:4" ht="14.25" customHeight="1">
      <c r="A385" s="3"/>
      <c r="B385" s="2"/>
      <c r="C385" s="2"/>
      <c r="D385" s="2"/>
    </row>
    <row r="386" spans="1:4" ht="14.25" customHeight="1">
      <c r="A386" s="3"/>
      <c r="B386" s="2"/>
      <c r="C386" s="2"/>
      <c r="D386" s="2"/>
    </row>
    <row r="387" spans="1:4" ht="14.25" customHeight="1">
      <c r="A387" s="3"/>
      <c r="B387" s="2"/>
      <c r="C387" s="2"/>
      <c r="D387" s="2"/>
    </row>
    <row r="388" spans="1:4" ht="14.25" customHeight="1">
      <c r="A388" s="3"/>
      <c r="B388" s="2"/>
      <c r="C388" s="2"/>
      <c r="D388" s="2"/>
    </row>
    <row r="389" spans="1:4" ht="14.25" customHeight="1">
      <c r="A389" s="3"/>
      <c r="B389" s="2"/>
      <c r="C389" s="2"/>
      <c r="D389" s="2"/>
    </row>
    <row r="390" spans="1:4" ht="14.25" customHeight="1">
      <c r="A390" s="3"/>
      <c r="B390" s="2"/>
      <c r="C390" s="2"/>
      <c r="D390" s="2"/>
    </row>
    <row r="391" spans="1:4" ht="14.25" customHeight="1">
      <c r="A391" s="3"/>
      <c r="B391" s="2"/>
      <c r="C391" s="2"/>
      <c r="D391" s="2"/>
    </row>
    <row r="392" spans="1:4" ht="14.25" customHeight="1">
      <c r="A392" s="3"/>
      <c r="B392" s="2"/>
      <c r="C392" s="2"/>
      <c r="D392" s="2"/>
    </row>
    <row r="393" spans="1:4" ht="14.25" customHeight="1">
      <c r="A393" s="3"/>
      <c r="B393" s="2"/>
      <c r="C393" s="2"/>
      <c r="D393" s="2"/>
    </row>
    <row r="394" spans="1:4" ht="14.25" customHeight="1">
      <c r="A394" s="3"/>
      <c r="B394" s="2"/>
      <c r="C394" s="2"/>
      <c r="D394" s="2"/>
    </row>
    <row r="395" spans="1:4" ht="14.25" customHeight="1">
      <c r="A395" s="3"/>
      <c r="B395" s="2"/>
      <c r="C395" s="2"/>
      <c r="D395" s="2"/>
    </row>
    <row r="396" spans="1:4" ht="14.25" customHeight="1">
      <c r="A396" s="3"/>
      <c r="B396" s="2"/>
      <c r="C396" s="2"/>
      <c r="D396" s="2"/>
    </row>
    <row r="397" spans="1:4" ht="14.25" customHeight="1">
      <c r="A397" s="3"/>
      <c r="B397" s="2"/>
      <c r="C397" s="2"/>
      <c r="D397" s="2"/>
    </row>
    <row r="398" spans="1:4" ht="14.25" customHeight="1">
      <c r="A398" s="3"/>
      <c r="B398" s="2"/>
      <c r="C398" s="2"/>
      <c r="D398" s="2"/>
    </row>
    <row r="399" spans="1:4" ht="14.25" customHeight="1">
      <c r="A399" s="3"/>
      <c r="B399" s="2"/>
      <c r="C399" s="2"/>
      <c r="D399" s="2"/>
    </row>
    <row r="400" spans="1:4" ht="14.25" customHeight="1">
      <c r="A400" s="3"/>
      <c r="B400" s="2"/>
      <c r="C400" s="2"/>
      <c r="D400" s="2"/>
    </row>
    <row r="401" spans="1:4" ht="14.25" customHeight="1">
      <c r="A401" s="3"/>
      <c r="B401" s="2"/>
      <c r="C401" s="2"/>
      <c r="D401" s="2"/>
    </row>
    <row r="402" spans="1:4" ht="14.25" customHeight="1">
      <c r="A402" s="3"/>
      <c r="B402" s="2"/>
      <c r="C402" s="2"/>
      <c r="D402" s="2"/>
    </row>
    <row r="403" spans="1:4" ht="14.25" customHeight="1">
      <c r="A403" s="3"/>
      <c r="B403" s="2"/>
      <c r="C403" s="2"/>
      <c r="D403" s="2"/>
    </row>
    <row r="404" spans="1:4" ht="14.25" customHeight="1">
      <c r="A404" s="3"/>
      <c r="B404" s="2"/>
      <c r="C404" s="2"/>
      <c r="D404" s="2"/>
    </row>
    <row r="405" spans="1:4" ht="14.25" customHeight="1">
      <c r="A405" s="3"/>
      <c r="B405" s="2"/>
      <c r="C405" s="2"/>
      <c r="D405" s="2"/>
    </row>
    <row r="406" spans="1:4" ht="14.25" customHeight="1">
      <c r="A406" s="3"/>
      <c r="B406" s="2"/>
      <c r="C406" s="2"/>
      <c r="D406" s="2"/>
    </row>
    <row r="407" spans="1:4" ht="14.25" customHeight="1">
      <c r="A407" s="3"/>
      <c r="B407" s="2"/>
      <c r="C407" s="2"/>
      <c r="D407" s="2"/>
    </row>
    <row r="408" spans="1:4" ht="14.25" customHeight="1">
      <c r="A408" s="3"/>
      <c r="B408" s="2"/>
      <c r="C408" s="2"/>
      <c r="D408" s="2"/>
    </row>
    <row r="409" spans="1:4" ht="14.25" customHeight="1">
      <c r="A409" s="3"/>
      <c r="B409" s="2"/>
      <c r="C409" s="2"/>
      <c r="D409" s="2"/>
    </row>
    <row r="410" spans="1:4" ht="14.25" customHeight="1">
      <c r="A410" s="3"/>
      <c r="B410" s="2"/>
      <c r="C410" s="2"/>
      <c r="D410" s="2"/>
    </row>
    <row r="411" spans="1:4" ht="14.25" customHeight="1">
      <c r="A411" s="3"/>
      <c r="B411" s="2"/>
      <c r="C411" s="2"/>
      <c r="D411" s="2"/>
    </row>
    <row r="412" spans="1:4" ht="14.25" customHeight="1">
      <c r="A412" s="3"/>
      <c r="B412" s="2"/>
      <c r="C412" s="2"/>
      <c r="D412" s="2"/>
    </row>
    <row r="413" spans="1:4" ht="14.25" customHeight="1">
      <c r="A413" s="3"/>
      <c r="B413" s="2"/>
      <c r="C413" s="2"/>
      <c r="D413" s="2"/>
    </row>
    <row r="414" spans="1:4" ht="14.25" customHeight="1">
      <c r="A414" s="3"/>
      <c r="B414" s="2"/>
      <c r="C414" s="2"/>
      <c r="D414" s="2"/>
    </row>
    <row r="415" spans="1:4" ht="14.25" customHeight="1">
      <c r="A415" s="3"/>
      <c r="B415" s="2"/>
      <c r="C415" s="2"/>
      <c r="D415" s="2"/>
    </row>
    <row r="416" spans="1:4" ht="14.25" customHeight="1">
      <c r="A416" s="3"/>
      <c r="B416" s="2"/>
      <c r="C416" s="2"/>
      <c r="D416" s="2"/>
    </row>
    <row r="417" spans="1:4" ht="14.25" customHeight="1">
      <c r="A417" s="3"/>
      <c r="B417" s="2"/>
      <c r="C417" s="2"/>
      <c r="D417" s="2"/>
    </row>
    <row r="418" spans="1:4" ht="14.25" customHeight="1">
      <c r="A418" s="3"/>
      <c r="B418" s="2"/>
      <c r="C418" s="2"/>
      <c r="D418" s="2"/>
    </row>
    <row r="419" spans="1:4" ht="14.25" customHeight="1">
      <c r="A419" s="3"/>
      <c r="B419" s="2"/>
      <c r="C419" s="2"/>
      <c r="D419" s="2"/>
    </row>
    <row r="420" spans="1:4" ht="14.25" customHeight="1">
      <c r="A420" s="3"/>
      <c r="B420" s="2"/>
      <c r="C420" s="2"/>
      <c r="D420" s="2"/>
    </row>
    <row r="421" spans="1:4" ht="14.25" customHeight="1">
      <c r="A421" s="3"/>
      <c r="B421" s="2"/>
      <c r="C421" s="2"/>
      <c r="D421" s="2"/>
    </row>
    <row r="422" spans="1:4" ht="14.25" customHeight="1">
      <c r="A422" s="3"/>
      <c r="B422" s="2"/>
      <c r="C422" s="2"/>
      <c r="D422" s="2"/>
    </row>
    <row r="423" spans="1:4" ht="14.25" customHeight="1">
      <c r="A423" s="3"/>
      <c r="B423" s="2"/>
      <c r="C423" s="2"/>
      <c r="D423" s="2"/>
    </row>
    <row r="424" spans="1:4" ht="14.25" customHeight="1">
      <c r="A424" s="3"/>
      <c r="B424" s="2"/>
      <c r="C424" s="2"/>
      <c r="D424" s="2"/>
    </row>
    <row r="425" spans="1:4" ht="14.25" customHeight="1">
      <c r="A425" s="3"/>
      <c r="B425" s="2"/>
      <c r="C425" s="2"/>
      <c r="D425" s="2"/>
    </row>
    <row r="426" spans="1:4" ht="14.25" customHeight="1">
      <c r="A426" s="3"/>
      <c r="B426" s="2"/>
      <c r="C426" s="2"/>
      <c r="D426" s="2"/>
    </row>
    <row r="427" spans="1:4" ht="14.25" customHeight="1">
      <c r="A427" s="3"/>
      <c r="B427" s="2"/>
      <c r="C427" s="2"/>
      <c r="D427" s="2"/>
    </row>
    <row r="428" spans="1:4" ht="14.25" customHeight="1">
      <c r="A428" s="3"/>
      <c r="B428" s="2"/>
      <c r="C428" s="2"/>
      <c r="D428" s="2"/>
    </row>
    <row r="429" spans="1:4" ht="14.25" customHeight="1">
      <c r="A429" s="3"/>
      <c r="B429" s="2"/>
      <c r="C429" s="2"/>
      <c r="D429" s="2"/>
    </row>
    <row r="430" spans="1:4" ht="14.25" customHeight="1">
      <c r="A430" s="3"/>
      <c r="B430" s="2"/>
      <c r="C430" s="2"/>
      <c r="D430" s="2"/>
    </row>
    <row r="431" spans="1:4" ht="14.25" customHeight="1">
      <c r="A431" s="3"/>
      <c r="B431" s="2"/>
      <c r="C431" s="2"/>
      <c r="D431" s="2"/>
    </row>
  </sheetData>
  <mergeCells count="1">
    <mergeCell ref="P73:R73"/>
  </mergeCells>
  <phoneticPr fontId="1"/>
  <hyperlinks>
    <hyperlink ref="P73" location="'Pt+wil'!A1" display="Go to [Pt+wil] sheet" xr:uid="{71D168C8-0D8E-4502-B255-19AEFAF56A57}"/>
  </hyperlinks>
  <pageMargins left="0" right="0" top="0.39370078740157483" bottom="0.59055118110236227" header="0" footer="0"/>
  <pageSetup paperSize="9" scale="75" orientation="landscape" horizontalDpi="240" verticalDpi="24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60F05-81DC-43C2-8DC6-CDB3DDC42EED}">
  <dimension ref="A1:S171"/>
  <sheetViews>
    <sheetView topLeftCell="A49" zoomScaleNormal="100" workbookViewId="0">
      <selection activeCell="B3" sqref="B3:C58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AWS</v>
      </c>
      <c r="Q2" s="62" t="str">
        <f>K71</f>
        <v>AceScope</v>
      </c>
    </row>
    <row r="3" spans="1:17">
      <c r="A3" s="40" t="s">
        <v>147</v>
      </c>
      <c r="B3" s="40" t="s">
        <v>150</v>
      </c>
      <c r="C3" s="40" t="s">
        <v>152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22.640000000000004</v>
      </c>
      <c r="Q3" s="59">
        <f>Q4+K76</f>
        <v>53.061999999999998</v>
      </c>
    </row>
    <row r="4" spans="1:17">
      <c r="A4" s="3" t="s">
        <v>112</v>
      </c>
      <c r="B4" s="39">
        <v>38.549999999999997</v>
      </c>
      <c r="C4" s="39">
        <v>74.67</v>
      </c>
      <c r="D4" s="2">
        <f t="shared" ref="D4:D35" si="1">IF(C4="","",IF(B4="","",(B4-C4)))</f>
        <v>-36.120000000000005</v>
      </c>
      <c r="H4" s="3" t="str">
        <f t="shared" si="0"/>
        <v>n=1</v>
      </c>
      <c r="I4" s="2">
        <f t="shared" ref="I4:I35" si="2">IF(B4="","",IF(C4="","",ABS(B4-C4)))</f>
        <v>36.120000000000005</v>
      </c>
      <c r="J4" s="2">
        <f t="shared" ref="J4:J35" si="3">IF(I4="","",SIGN($B4-$C4)*(RANK(I4,I$4:I$58,1)-COUNTIF(I$4:I$58,0)+COUNTIF($I$4:$I$58,$I4)/2-0.5))</f>
        <v>-46</v>
      </c>
      <c r="O4" s="60">
        <v>0.75</v>
      </c>
      <c r="P4" s="59">
        <f>P5+J75</f>
        <v>15.030000000000001</v>
      </c>
      <c r="Q4" s="59">
        <f>Q5+K75</f>
        <v>29.655000000000001</v>
      </c>
    </row>
    <row r="5" spans="1:17">
      <c r="A5" s="3" t="s">
        <v>111</v>
      </c>
      <c r="B5" s="39">
        <v>26.87</v>
      </c>
      <c r="C5" s="39">
        <v>16.7</v>
      </c>
      <c r="D5" s="2">
        <f t="shared" si="1"/>
        <v>10.170000000000002</v>
      </c>
      <c r="H5" s="3" t="str">
        <f t="shared" si="0"/>
        <v>n=2</v>
      </c>
      <c r="I5" s="2">
        <f t="shared" si="2"/>
        <v>10.170000000000002</v>
      </c>
      <c r="J5" s="2">
        <f t="shared" si="3"/>
        <v>35</v>
      </c>
      <c r="O5" s="60">
        <v>0.5</v>
      </c>
      <c r="P5" s="59">
        <f>P6+J74</f>
        <v>12.05</v>
      </c>
      <c r="Q5" s="59">
        <f>Q6+K74</f>
        <v>17.71</v>
      </c>
    </row>
    <row r="6" spans="1:17">
      <c r="A6" s="3" t="s">
        <v>110</v>
      </c>
      <c r="B6" s="39">
        <v>28.39</v>
      </c>
      <c r="C6" s="39">
        <v>11.36</v>
      </c>
      <c r="D6" s="2">
        <f t="shared" si="1"/>
        <v>17.03</v>
      </c>
      <c r="H6" s="3" t="str">
        <f t="shared" si="0"/>
        <v>n=3</v>
      </c>
      <c r="I6" s="2">
        <f t="shared" si="2"/>
        <v>17.03</v>
      </c>
      <c r="J6" s="2">
        <f t="shared" si="3"/>
        <v>39</v>
      </c>
      <c r="O6" s="60">
        <v>0.25</v>
      </c>
      <c r="P6" s="59">
        <f>P7+J73</f>
        <v>8.34</v>
      </c>
      <c r="Q6" s="59">
        <f>Q7+K73</f>
        <v>10.88</v>
      </c>
    </row>
    <row r="7" spans="1:17">
      <c r="A7" s="3" t="s">
        <v>109</v>
      </c>
      <c r="B7" s="39">
        <v>18.36</v>
      </c>
      <c r="C7" s="39">
        <v>44.3</v>
      </c>
      <c r="D7" s="2">
        <f t="shared" si="1"/>
        <v>-25.939999999999998</v>
      </c>
      <c r="H7" s="3" t="str">
        <f t="shared" si="0"/>
        <v>n=4</v>
      </c>
      <c r="I7" s="2">
        <f t="shared" si="2"/>
        <v>25.939999999999998</v>
      </c>
      <c r="J7" s="2">
        <f t="shared" si="3"/>
        <v>-45</v>
      </c>
      <c r="O7" s="60">
        <v>0.1</v>
      </c>
      <c r="P7" s="59">
        <f>J72</f>
        <v>6.9260000000000002</v>
      </c>
      <c r="Q7" s="59">
        <f>K72</f>
        <v>8.2360000000000007</v>
      </c>
    </row>
    <row r="8" spans="1:17">
      <c r="A8" s="3" t="s">
        <v>108</v>
      </c>
      <c r="B8" s="39">
        <v>18.2</v>
      </c>
      <c r="C8" s="39">
        <v>23.06</v>
      </c>
      <c r="D8" s="2">
        <f t="shared" si="1"/>
        <v>-4.8599999999999994</v>
      </c>
      <c r="H8" s="3" t="str">
        <f t="shared" si="0"/>
        <v>n=5</v>
      </c>
      <c r="I8" s="2">
        <f t="shared" si="2"/>
        <v>4.8599999999999994</v>
      </c>
      <c r="J8" s="2">
        <f t="shared" si="3"/>
        <v>-20</v>
      </c>
    </row>
    <row r="9" spans="1:17">
      <c r="A9" s="3" t="s">
        <v>107</v>
      </c>
      <c r="B9" s="39">
        <v>15.01</v>
      </c>
      <c r="C9" s="39">
        <v>36.450000000000003</v>
      </c>
      <c r="D9" s="2">
        <f t="shared" si="1"/>
        <v>-21.440000000000005</v>
      </c>
      <c r="H9" s="3" t="str">
        <f t="shared" si="0"/>
        <v>n=6</v>
      </c>
      <c r="I9" s="2">
        <f t="shared" si="2"/>
        <v>21.440000000000005</v>
      </c>
      <c r="J9" s="2">
        <f t="shared" si="3"/>
        <v>-43</v>
      </c>
    </row>
    <row r="10" spans="1:17">
      <c r="A10" s="3" t="s">
        <v>106</v>
      </c>
      <c r="B10" s="39">
        <v>9.93</v>
      </c>
      <c r="C10" s="39">
        <v>17.260000000000002</v>
      </c>
      <c r="D10" s="2">
        <f t="shared" si="1"/>
        <v>-7.3300000000000018</v>
      </c>
      <c r="H10" s="3" t="str">
        <f t="shared" si="0"/>
        <v>n=7</v>
      </c>
      <c r="I10" s="2">
        <f t="shared" si="2"/>
        <v>7.3300000000000018</v>
      </c>
      <c r="J10" s="2">
        <f t="shared" si="3"/>
        <v>-28</v>
      </c>
    </row>
    <row r="11" spans="1:17">
      <c r="A11" s="3" t="s">
        <v>105</v>
      </c>
      <c r="B11" s="39">
        <v>10.11</v>
      </c>
      <c r="C11" s="39">
        <v>10.88</v>
      </c>
      <c r="D11" s="2">
        <f t="shared" si="1"/>
        <v>-0.77000000000000135</v>
      </c>
      <c r="H11" s="3" t="str">
        <f t="shared" si="0"/>
        <v>n=8</v>
      </c>
      <c r="I11" s="2">
        <f t="shared" si="2"/>
        <v>0.77000000000000135</v>
      </c>
      <c r="J11" s="2">
        <f t="shared" si="3"/>
        <v>-9</v>
      </c>
    </row>
    <row r="12" spans="1:17">
      <c r="A12" s="3" t="s">
        <v>104</v>
      </c>
      <c r="B12" s="39">
        <v>23.46</v>
      </c>
      <c r="C12" s="39">
        <v>26.06</v>
      </c>
      <c r="D12" s="2">
        <f t="shared" si="1"/>
        <v>-2.5999999999999979</v>
      </c>
      <c r="H12" s="3" t="str">
        <f t="shared" si="0"/>
        <v>n=9</v>
      </c>
      <c r="I12" s="2">
        <f t="shared" si="2"/>
        <v>2.5999999999999979</v>
      </c>
      <c r="J12" s="2">
        <f t="shared" si="3"/>
        <v>-17</v>
      </c>
    </row>
    <row r="13" spans="1:17">
      <c r="A13" s="3" t="s">
        <v>103</v>
      </c>
      <c r="B13" s="39">
        <v>14.67</v>
      </c>
      <c r="C13" s="39">
        <v>19.600000000000001</v>
      </c>
      <c r="D13" s="2">
        <f t="shared" si="1"/>
        <v>-4.9300000000000015</v>
      </c>
      <c r="H13" s="3" t="str">
        <f t="shared" si="0"/>
        <v>n=10</v>
      </c>
      <c r="I13" s="2">
        <f t="shared" si="2"/>
        <v>4.9300000000000015</v>
      </c>
      <c r="J13" s="2">
        <f t="shared" si="3"/>
        <v>-21</v>
      </c>
    </row>
    <row r="14" spans="1:17">
      <c r="A14" s="3" t="s">
        <v>102</v>
      </c>
      <c r="B14" s="39">
        <v>18.93</v>
      </c>
      <c r="C14" s="39">
        <v>80.83</v>
      </c>
      <c r="D14" s="2">
        <f t="shared" si="1"/>
        <v>-61.9</v>
      </c>
      <c r="H14" s="3" t="str">
        <f t="shared" si="0"/>
        <v>n=11</v>
      </c>
      <c r="I14" s="2">
        <f t="shared" si="2"/>
        <v>61.9</v>
      </c>
      <c r="J14" s="2">
        <f t="shared" si="3"/>
        <v>-55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10.7</v>
      </c>
      <c r="C15" s="39">
        <v>52.78</v>
      </c>
      <c r="D15" s="2">
        <f t="shared" si="1"/>
        <v>-42.08</v>
      </c>
      <c r="H15" s="3" t="str">
        <f t="shared" si="0"/>
        <v>n=12</v>
      </c>
      <c r="I15" s="2">
        <f t="shared" si="2"/>
        <v>42.08</v>
      </c>
      <c r="J15" s="2">
        <f t="shared" si="3"/>
        <v>-49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15.05</v>
      </c>
      <c r="C16" s="39">
        <v>40.22</v>
      </c>
      <c r="D16" s="2">
        <f t="shared" si="1"/>
        <v>-25.169999999999998</v>
      </c>
      <c r="H16" s="3" t="str">
        <f t="shared" si="0"/>
        <v>n=13</v>
      </c>
      <c r="I16" s="2">
        <f t="shared" si="2"/>
        <v>25.169999999999998</v>
      </c>
      <c r="J16" s="2">
        <f t="shared" si="3"/>
        <v>-44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50.2</v>
      </c>
      <c r="C17" s="39">
        <v>13.03</v>
      </c>
      <c r="D17" s="2">
        <f t="shared" si="1"/>
        <v>37.17</v>
      </c>
      <c r="H17" s="3" t="str">
        <f t="shared" si="0"/>
        <v>n=14</v>
      </c>
      <c r="I17" s="2">
        <f t="shared" si="2"/>
        <v>37.17</v>
      </c>
      <c r="J17" s="2">
        <f t="shared" si="3"/>
        <v>47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12.33</v>
      </c>
      <c r="C18" s="39">
        <v>14.8</v>
      </c>
      <c r="D18" s="2">
        <f t="shared" si="1"/>
        <v>-2.4700000000000006</v>
      </c>
      <c r="H18" s="3" t="str">
        <f t="shared" si="0"/>
        <v>n=15</v>
      </c>
      <c r="I18" s="2">
        <f t="shared" si="2"/>
        <v>2.4700000000000006</v>
      </c>
      <c r="J18" s="2">
        <f t="shared" si="3"/>
        <v>-16</v>
      </c>
    </row>
    <row r="19" spans="1:17">
      <c r="A19" s="3" t="s">
        <v>97</v>
      </c>
      <c r="B19" s="39">
        <v>12.78</v>
      </c>
      <c r="C19" s="39">
        <v>19.41</v>
      </c>
      <c r="D19" s="2">
        <f t="shared" si="1"/>
        <v>-6.6300000000000008</v>
      </c>
      <c r="H19" s="3" t="str">
        <f t="shared" si="0"/>
        <v>n=16</v>
      </c>
      <c r="I19" s="2">
        <f t="shared" si="2"/>
        <v>6.6300000000000008</v>
      </c>
      <c r="J19" s="2">
        <f t="shared" si="3"/>
        <v>-27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12.05</v>
      </c>
      <c r="C20" s="39">
        <v>11.31</v>
      </c>
      <c r="D20" s="2">
        <f t="shared" si="1"/>
        <v>0.74000000000000021</v>
      </c>
      <c r="H20" s="3" t="str">
        <f t="shared" si="0"/>
        <v>n=17</v>
      </c>
      <c r="I20" s="2">
        <f t="shared" si="2"/>
        <v>0.74000000000000021</v>
      </c>
      <c r="J20" s="2">
        <f t="shared" si="3"/>
        <v>7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7.66</v>
      </c>
      <c r="C21" s="39">
        <v>24.81</v>
      </c>
      <c r="D21" s="2">
        <f t="shared" si="1"/>
        <v>-17.149999999999999</v>
      </c>
      <c r="H21" s="3" t="str">
        <f t="shared" si="0"/>
        <v>n=18</v>
      </c>
      <c r="I21" s="2">
        <f t="shared" si="2"/>
        <v>17.149999999999999</v>
      </c>
      <c r="J21" s="2">
        <f t="shared" si="3"/>
        <v>-40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13.05</v>
      </c>
      <c r="C22" s="39">
        <v>54.18</v>
      </c>
      <c r="D22" s="2">
        <f t="shared" si="1"/>
        <v>-41.129999999999995</v>
      </c>
      <c r="H22" s="3" t="str">
        <f t="shared" si="0"/>
        <v>n=19</v>
      </c>
      <c r="I22" s="2">
        <f t="shared" si="2"/>
        <v>41.129999999999995</v>
      </c>
      <c r="J22" s="2">
        <f t="shared" si="3"/>
        <v>-48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11.63</v>
      </c>
      <c r="C23" s="39">
        <v>10.88</v>
      </c>
      <c r="D23" s="2">
        <f t="shared" si="1"/>
        <v>0.75</v>
      </c>
      <c r="H23" s="3" t="str">
        <f t="shared" si="0"/>
        <v>n=20</v>
      </c>
      <c r="I23" s="2">
        <f t="shared" si="2"/>
        <v>0.75</v>
      </c>
      <c r="J23" s="2">
        <f t="shared" si="3"/>
        <v>8</v>
      </c>
    </row>
    <row r="24" spans="1:17">
      <c r="A24" s="3" t="s">
        <v>92</v>
      </c>
      <c r="B24" s="39">
        <v>17.55</v>
      </c>
      <c r="C24" s="39">
        <v>9.31</v>
      </c>
      <c r="D24" s="2">
        <f t="shared" si="1"/>
        <v>8.24</v>
      </c>
      <c r="H24" s="3" t="str">
        <f t="shared" si="0"/>
        <v>n=21</v>
      </c>
      <c r="I24" s="2">
        <f t="shared" si="2"/>
        <v>8.24</v>
      </c>
      <c r="J24" s="2">
        <f t="shared" si="3"/>
        <v>30</v>
      </c>
    </row>
    <row r="25" spans="1:17">
      <c r="A25" s="3" t="s">
        <v>91</v>
      </c>
      <c r="B25" s="39">
        <v>17.23</v>
      </c>
      <c r="C25" s="39">
        <v>22.96</v>
      </c>
      <c r="D25" s="2">
        <f t="shared" si="1"/>
        <v>-5.73</v>
      </c>
      <c r="H25" s="3" t="str">
        <f t="shared" si="0"/>
        <v>n=22</v>
      </c>
      <c r="I25" s="2">
        <f t="shared" si="2"/>
        <v>5.73</v>
      </c>
      <c r="J25" s="2">
        <f t="shared" si="3"/>
        <v>-25</v>
      </c>
    </row>
    <row r="26" spans="1:17">
      <c r="A26" s="3" t="s">
        <v>90</v>
      </c>
      <c r="B26" s="39">
        <v>12.35</v>
      </c>
      <c r="C26" s="39">
        <v>22.36</v>
      </c>
      <c r="D26" s="2">
        <f t="shared" si="1"/>
        <v>-10.01</v>
      </c>
      <c r="H26" s="3" t="str">
        <f t="shared" si="0"/>
        <v>n=23</v>
      </c>
      <c r="I26" s="2">
        <f t="shared" si="2"/>
        <v>10.01</v>
      </c>
      <c r="J26" s="2">
        <f t="shared" si="3"/>
        <v>-33</v>
      </c>
    </row>
    <row r="27" spans="1:17">
      <c r="A27" s="3" t="s">
        <v>89</v>
      </c>
      <c r="B27" s="39">
        <v>10.71</v>
      </c>
      <c r="C27" s="39">
        <v>10.88</v>
      </c>
      <c r="D27" s="2">
        <f t="shared" si="1"/>
        <v>-0.16999999999999993</v>
      </c>
      <c r="H27" s="3" t="str">
        <f t="shared" si="0"/>
        <v>n=24</v>
      </c>
      <c r="I27" s="2">
        <f t="shared" si="2"/>
        <v>0.16999999999999993</v>
      </c>
      <c r="J27" s="2">
        <f t="shared" si="3"/>
        <v>-3</v>
      </c>
    </row>
    <row r="28" spans="1:17">
      <c r="A28" s="3" t="s">
        <v>88</v>
      </c>
      <c r="B28" s="39">
        <v>14.31</v>
      </c>
      <c r="C28" s="39">
        <v>20.79</v>
      </c>
      <c r="D28" s="2">
        <f t="shared" si="1"/>
        <v>-6.4799999999999986</v>
      </c>
      <c r="H28" s="3" t="str">
        <f t="shared" si="0"/>
        <v>n=25</v>
      </c>
      <c r="I28" s="2">
        <f t="shared" si="2"/>
        <v>6.4799999999999986</v>
      </c>
      <c r="J28" s="2">
        <f t="shared" si="3"/>
        <v>-26</v>
      </c>
    </row>
    <row r="29" spans="1:17">
      <c r="A29" s="3" t="s">
        <v>87</v>
      </c>
      <c r="B29" s="39">
        <v>12.84</v>
      </c>
      <c r="C29" s="39">
        <v>31.89</v>
      </c>
      <c r="D29" s="2">
        <f t="shared" si="1"/>
        <v>-19.05</v>
      </c>
      <c r="H29" s="3" t="str">
        <f t="shared" si="0"/>
        <v>n=26</v>
      </c>
      <c r="I29" s="2">
        <f t="shared" si="2"/>
        <v>19.05</v>
      </c>
      <c r="J29" s="2">
        <f t="shared" si="3"/>
        <v>-41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12.28</v>
      </c>
      <c r="C30" s="39">
        <v>8.7899999999999991</v>
      </c>
      <c r="D30" s="2">
        <f t="shared" si="1"/>
        <v>3.49</v>
      </c>
      <c r="H30" s="3" t="str">
        <f t="shared" si="0"/>
        <v>n=27</v>
      </c>
      <c r="I30" s="2">
        <f t="shared" si="2"/>
        <v>3.49</v>
      </c>
      <c r="J30" s="2">
        <f t="shared" si="3"/>
        <v>19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5.36</v>
      </c>
      <c r="C31" s="39">
        <v>6.83</v>
      </c>
      <c r="D31" s="2">
        <f t="shared" si="1"/>
        <v>-1.4699999999999998</v>
      </c>
      <c r="H31" s="3" t="str">
        <f t="shared" si="0"/>
        <v>n=28</v>
      </c>
      <c r="I31" s="2">
        <f t="shared" si="2"/>
        <v>1.4699999999999998</v>
      </c>
      <c r="J31" s="2">
        <f t="shared" si="3"/>
        <v>-13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11.1</v>
      </c>
      <c r="C32" s="39">
        <v>8.85</v>
      </c>
      <c r="D32" s="2">
        <f t="shared" si="1"/>
        <v>2.25</v>
      </c>
      <c r="H32" s="3" t="str">
        <f t="shared" si="0"/>
        <v>n=29</v>
      </c>
      <c r="I32" s="2">
        <f t="shared" si="2"/>
        <v>2.25</v>
      </c>
      <c r="J32" s="2">
        <f t="shared" si="3"/>
        <v>15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14.23</v>
      </c>
      <c r="C33" s="39">
        <v>28.08</v>
      </c>
      <c r="D33" s="2">
        <f t="shared" si="1"/>
        <v>-13.849999999999998</v>
      </c>
      <c r="H33" s="3" t="str">
        <f t="shared" si="0"/>
        <v>n=30</v>
      </c>
      <c r="I33" s="2">
        <f t="shared" si="2"/>
        <v>13.849999999999998</v>
      </c>
      <c r="J33" s="2">
        <f t="shared" si="3"/>
        <v>-38</v>
      </c>
    </row>
    <row r="34" spans="1:17">
      <c r="A34" s="3" t="s">
        <v>82</v>
      </c>
      <c r="B34" s="39">
        <v>17.43</v>
      </c>
      <c r="C34" s="39">
        <v>68.13</v>
      </c>
      <c r="D34" s="2">
        <f t="shared" si="1"/>
        <v>-50.699999999999996</v>
      </c>
      <c r="H34" s="3" t="str">
        <f t="shared" si="0"/>
        <v>n=31</v>
      </c>
      <c r="I34" s="2">
        <f t="shared" si="2"/>
        <v>50.699999999999996</v>
      </c>
      <c r="J34" s="2">
        <f t="shared" si="3"/>
        <v>-54</v>
      </c>
    </row>
    <row r="35" spans="1:17">
      <c r="A35" s="3" t="s">
        <v>81</v>
      </c>
      <c r="B35" s="39">
        <v>10.31</v>
      </c>
      <c r="C35" s="39">
        <v>23.88</v>
      </c>
      <c r="D35" s="2">
        <f t="shared" si="1"/>
        <v>-13.569999999999999</v>
      </c>
      <c r="H35" s="3" t="str">
        <f t="shared" ref="H35:H58" si="4">A35</f>
        <v>n=32</v>
      </c>
      <c r="I35" s="2">
        <f t="shared" si="2"/>
        <v>13.569999999999999</v>
      </c>
      <c r="J35" s="2">
        <f t="shared" si="3"/>
        <v>-37</v>
      </c>
    </row>
    <row r="36" spans="1:17">
      <c r="A36" s="3" t="s">
        <v>80</v>
      </c>
      <c r="B36" s="39">
        <v>90.22</v>
      </c>
      <c r="C36" s="39">
        <v>42.1</v>
      </c>
      <c r="D36" s="2">
        <f t="shared" ref="D36:D58" si="5">IF(C36="","",IF(B36="","",(B36-C36)))</f>
        <v>48.12</v>
      </c>
      <c r="H36" s="3" t="str">
        <f t="shared" si="4"/>
        <v>n=33</v>
      </c>
      <c r="I36" s="2">
        <f t="shared" ref="I36:I58" si="6">IF(B36="","",IF(C36="","",ABS(B36-C36)))</f>
        <v>48.12</v>
      </c>
      <c r="J36" s="2">
        <f t="shared" ref="J36:J58" si="7">IF(I36="","",SIGN($B36-$C36)*(RANK(I36,I$4:I$58,1)-COUNTIF(I$4:I$58,0)+COUNTIF($I$4:$I$58,$I36)/2-0.5))</f>
        <v>53</v>
      </c>
    </row>
    <row r="37" spans="1:17">
      <c r="A37" s="3" t="s">
        <v>79</v>
      </c>
      <c r="B37" s="39">
        <v>10.45</v>
      </c>
      <c r="C37" s="39">
        <v>11.43</v>
      </c>
      <c r="D37" s="2">
        <f t="shared" si="5"/>
        <v>-0.98000000000000043</v>
      </c>
      <c r="H37" s="3" t="str">
        <f t="shared" si="4"/>
        <v>n=34</v>
      </c>
      <c r="I37" s="2">
        <f t="shared" si="6"/>
        <v>0.98000000000000043</v>
      </c>
      <c r="J37" s="2">
        <f t="shared" si="7"/>
        <v>-10</v>
      </c>
    </row>
    <row r="38" spans="1:17">
      <c r="A38" s="3" t="s">
        <v>78</v>
      </c>
      <c r="B38" s="39">
        <v>13.05</v>
      </c>
      <c r="C38" s="39">
        <v>11.98</v>
      </c>
      <c r="D38" s="2">
        <f t="shared" si="5"/>
        <v>1.0700000000000003</v>
      </c>
      <c r="H38" s="3" t="str">
        <f t="shared" si="4"/>
        <v>n=35</v>
      </c>
      <c r="I38" s="2">
        <f t="shared" si="6"/>
        <v>1.0700000000000003</v>
      </c>
      <c r="J38" s="2">
        <f t="shared" si="7"/>
        <v>11</v>
      </c>
    </row>
    <row r="39" spans="1:17">
      <c r="A39" s="3" t="s">
        <v>77</v>
      </c>
      <c r="B39" s="39">
        <v>13.48</v>
      </c>
      <c r="C39" s="39">
        <v>21.6</v>
      </c>
      <c r="D39" s="2">
        <f t="shared" si="5"/>
        <v>-8.120000000000001</v>
      </c>
      <c r="H39" s="3" t="str">
        <f t="shared" si="4"/>
        <v>n=36</v>
      </c>
      <c r="I39" s="2">
        <f t="shared" si="6"/>
        <v>8.120000000000001</v>
      </c>
      <c r="J39" s="2">
        <f t="shared" si="7"/>
        <v>-29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7.21</v>
      </c>
      <c r="C40" s="39">
        <v>6.11</v>
      </c>
      <c r="D40" s="2">
        <f t="shared" si="5"/>
        <v>1.0999999999999996</v>
      </c>
      <c r="H40" s="3" t="str">
        <f t="shared" si="4"/>
        <v>n=37</v>
      </c>
      <c r="I40" s="2">
        <f t="shared" si="6"/>
        <v>1.0999999999999996</v>
      </c>
      <c r="J40" s="2">
        <f t="shared" si="7"/>
        <v>12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8.1300000000000008</v>
      </c>
      <c r="C41" s="39">
        <v>13.68</v>
      </c>
      <c r="D41" s="2">
        <f t="shared" si="5"/>
        <v>-5.5499999999999989</v>
      </c>
      <c r="H41" s="3" t="str">
        <f t="shared" si="4"/>
        <v>n=38</v>
      </c>
      <c r="I41" s="2">
        <f t="shared" si="6"/>
        <v>5.5499999999999989</v>
      </c>
      <c r="J41" s="2">
        <f t="shared" si="7"/>
        <v>-24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10.26</v>
      </c>
      <c r="C42" s="39">
        <v>15.65</v>
      </c>
      <c r="D42" s="2">
        <f t="shared" si="5"/>
        <v>-5.3900000000000006</v>
      </c>
      <c r="H42" s="3" t="str">
        <f t="shared" si="4"/>
        <v>n=39</v>
      </c>
      <c r="I42" s="2">
        <f t="shared" si="6"/>
        <v>5.3900000000000006</v>
      </c>
      <c r="J42" s="2">
        <f t="shared" si="7"/>
        <v>-23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6.5</v>
      </c>
      <c r="C43" s="39">
        <v>8.35</v>
      </c>
      <c r="D43" s="2">
        <f t="shared" si="5"/>
        <v>-1.8499999999999996</v>
      </c>
      <c r="H43" s="3" t="str">
        <f t="shared" si="4"/>
        <v>n=40</v>
      </c>
      <c r="I43" s="2">
        <f t="shared" si="6"/>
        <v>1.8499999999999996</v>
      </c>
      <c r="J43" s="2">
        <f t="shared" si="7"/>
        <v>-14</v>
      </c>
    </row>
    <row r="44" spans="1:17">
      <c r="A44" s="3" t="s">
        <v>72</v>
      </c>
      <c r="B44" s="39">
        <v>5.83</v>
      </c>
      <c r="C44" s="39">
        <v>15.83</v>
      </c>
      <c r="D44" s="2">
        <f t="shared" si="5"/>
        <v>-10</v>
      </c>
      <c r="H44" s="3" t="str">
        <f t="shared" si="4"/>
        <v>n=41</v>
      </c>
      <c r="I44" s="2">
        <f t="shared" si="6"/>
        <v>10</v>
      </c>
      <c r="J44" s="2">
        <f t="shared" si="7"/>
        <v>-32</v>
      </c>
    </row>
    <row r="45" spans="1:17">
      <c r="A45" s="3" t="s">
        <v>71</v>
      </c>
      <c r="B45" s="39">
        <v>10.16</v>
      </c>
      <c r="C45" s="39">
        <v>10.58</v>
      </c>
      <c r="D45" s="2">
        <f t="shared" si="5"/>
        <v>-0.41999999999999993</v>
      </c>
      <c r="H45" s="3" t="str">
        <f t="shared" si="4"/>
        <v>n=42</v>
      </c>
      <c r="I45" s="2">
        <f t="shared" si="6"/>
        <v>0.41999999999999993</v>
      </c>
      <c r="J45" s="2">
        <f t="shared" si="7"/>
        <v>-6</v>
      </c>
    </row>
    <row r="46" spans="1:17">
      <c r="A46" s="3" t="s">
        <v>70</v>
      </c>
      <c r="B46" s="39">
        <v>11.88</v>
      </c>
      <c r="C46" s="39">
        <v>11.75</v>
      </c>
      <c r="D46" s="2">
        <f t="shared" si="5"/>
        <v>0.13000000000000078</v>
      </c>
      <c r="H46" s="3" t="str">
        <f t="shared" si="4"/>
        <v>n=43</v>
      </c>
      <c r="I46" s="2">
        <f t="shared" si="6"/>
        <v>0.13000000000000078</v>
      </c>
      <c r="J46" s="2">
        <f t="shared" si="7"/>
        <v>2</v>
      </c>
    </row>
    <row r="47" spans="1:17">
      <c r="A47" s="3" t="s">
        <v>69</v>
      </c>
      <c r="B47" s="39">
        <v>7.06</v>
      </c>
      <c r="C47" s="39">
        <v>26.45</v>
      </c>
      <c r="D47" s="2">
        <f t="shared" si="5"/>
        <v>-19.39</v>
      </c>
      <c r="H47" s="3" t="str">
        <f t="shared" si="4"/>
        <v>n=44</v>
      </c>
      <c r="I47" s="2">
        <f t="shared" si="6"/>
        <v>19.39</v>
      </c>
      <c r="J47" s="2">
        <f t="shared" si="7"/>
        <v>-42</v>
      </c>
    </row>
    <row r="48" spans="1:17">
      <c r="A48" s="3" t="s">
        <v>68</v>
      </c>
      <c r="B48" s="39">
        <v>21.41</v>
      </c>
      <c r="C48" s="39">
        <v>31.23</v>
      </c>
      <c r="D48" s="2">
        <f t="shared" si="5"/>
        <v>-9.82</v>
      </c>
      <c r="H48" s="3" t="str">
        <f t="shared" si="4"/>
        <v>n=45</v>
      </c>
      <c r="I48" s="2">
        <f t="shared" si="6"/>
        <v>9.82</v>
      </c>
      <c r="J48" s="2">
        <f t="shared" si="7"/>
        <v>-31</v>
      </c>
    </row>
    <row r="49" spans="1:19">
      <c r="A49" s="3" t="s">
        <v>67</v>
      </c>
      <c r="B49" s="39">
        <v>8.4</v>
      </c>
      <c r="C49" s="39">
        <v>8.16</v>
      </c>
      <c r="D49" s="2">
        <f t="shared" si="5"/>
        <v>0.24000000000000021</v>
      </c>
      <c r="H49" s="3" t="str">
        <f t="shared" si="4"/>
        <v>n=46</v>
      </c>
      <c r="I49" s="2">
        <f t="shared" si="6"/>
        <v>0.24000000000000021</v>
      </c>
      <c r="J49" s="2">
        <f t="shared" si="7"/>
        <v>5</v>
      </c>
    </row>
    <row r="50" spans="1:19">
      <c r="A50" s="3" t="s">
        <v>66</v>
      </c>
      <c r="B50" s="39">
        <v>8.08</v>
      </c>
      <c r="C50" s="39">
        <v>53.25</v>
      </c>
      <c r="D50" s="2">
        <f t="shared" si="5"/>
        <v>-45.17</v>
      </c>
      <c r="H50" s="3" t="str">
        <f t="shared" si="4"/>
        <v>n=47</v>
      </c>
      <c r="I50" s="2">
        <f t="shared" si="6"/>
        <v>45.17</v>
      </c>
      <c r="J50" s="2">
        <f t="shared" si="7"/>
        <v>-51</v>
      </c>
    </row>
    <row r="51" spans="1:19">
      <c r="A51" s="3" t="s">
        <v>65</v>
      </c>
      <c r="B51" s="39">
        <v>6.95</v>
      </c>
      <c r="C51" s="39">
        <v>6.73</v>
      </c>
      <c r="D51" s="2">
        <f t="shared" si="5"/>
        <v>0.21999999999999975</v>
      </c>
      <c r="H51" s="3" t="str">
        <f t="shared" si="4"/>
        <v>n=48</v>
      </c>
      <c r="I51" s="2">
        <f t="shared" si="6"/>
        <v>0.21999999999999975</v>
      </c>
      <c r="J51" s="2">
        <f t="shared" si="7"/>
        <v>4</v>
      </c>
    </row>
    <row r="52" spans="1:19">
      <c r="A52" s="3" t="s">
        <v>64</v>
      </c>
      <c r="B52" s="39">
        <v>8.2799999999999994</v>
      </c>
      <c r="C52" s="39">
        <v>21.26</v>
      </c>
      <c r="D52" s="2">
        <f t="shared" si="5"/>
        <v>-12.980000000000002</v>
      </c>
      <c r="H52" s="3" t="str">
        <f t="shared" si="4"/>
        <v>n=49</v>
      </c>
      <c r="I52" s="2">
        <f t="shared" si="6"/>
        <v>12.980000000000002</v>
      </c>
      <c r="J52" s="2">
        <f t="shared" si="7"/>
        <v>-36</v>
      </c>
    </row>
    <row r="53" spans="1:19">
      <c r="A53" s="3" t="s">
        <v>63</v>
      </c>
      <c r="B53" s="39">
        <v>5.16</v>
      </c>
      <c r="C53" s="39">
        <v>5.18</v>
      </c>
      <c r="D53" s="2">
        <f t="shared" si="5"/>
        <v>-1.9999999999999574E-2</v>
      </c>
      <c r="H53" s="3" t="str">
        <f t="shared" si="4"/>
        <v>n=50</v>
      </c>
      <c r="I53" s="2">
        <f t="shared" si="6"/>
        <v>1.9999999999999574E-2</v>
      </c>
      <c r="J53" s="2">
        <f t="shared" si="7"/>
        <v>-1</v>
      </c>
    </row>
    <row r="54" spans="1:19">
      <c r="A54" s="3" t="s">
        <v>62</v>
      </c>
      <c r="B54" s="39">
        <v>10.61</v>
      </c>
      <c r="C54" s="39">
        <v>57.77</v>
      </c>
      <c r="D54" s="2">
        <f t="shared" si="5"/>
        <v>-47.160000000000004</v>
      </c>
      <c r="H54" s="3" t="str">
        <f t="shared" si="4"/>
        <v>n=51</v>
      </c>
      <c r="I54" s="2">
        <f t="shared" si="6"/>
        <v>47.160000000000004</v>
      </c>
      <c r="J54" s="2">
        <f t="shared" si="7"/>
        <v>-52</v>
      </c>
    </row>
    <row r="55" spans="1:19">
      <c r="A55" s="3" t="s">
        <v>61</v>
      </c>
      <c r="B55" s="39">
        <v>6.01</v>
      </c>
      <c r="C55" s="39">
        <v>49.62</v>
      </c>
      <c r="D55" s="2">
        <f t="shared" si="5"/>
        <v>-43.61</v>
      </c>
      <c r="H55" s="3" t="str">
        <f t="shared" si="4"/>
        <v>n=52</v>
      </c>
      <c r="I55" s="2">
        <f t="shared" si="6"/>
        <v>43.61</v>
      </c>
      <c r="J55" s="2">
        <f t="shared" si="7"/>
        <v>-50</v>
      </c>
    </row>
    <row r="56" spans="1:19">
      <c r="A56" s="3" t="s">
        <v>60</v>
      </c>
      <c r="B56" s="39">
        <v>6.91</v>
      </c>
      <c r="C56" s="39">
        <v>9.7100000000000009</v>
      </c>
      <c r="D56" s="2">
        <f t="shared" si="5"/>
        <v>-2.8000000000000007</v>
      </c>
      <c r="H56" s="3" t="str">
        <f t="shared" si="4"/>
        <v>n=53</v>
      </c>
      <c r="I56" s="2">
        <f t="shared" si="6"/>
        <v>2.8000000000000007</v>
      </c>
      <c r="J56" s="2">
        <f t="shared" si="7"/>
        <v>-18</v>
      </c>
    </row>
    <row r="57" spans="1:19">
      <c r="A57" s="3" t="s">
        <v>59</v>
      </c>
      <c r="B57" s="39">
        <v>12.34</v>
      </c>
      <c r="C57" s="39">
        <v>7.38</v>
      </c>
      <c r="D57" s="2">
        <f t="shared" si="5"/>
        <v>4.96</v>
      </c>
      <c r="H57" s="3" t="str">
        <f t="shared" si="4"/>
        <v>n=54</v>
      </c>
      <c r="I57" s="2">
        <f t="shared" si="6"/>
        <v>4.96</v>
      </c>
      <c r="J57" s="2">
        <f t="shared" si="7"/>
        <v>22</v>
      </c>
    </row>
    <row r="58" spans="1:19">
      <c r="A58" s="3" t="s">
        <v>58</v>
      </c>
      <c r="B58" s="39">
        <v>7.6</v>
      </c>
      <c r="C58" s="39">
        <v>17.71</v>
      </c>
      <c r="D58" s="2">
        <f t="shared" si="5"/>
        <v>-10.110000000000001</v>
      </c>
      <c r="H58" s="3" t="str">
        <f t="shared" si="4"/>
        <v>n=55</v>
      </c>
      <c r="I58" s="2">
        <f t="shared" si="6"/>
        <v>10.110000000000001</v>
      </c>
      <c r="J58" s="2">
        <f t="shared" si="7"/>
        <v>-34</v>
      </c>
    </row>
    <row r="59" spans="1:19">
      <c r="A59" s="3"/>
      <c r="H59" s="3"/>
    </row>
    <row r="60" spans="1:19">
      <c r="A60" s="3" t="s">
        <v>143</v>
      </c>
      <c r="B60" s="2">
        <f>AVERAGE($B$4:$B$58)</f>
        <v>14.902000000000001</v>
      </c>
      <c r="C60" s="2">
        <f>AVERAGE($C$4:$C$58)</f>
        <v>24.160909090909097</v>
      </c>
      <c r="D60" s="2">
        <f>(SUMIF($D$4:$D$58,"&gt;0",$D$4:$D$58)+SUMIF($D$4:$D$58,"&lt;0",$D$4:$D$58))/COUNT($D$4:$D$58)</f>
        <v>-9.2589090909090928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309</v>
      </c>
      <c r="M60" s="3"/>
    </row>
    <row r="61" spans="1:19">
      <c r="A61" s="3" t="s">
        <v>162</v>
      </c>
      <c r="B61" s="2">
        <f>STDEV($B$4:$B$58)/SQRT(COUNT($B$4:$B$58))</f>
        <v>1.7600495554700837</v>
      </c>
      <c r="C61" s="2">
        <f>STDEV($C$4:$C$58)/SQRT(COUNT($C$4:$C$58))</f>
        <v>2.4944018030513448</v>
      </c>
      <c r="D61" s="2">
        <f>STDEV($D$4:$D$58)/SQRT(COUNT($D$4:$D$58))</f>
        <v>2.6553384215281461</v>
      </c>
      <c r="H61" s="10" t="s">
        <v>161</v>
      </c>
      <c r="I61" s="2">
        <f>COUNT($B$4:$B$58)-COUNTIF($D$4:$D$58,0)</f>
        <v>55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P=0.000489624034841072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P=5.63152385482601E-05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P=0.000281576192741301</v>
      </c>
      <c r="R64" s="55"/>
      <c r="S64" s="55"/>
    </row>
    <row r="65" spans="1:19" s="54" customFormat="1">
      <c r="A65" s="36" t="str">
        <f>CONCATENATE("t=",ROUND((ABS($D$60)/$D$61),5))</f>
        <v>t=3.4869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significant difference*</v>
      </c>
      <c r="E65" s="55"/>
      <c r="F65" s="55"/>
      <c r="H65" s="36" t="str">
        <f>CONCATENATE("t=",$I$60)</f>
        <v>t=309</v>
      </c>
      <c r="I65" s="55">
        <f>$I$61*($I$61+1)/4-TINV(0.05*2,1000000000)*SQRT($I$61*($I$61+1)*(2*$I$61+1)/24)</f>
        <v>573.68273608426898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t=309</v>
      </c>
      <c r="P65" s="55">
        <f>$I$61*($I$61+1)/4-TINV(0.05*2/$R$63,1000000000)*SQRT($I$61*($I$61+1)*(2*$I$61+1)/24)</f>
        <v>492.34475156579214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5" s="36"/>
    </row>
    <row r="66" spans="1:19" s="54" customFormat="1">
      <c r="A66" s="36" t="str">
        <f>CONCATENATE("t=",ROUND((ABS($D$60)/$D$61),5))</f>
        <v>t=3.4869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significant difference**</v>
      </c>
      <c r="E66" s="55"/>
      <c r="F66" s="55"/>
      <c r="H66" s="36" t="str">
        <f>CONCATENATE("t=",$I$60)</f>
        <v>t=309</v>
      </c>
      <c r="I66" s="55">
        <f>$I$61*($I$61+1)/4-TINV(0.01*2,1000000000)*SQRT($I$61*($I$61+1)*(2*$I$61+1)/24)</f>
        <v>492.34475156579214</v>
      </c>
      <c r="J66" s="36" t="str">
        <f>IF(I66&gt;I60,"P&lt;0.01  significant difference**","P&lt;0.01  no significant difference")</f>
        <v>P&lt;0.01  significant difference**</v>
      </c>
      <c r="K66" s="36"/>
      <c r="O66" s="36" t="str">
        <f>CONCATENATE("t=",$I$60)</f>
        <v>t=309</v>
      </c>
      <c r="P66" s="55">
        <f>$I$61*($I$61+1)/4-TINV(0.01*2/$R$63,1000000000)*SQRT($I$61*($I$61+1)*(2*$I$61+1)/24)</f>
        <v>426.48443381793703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6" s="36"/>
    </row>
    <row r="67" spans="1:19" s="54" customFormat="1">
      <c r="A67" s="36"/>
      <c r="B67" s="56" t="str">
        <f>CONCATENATE("two-tail   P=",TTEST($B$4:$B$58,$C$4:$C$58,2,1))</f>
        <v>two-tail   P=0.000979248069682144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P=0.000116366671540857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P=0.000581833357704284</v>
      </c>
      <c r="R67" s="55"/>
      <c r="S67" s="55"/>
    </row>
    <row r="68" spans="1:19" s="54" customFormat="1">
      <c r="A68" s="36" t="str">
        <f>CONCATENATE("t=",ROUND((ABS($D$60)/$D$61),5))</f>
        <v>t=3.4869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significant difference*</v>
      </c>
      <c r="E68" s="55"/>
      <c r="F68" s="55"/>
      <c r="H68" s="36" t="str">
        <f>CONCATENATE("t=",$I$60)</f>
        <v>t=309</v>
      </c>
      <c r="I68" s="55">
        <f>$I$61*($I$61+1)/4-TINV(0.05,1000000000)*SQRT($I$61*($I$61+1)*(2*$I$61+1)/24)</f>
        <v>536.07355335533691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t=309</v>
      </c>
      <c r="P68" s="55">
        <f>$I$61*($I$61+1)/4-TINV(0.05/$R$63,1000000000)*SQRT($I$61*($I$61+1)*(2*$I$61+1)/24)</f>
        <v>462.56854526359456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8" s="36"/>
    </row>
    <row r="69" spans="1:19" s="54" customFormat="1">
      <c r="A69" s="36" t="str">
        <f>CONCATENATE("t=",ROUND((ABS($D$60)/$D$61),5))</f>
        <v>t=3.4869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significant difference**</v>
      </c>
      <c r="E69" s="55"/>
      <c r="F69" s="55"/>
      <c r="H69" s="36" t="str">
        <f>CONCATENATE("t=",$I$60)</f>
        <v>t=309</v>
      </c>
      <c r="I69" s="55">
        <f>$I$61*($I$61+1)/4-TINV(0.01,1000000000)*SQRT($I$61*($I$61+1)*(2*$I$61+1)/24)</f>
        <v>462.56854526359456</v>
      </c>
      <c r="J69" s="36" t="str">
        <f>IF(I69&gt;I60,"P&lt;0.01  significant difference**","P&lt;0.01  no significant difference")</f>
        <v>P&lt;0.01  significant difference**</v>
      </c>
      <c r="K69" s="36"/>
      <c r="O69" s="36" t="str">
        <f>CONCATENATE("t=",$I$60)</f>
        <v>t=309</v>
      </c>
      <c r="P69" s="55">
        <f>$I$61*($I$61+1)/4-TINV(0.01/$R$63,1000000000)*SQRT($I$61*($I$61+1)*(2*$I$61+1)/24)</f>
        <v>401.17329559697316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9" s="36"/>
    </row>
    <row r="71" spans="1:19">
      <c r="A71" s="3"/>
      <c r="B71" s="3" t="str">
        <f>B3</f>
        <v>AWS</v>
      </c>
      <c r="C71" s="3" t="str">
        <f>C3</f>
        <v>AceScope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AWS</v>
      </c>
      <c r="K71" s="3" t="str">
        <f>C3</f>
        <v>AceScope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38.549999999999997</v>
      </c>
      <c r="C72" s="2">
        <f t="shared" ref="C72:C103" si="9">IF(ISBLANK(VLOOKUP($A72,$A$4:$C$58,3,FALSE)),NA(),VLOOKUP($A72,$A$4:$C$58,3,FALSE))</f>
        <v>74.67</v>
      </c>
      <c r="D72" s="3"/>
      <c r="E72" s="2">
        <f>(((COUNT($B$4:$B$58)-COUNTIF($D$4:$D$58,0))+1)*(COUNT($B$4:$B$58)-COUNTIF($D$4:$D$58,0))/4)</f>
        <v>770</v>
      </c>
      <c r="F72" s="2">
        <v>1</v>
      </c>
      <c r="G72" s="2">
        <f>(((COUNT($B$4:$B$58)-COUNTIF($D$4:$D$58,0))+1)*(COUNT($B$4:$B$58)-COUNTIF($D$4:$D$58,0))/4)</f>
        <v>770</v>
      </c>
      <c r="H72" s="2">
        <v>1</v>
      </c>
      <c r="J72" s="2">
        <f>PERCENTILE($B$4:$B$58,0.1)</f>
        <v>6.9260000000000002</v>
      </c>
      <c r="K72" s="2">
        <f>PERCENTILE($C$4:$C$58,0.1)</f>
        <v>8.2360000000000007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26.87</v>
      </c>
      <c r="C73" s="2">
        <f t="shared" si="9"/>
        <v>16.7</v>
      </c>
      <c r="D73" s="3"/>
      <c r="E73" s="2">
        <f t="shared" ref="E73:E104" si="10">$I$61*($I$61+1)/4-TINV(F73*2,1000000000)*SQRT($I$61*($I$61+1)*(2*$I$61+1)/24)</f>
        <v>770</v>
      </c>
      <c r="F73" s="2">
        <v>0.5</v>
      </c>
      <c r="G73" s="2">
        <f t="shared" ref="G73:G104" si="11">$I$61*($I$61+1)/4-TINV(H73,1000000000)*SQRT($I$61*($I$61+1)*(2*$I$61+1)/24)</f>
        <v>689.49800678855172</v>
      </c>
      <c r="H73" s="2">
        <v>0.5</v>
      </c>
      <c r="J73" s="2">
        <f>PERCENTILE($B$4:$B$58,0.25)-PERCENTILE($B$4:$B$58,0.1)</f>
        <v>1.4139999999999997</v>
      </c>
      <c r="K73" s="2">
        <f>PERCENTILE($C$4:$C$58,0.25)-PERCENTILE($C$4:$C$58,0.1)</f>
        <v>2.6440000000000001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26.87</v>
      </c>
      <c r="C74" s="2">
        <f t="shared" si="9"/>
        <v>16.7</v>
      </c>
      <c r="D74" s="3"/>
      <c r="E74" s="2">
        <f t="shared" si="10"/>
        <v>739.76243317736999</v>
      </c>
      <c r="F74" s="2">
        <v>0.4</v>
      </c>
      <c r="G74" s="2">
        <f t="shared" si="11"/>
        <v>669.55047062634787</v>
      </c>
      <c r="H74" s="2">
        <v>0.4</v>
      </c>
      <c r="J74" s="2">
        <f>PERCENTILE($B$4:$B$58,0.5)-PERCENTILE($B$4:$B$58,0.25)</f>
        <v>3.7100000000000009</v>
      </c>
      <c r="K74" s="2">
        <f>PERCENTILE($C$4:$C$58,0.5)-PERCENTILE($C$4:$C$58,0.25)</f>
        <v>6.83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28.39</v>
      </c>
      <c r="C75" s="2">
        <f t="shared" si="9"/>
        <v>11.36</v>
      </c>
      <c r="D75" s="3"/>
      <c r="E75" s="2">
        <f t="shared" si="10"/>
        <v>707.41151551868415</v>
      </c>
      <c r="F75" s="2">
        <v>0.3</v>
      </c>
      <c r="G75" s="2">
        <f t="shared" si="11"/>
        <v>646.29916068244302</v>
      </c>
      <c r="H75" s="2">
        <v>0.3</v>
      </c>
      <c r="J75" s="2">
        <f>PERCENTILE($B$4:$B$58,0.75)-PERCENTILE($B$4:$B$58,0.5)</f>
        <v>2.9800000000000004</v>
      </c>
      <c r="K75" s="2">
        <f>PERCENTILE($C$4:$C$58,0.75)-PERCENTILE($C$4:$C$58,0.5)</f>
        <v>11.945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28.39</v>
      </c>
      <c r="C76" s="2">
        <f t="shared" si="9"/>
        <v>11.36</v>
      </c>
      <c r="D76" s="3"/>
      <c r="E76" s="2">
        <f t="shared" si="10"/>
        <v>669.55047062634787</v>
      </c>
      <c r="F76" s="2">
        <v>0.2</v>
      </c>
      <c r="G76" s="2">
        <f t="shared" si="11"/>
        <v>617.04371812986631</v>
      </c>
      <c r="H76" s="2">
        <v>0.2</v>
      </c>
      <c r="J76" s="2">
        <f>PERCENTILE($B$4:$B$58,0.9)-PERCENTILE($B$4:$B$58,0.75)</f>
        <v>7.610000000000003</v>
      </c>
      <c r="K76" s="2">
        <f>PERCENTILE($C$4:$C$58,0.9)-PERCENTILE($C$4:$C$58,0.75)</f>
        <v>23.406999999999996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18.36</v>
      </c>
      <c r="C77" s="2">
        <f t="shared" si="9"/>
        <v>44.3</v>
      </c>
      <c r="D77" s="3"/>
      <c r="E77" s="2">
        <f t="shared" si="10"/>
        <v>617.04371812986631</v>
      </c>
      <c r="F77" s="2">
        <v>0.1</v>
      </c>
      <c r="G77" s="2">
        <f t="shared" si="11"/>
        <v>573.68273608426898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18.36</v>
      </c>
      <c r="C78" s="2">
        <f t="shared" si="9"/>
        <v>44.3</v>
      </c>
      <c r="D78" s="3"/>
      <c r="E78" s="2">
        <f t="shared" si="10"/>
        <v>609.97764347826001</v>
      </c>
      <c r="F78" s="2">
        <v>0.09</v>
      </c>
      <c r="G78" s="2">
        <f t="shared" si="11"/>
        <v>567.65018120125728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18.2</v>
      </c>
      <c r="C79" s="2">
        <f t="shared" si="9"/>
        <v>23.06</v>
      </c>
      <c r="D79" s="3"/>
      <c r="E79" s="2">
        <f t="shared" si="10"/>
        <v>602.30130882659591</v>
      </c>
      <c r="F79" s="2">
        <v>0.08</v>
      </c>
      <c r="G79" s="2">
        <f t="shared" si="11"/>
        <v>561.05138375848287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18.2</v>
      </c>
      <c r="C80" s="2">
        <f t="shared" si="9"/>
        <v>23.06</v>
      </c>
      <c r="D80" s="3"/>
      <c r="E80" s="2">
        <f t="shared" si="10"/>
        <v>593.86077086583725</v>
      </c>
      <c r="F80" s="2">
        <v>7.0000000000000007E-2</v>
      </c>
      <c r="G80" s="2">
        <f t="shared" si="11"/>
        <v>553.74407713462563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15.01</v>
      </c>
      <c r="C81" s="2">
        <f t="shared" si="9"/>
        <v>36.450000000000003</v>
      </c>
      <c r="D81" s="3"/>
      <c r="E81" s="2">
        <f t="shared" si="10"/>
        <v>584.43400691975262</v>
      </c>
      <c r="F81" s="2">
        <v>0.06</v>
      </c>
      <c r="G81" s="2">
        <f t="shared" si="11"/>
        <v>545.52273225737304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9.93</v>
      </c>
      <c r="C82" s="2">
        <f t="shared" si="9"/>
        <v>17.260000000000002</v>
      </c>
      <c r="D82" s="3"/>
      <c r="E82" s="2">
        <f t="shared" si="10"/>
        <v>573.68273608426898</v>
      </c>
      <c r="F82" s="2">
        <v>0.05</v>
      </c>
      <c r="G82" s="2">
        <f t="shared" si="11"/>
        <v>536.07355335533691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9.93</v>
      </c>
      <c r="C83" s="2">
        <f t="shared" si="9"/>
        <v>17.260000000000002</v>
      </c>
      <c r="D83" s="3"/>
      <c r="E83" s="2">
        <f t="shared" si="10"/>
        <v>561.05138375848287</v>
      </c>
      <c r="F83" s="2">
        <v>0.04</v>
      </c>
      <c r="G83" s="2">
        <f t="shared" si="11"/>
        <v>524.88009532503838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10.11</v>
      </c>
      <c r="C84" s="2">
        <f t="shared" si="9"/>
        <v>10.88</v>
      </c>
      <c r="D84" s="3"/>
      <c r="E84" s="2">
        <f t="shared" si="10"/>
        <v>545.52273225737304</v>
      </c>
      <c r="F84" s="2">
        <v>0.03</v>
      </c>
      <c r="G84" s="2">
        <f t="shared" si="11"/>
        <v>510.99446209899912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10.11</v>
      </c>
      <c r="C85" s="2">
        <f t="shared" si="9"/>
        <v>10.88</v>
      </c>
      <c r="D85" s="3"/>
      <c r="E85" s="2">
        <f t="shared" si="10"/>
        <v>524.88009532503838</v>
      </c>
      <c r="F85" s="2">
        <v>0.02</v>
      </c>
      <c r="G85" s="2">
        <f t="shared" si="11"/>
        <v>492.34475156579214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23.46</v>
      </c>
      <c r="C86" s="2">
        <f t="shared" si="9"/>
        <v>26.06</v>
      </c>
      <c r="D86" s="3"/>
      <c r="E86" s="2">
        <f t="shared" si="10"/>
        <v>492.34475156579214</v>
      </c>
      <c r="F86" s="2">
        <v>0.01</v>
      </c>
      <c r="G86" s="2">
        <f t="shared" si="11"/>
        <v>462.56854526359456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23.46</v>
      </c>
      <c r="C87" s="2">
        <f t="shared" si="9"/>
        <v>26.06</v>
      </c>
      <c r="D87" s="3"/>
      <c r="E87" s="2">
        <f t="shared" si="10"/>
        <v>487.65775391406413</v>
      </c>
      <c r="F87" s="2">
        <v>8.9999999999999993E-3</v>
      </c>
      <c r="G87" s="2">
        <f t="shared" si="11"/>
        <v>458.24502084881385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14.67</v>
      </c>
      <c r="C88" s="2">
        <f t="shared" si="9"/>
        <v>19.600000000000001</v>
      </c>
      <c r="D88" s="3"/>
      <c r="E88" s="2">
        <f t="shared" si="10"/>
        <v>482.49009980388115</v>
      </c>
      <c r="F88" s="2">
        <v>8.0000000000000002E-3</v>
      </c>
      <c r="G88" s="2">
        <f t="shared" si="11"/>
        <v>453.46905261076233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14.67</v>
      </c>
      <c r="C89" s="2">
        <f t="shared" si="9"/>
        <v>19.600000000000001</v>
      </c>
      <c r="D89" s="3"/>
      <c r="E89" s="2">
        <f t="shared" si="10"/>
        <v>476.71967066551639</v>
      </c>
      <c r="F89" s="2">
        <v>7.0000000000000001E-3</v>
      </c>
      <c r="G89" s="2">
        <f t="shared" si="11"/>
        <v>448.12511453641309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18.93</v>
      </c>
      <c r="C90" s="2">
        <f t="shared" si="9"/>
        <v>80.83</v>
      </c>
      <c r="D90" s="3"/>
      <c r="E90" s="2">
        <f t="shared" si="10"/>
        <v>470.16949589384586</v>
      </c>
      <c r="F90" s="2">
        <v>6.0000000000000001E-3</v>
      </c>
      <c r="G90" s="2">
        <f t="shared" si="11"/>
        <v>442.04564248474094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18.93</v>
      </c>
      <c r="C91" s="2">
        <f t="shared" si="9"/>
        <v>80.83</v>
      </c>
      <c r="D91" s="3"/>
      <c r="E91" s="2">
        <f t="shared" si="10"/>
        <v>462.56854526359456</v>
      </c>
      <c r="F91" s="2">
        <v>5.0000000000000001E-3</v>
      </c>
      <c r="G91" s="2">
        <f t="shared" si="11"/>
        <v>434.97372689537303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10.7</v>
      </c>
      <c r="C92" s="2">
        <f t="shared" si="9"/>
        <v>52.78</v>
      </c>
      <c r="D92" s="3"/>
      <c r="E92" s="2">
        <f t="shared" si="10"/>
        <v>453.46905261076233</v>
      </c>
      <c r="F92" s="2">
        <v>4.0000000000000001E-3</v>
      </c>
      <c r="G92" s="2">
        <f t="shared" si="11"/>
        <v>426.48443381793703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15.05</v>
      </c>
      <c r="C93" s="2">
        <f t="shared" si="9"/>
        <v>40.22</v>
      </c>
      <c r="D93" s="3"/>
      <c r="E93" s="2">
        <f t="shared" si="10"/>
        <v>442.04564248474094</v>
      </c>
      <c r="F93" s="2">
        <v>3.0000000000000001E-3</v>
      </c>
      <c r="G93" s="2">
        <f t="shared" si="11"/>
        <v>415.79330034691077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15.05</v>
      </c>
      <c r="C94" s="2">
        <f t="shared" si="9"/>
        <v>40.22</v>
      </c>
      <c r="D94" s="3"/>
      <c r="E94" s="2">
        <f t="shared" si="10"/>
        <v>426.48443381793703</v>
      </c>
      <c r="F94" s="2">
        <v>2E-3</v>
      </c>
      <c r="G94" s="2">
        <f t="shared" si="11"/>
        <v>401.17329559697316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50.2</v>
      </c>
      <c r="C95" s="2">
        <f t="shared" si="9"/>
        <v>13.03</v>
      </c>
      <c r="D95" s="3"/>
      <c r="E95" s="2">
        <f t="shared" si="10"/>
        <v>401.17329559697316</v>
      </c>
      <c r="F95" s="2">
        <v>1E-3</v>
      </c>
      <c r="G95" s="2">
        <f t="shared" si="11"/>
        <v>377.26767361069653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50.2</v>
      </c>
      <c r="C96" s="2">
        <f t="shared" si="9"/>
        <v>13.03</v>
      </c>
      <c r="D96" s="3"/>
      <c r="E96" s="2">
        <f t="shared" si="10"/>
        <v>397.45465513580064</v>
      </c>
      <c r="F96" s="2">
        <v>8.9999999999999998E-4</v>
      </c>
      <c r="G96" s="2">
        <f t="shared" si="11"/>
        <v>373.74350825117818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12.33</v>
      </c>
      <c r="C97" s="2">
        <f t="shared" si="9"/>
        <v>14.8</v>
      </c>
      <c r="D97" s="3"/>
      <c r="E97" s="2">
        <f t="shared" si="10"/>
        <v>393.33489313815886</v>
      </c>
      <c r="F97" s="2">
        <v>8.0000000000000004E-4</v>
      </c>
      <c r="G97" s="2">
        <f t="shared" si="11"/>
        <v>369.83582759596771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12.33</v>
      </c>
      <c r="C98" s="2">
        <f t="shared" si="9"/>
        <v>14.8</v>
      </c>
      <c r="D98" s="3"/>
      <c r="E98" s="2">
        <f t="shared" si="10"/>
        <v>388.71066847752297</v>
      </c>
      <c r="F98" s="2">
        <v>6.9999999999999999E-4</v>
      </c>
      <c r="G98" s="2">
        <f t="shared" si="11"/>
        <v>365.44552664902392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12.78</v>
      </c>
      <c r="C99" s="2">
        <f t="shared" si="9"/>
        <v>19.41</v>
      </c>
      <c r="D99" s="3"/>
      <c r="E99" s="2">
        <f t="shared" si="10"/>
        <v>383.43182287701541</v>
      </c>
      <c r="F99" s="2">
        <v>5.9999999999999995E-4</v>
      </c>
      <c r="G99" s="2">
        <f t="shared" si="11"/>
        <v>360.42851678352594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12.78</v>
      </c>
      <c r="C100" s="2">
        <f t="shared" si="9"/>
        <v>19.41</v>
      </c>
      <c r="D100" s="3"/>
      <c r="E100" s="2">
        <f t="shared" si="10"/>
        <v>377.26767361069653</v>
      </c>
      <c r="F100" s="2">
        <v>5.0000000000000001E-4</v>
      </c>
      <c r="G100" s="2">
        <f t="shared" si="11"/>
        <v>354.5633021889555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12.05</v>
      </c>
      <c r="C101" s="2">
        <f t="shared" si="9"/>
        <v>11.31</v>
      </c>
      <c r="D101" s="3"/>
      <c r="E101" s="2">
        <f t="shared" si="10"/>
        <v>369.83582759596771</v>
      </c>
      <c r="F101" s="2">
        <v>4.0000000000000002E-4</v>
      </c>
      <c r="G101" s="2">
        <f t="shared" si="11"/>
        <v>347.48243056520363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7.66</v>
      </c>
      <c r="C102" s="2">
        <f t="shared" si="9"/>
        <v>24.81</v>
      </c>
      <c r="D102" s="3"/>
      <c r="E102" s="2">
        <f t="shared" si="10"/>
        <v>360.42851678352594</v>
      </c>
      <c r="F102" s="2">
        <v>2.9999999999999997E-4</v>
      </c>
      <c r="G102" s="2">
        <f t="shared" si="11"/>
        <v>338.50519455877742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7.66</v>
      </c>
      <c r="C103" s="2">
        <f t="shared" si="9"/>
        <v>24.81</v>
      </c>
      <c r="D103" s="3"/>
      <c r="E103" s="2">
        <f t="shared" si="10"/>
        <v>347.48243056520363</v>
      </c>
      <c r="F103" s="2">
        <v>2.0000000000000001E-4</v>
      </c>
      <c r="G103" s="2">
        <f t="shared" si="11"/>
        <v>326.12638504935313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13.05</v>
      </c>
      <c r="C104" s="2">
        <f t="shared" ref="C104:C135" si="13">IF(ISBLANK(VLOOKUP($A104,$A$4:$C$58,3,FALSE)),NA(),VLOOKUP($A104,$A$4:$C$58,3,FALSE))</f>
        <v>54.18</v>
      </c>
      <c r="D104" s="3"/>
      <c r="E104" s="2">
        <f t="shared" si="10"/>
        <v>326.12638504935313</v>
      </c>
      <c r="F104" s="2">
        <v>1E-4</v>
      </c>
      <c r="G104" s="2">
        <f t="shared" si="11"/>
        <v>305.64844238595697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13.05</v>
      </c>
      <c r="C105" s="2">
        <f t="shared" si="13"/>
        <v>54.18</v>
      </c>
      <c r="D105" s="3"/>
      <c r="E105" s="2">
        <f t="shared" ref="E105:E130" si="14">$I$61*($I$61+1)/4-TINV(F105*2,1000000000)*SQRT($I$61*($I$61+1)*(2*$I$61+1)/24)</f>
        <v>322.95971312965446</v>
      </c>
      <c r="F105" s="2">
        <v>9.0000000000000006E-5</v>
      </c>
      <c r="G105" s="2">
        <f t="shared" ref="G105:G130" si="15">$I$61*($I$61+1)/4-TINV(H105,1000000000)*SQRT($I$61*($I$61+1)*(2*$I$61+1)/24)</f>
        <v>302.6062501153063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11.63</v>
      </c>
      <c r="C106" s="2">
        <f t="shared" si="13"/>
        <v>10.88</v>
      </c>
      <c r="D106" s="3"/>
      <c r="E106" s="2">
        <f t="shared" si="14"/>
        <v>319.44318994687404</v>
      </c>
      <c r="F106" s="2">
        <v>8.0000000000000007E-5</v>
      </c>
      <c r="G106" s="2">
        <f t="shared" si="15"/>
        <v>299.22630433179108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11.63</v>
      </c>
      <c r="C107" s="2">
        <f t="shared" si="13"/>
        <v>10.88</v>
      </c>
      <c r="D107" s="3"/>
      <c r="E107" s="2">
        <f t="shared" si="14"/>
        <v>315.48590166033767</v>
      </c>
      <c r="F107" s="2">
        <v>6.9999999999999994E-5</v>
      </c>
      <c r="G107" s="2">
        <f t="shared" si="15"/>
        <v>295.4206718164391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17.55</v>
      </c>
      <c r="C108" s="2">
        <f t="shared" si="13"/>
        <v>9.31</v>
      </c>
      <c r="D108" s="3"/>
      <c r="E108" s="2">
        <f t="shared" si="14"/>
        <v>310.95553821207807</v>
      </c>
      <c r="F108" s="2">
        <v>6.0000000000000002E-5</v>
      </c>
      <c r="G108" s="2">
        <f t="shared" si="15"/>
        <v>291.06131896130177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17.55</v>
      </c>
      <c r="C109" s="2">
        <f t="shared" si="13"/>
        <v>9.31</v>
      </c>
      <c r="D109" s="3"/>
      <c r="E109" s="2">
        <f t="shared" si="14"/>
        <v>305.64844238595697</v>
      </c>
      <c r="F109" s="2">
        <v>5.0000000000000002E-5</v>
      </c>
      <c r="G109" s="2">
        <f t="shared" si="15"/>
        <v>285.95110467609823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17.23</v>
      </c>
      <c r="C110" s="2">
        <f t="shared" si="13"/>
        <v>22.96</v>
      </c>
      <c r="D110" s="3"/>
      <c r="E110" s="2">
        <f t="shared" si="14"/>
        <v>299.22630433179108</v>
      </c>
      <c r="F110" s="2">
        <v>4.0000000000000003E-5</v>
      </c>
      <c r="G110" s="2">
        <f t="shared" si="15"/>
        <v>279.76236497762494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17.23</v>
      </c>
      <c r="C111" s="2">
        <f t="shared" si="13"/>
        <v>22.96</v>
      </c>
      <c r="D111" s="3"/>
      <c r="E111" s="2">
        <f t="shared" si="14"/>
        <v>291.06131896130177</v>
      </c>
      <c r="F111" s="2">
        <v>3.0000000000000001E-5</v>
      </c>
      <c r="G111" s="2">
        <f t="shared" si="15"/>
        <v>271.88669366448357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12.35</v>
      </c>
      <c r="C112" s="2">
        <f t="shared" si="13"/>
        <v>22.36</v>
      </c>
      <c r="D112" s="3"/>
      <c r="E112" s="2">
        <f t="shared" si="14"/>
        <v>279.76236497762494</v>
      </c>
      <c r="F112" s="2">
        <v>2.0000000000000002E-5</v>
      </c>
      <c r="G112" s="2">
        <f t="shared" si="15"/>
        <v>260.97496356816265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10.71</v>
      </c>
      <c r="C113" s="2">
        <f t="shared" si="13"/>
        <v>10.88</v>
      </c>
      <c r="D113" s="3"/>
      <c r="E113" s="2">
        <f t="shared" si="14"/>
        <v>260.97496356816265</v>
      </c>
      <c r="F113" s="2">
        <v>1.0000000000000001E-5</v>
      </c>
      <c r="G113" s="2">
        <f t="shared" si="15"/>
        <v>242.7996640587528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10.71</v>
      </c>
      <c r="C114" s="2">
        <f t="shared" si="13"/>
        <v>10.88</v>
      </c>
      <c r="D114" s="3"/>
      <c r="E114" s="2">
        <f t="shared" si="14"/>
        <v>258.17426989142331</v>
      </c>
      <c r="F114" s="2">
        <v>9.0000000000000002E-6</v>
      </c>
      <c r="G114" s="2">
        <f t="shared" si="15"/>
        <v>240.08699483629721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14.31</v>
      </c>
      <c r="C115" s="2">
        <f t="shared" si="13"/>
        <v>20.79</v>
      </c>
      <c r="D115" s="3"/>
      <c r="E115" s="2">
        <f t="shared" si="14"/>
        <v>255.05982788038727</v>
      </c>
      <c r="F115" s="2">
        <v>7.9999999999999996E-6</v>
      </c>
      <c r="G115" s="2">
        <f t="shared" si="15"/>
        <v>237.06949452586093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14.31</v>
      </c>
      <c r="C116" s="2">
        <f t="shared" si="13"/>
        <v>20.79</v>
      </c>
      <c r="D116" s="3"/>
      <c r="E116" s="2">
        <f t="shared" si="14"/>
        <v>251.54965471203138</v>
      </c>
      <c r="F116" s="2">
        <v>6.9999999999999999E-6</v>
      </c>
      <c r="G116" s="2">
        <f t="shared" si="15"/>
        <v>233.66740177975021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12.84</v>
      </c>
      <c r="C117" s="2">
        <f t="shared" si="13"/>
        <v>31.89</v>
      </c>
      <c r="D117" s="3"/>
      <c r="E117" s="2">
        <f t="shared" si="14"/>
        <v>247.52429588337986</v>
      </c>
      <c r="F117" s="2">
        <v>6.0000000000000002E-6</v>
      </c>
      <c r="G117" s="2">
        <f t="shared" si="15"/>
        <v>229.7644812785428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12.84</v>
      </c>
      <c r="C118" s="2">
        <f t="shared" si="13"/>
        <v>31.89</v>
      </c>
      <c r="D118" s="3"/>
      <c r="E118" s="2">
        <f t="shared" si="14"/>
        <v>242.7996640587528</v>
      </c>
      <c r="F118" s="2">
        <v>5.0000000000000004E-6</v>
      </c>
      <c r="G118" s="2">
        <f t="shared" si="15"/>
        <v>225.18153796213346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12.28</v>
      </c>
      <c r="C119" s="2">
        <f t="shared" si="13"/>
        <v>8.7899999999999991</v>
      </c>
      <c r="D119" s="3"/>
      <c r="E119" s="2">
        <f t="shared" si="14"/>
        <v>237.06949452586093</v>
      </c>
      <c r="F119" s="2">
        <v>3.9999999999999998E-6</v>
      </c>
      <c r="G119" s="2">
        <f t="shared" si="15"/>
        <v>219.62035382467002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12.28</v>
      </c>
      <c r="C120" s="2">
        <f t="shared" si="13"/>
        <v>8.7899999999999991</v>
      </c>
      <c r="D120" s="3"/>
      <c r="E120" s="2">
        <f t="shared" si="14"/>
        <v>229.7644812785428</v>
      </c>
      <c r="F120" s="2">
        <v>3.0000000000000001E-6</v>
      </c>
      <c r="G120" s="2">
        <f t="shared" si="15"/>
        <v>212.52635007835056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5.36</v>
      </c>
      <c r="C121" s="2">
        <f t="shared" si="13"/>
        <v>6.83</v>
      </c>
      <c r="D121" s="3"/>
      <c r="E121" s="2">
        <f t="shared" si="14"/>
        <v>219.62035382467002</v>
      </c>
      <c r="F121" s="2">
        <v>1.9999999999999999E-6</v>
      </c>
      <c r="G121" s="2">
        <f t="shared" si="15"/>
        <v>202.66730502200733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11.1</v>
      </c>
      <c r="C122" s="2">
        <f t="shared" si="13"/>
        <v>8.85</v>
      </c>
      <c r="D122" s="3"/>
      <c r="E122" s="2">
        <f t="shared" si="14"/>
        <v>202.66730502200733</v>
      </c>
      <c r="F122" s="2">
        <v>9.9999999999999995E-7</v>
      </c>
      <c r="G122" s="2">
        <f t="shared" si="15"/>
        <v>186.17111001480464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11.1</v>
      </c>
      <c r="C123" s="2">
        <f t="shared" si="13"/>
        <v>8.85</v>
      </c>
      <c r="D123" s="3"/>
      <c r="E123" s="2">
        <f t="shared" si="14"/>
        <v>200.13129162638802</v>
      </c>
      <c r="F123" s="2">
        <v>8.9999999999999996E-7</v>
      </c>
      <c r="G123" s="2">
        <f t="shared" si="15"/>
        <v>183.70142121093545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14.23</v>
      </c>
      <c r="C124" s="2">
        <f t="shared" si="13"/>
        <v>28.08</v>
      </c>
      <c r="D124" s="3"/>
      <c r="E124" s="2">
        <f t="shared" si="14"/>
        <v>197.30859570447092</v>
      </c>
      <c r="F124" s="2">
        <v>7.9999999999999996E-7</v>
      </c>
      <c r="G124" s="2">
        <f t="shared" si="15"/>
        <v>180.95195077167773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14.23</v>
      </c>
      <c r="C125" s="2">
        <f t="shared" si="13"/>
        <v>28.08</v>
      </c>
      <c r="D125" s="3"/>
      <c r="E125" s="2">
        <f t="shared" si="14"/>
        <v>194.12401944335295</v>
      </c>
      <c r="F125" s="2">
        <v>6.9999999999999997E-7</v>
      </c>
      <c r="G125" s="2">
        <f t="shared" si="15"/>
        <v>177.8492425161329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17.43</v>
      </c>
      <c r="C126" s="2">
        <f t="shared" si="13"/>
        <v>68.13</v>
      </c>
      <c r="D126" s="3"/>
      <c r="E126" s="2">
        <f t="shared" si="14"/>
        <v>190.46790356213342</v>
      </c>
      <c r="F126" s="2">
        <v>5.9999999999999997E-7</v>
      </c>
      <c r="G126" s="2">
        <f t="shared" si="15"/>
        <v>174.28615425371288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17.43</v>
      </c>
      <c r="C127" s="2">
        <f t="shared" si="13"/>
        <v>68.13</v>
      </c>
      <c r="D127" s="3"/>
      <c r="E127" s="2">
        <f t="shared" si="14"/>
        <v>186.17111001480464</v>
      </c>
      <c r="F127" s="2">
        <v>4.9999999999999998E-7</v>
      </c>
      <c r="G127" s="2">
        <f t="shared" si="15"/>
        <v>170.09739903367165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10.31</v>
      </c>
      <c r="C128" s="2">
        <f t="shared" si="13"/>
        <v>23.88</v>
      </c>
      <c r="D128" s="3"/>
      <c r="E128" s="2">
        <f t="shared" si="14"/>
        <v>180.95195077167773</v>
      </c>
      <c r="F128" s="2">
        <v>3.9999999999999998E-7</v>
      </c>
      <c r="G128" s="2">
        <f t="shared" si="15"/>
        <v>165.00762655507788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10.31</v>
      </c>
      <c r="C129" s="2">
        <f t="shared" si="13"/>
        <v>23.88</v>
      </c>
      <c r="D129" s="3"/>
      <c r="E129" s="2">
        <f t="shared" si="14"/>
        <v>174.28615425371288</v>
      </c>
      <c r="F129" s="2">
        <v>2.9999999999999999E-7</v>
      </c>
      <c r="G129" s="2">
        <f t="shared" si="15"/>
        <v>158.50420110050072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90.22</v>
      </c>
      <c r="C130" s="2">
        <f t="shared" si="13"/>
        <v>42.1</v>
      </c>
      <c r="D130" s="3"/>
      <c r="E130" s="2">
        <f t="shared" si="14"/>
        <v>165.00762655507788</v>
      </c>
      <c r="F130" s="2">
        <v>1.9999999999999999E-7</v>
      </c>
      <c r="G130" s="2">
        <f t="shared" si="15"/>
        <v>149.44647542197561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90.22</v>
      </c>
      <c r="C131" s="2">
        <f t="shared" si="13"/>
        <v>42.1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10.45</v>
      </c>
      <c r="C132" s="2">
        <f t="shared" si="13"/>
        <v>11.43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13.05</v>
      </c>
      <c r="C133" s="2">
        <f t="shared" si="13"/>
        <v>11.98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13.05</v>
      </c>
      <c r="C134" s="2">
        <f t="shared" si="13"/>
        <v>11.98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13.48</v>
      </c>
      <c r="C135" s="2">
        <f t="shared" si="13"/>
        <v>21.6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13.48</v>
      </c>
      <c r="C136" s="2">
        <f t="shared" ref="C136:C171" si="17">IF(ISBLANK(VLOOKUP($A136,$A$4:$C$58,3,FALSE)),NA(),VLOOKUP($A136,$A$4:$C$58,3,FALSE))</f>
        <v>21.6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7.21</v>
      </c>
      <c r="C137" s="2">
        <f t="shared" si="17"/>
        <v>6.11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7.21</v>
      </c>
      <c r="C138" s="2">
        <f t="shared" si="17"/>
        <v>6.11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8.1300000000000008</v>
      </c>
      <c r="C139" s="2">
        <f t="shared" si="17"/>
        <v>13.68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8.1300000000000008</v>
      </c>
      <c r="C140" s="2">
        <f t="shared" si="17"/>
        <v>13.68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10.26</v>
      </c>
      <c r="C141" s="2">
        <f t="shared" si="17"/>
        <v>15.65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6.5</v>
      </c>
      <c r="C142" s="2">
        <f t="shared" si="17"/>
        <v>8.35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6.5</v>
      </c>
      <c r="C143" s="2">
        <f t="shared" si="17"/>
        <v>8.35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5.83</v>
      </c>
      <c r="C144" s="2">
        <f t="shared" si="17"/>
        <v>15.83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5.83</v>
      </c>
      <c r="C145" s="2">
        <f t="shared" si="17"/>
        <v>15.83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10.16</v>
      </c>
      <c r="C146" s="2">
        <f t="shared" si="17"/>
        <v>10.58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10.16</v>
      </c>
      <c r="C147" s="2">
        <f t="shared" si="17"/>
        <v>10.58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11.88</v>
      </c>
      <c r="C148" s="2">
        <f t="shared" si="17"/>
        <v>11.75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11.88</v>
      </c>
      <c r="C149" s="2">
        <f t="shared" si="17"/>
        <v>11.75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7.06</v>
      </c>
      <c r="C150" s="2">
        <f t="shared" si="17"/>
        <v>26.45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7.06</v>
      </c>
      <c r="C151" s="2">
        <f t="shared" si="17"/>
        <v>26.45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21.41</v>
      </c>
      <c r="C152" s="2">
        <f t="shared" si="17"/>
        <v>31.23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8.4</v>
      </c>
      <c r="C153" s="2">
        <f t="shared" si="17"/>
        <v>8.16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8.4</v>
      </c>
      <c r="C154" s="2">
        <f t="shared" si="17"/>
        <v>8.16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8.08</v>
      </c>
      <c r="C155" s="2">
        <f t="shared" si="17"/>
        <v>53.25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8.08</v>
      </c>
      <c r="C156" s="2">
        <f t="shared" si="17"/>
        <v>53.25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6.95</v>
      </c>
      <c r="C157" s="2">
        <f t="shared" si="17"/>
        <v>6.73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6.95</v>
      </c>
      <c r="C158" s="2">
        <f t="shared" si="17"/>
        <v>6.73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8.2799999999999994</v>
      </c>
      <c r="C159" s="2">
        <f t="shared" si="17"/>
        <v>21.26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8.2799999999999994</v>
      </c>
      <c r="C160" s="2">
        <f t="shared" si="17"/>
        <v>21.26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5.16</v>
      </c>
      <c r="C161" s="2">
        <f t="shared" si="17"/>
        <v>5.18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10.61</v>
      </c>
      <c r="C162" s="2">
        <f t="shared" si="17"/>
        <v>57.77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10.61</v>
      </c>
      <c r="C163" s="2">
        <f t="shared" si="17"/>
        <v>57.77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6.01</v>
      </c>
      <c r="C164" s="2">
        <f t="shared" si="17"/>
        <v>49.62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6.01</v>
      </c>
      <c r="C165" s="2">
        <f t="shared" si="17"/>
        <v>49.62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6.91</v>
      </c>
      <c r="C166" s="2">
        <f t="shared" si="17"/>
        <v>9.7100000000000009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6.91</v>
      </c>
      <c r="C167" s="2">
        <f t="shared" si="17"/>
        <v>9.7100000000000009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12.34</v>
      </c>
      <c r="C168" s="2">
        <f t="shared" si="17"/>
        <v>7.38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12.34</v>
      </c>
      <c r="C169" s="2">
        <f t="shared" si="17"/>
        <v>7.38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7.6</v>
      </c>
      <c r="C170" s="2">
        <f t="shared" si="17"/>
        <v>17.71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7.6</v>
      </c>
      <c r="C171" s="2">
        <f t="shared" si="17"/>
        <v>17.71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C14B-0A07-474B-9D30-3162E87B0F7B}">
  <dimension ref="A1:S171"/>
  <sheetViews>
    <sheetView topLeftCell="A55" zoomScaleNormal="100" workbookViewId="0">
      <selection activeCell="B59" sqref="B59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McGrath</v>
      </c>
      <c r="Q2" s="62" t="str">
        <f>K71</f>
        <v>AceScope</v>
      </c>
    </row>
    <row r="3" spans="1:17">
      <c r="A3" s="40" t="s">
        <v>147</v>
      </c>
      <c r="B3" s="40" t="s">
        <v>148</v>
      </c>
      <c r="C3" s="40" t="s">
        <v>152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28.384</v>
      </c>
      <c r="Q3" s="59">
        <f>Q4+K76</f>
        <v>53.061999999999998</v>
      </c>
    </row>
    <row r="4" spans="1:17">
      <c r="A4" s="3" t="s">
        <v>112</v>
      </c>
      <c r="B4" s="39">
        <v>28.82</v>
      </c>
      <c r="C4" s="39">
        <v>74.67</v>
      </c>
      <c r="D4" s="2">
        <f t="shared" ref="D4:D35" si="1">IF(C4="","",IF(B4="","",(B4-C4)))</f>
        <v>-45.85</v>
      </c>
      <c r="H4" s="3" t="str">
        <f t="shared" si="0"/>
        <v>n=1</v>
      </c>
      <c r="I4" s="2">
        <f t="shared" ref="I4:I35" si="2">IF(B4="","",IF(C4="","",ABS(B4-C4)))</f>
        <v>45.85</v>
      </c>
      <c r="J4" s="2">
        <f t="shared" ref="J4:J35" si="3">IF(I4="","",SIGN($B4-$C4)*(RANK(I4,I$4:I$58,1)-COUNTIF(I$4:I$58,0)+COUNTIF($I$4:$I$58,$I4)/2-0.5))</f>
        <v>-55</v>
      </c>
      <c r="O4" s="60">
        <v>0.75</v>
      </c>
      <c r="P4" s="59">
        <f>P5+J75</f>
        <v>20.86</v>
      </c>
      <c r="Q4" s="59">
        <f>Q5+K75</f>
        <v>29.655000000000001</v>
      </c>
    </row>
    <row r="5" spans="1:17">
      <c r="A5" s="3" t="s">
        <v>111</v>
      </c>
      <c r="B5" s="39">
        <v>15.63</v>
      </c>
      <c r="C5" s="39">
        <v>16.7</v>
      </c>
      <c r="D5" s="2">
        <f t="shared" si="1"/>
        <v>-1.0699999999999985</v>
      </c>
      <c r="H5" s="3" t="str">
        <f t="shared" si="0"/>
        <v>n=2</v>
      </c>
      <c r="I5" s="2">
        <f t="shared" si="2"/>
        <v>1.0699999999999985</v>
      </c>
      <c r="J5" s="2">
        <f t="shared" si="3"/>
        <v>-8</v>
      </c>
      <c r="O5" s="60">
        <v>0.5</v>
      </c>
      <c r="P5" s="59">
        <f>P6+J74</f>
        <v>15.63</v>
      </c>
      <c r="Q5" s="59">
        <f>Q6+K74</f>
        <v>17.71</v>
      </c>
    </row>
    <row r="6" spans="1:17">
      <c r="A6" s="3" t="s">
        <v>110</v>
      </c>
      <c r="B6" s="39">
        <v>18.88</v>
      </c>
      <c r="C6" s="39">
        <v>11.36</v>
      </c>
      <c r="D6" s="2">
        <f t="shared" si="1"/>
        <v>7.52</v>
      </c>
      <c r="H6" s="3" t="str">
        <f t="shared" si="0"/>
        <v>n=3</v>
      </c>
      <c r="I6" s="2">
        <f t="shared" si="2"/>
        <v>7.52</v>
      </c>
      <c r="J6" s="2">
        <f t="shared" si="3"/>
        <v>28</v>
      </c>
      <c r="O6" s="60">
        <v>0.25</v>
      </c>
      <c r="P6" s="59">
        <f>P7+J73</f>
        <v>12.055</v>
      </c>
      <c r="Q6" s="59">
        <f>Q7+K73</f>
        <v>10.88</v>
      </c>
    </row>
    <row r="7" spans="1:17">
      <c r="A7" s="3" t="s">
        <v>109</v>
      </c>
      <c r="B7" s="39">
        <v>15.36</v>
      </c>
      <c r="C7" s="39">
        <v>44.3</v>
      </c>
      <c r="D7" s="2">
        <f t="shared" si="1"/>
        <v>-28.939999999999998</v>
      </c>
      <c r="H7" s="3" t="str">
        <f t="shared" si="0"/>
        <v>n=4</v>
      </c>
      <c r="I7" s="2">
        <f t="shared" si="2"/>
        <v>28.939999999999998</v>
      </c>
      <c r="J7" s="2">
        <f t="shared" si="3"/>
        <v>-50</v>
      </c>
      <c r="O7" s="60">
        <v>0.1</v>
      </c>
      <c r="P7" s="59">
        <f>J72</f>
        <v>10.566000000000001</v>
      </c>
      <c r="Q7" s="59">
        <f>K72</f>
        <v>8.2360000000000007</v>
      </c>
    </row>
    <row r="8" spans="1:17">
      <c r="A8" s="3" t="s">
        <v>108</v>
      </c>
      <c r="B8" s="39">
        <v>20.36</v>
      </c>
      <c r="C8" s="39">
        <v>23.06</v>
      </c>
      <c r="D8" s="2">
        <f t="shared" si="1"/>
        <v>-2.6999999999999993</v>
      </c>
      <c r="H8" s="3" t="str">
        <f t="shared" si="0"/>
        <v>n=5</v>
      </c>
      <c r="I8" s="2">
        <f t="shared" si="2"/>
        <v>2.6999999999999993</v>
      </c>
      <c r="J8" s="2">
        <f t="shared" si="3"/>
        <v>-13</v>
      </c>
    </row>
    <row r="9" spans="1:17">
      <c r="A9" s="3" t="s">
        <v>107</v>
      </c>
      <c r="B9" s="39">
        <v>10.75</v>
      </c>
      <c r="C9" s="39">
        <v>36.450000000000003</v>
      </c>
      <c r="D9" s="2">
        <f t="shared" si="1"/>
        <v>-25.700000000000003</v>
      </c>
      <c r="H9" s="3" t="str">
        <f t="shared" si="0"/>
        <v>n=6</v>
      </c>
      <c r="I9" s="2">
        <f t="shared" si="2"/>
        <v>25.700000000000003</v>
      </c>
      <c r="J9" s="2">
        <f t="shared" si="3"/>
        <v>-48</v>
      </c>
    </row>
    <row r="10" spans="1:17">
      <c r="A10" s="3" t="s">
        <v>106</v>
      </c>
      <c r="B10" s="39">
        <v>13.45</v>
      </c>
      <c r="C10" s="39">
        <v>17.260000000000002</v>
      </c>
      <c r="D10" s="2">
        <f t="shared" si="1"/>
        <v>-3.8100000000000023</v>
      </c>
      <c r="H10" s="3" t="str">
        <f t="shared" si="0"/>
        <v>n=7</v>
      </c>
      <c r="I10" s="2">
        <f t="shared" si="2"/>
        <v>3.8100000000000023</v>
      </c>
      <c r="J10" s="2">
        <f t="shared" si="3"/>
        <v>-17</v>
      </c>
    </row>
    <row r="11" spans="1:17">
      <c r="A11" s="3" t="s">
        <v>105</v>
      </c>
      <c r="B11" s="39">
        <v>11.71</v>
      </c>
      <c r="C11" s="39">
        <v>10.88</v>
      </c>
      <c r="D11" s="2">
        <f t="shared" si="1"/>
        <v>0.83000000000000007</v>
      </c>
      <c r="H11" s="3" t="str">
        <f t="shared" si="0"/>
        <v>n=8</v>
      </c>
      <c r="I11" s="2">
        <f t="shared" si="2"/>
        <v>0.83000000000000007</v>
      </c>
      <c r="J11" s="2">
        <f t="shared" si="3"/>
        <v>5</v>
      </c>
    </row>
    <row r="12" spans="1:17">
      <c r="A12" s="3" t="s">
        <v>104</v>
      </c>
      <c r="B12" s="39">
        <v>14.25</v>
      </c>
      <c r="C12" s="39">
        <v>26.06</v>
      </c>
      <c r="D12" s="2">
        <f t="shared" si="1"/>
        <v>-11.809999999999999</v>
      </c>
      <c r="H12" s="3" t="str">
        <f t="shared" si="0"/>
        <v>n=9</v>
      </c>
      <c r="I12" s="2">
        <f t="shared" si="2"/>
        <v>11.809999999999999</v>
      </c>
      <c r="J12" s="2">
        <f t="shared" si="3"/>
        <v>-41</v>
      </c>
    </row>
    <row r="13" spans="1:17">
      <c r="A13" s="3" t="s">
        <v>103</v>
      </c>
      <c r="B13" s="39">
        <v>17.96</v>
      </c>
      <c r="C13" s="39">
        <v>19.600000000000001</v>
      </c>
      <c r="D13" s="2">
        <f t="shared" si="1"/>
        <v>-1.6400000000000006</v>
      </c>
      <c r="H13" s="3" t="str">
        <f t="shared" si="0"/>
        <v>n=10</v>
      </c>
      <c r="I13" s="2">
        <f t="shared" si="2"/>
        <v>1.6400000000000006</v>
      </c>
      <c r="J13" s="2">
        <f t="shared" si="3"/>
        <v>-9</v>
      </c>
    </row>
    <row r="14" spans="1:17">
      <c r="A14" s="3" t="s">
        <v>102</v>
      </c>
      <c r="B14" s="39">
        <v>44.55</v>
      </c>
      <c r="C14" s="39">
        <v>80.83</v>
      </c>
      <c r="D14" s="2">
        <f t="shared" si="1"/>
        <v>-36.28</v>
      </c>
      <c r="H14" s="3" t="str">
        <f t="shared" si="0"/>
        <v>n=11</v>
      </c>
      <c r="I14" s="2">
        <f t="shared" si="2"/>
        <v>36.28</v>
      </c>
      <c r="J14" s="2">
        <f t="shared" si="3"/>
        <v>-51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10.98</v>
      </c>
      <c r="C15" s="39">
        <v>52.78</v>
      </c>
      <c r="D15" s="2">
        <f t="shared" si="1"/>
        <v>-41.8</v>
      </c>
      <c r="H15" s="3" t="str">
        <f t="shared" si="0"/>
        <v>n=12</v>
      </c>
      <c r="I15" s="2">
        <f t="shared" si="2"/>
        <v>41.8</v>
      </c>
      <c r="J15" s="2">
        <f t="shared" si="3"/>
        <v>-54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13.56</v>
      </c>
      <c r="C16" s="39">
        <v>40.22</v>
      </c>
      <c r="D16" s="2">
        <f t="shared" si="1"/>
        <v>-26.659999999999997</v>
      </c>
      <c r="H16" s="3" t="str">
        <f t="shared" si="0"/>
        <v>n=13</v>
      </c>
      <c r="I16" s="2">
        <f t="shared" si="2"/>
        <v>26.659999999999997</v>
      </c>
      <c r="J16" s="2">
        <f t="shared" si="3"/>
        <v>-49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17.28</v>
      </c>
      <c r="C17" s="39">
        <v>13.03</v>
      </c>
      <c r="D17" s="2">
        <f t="shared" si="1"/>
        <v>4.2500000000000018</v>
      </c>
      <c r="H17" s="3" t="str">
        <f t="shared" si="0"/>
        <v>n=14</v>
      </c>
      <c r="I17" s="2">
        <f t="shared" si="2"/>
        <v>4.2500000000000018</v>
      </c>
      <c r="J17" s="2">
        <f t="shared" si="3"/>
        <v>20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12.25</v>
      </c>
      <c r="C18" s="39">
        <v>14.8</v>
      </c>
      <c r="D18" s="2">
        <f t="shared" si="1"/>
        <v>-2.5500000000000007</v>
      </c>
      <c r="H18" s="3" t="str">
        <f t="shared" si="0"/>
        <v>n=15</v>
      </c>
      <c r="I18" s="2">
        <f t="shared" si="2"/>
        <v>2.5500000000000007</v>
      </c>
      <c r="J18" s="2">
        <f t="shared" si="3"/>
        <v>-10</v>
      </c>
    </row>
    <row r="19" spans="1:17">
      <c r="A19" s="3" t="s">
        <v>97</v>
      </c>
      <c r="B19" s="39">
        <v>27.73</v>
      </c>
      <c r="C19" s="39">
        <v>19.41</v>
      </c>
      <c r="D19" s="2">
        <f t="shared" si="1"/>
        <v>8.32</v>
      </c>
      <c r="H19" s="3" t="str">
        <f t="shared" si="0"/>
        <v>n=16</v>
      </c>
      <c r="I19" s="2">
        <f t="shared" si="2"/>
        <v>8.32</v>
      </c>
      <c r="J19" s="2">
        <f t="shared" si="3"/>
        <v>30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17.809999999999999</v>
      </c>
      <c r="C20" s="39">
        <v>11.31</v>
      </c>
      <c r="D20" s="2">
        <f t="shared" si="1"/>
        <v>6.4999999999999982</v>
      </c>
      <c r="H20" s="3" t="str">
        <f t="shared" si="0"/>
        <v>n=17</v>
      </c>
      <c r="I20" s="2">
        <f t="shared" si="2"/>
        <v>6.4999999999999982</v>
      </c>
      <c r="J20" s="2">
        <f t="shared" si="3"/>
        <v>26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23.86</v>
      </c>
      <c r="C21" s="39">
        <v>24.81</v>
      </c>
      <c r="D21" s="2">
        <f t="shared" si="1"/>
        <v>-0.94999999999999929</v>
      </c>
      <c r="H21" s="3" t="str">
        <f t="shared" si="0"/>
        <v>n=18</v>
      </c>
      <c r="I21" s="2">
        <f t="shared" si="2"/>
        <v>0.94999999999999929</v>
      </c>
      <c r="J21" s="2">
        <f t="shared" si="3"/>
        <v>-6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15.21</v>
      </c>
      <c r="C22" s="39">
        <v>54.18</v>
      </c>
      <c r="D22" s="2">
        <f t="shared" si="1"/>
        <v>-38.97</v>
      </c>
      <c r="H22" s="3" t="str">
        <f t="shared" si="0"/>
        <v>n=19</v>
      </c>
      <c r="I22" s="2">
        <f t="shared" si="2"/>
        <v>38.97</v>
      </c>
      <c r="J22" s="2">
        <f t="shared" si="3"/>
        <v>-53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14.96</v>
      </c>
      <c r="C23" s="39">
        <v>10.88</v>
      </c>
      <c r="D23" s="2">
        <f t="shared" si="1"/>
        <v>4.08</v>
      </c>
      <c r="H23" s="3" t="str">
        <f t="shared" si="0"/>
        <v>n=20</v>
      </c>
      <c r="I23" s="2">
        <f t="shared" si="2"/>
        <v>4.08</v>
      </c>
      <c r="J23" s="2">
        <f t="shared" si="3"/>
        <v>18</v>
      </c>
    </row>
    <row r="24" spans="1:17">
      <c r="A24" s="3" t="s">
        <v>92</v>
      </c>
      <c r="B24" s="39">
        <v>18.100000000000001</v>
      </c>
      <c r="C24" s="39">
        <v>9.31</v>
      </c>
      <c r="D24" s="2">
        <f t="shared" si="1"/>
        <v>8.7900000000000009</v>
      </c>
      <c r="H24" s="3" t="str">
        <f t="shared" si="0"/>
        <v>n=21</v>
      </c>
      <c r="I24" s="2">
        <f t="shared" si="2"/>
        <v>8.7900000000000009</v>
      </c>
      <c r="J24" s="2">
        <f t="shared" si="3"/>
        <v>31</v>
      </c>
    </row>
    <row r="25" spans="1:17">
      <c r="A25" s="3" t="s">
        <v>91</v>
      </c>
      <c r="B25" s="39">
        <v>38.65</v>
      </c>
      <c r="C25" s="39">
        <v>22.96</v>
      </c>
      <c r="D25" s="2">
        <f t="shared" si="1"/>
        <v>15.689999999999998</v>
      </c>
      <c r="H25" s="3" t="str">
        <f t="shared" si="0"/>
        <v>n=22</v>
      </c>
      <c r="I25" s="2">
        <f t="shared" si="2"/>
        <v>15.689999999999998</v>
      </c>
      <c r="J25" s="2">
        <f t="shared" si="3"/>
        <v>45</v>
      </c>
    </row>
    <row r="26" spans="1:17">
      <c r="A26" s="3" t="s">
        <v>90</v>
      </c>
      <c r="B26" s="39">
        <v>12.93</v>
      </c>
      <c r="C26" s="39">
        <v>22.36</v>
      </c>
      <c r="D26" s="2">
        <f t="shared" si="1"/>
        <v>-9.43</v>
      </c>
      <c r="H26" s="3" t="str">
        <f t="shared" si="0"/>
        <v>n=23</v>
      </c>
      <c r="I26" s="2">
        <f t="shared" si="2"/>
        <v>9.43</v>
      </c>
      <c r="J26" s="2">
        <f t="shared" si="3"/>
        <v>-32</v>
      </c>
    </row>
    <row r="27" spans="1:17">
      <c r="A27" s="3" t="s">
        <v>89</v>
      </c>
      <c r="B27" s="39">
        <v>11.86</v>
      </c>
      <c r="C27" s="39">
        <v>10.88</v>
      </c>
      <c r="D27" s="2">
        <f t="shared" si="1"/>
        <v>0.97999999999999865</v>
      </c>
      <c r="H27" s="3" t="str">
        <f t="shared" si="0"/>
        <v>n=24</v>
      </c>
      <c r="I27" s="2">
        <f t="shared" si="2"/>
        <v>0.97999999999999865</v>
      </c>
      <c r="J27" s="2">
        <f t="shared" si="3"/>
        <v>7</v>
      </c>
    </row>
    <row r="28" spans="1:17">
      <c r="A28" s="3" t="s">
        <v>88</v>
      </c>
      <c r="B28" s="39">
        <v>17.28</v>
      </c>
      <c r="C28" s="39">
        <v>20.79</v>
      </c>
      <c r="D28" s="2">
        <f t="shared" si="1"/>
        <v>-3.509999999999998</v>
      </c>
      <c r="H28" s="3" t="str">
        <f t="shared" si="0"/>
        <v>n=25</v>
      </c>
      <c r="I28" s="2">
        <f t="shared" si="2"/>
        <v>3.509999999999998</v>
      </c>
      <c r="J28" s="2">
        <f t="shared" si="3"/>
        <v>-16</v>
      </c>
    </row>
    <row r="29" spans="1:17">
      <c r="A29" s="3" t="s">
        <v>87</v>
      </c>
      <c r="B29" s="39">
        <v>20.18</v>
      </c>
      <c r="C29" s="39">
        <v>31.89</v>
      </c>
      <c r="D29" s="2">
        <f t="shared" si="1"/>
        <v>-11.71</v>
      </c>
      <c r="H29" s="3" t="str">
        <f t="shared" si="0"/>
        <v>n=26</v>
      </c>
      <c r="I29" s="2">
        <f t="shared" si="2"/>
        <v>11.71</v>
      </c>
      <c r="J29" s="2">
        <f t="shared" si="3"/>
        <v>-40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8.68</v>
      </c>
      <c r="C30" s="39">
        <v>8.7899999999999991</v>
      </c>
      <c r="D30" s="2">
        <f t="shared" si="1"/>
        <v>-0.10999999999999943</v>
      </c>
      <c r="H30" s="3" t="str">
        <f t="shared" si="0"/>
        <v>n=27</v>
      </c>
      <c r="I30" s="2">
        <f t="shared" si="2"/>
        <v>0.10999999999999943</v>
      </c>
      <c r="J30" s="2">
        <f t="shared" si="3"/>
        <v>-2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16.39</v>
      </c>
      <c r="C31" s="39">
        <v>6.83</v>
      </c>
      <c r="D31" s="2">
        <f t="shared" si="1"/>
        <v>9.56</v>
      </c>
      <c r="H31" s="3" t="str">
        <f t="shared" si="0"/>
        <v>n=28</v>
      </c>
      <c r="I31" s="2">
        <f t="shared" si="2"/>
        <v>9.56</v>
      </c>
      <c r="J31" s="2">
        <f t="shared" si="3"/>
        <v>34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20.059999999999999</v>
      </c>
      <c r="C32" s="39">
        <v>8.85</v>
      </c>
      <c r="D32" s="2">
        <f t="shared" si="1"/>
        <v>11.209999999999999</v>
      </c>
      <c r="H32" s="3" t="str">
        <f t="shared" si="0"/>
        <v>n=29</v>
      </c>
      <c r="I32" s="2">
        <f t="shared" si="2"/>
        <v>11.209999999999999</v>
      </c>
      <c r="J32" s="2">
        <f t="shared" si="3"/>
        <v>39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24.58</v>
      </c>
      <c r="C33" s="39">
        <v>28.08</v>
      </c>
      <c r="D33" s="2">
        <f t="shared" si="1"/>
        <v>-3.5</v>
      </c>
      <c r="H33" s="3" t="str">
        <f t="shared" si="0"/>
        <v>n=30</v>
      </c>
      <c r="I33" s="2">
        <f t="shared" si="2"/>
        <v>3.5</v>
      </c>
      <c r="J33" s="2">
        <f t="shared" si="3"/>
        <v>-15</v>
      </c>
    </row>
    <row r="34" spans="1:17">
      <c r="A34" s="3" t="s">
        <v>82</v>
      </c>
      <c r="B34" s="39">
        <v>52.92</v>
      </c>
      <c r="C34" s="39">
        <v>68.13</v>
      </c>
      <c r="D34" s="2">
        <f t="shared" si="1"/>
        <v>-15.209999999999994</v>
      </c>
      <c r="H34" s="3" t="str">
        <f t="shared" si="0"/>
        <v>n=31</v>
      </c>
      <c r="I34" s="2">
        <f t="shared" si="2"/>
        <v>15.209999999999994</v>
      </c>
      <c r="J34" s="2">
        <f t="shared" si="3"/>
        <v>-44</v>
      </c>
    </row>
    <row r="35" spans="1:17">
      <c r="A35" s="3" t="s">
        <v>81</v>
      </c>
      <c r="B35" s="39">
        <v>23.8</v>
      </c>
      <c r="C35" s="39">
        <v>23.88</v>
      </c>
      <c r="D35" s="2">
        <f t="shared" si="1"/>
        <v>-7.9999999999998295E-2</v>
      </c>
      <c r="H35" s="3" t="str">
        <f t="shared" ref="H35:H58" si="4">A35</f>
        <v>n=32</v>
      </c>
      <c r="I35" s="2">
        <f t="shared" si="2"/>
        <v>7.9999999999998295E-2</v>
      </c>
      <c r="J35" s="2">
        <f t="shared" si="3"/>
        <v>-1</v>
      </c>
    </row>
    <row r="36" spans="1:17">
      <c r="A36" s="3" t="s">
        <v>80</v>
      </c>
      <c r="B36" s="39">
        <v>22.08</v>
      </c>
      <c r="C36" s="39">
        <v>42.1</v>
      </c>
      <c r="D36" s="2">
        <f t="shared" ref="D36:D58" si="5">IF(C36="","",IF(B36="","",(B36-C36)))</f>
        <v>-20.020000000000003</v>
      </c>
      <c r="H36" s="3" t="str">
        <f t="shared" si="4"/>
        <v>n=33</v>
      </c>
      <c r="I36" s="2">
        <f t="shared" ref="I36:I58" si="6">IF(B36="","",IF(C36="","",ABS(B36-C36)))</f>
        <v>20.020000000000003</v>
      </c>
      <c r="J36" s="2">
        <f t="shared" ref="J36:J58" si="7">IF(I36="","",SIGN($B36-$C36)*(RANK(I36,I$4:I$58,1)-COUNTIF(I$4:I$58,0)+COUNTIF($I$4:$I$58,$I36)/2-0.5))</f>
        <v>-46</v>
      </c>
    </row>
    <row r="37" spans="1:17">
      <c r="A37" s="3" t="s">
        <v>79</v>
      </c>
      <c r="B37" s="39">
        <v>11.58</v>
      </c>
      <c r="C37" s="39">
        <v>11.43</v>
      </c>
      <c r="D37" s="2">
        <f t="shared" si="5"/>
        <v>0.15000000000000036</v>
      </c>
      <c r="H37" s="3" t="str">
        <f t="shared" si="4"/>
        <v>n=34</v>
      </c>
      <c r="I37" s="2">
        <f t="shared" si="6"/>
        <v>0.15000000000000036</v>
      </c>
      <c r="J37" s="2">
        <f t="shared" si="7"/>
        <v>3</v>
      </c>
    </row>
    <row r="38" spans="1:17">
      <c r="A38" s="3" t="s">
        <v>78</v>
      </c>
      <c r="B38" s="39">
        <v>14.63</v>
      </c>
      <c r="C38" s="39">
        <v>11.98</v>
      </c>
      <c r="D38" s="2">
        <f t="shared" si="5"/>
        <v>2.6500000000000004</v>
      </c>
      <c r="H38" s="3" t="str">
        <f t="shared" si="4"/>
        <v>n=35</v>
      </c>
      <c r="I38" s="2">
        <f t="shared" si="6"/>
        <v>2.6500000000000004</v>
      </c>
      <c r="J38" s="2">
        <f t="shared" si="7"/>
        <v>12</v>
      </c>
    </row>
    <row r="39" spans="1:17">
      <c r="A39" s="3" t="s">
        <v>77</v>
      </c>
      <c r="B39" s="39">
        <v>22.41</v>
      </c>
      <c r="C39" s="39">
        <v>21.6</v>
      </c>
      <c r="D39" s="2">
        <f t="shared" si="5"/>
        <v>0.80999999999999872</v>
      </c>
      <c r="H39" s="3" t="str">
        <f t="shared" si="4"/>
        <v>n=36</v>
      </c>
      <c r="I39" s="2">
        <f t="shared" si="6"/>
        <v>0.80999999999999872</v>
      </c>
      <c r="J39" s="2">
        <f t="shared" si="7"/>
        <v>4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9.15</v>
      </c>
      <c r="C40" s="39">
        <v>6.11</v>
      </c>
      <c r="D40" s="2">
        <f t="shared" si="5"/>
        <v>3.04</v>
      </c>
      <c r="H40" s="3" t="str">
        <f t="shared" si="4"/>
        <v>n=37</v>
      </c>
      <c r="I40" s="2">
        <f t="shared" si="6"/>
        <v>3.04</v>
      </c>
      <c r="J40" s="2">
        <f t="shared" si="7"/>
        <v>14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19.25</v>
      </c>
      <c r="C41" s="39">
        <v>13.68</v>
      </c>
      <c r="D41" s="2">
        <f t="shared" si="5"/>
        <v>5.57</v>
      </c>
      <c r="H41" s="3" t="str">
        <f t="shared" si="4"/>
        <v>n=38</v>
      </c>
      <c r="I41" s="2">
        <f t="shared" si="6"/>
        <v>5.57</v>
      </c>
      <c r="J41" s="2">
        <f t="shared" si="7"/>
        <v>25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10.73</v>
      </c>
      <c r="C42" s="39">
        <v>15.65</v>
      </c>
      <c r="D42" s="2">
        <f t="shared" si="5"/>
        <v>-4.92</v>
      </c>
      <c r="H42" s="3" t="str">
        <f t="shared" si="4"/>
        <v>n=39</v>
      </c>
      <c r="I42" s="2">
        <f t="shared" si="6"/>
        <v>4.92</v>
      </c>
      <c r="J42" s="2">
        <f t="shared" si="7"/>
        <v>-22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21.36</v>
      </c>
      <c r="C43" s="39">
        <v>8.35</v>
      </c>
      <c r="D43" s="2">
        <f t="shared" si="5"/>
        <v>13.01</v>
      </c>
      <c r="H43" s="3" t="str">
        <f t="shared" si="4"/>
        <v>n=40</v>
      </c>
      <c r="I43" s="2">
        <f t="shared" si="6"/>
        <v>13.01</v>
      </c>
      <c r="J43" s="2">
        <f t="shared" si="7"/>
        <v>42</v>
      </c>
    </row>
    <row r="44" spans="1:17">
      <c r="A44" s="3" t="s">
        <v>72</v>
      </c>
      <c r="B44" s="39">
        <v>6.3</v>
      </c>
      <c r="C44" s="39">
        <v>15.83</v>
      </c>
      <c r="D44" s="2">
        <f t="shared" si="5"/>
        <v>-9.5300000000000011</v>
      </c>
      <c r="H44" s="3" t="str">
        <f t="shared" si="4"/>
        <v>n=41</v>
      </c>
      <c r="I44" s="2">
        <f t="shared" si="6"/>
        <v>9.5300000000000011</v>
      </c>
      <c r="J44" s="2">
        <f t="shared" si="7"/>
        <v>-33</v>
      </c>
    </row>
    <row r="45" spans="1:17">
      <c r="A45" s="3" t="s">
        <v>71</v>
      </c>
      <c r="B45" s="39">
        <v>18.2</v>
      </c>
      <c r="C45" s="39">
        <v>10.58</v>
      </c>
      <c r="D45" s="2">
        <f t="shared" si="5"/>
        <v>7.6199999999999992</v>
      </c>
      <c r="H45" s="3" t="str">
        <f t="shared" si="4"/>
        <v>n=42</v>
      </c>
      <c r="I45" s="2">
        <f t="shared" si="6"/>
        <v>7.6199999999999992</v>
      </c>
      <c r="J45" s="2">
        <f t="shared" si="7"/>
        <v>29</v>
      </c>
    </row>
    <row r="46" spans="1:17">
      <c r="A46" s="3" t="s">
        <v>70</v>
      </c>
      <c r="B46" s="39">
        <v>17.11</v>
      </c>
      <c r="C46" s="39">
        <v>11.75</v>
      </c>
      <c r="D46" s="2">
        <f t="shared" si="5"/>
        <v>5.3599999999999994</v>
      </c>
      <c r="H46" s="3" t="str">
        <f t="shared" si="4"/>
        <v>n=43</v>
      </c>
      <c r="I46" s="2">
        <f t="shared" si="6"/>
        <v>5.3599999999999994</v>
      </c>
      <c r="J46" s="2">
        <f t="shared" si="7"/>
        <v>24</v>
      </c>
    </row>
    <row r="47" spans="1:17">
      <c r="A47" s="3" t="s">
        <v>69</v>
      </c>
      <c r="B47" s="39">
        <v>11.71</v>
      </c>
      <c r="C47" s="39">
        <v>26.45</v>
      </c>
      <c r="D47" s="2">
        <f t="shared" si="5"/>
        <v>-14.739999999999998</v>
      </c>
      <c r="H47" s="3" t="str">
        <f t="shared" si="4"/>
        <v>n=44</v>
      </c>
      <c r="I47" s="2">
        <f t="shared" si="6"/>
        <v>14.739999999999998</v>
      </c>
      <c r="J47" s="2">
        <f t="shared" si="7"/>
        <v>-43</v>
      </c>
    </row>
    <row r="48" spans="1:17">
      <c r="A48" s="3" t="s">
        <v>68</v>
      </c>
      <c r="B48" s="39">
        <v>21.36</v>
      </c>
      <c r="C48" s="39">
        <v>31.23</v>
      </c>
      <c r="D48" s="2">
        <f t="shared" si="5"/>
        <v>-9.870000000000001</v>
      </c>
      <c r="H48" s="3" t="str">
        <f t="shared" si="4"/>
        <v>n=45</v>
      </c>
      <c r="I48" s="2">
        <f t="shared" si="6"/>
        <v>9.870000000000001</v>
      </c>
      <c r="J48" s="2">
        <f t="shared" si="7"/>
        <v>-37</v>
      </c>
    </row>
    <row r="49" spans="1:19">
      <c r="A49" s="3" t="s">
        <v>67</v>
      </c>
      <c r="B49" s="39">
        <v>12.38</v>
      </c>
      <c r="C49" s="39">
        <v>8.16</v>
      </c>
      <c r="D49" s="2">
        <f t="shared" si="5"/>
        <v>4.2200000000000006</v>
      </c>
      <c r="H49" s="3" t="str">
        <f t="shared" si="4"/>
        <v>n=46</v>
      </c>
      <c r="I49" s="2">
        <f t="shared" si="6"/>
        <v>4.2200000000000006</v>
      </c>
      <c r="J49" s="2">
        <f t="shared" si="7"/>
        <v>19</v>
      </c>
    </row>
    <row r="50" spans="1:19">
      <c r="A50" s="3" t="s">
        <v>66</v>
      </c>
      <c r="B50" s="39">
        <v>63</v>
      </c>
      <c r="C50" s="39">
        <v>53.25</v>
      </c>
      <c r="D50" s="2">
        <f t="shared" si="5"/>
        <v>9.75</v>
      </c>
      <c r="H50" s="3" t="str">
        <f t="shared" si="4"/>
        <v>n=47</v>
      </c>
      <c r="I50" s="2">
        <f t="shared" si="6"/>
        <v>9.75</v>
      </c>
      <c r="J50" s="2">
        <f t="shared" si="7"/>
        <v>36</v>
      </c>
    </row>
    <row r="51" spans="1:19">
      <c r="A51" s="3" t="s">
        <v>65</v>
      </c>
      <c r="B51" s="39">
        <v>13.36</v>
      </c>
      <c r="C51" s="39">
        <v>6.73</v>
      </c>
      <c r="D51" s="2">
        <f t="shared" si="5"/>
        <v>6.629999999999999</v>
      </c>
      <c r="H51" s="3" t="str">
        <f t="shared" si="4"/>
        <v>n=48</v>
      </c>
      <c r="I51" s="2">
        <f t="shared" si="6"/>
        <v>6.629999999999999</v>
      </c>
      <c r="J51" s="2">
        <f t="shared" si="7"/>
        <v>27</v>
      </c>
    </row>
    <row r="52" spans="1:19">
      <c r="A52" s="3" t="s">
        <v>64</v>
      </c>
      <c r="B52" s="39">
        <v>10.65</v>
      </c>
      <c r="C52" s="39">
        <v>21.26</v>
      </c>
      <c r="D52" s="2">
        <f t="shared" si="5"/>
        <v>-10.610000000000001</v>
      </c>
      <c r="H52" s="3" t="str">
        <f t="shared" si="4"/>
        <v>n=49</v>
      </c>
      <c r="I52" s="2">
        <f t="shared" si="6"/>
        <v>10.610000000000001</v>
      </c>
      <c r="J52" s="2">
        <f t="shared" si="7"/>
        <v>-38</v>
      </c>
    </row>
    <row r="53" spans="1:19">
      <c r="A53" s="3" t="s">
        <v>63</v>
      </c>
      <c r="B53" s="39">
        <v>10.51</v>
      </c>
      <c r="C53" s="39">
        <v>5.18</v>
      </c>
      <c r="D53" s="2">
        <f t="shared" si="5"/>
        <v>5.33</v>
      </c>
      <c r="H53" s="3" t="str">
        <f t="shared" si="4"/>
        <v>n=50</v>
      </c>
      <c r="I53" s="2">
        <f t="shared" si="6"/>
        <v>5.33</v>
      </c>
      <c r="J53" s="2">
        <f t="shared" si="7"/>
        <v>23</v>
      </c>
    </row>
    <row r="54" spans="1:19">
      <c r="A54" s="3" t="s">
        <v>62</v>
      </c>
      <c r="B54" s="39">
        <v>34.75</v>
      </c>
      <c r="C54" s="39">
        <v>57.77</v>
      </c>
      <c r="D54" s="2">
        <f t="shared" si="5"/>
        <v>-23.020000000000003</v>
      </c>
      <c r="H54" s="3" t="str">
        <f t="shared" si="4"/>
        <v>n=51</v>
      </c>
      <c r="I54" s="2">
        <f t="shared" si="6"/>
        <v>23.020000000000003</v>
      </c>
      <c r="J54" s="2">
        <f t="shared" si="7"/>
        <v>-47</v>
      </c>
    </row>
    <row r="55" spans="1:19">
      <c r="A55" s="3" t="s">
        <v>61</v>
      </c>
      <c r="B55" s="39">
        <v>13.18</v>
      </c>
      <c r="C55" s="39">
        <v>49.62</v>
      </c>
      <c r="D55" s="2">
        <f t="shared" si="5"/>
        <v>-36.44</v>
      </c>
      <c r="H55" s="3" t="str">
        <f t="shared" si="4"/>
        <v>n=52</v>
      </c>
      <c r="I55" s="2">
        <f t="shared" si="6"/>
        <v>36.44</v>
      </c>
      <c r="J55" s="2">
        <f t="shared" si="7"/>
        <v>-52</v>
      </c>
    </row>
    <row r="56" spans="1:19">
      <c r="A56" s="3" t="s">
        <v>60</v>
      </c>
      <c r="B56" s="39">
        <v>14.5</v>
      </c>
      <c r="C56" s="39">
        <v>9.7100000000000009</v>
      </c>
      <c r="D56" s="2">
        <f t="shared" si="5"/>
        <v>4.7899999999999991</v>
      </c>
      <c r="H56" s="3" t="str">
        <f t="shared" si="4"/>
        <v>n=53</v>
      </c>
      <c r="I56" s="2">
        <f t="shared" si="6"/>
        <v>4.7899999999999991</v>
      </c>
      <c r="J56" s="2">
        <f t="shared" si="7"/>
        <v>21</v>
      </c>
    </row>
    <row r="57" spans="1:19">
      <c r="A57" s="3" t="s">
        <v>59</v>
      </c>
      <c r="B57" s="39">
        <v>9.98</v>
      </c>
      <c r="C57" s="39">
        <v>7.38</v>
      </c>
      <c r="D57" s="2">
        <f t="shared" si="5"/>
        <v>2.6000000000000005</v>
      </c>
      <c r="H57" s="3" t="str">
        <f t="shared" si="4"/>
        <v>n=54</v>
      </c>
      <c r="I57" s="2">
        <f t="shared" si="6"/>
        <v>2.6000000000000005</v>
      </c>
      <c r="J57" s="2">
        <f t="shared" si="7"/>
        <v>11</v>
      </c>
    </row>
    <row r="58" spans="1:19">
      <c r="A58" s="3" t="s">
        <v>58</v>
      </c>
      <c r="B58" s="39">
        <v>8</v>
      </c>
      <c r="C58" s="39">
        <v>17.71</v>
      </c>
      <c r="D58" s="2">
        <f t="shared" si="5"/>
        <v>-9.7100000000000009</v>
      </c>
      <c r="H58" s="3" t="str">
        <f t="shared" si="4"/>
        <v>n=55</v>
      </c>
      <c r="I58" s="2">
        <f t="shared" si="6"/>
        <v>9.7100000000000009</v>
      </c>
      <c r="J58" s="2">
        <f t="shared" si="7"/>
        <v>-35</v>
      </c>
    </row>
    <row r="59" spans="1:19">
      <c r="A59" s="3"/>
      <c r="H59" s="3"/>
    </row>
    <row r="60" spans="1:19">
      <c r="A60" s="3" t="s">
        <v>143</v>
      </c>
      <c r="B60" s="2">
        <f>AVERAGE($B$4:$B$58)</f>
        <v>18.672181818181819</v>
      </c>
      <c r="C60" s="2">
        <f>AVERAGE($C$4:$C$58)</f>
        <v>24.160909090909097</v>
      </c>
      <c r="D60" s="2">
        <f>(SUMIF($D$4:$D$58,"&gt;0",$D$4:$D$58)+SUMIF($D$4:$D$58,"&lt;0",$D$4:$D$58))/COUNT($D$4:$D$58)</f>
        <v>-5.4887272727272727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573</v>
      </c>
      <c r="M60" s="3"/>
    </row>
    <row r="61" spans="1:19">
      <c r="A61" s="3" t="s">
        <v>162</v>
      </c>
      <c r="B61" s="2">
        <f>STDEV($B$4:$B$58)/SQRT(COUNT($B$4:$B$58))</f>
        <v>1.4409381224703903</v>
      </c>
      <c r="C61" s="2">
        <f>STDEV($C$4:$C$58)/SQRT(COUNT($C$4:$C$58))</f>
        <v>2.4944018030513448</v>
      </c>
      <c r="D61" s="2">
        <f>STDEV($D$4:$D$58)/SQRT(COUNT($D$4:$D$58))</f>
        <v>2.014233962292252</v>
      </c>
      <c r="H61" s="10" t="s">
        <v>161</v>
      </c>
      <c r="I61" s="2">
        <f>COUNT($B$4:$B$58)-COUNTIF($D$4:$D$58,0)</f>
        <v>55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P=0.00432438941755315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P=0.0494594909027474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P=0.247297454513737</v>
      </c>
      <c r="R64" s="55"/>
      <c r="S64" s="55"/>
    </row>
    <row r="65" spans="1:19" s="54" customFormat="1">
      <c r="A65" s="36" t="str">
        <f>CONCATENATE("t=",ROUND((ABS($D$60)/$D$61),5))</f>
        <v>t=2.72497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significant difference*</v>
      </c>
      <c r="E65" s="55"/>
      <c r="F65" s="55"/>
      <c r="H65" s="36" t="str">
        <f>CONCATENATE("t=",$I$60)</f>
        <v>t=573</v>
      </c>
      <c r="I65" s="55">
        <f>$I$61*($I$61+1)/4-TINV(0.05*2,1000000000)*SQRT($I$61*($I$61+1)*(2*$I$61+1)/24)</f>
        <v>573.68273608426898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t=573</v>
      </c>
      <c r="P65" s="55">
        <f>$I$61*($I$61+1)/4-TINV(0.05*2/$R$63,1000000000)*SQRT($I$61*($I$61+1)*(2*$I$61+1)/24)</f>
        <v>492.34475156579214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5" s="36"/>
    </row>
    <row r="66" spans="1:19" s="54" customFormat="1">
      <c r="A66" s="36" t="str">
        <f>CONCATENATE("t=",ROUND((ABS($D$60)/$D$61),5))</f>
        <v>t=2.72497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significant difference**</v>
      </c>
      <c r="E66" s="55"/>
      <c r="F66" s="55"/>
      <c r="H66" s="36" t="str">
        <f>CONCATENATE("t=",$I$60)</f>
        <v>t=573</v>
      </c>
      <c r="I66" s="55">
        <f>$I$61*($I$61+1)/4-TINV(0.01*2,1000000000)*SQRT($I$61*($I$61+1)*(2*$I$61+1)/24)</f>
        <v>492.34475156579214</v>
      </c>
      <c r="J66" s="36" t="str">
        <f>IF(I66&gt;I60,"P&lt;0.01  significant difference**","P&lt;0.01  no significant difference")</f>
        <v>P&lt;0.01  no significant difference</v>
      </c>
      <c r="K66" s="36"/>
      <c r="O66" s="36" t="str">
        <f>CONCATENATE("t=",$I$60)</f>
        <v>t=573</v>
      </c>
      <c r="P66" s="55">
        <f>$I$61*($I$61+1)/4-TINV(0.01*2/$R$63,1000000000)*SQRT($I$61*($I$61+1)*(2*$I$61+1)/24)</f>
        <v>426.48443381793703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6" s="36"/>
    </row>
    <row r="67" spans="1:19" s="54" customFormat="1">
      <c r="A67" s="36"/>
      <c r="B67" s="56" t="str">
        <f>CONCATENATE("two-tail   P=",TTEST($B$4:$B$58,$C$4:$C$58,2,1))</f>
        <v>two-tail   P=0.00864877883510629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P=0.0988682472061852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P=0.494341236030926</v>
      </c>
      <c r="R67" s="55"/>
      <c r="S67" s="55"/>
    </row>
    <row r="68" spans="1:19" s="54" customFormat="1">
      <c r="A68" s="36" t="str">
        <f>CONCATENATE("t=",ROUND((ABS($D$60)/$D$61),5))</f>
        <v>t=2.72497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significant difference*</v>
      </c>
      <c r="E68" s="55"/>
      <c r="F68" s="55"/>
      <c r="H68" s="36" t="str">
        <f>CONCATENATE("t=",$I$60)</f>
        <v>t=573</v>
      </c>
      <c r="I68" s="55">
        <f>$I$61*($I$61+1)/4-TINV(0.05,1000000000)*SQRT($I$61*($I$61+1)*(2*$I$61+1)/24)</f>
        <v>536.07355335533691</v>
      </c>
      <c r="J68" s="36" t="str">
        <f>IF(I68&gt;I60,"P&lt;0.05  significant difference*","P&lt;0.05  no significant difference")</f>
        <v>P&lt;0.05  no significant difference</v>
      </c>
      <c r="K68" s="36"/>
      <c r="O68" s="36" t="str">
        <f>CONCATENATE("t=",$I$60)</f>
        <v>t=573</v>
      </c>
      <c r="P68" s="55">
        <f>$I$61*($I$61+1)/4-TINV(0.05/$R$63,1000000000)*SQRT($I$61*($I$61+1)*(2*$I$61+1)/24)</f>
        <v>462.56854526359456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no significant difference</v>
      </c>
      <c r="R68" s="36"/>
    </row>
    <row r="69" spans="1:19" s="54" customFormat="1">
      <c r="A69" s="36" t="str">
        <f>CONCATENATE("t=",ROUND((ABS($D$60)/$D$61),5))</f>
        <v>t=2.72497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significant difference**</v>
      </c>
      <c r="E69" s="55"/>
      <c r="F69" s="55"/>
      <c r="H69" s="36" t="str">
        <f>CONCATENATE("t=",$I$60)</f>
        <v>t=573</v>
      </c>
      <c r="I69" s="55">
        <f>$I$61*($I$61+1)/4-TINV(0.01,1000000000)*SQRT($I$61*($I$61+1)*(2*$I$61+1)/24)</f>
        <v>462.56854526359456</v>
      </c>
      <c r="J69" s="36" t="str">
        <f>IF(I69&gt;I60,"P&lt;0.01  significant difference**","P&lt;0.01  no significant difference")</f>
        <v>P&lt;0.01  no significant difference</v>
      </c>
      <c r="K69" s="36"/>
      <c r="O69" s="36" t="str">
        <f>CONCATENATE("t=",$I$60)</f>
        <v>t=573</v>
      </c>
      <c r="P69" s="55">
        <f>$I$61*($I$61+1)/4-TINV(0.01/$R$63,1000000000)*SQRT($I$61*($I$61+1)*(2*$I$61+1)/24)</f>
        <v>401.17329559697316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no significant difference</v>
      </c>
      <c r="R69" s="36"/>
    </row>
    <row r="71" spans="1:19">
      <c r="A71" s="3"/>
      <c r="B71" s="3" t="str">
        <f>B3</f>
        <v>McGrath</v>
      </c>
      <c r="C71" s="3" t="str">
        <f>C3</f>
        <v>AceScope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McGrath</v>
      </c>
      <c r="K71" s="3" t="str">
        <f>C3</f>
        <v>AceScope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28.82</v>
      </c>
      <c r="C72" s="2">
        <f t="shared" ref="C72:C103" si="9">IF(ISBLANK(VLOOKUP($A72,$A$4:$C$58,3,FALSE)),NA(),VLOOKUP($A72,$A$4:$C$58,3,FALSE))</f>
        <v>74.67</v>
      </c>
      <c r="D72" s="3"/>
      <c r="E72" s="2">
        <f>(((COUNT($B$4:$B$58)-COUNTIF($D$4:$D$58,0))+1)*(COUNT($B$4:$B$58)-COUNTIF($D$4:$D$58,0))/4)</f>
        <v>770</v>
      </c>
      <c r="F72" s="2">
        <v>1</v>
      </c>
      <c r="G72" s="2">
        <f>(((COUNT($B$4:$B$58)-COUNTIF($D$4:$D$58,0))+1)*(COUNT($B$4:$B$58)-COUNTIF($D$4:$D$58,0))/4)</f>
        <v>770</v>
      </c>
      <c r="H72" s="2">
        <v>1</v>
      </c>
      <c r="J72" s="2">
        <f>PERCENTILE($B$4:$B$58,0.1)</f>
        <v>10.566000000000001</v>
      </c>
      <c r="K72" s="2">
        <f>PERCENTILE($C$4:$C$58,0.1)</f>
        <v>8.2360000000000007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15.63</v>
      </c>
      <c r="C73" s="2">
        <f t="shared" si="9"/>
        <v>16.7</v>
      </c>
      <c r="D73" s="3"/>
      <c r="E73" s="2">
        <f t="shared" ref="E73:E104" si="10">$I$61*($I$61+1)/4-TINV(F73*2,1000000000)*SQRT($I$61*($I$61+1)*(2*$I$61+1)/24)</f>
        <v>770</v>
      </c>
      <c r="F73" s="2">
        <v>0.5</v>
      </c>
      <c r="G73" s="2">
        <f t="shared" ref="G73:G104" si="11">$I$61*($I$61+1)/4-TINV(H73,1000000000)*SQRT($I$61*($I$61+1)*(2*$I$61+1)/24)</f>
        <v>689.49800678855172</v>
      </c>
      <c r="H73" s="2">
        <v>0.5</v>
      </c>
      <c r="J73" s="2">
        <f>PERCENTILE($B$4:$B$58,0.25)-PERCENTILE($B$4:$B$58,0.1)</f>
        <v>1.488999999999999</v>
      </c>
      <c r="K73" s="2">
        <f>PERCENTILE($C$4:$C$58,0.25)-PERCENTILE($C$4:$C$58,0.1)</f>
        <v>2.6440000000000001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15.63</v>
      </c>
      <c r="C74" s="2">
        <f t="shared" si="9"/>
        <v>16.7</v>
      </c>
      <c r="D74" s="3"/>
      <c r="E74" s="2">
        <f t="shared" si="10"/>
        <v>739.76243317736999</v>
      </c>
      <c r="F74" s="2">
        <v>0.4</v>
      </c>
      <c r="G74" s="2">
        <f t="shared" si="11"/>
        <v>669.55047062634787</v>
      </c>
      <c r="H74" s="2">
        <v>0.4</v>
      </c>
      <c r="J74" s="2">
        <f>PERCENTILE($B$4:$B$58,0.5)-PERCENTILE($B$4:$B$58,0.25)</f>
        <v>3.5750000000000011</v>
      </c>
      <c r="K74" s="2">
        <f>PERCENTILE($C$4:$C$58,0.5)-PERCENTILE($C$4:$C$58,0.25)</f>
        <v>6.83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18.88</v>
      </c>
      <c r="C75" s="2">
        <f t="shared" si="9"/>
        <v>11.36</v>
      </c>
      <c r="D75" s="3"/>
      <c r="E75" s="2">
        <f t="shared" si="10"/>
        <v>707.41151551868415</v>
      </c>
      <c r="F75" s="2">
        <v>0.3</v>
      </c>
      <c r="G75" s="2">
        <f t="shared" si="11"/>
        <v>646.29916068244302</v>
      </c>
      <c r="H75" s="2">
        <v>0.3</v>
      </c>
      <c r="J75" s="2">
        <f>PERCENTILE($B$4:$B$58,0.75)-PERCENTILE($B$4:$B$58,0.5)</f>
        <v>5.2299999999999986</v>
      </c>
      <c r="K75" s="2">
        <f>PERCENTILE($C$4:$C$58,0.75)-PERCENTILE($C$4:$C$58,0.5)</f>
        <v>11.945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18.88</v>
      </c>
      <c r="C76" s="2">
        <f t="shared" si="9"/>
        <v>11.36</v>
      </c>
      <c r="D76" s="3"/>
      <c r="E76" s="2">
        <f t="shared" si="10"/>
        <v>669.55047062634787</v>
      </c>
      <c r="F76" s="2">
        <v>0.2</v>
      </c>
      <c r="G76" s="2">
        <f t="shared" si="11"/>
        <v>617.04371812986631</v>
      </c>
      <c r="H76" s="2">
        <v>0.2</v>
      </c>
      <c r="J76" s="2">
        <f>PERCENTILE($B$4:$B$58,0.9)-PERCENTILE($B$4:$B$58,0.75)</f>
        <v>7.5240000000000009</v>
      </c>
      <c r="K76" s="2">
        <f>PERCENTILE($C$4:$C$58,0.9)-PERCENTILE($C$4:$C$58,0.75)</f>
        <v>23.406999999999996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15.36</v>
      </c>
      <c r="C77" s="2">
        <f t="shared" si="9"/>
        <v>44.3</v>
      </c>
      <c r="D77" s="3"/>
      <c r="E77" s="2">
        <f t="shared" si="10"/>
        <v>617.04371812986631</v>
      </c>
      <c r="F77" s="2">
        <v>0.1</v>
      </c>
      <c r="G77" s="2">
        <f t="shared" si="11"/>
        <v>573.68273608426898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15.36</v>
      </c>
      <c r="C78" s="2">
        <f t="shared" si="9"/>
        <v>44.3</v>
      </c>
      <c r="D78" s="3"/>
      <c r="E78" s="2">
        <f t="shared" si="10"/>
        <v>609.97764347826001</v>
      </c>
      <c r="F78" s="2">
        <v>0.09</v>
      </c>
      <c r="G78" s="2">
        <f t="shared" si="11"/>
        <v>567.65018120125728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20.36</v>
      </c>
      <c r="C79" s="2">
        <f t="shared" si="9"/>
        <v>23.06</v>
      </c>
      <c r="D79" s="3"/>
      <c r="E79" s="2">
        <f t="shared" si="10"/>
        <v>602.30130882659591</v>
      </c>
      <c r="F79" s="2">
        <v>0.08</v>
      </c>
      <c r="G79" s="2">
        <f t="shared" si="11"/>
        <v>561.05138375848287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20.36</v>
      </c>
      <c r="C80" s="2">
        <f t="shared" si="9"/>
        <v>23.06</v>
      </c>
      <c r="D80" s="3"/>
      <c r="E80" s="2">
        <f t="shared" si="10"/>
        <v>593.86077086583725</v>
      </c>
      <c r="F80" s="2">
        <v>7.0000000000000007E-2</v>
      </c>
      <c r="G80" s="2">
        <f t="shared" si="11"/>
        <v>553.74407713462563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10.75</v>
      </c>
      <c r="C81" s="2">
        <f t="shared" si="9"/>
        <v>36.450000000000003</v>
      </c>
      <c r="D81" s="3"/>
      <c r="E81" s="2">
        <f t="shared" si="10"/>
        <v>584.43400691975262</v>
      </c>
      <c r="F81" s="2">
        <v>0.06</v>
      </c>
      <c r="G81" s="2">
        <f t="shared" si="11"/>
        <v>545.52273225737304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13.45</v>
      </c>
      <c r="C82" s="2">
        <f t="shared" si="9"/>
        <v>17.260000000000002</v>
      </c>
      <c r="D82" s="3"/>
      <c r="E82" s="2">
        <f t="shared" si="10"/>
        <v>573.68273608426898</v>
      </c>
      <c r="F82" s="2">
        <v>0.05</v>
      </c>
      <c r="G82" s="2">
        <f t="shared" si="11"/>
        <v>536.07355335533691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13.45</v>
      </c>
      <c r="C83" s="2">
        <f t="shared" si="9"/>
        <v>17.260000000000002</v>
      </c>
      <c r="D83" s="3"/>
      <c r="E83" s="2">
        <f t="shared" si="10"/>
        <v>561.05138375848287</v>
      </c>
      <c r="F83" s="2">
        <v>0.04</v>
      </c>
      <c r="G83" s="2">
        <f t="shared" si="11"/>
        <v>524.88009532503838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11.71</v>
      </c>
      <c r="C84" s="2">
        <f t="shared" si="9"/>
        <v>10.88</v>
      </c>
      <c r="D84" s="3"/>
      <c r="E84" s="2">
        <f t="shared" si="10"/>
        <v>545.52273225737304</v>
      </c>
      <c r="F84" s="2">
        <v>0.03</v>
      </c>
      <c r="G84" s="2">
        <f t="shared" si="11"/>
        <v>510.99446209899912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11.71</v>
      </c>
      <c r="C85" s="2">
        <f t="shared" si="9"/>
        <v>10.88</v>
      </c>
      <c r="D85" s="3"/>
      <c r="E85" s="2">
        <f t="shared" si="10"/>
        <v>524.88009532503838</v>
      </c>
      <c r="F85" s="2">
        <v>0.02</v>
      </c>
      <c r="G85" s="2">
        <f t="shared" si="11"/>
        <v>492.34475156579214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14.25</v>
      </c>
      <c r="C86" s="2">
        <f t="shared" si="9"/>
        <v>26.06</v>
      </c>
      <c r="D86" s="3"/>
      <c r="E86" s="2">
        <f t="shared" si="10"/>
        <v>492.34475156579214</v>
      </c>
      <c r="F86" s="2">
        <v>0.01</v>
      </c>
      <c r="G86" s="2">
        <f t="shared" si="11"/>
        <v>462.56854526359456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14.25</v>
      </c>
      <c r="C87" s="2">
        <f t="shared" si="9"/>
        <v>26.06</v>
      </c>
      <c r="D87" s="3"/>
      <c r="E87" s="2">
        <f t="shared" si="10"/>
        <v>487.65775391406413</v>
      </c>
      <c r="F87" s="2">
        <v>8.9999999999999993E-3</v>
      </c>
      <c r="G87" s="2">
        <f t="shared" si="11"/>
        <v>458.24502084881385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17.96</v>
      </c>
      <c r="C88" s="2">
        <f t="shared" si="9"/>
        <v>19.600000000000001</v>
      </c>
      <c r="D88" s="3"/>
      <c r="E88" s="2">
        <f t="shared" si="10"/>
        <v>482.49009980388115</v>
      </c>
      <c r="F88" s="2">
        <v>8.0000000000000002E-3</v>
      </c>
      <c r="G88" s="2">
        <f t="shared" si="11"/>
        <v>453.46905261076233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17.96</v>
      </c>
      <c r="C89" s="2">
        <f t="shared" si="9"/>
        <v>19.600000000000001</v>
      </c>
      <c r="D89" s="3"/>
      <c r="E89" s="2">
        <f t="shared" si="10"/>
        <v>476.71967066551639</v>
      </c>
      <c r="F89" s="2">
        <v>7.0000000000000001E-3</v>
      </c>
      <c r="G89" s="2">
        <f t="shared" si="11"/>
        <v>448.12511453641309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44.55</v>
      </c>
      <c r="C90" s="2">
        <f t="shared" si="9"/>
        <v>80.83</v>
      </c>
      <c r="D90" s="3"/>
      <c r="E90" s="2">
        <f t="shared" si="10"/>
        <v>470.16949589384586</v>
      </c>
      <c r="F90" s="2">
        <v>6.0000000000000001E-3</v>
      </c>
      <c r="G90" s="2">
        <f t="shared" si="11"/>
        <v>442.04564248474094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44.55</v>
      </c>
      <c r="C91" s="2">
        <f t="shared" si="9"/>
        <v>80.83</v>
      </c>
      <c r="D91" s="3"/>
      <c r="E91" s="2">
        <f t="shared" si="10"/>
        <v>462.56854526359456</v>
      </c>
      <c r="F91" s="2">
        <v>5.0000000000000001E-3</v>
      </c>
      <c r="G91" s="2">
        <f t="shared" si="11"/>
        <v>434.97372689537303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10.98</v>
      </c>
      <c r="C92" s="2">
        <f t="shared" si="9"/>
        <v>52.78</v>
      </c>
      <c r="D92" s="3"/>
      <c r="E92" s="2">
        <f t="shared" si="10"/>
        <v>453.46905261076233</v>
      </c>
      <c r="F92" s="2">
        <v>4.0000000000000001E-3</v>
      </c>
      <c r="G92" s="2">
        <f t="shared" si="11"/>
        <v>426.48443381793703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13.56</v>
      </c>
      <c r="C93" s="2">
        <f t="shared" si="9"/>
        <v>40.22</v>
      </c>
      <c r="D93" s="3"/>
      <c r="E93" s="2">
        <f t="shared" si="10"/>
        <v>442.04564248474094</v>
      </c>
      <c r="F93" s="2">
        <v>3.0000000000000001E-3</v>
      </c>
      <c r="G93" s="2">
        <f t="shared" si="11"/>
        <v>415.79330034691077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13.56</v>
      </c>
      <c r="C94" s="2">
        <f t="shared" si="9"/>
        <v>40.22</v>
      </c>
      <c r="D94" s="3"/>
      <c r="E94" s="2">
        <f t="shared" si="10"/>
        <v>426.48443381793703</v>
      </c>
      <c r="F94" s="2">
        <v>2E-3</v>
      </c>
      <c r="G94" s="2">
        <f t="shared" si="11"/>
        <v>401.17329559697316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17.28</v>
      </c>
      <c r="C95" s="2">
        <f t="shared" si="9"/>
        <v>13.03</v>
      </c>
      <c r="D95" s="3"/>
      <c r="E95" s="2">
        <f t="shared" si="10"/>
        <v>401.17329559697316</v>
      </c>
      <c r="F95" s="2">
        <v>1E-3</v>
      </c>
      <c r="G95" s="2">
        <f t="shared" si="11"/>
        <v>377.26767361069653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17.28</v>
      </c>
      <c r="C96" s="2">
        <f t="shared" si="9"/>
        <v>13.03</v>
      </c>
      <c r="D96" s="3"/>
      <c r="E96" s="2">
        <f t="shared" si="10"/>
        <v>397.45465513580064</v>
      </c>
      <c r="F96" s="2">
        <v>8.9999999999999998E-4</v>
      </c>
      <c r="G96" s="2">
        <f t="shared" si="11"/>
        <v>373.74350825117818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12.25</v>
      </c>
      <c r="C97" s="2">
        <f t="shared" si="9"/>
        <v>14.8</v>
      </c>
      <c r="D97" s="3"/>
      <c r="E97" s="2">
        <f t="shared" si="10"/>
        <v>393.33489313815886</v>
      </c>
      <c r="F97" s="2">
        <v>8.0000000000000004E-4</v>
      </c>
      <c r="G97" s="2">
        <f t="shared" si="11"/>
        <v>369.83582759596771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12.25</v>
      </c>
      <c r="C98" s="2">
        <f t="shared" si="9"/>
        <v>14.8</v>
      </c>
      <c r="D98" s="3"/>
      <c r="E98" s="2">
        <f t="shared" si="10"/>
        <v>388.71066847752297</v>
      </c>
      <c r="F98" s="2">
        <v>6.9999999999999999E-4</v>
      </c>
      <c r="G98" s="2">
        <f t="shared" si="11"/>
        <v>365.44552664902392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27.73</v>
      </c>
      <c r="C99" s="2">
        <f t="shared" si="9"/>
        <v>19.41</v>
      </c>
      <c r="D99" s="3"/>
      <c r="E99" s="2">
        <f t="shared" si="10"/>
        <v>383.43182287701541</v>
      </c>
      <c r="F99" s="2">
        <v>5.9999999999999995E-4</v>
      </c>
      <c r="G99" s="2">
        <f t="shared" si="11"/>
        <v>360.42851678352594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27.73</v>
      </c>
      <c r="C100" s="2">
        <f t="shared" si="9"/>
        <v>19.41</v>
      </c>
      <c r="D100" s="3"/>
      <c r="E100" s="2">
        <f t="shared" si="10"/>
        <v>377.26767361069653</v>
      </c>
      <c r="F100" s="2">
        <v>5.0000000000000001E-4</v>
      </c>
      <c r="G100" s="2">
        <f t="shared" si="11"/>
        <v>354.5633021889555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17.809999999999999</v>
      </c>
      <c r="C101" s="2">
        <f t="shared" si="9"/>
        <v>11.31</v>
      </c>
      <c r="D101" s="3"/>
      <c r="E101" s="2">
        <f t="shared" si="10"/>
        <v>369.83582759596771</v>
      </c>
      <c r="F101" s="2">
        <v>4.0000000000000002E-4</v>
      </c>
      <c r="G101" s="2">
        <f t="shared" si="11"/>
        <v>347.48243056520363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23.86</v>
      </c>
      <c r="C102" s="2">
        <f t="shared" si="9"/>
        <v>24.81</v>
      </c>
      <c r="D102" s="3"/>
      <c r="E102" s="2">
        <f t="shared" si="10"/>
        <v>360.42851678352594</v>
      </c>
      <c r="F102" s="2">
        <v>2.9999999999999997E-4</v>
      </c>
      <c r="G102" s="2">
        <f t="shared" si="11"/>
        <v>338.50519455877742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23.86</v>
      </c>
      <c r="C103" s="2">
        <f t="shared" si="9"/>
        <v>24.81</v>
      </c>
      <c r="D103" s="3"/>
      <c r="E103" s="2">
        <f t="shared" si="10"/>
        <v>347.48243056520363</v>
      </c>
      <c r="F103" s="2">
        <v>2.0000000000000001E-4</v>
      </c>
      <c r="G103" s="2">
        <f t="shared" si="11"/>
        <v>326.12638504935313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15.21</v>
      </c>
      <c r="C104" s="2">
        <f t="shared" ref="C104:C135" si="13">IF(ISBLANK(VLOOKUP($A104,$A$4:$C$58,3,FALSE)),NA(),VLOOKUP($A104,$A$4:$C$58,3,FALSE))</f>
        <v>54.18</v>
      </c>
      <c r="D104" s="3"/>
      <c r="E104" s="2">
        <f t="shared" si="10"/>
        <v>326.12638504935313</v>
      </c>
      <c r="F104" s="2">
        <v>1E-4</v>
      </c>
      <c r="G104" s="2">
        <f t="shared" si="11"/>
        <v>305.64844238595697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15.21</v>
      </c>
      <c r="C105" s="2">
        <f t="shared" si="13"/>
        <v>54.18</v>
      </c>
      <c r="D105" s="3"/>
      <c r="E105" s="2">
        <f t="shared" ref="E105:E130" si="14">$I$61*($I$61+1)/4-TINV(F105*2,1000000000)*SQRT($I$61*($I$61+1)*(2*$I$61+1)/24)</f>
        <v>322.95971312965446</v>
      </c>
      <c r="F105" s="2">
        <v>9.0000000000000006E-5</v>
      </c>
      <c r="G105" s="2">
        <f t="shared" ref="G105:G130" si="15">$I$61*($I$61+1)/4-TINV(H105,1000000000)*SQRT($I$61*($I$61+1)*(2*$I$61+1)/24)</f>
        <v>302.6062501153063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14.96</v>
      </c>
      <c r="C106" s="2">
        <f t="shared" si="13"/>
        <v>10.88</v>
      </c>
      <c r="D106" s="3"/>
      <c r="E106" s="2">
        <f t="shared" si="14"/>
        <v>319.44318994687404</v>
      </c>
      <c r="F106" s="2">
        <v>8.0000000000000007E-5</v>
      </c>
      <c r="G106" s="2">
        <f t="shared" si="15"/>
        <v>299.22630433179108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14.96</v>
      </c>
      <c r="C107" s="2">
        <f t="shared" si="13"/>
        <v>10.88</v>
      </c>
      <c r="D107" s="3"/>
      <c r="E107" s="2">
        <f t="shared" si="14"/>
        <v>315.48590166033767</v>
      </c>
      <c r="F107" s="2">
        <v>6.9999999999999994E-5</v>
      </c>
      <c r="G107" s="2">
        <f t="shared" si="15"/>
        <v>295.4206718164391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18.100000000000001</v>
      </c>
      <c r="C108" s="2">
        <f t="shared" si="13"/>
        <v>9.31</v>
      </c>
      <c r="D108" s="3"/>
      <c r="E108" s="2">
        <f t="shared" si="14"/>
        <v>310.95553821207807</v>
      </c>
      <c r="F108" s="2">
        <v>6.0000000000000002E-5</v>
      </c>
      <c r="G108" s="2">
        <f t="shared" si="15"/>
        <v>291.06131896130177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18.100000000000001</v>
      </c>
      <c r="C109" s="2">
        <f t="shared" si="13"/>
        <v>9.31</v>
      </c>
      <c r="D109" s="3"/>
      <c r="E109" s="2">
        <f t="shared" si="14"/>
        <v>305.64844238595697</v>
      </c>
      <c r="F109" s="2">
        <v>5.0000000000000002E-5</v>
      </c>
      <c r="G109" s="2">
        <f t="shared" si="15"/>
        <v>285.95110467609823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38.65</v>
      </c>
      <c r="C110" s="2">
        <f t="shared" si="13"/>
        <v>22.96</v>
      </c>
      <c r="D110" s="3"/>
      <c r="E110" s="2">
        <f t="shared" si="14"/>
        <v>299.22630433179108</v>
      </c>
      <c r="F110" s="2">
        <v>4.0000000000000003E-5</v>
      </c>
      <c r="G110" s="2">
        <f t="shared" si="15"/>
        <v>279.76236497762494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38.65</v>
      </c>
      <c r="C111" s="2">
        <f t="shared" si="13"/>
        <v>22.96</v>
      </c>
      <c r="D111" s="3"/>
      <c r="E111" s="2">
        <f t="shared" si="14"/>
        <v>291.06131896130177</v>
      </c>
      <c r="F111" s="2">
        <v>3.0000000000000001E-5</v>
      </c>
      <c r="G111" s="2">
        <f t="shared" si="15"/>
        <v>271.88669366448357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12.93</v>
      </c>
      <c r="C112" s="2">
        <f t="shared" si="13"/>
        <v>22.36</v>
      </c>
      <c r="D112" s="3"/>
      <c r="E112" s="2">
        <f t="shared" si="14"/>
        <v>279.76236497762494</v>
      </c>
      <c r="F112" s="2">
        <v>2.0000000000000002E-5</v>
      </c>
      <c r="G112" s="2">
        <f t="shared" si="15"/>
        <v>260.97496356816265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11.86</v>
      </c>
      <c r="C113" s="2">
        <f t="shared" si="13"/>
        <v>10.88</v>
      </c>
      <c r="D113" s="3"/>
      <c r="E113" s="2">
        <f t="shared" si="14"/>
        <v>260.97496356816265</v>
      </c>
      <c r="F113" s="2">
        <v>1.0000000000000001E-5</v>
      </c>
      <c r="G113" s="2">
        <f t="shared" si="15"/>
        <v>242.7996640587528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11.86</v>
      </c>
      <c r="C114" s="2">
        <f t="shared" si="13"/>
        <v>10.88</v>
      </c>
      <c r="D114" s="3"/>
      <c r="E114" s="2">
        <f t="shared" si="14"/>
        <v>258.17426989142331</v>
      </c>
      <c r="F114" s="2">
        <v>9.0000000000000002E-6</v>
      </c>
      <c r="G114" s="2">
        <f t="shared" si="15"/>
        <v>240.08699483629721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17.28</v>
      </c>
      <c r="C115" s="2">
        <f t="shared" si="13"/>
        <v>20.79</v>
      </c>
      <c r="D115" s="3"/>
      <c r="E115" s="2">
        <f t="shared" si="14"/>
        <v>255.05982788038727</v>
      </c>
      <c r="F115" s="2">
        <v>7.9999999999999996E-6</v>
      </c>
      <c r="G115" s="2">
        <f t="shared" si="15"/>
        <v>237.06949452586093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17.28</v>
      </c>
      <c r="C116" s="2">
        <f t="shared" si="13"/>
        <v>20.79</v>
      </c>
      <c r="D116" s="3"/>
      <c r="E116" s="2">
        <f t="shared" si="14"/>
        <v>251.54965471203138</v>
      </c>
      <c r="F116" s="2">
        <v>6.9999999999999999E-6</v>
      </c>
      <c r="G116" s="2">
        <f t="shared" si="15"/>
        <v>233.66740177975021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20.18</v>
      </c>
      <c r="C117" s="2">
        <f t="shared" si="13"/>
        <v>31.89</v>
      </c>
      <c r="D117" s="3"/>
      <c r="E117" s="2">
        <f t="shared" si="14"/>
        <v>247.52429588337986</v>
      </c>
      <c r="F117" s="2">
        <v>6.0000000000000002E-6</v>
      </c>
      <c r="G117" s="2">
        <f t="shared" si="15"/>
        <v>229.7644812785428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20.18</v>
      </c>
      <c r="C118" s="2">
        <f t="shared" si="13"/>
        <v>31.89</v>
      </c>
      <c r="D118" s="3"/>
      <c r="E118" s="2">
        <f t="shared" si="14"/>
        <v>242.7996640587528</v>
      </c>
      <c r="F118" s="2">
        <v>5.0000000000000004E-6</v>
      </c>
      <c r="G118" s="2">
        <f t="shared" si="15"/>
        <v>225.18153796213346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8.68</v>
      </c>
      <c r="C119" s="2">
        <f t="shared" si="13"/>
        <v>8.7899999999999991</v>
      </c>
      <c r="D119" s="3"/>
      <c r="E119" s="2">
        <f t="shared" si="14"/>
        <v>237.06949452586093</v>
      </c>
      <c r="F119" s="2">
        <v>3.9999999999999998E-6</v>
      </c>
      <c r="G119" s="2">
        <f t="shared" si="15"/>
        <v>219.62035382467002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8.68</v>
      </c>
      <c r="C120" s="2">
        <f t="shared" si="13"/>
        <v>8.7899999999999991</v>
      </c>
      <c r="D120" s="3"/>
      <c r="E120" s="2">
        <f t="shared" si="14"/>
        <v>229.7644812785428</v>
      </c>
      <c r="F120" s="2">
        <v>3.0000000000000001E-6</v>
      </c>
      <c r="G120" s="2">
        <f t="shared" si="15"/>
        <v>212.52635007835056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16.39</v>
      </c>
      <c r="C121" s="2">
        <f t="shared" si="13"/>
        <v>6.83</v>
      </c>
      <c r="D121" s="3"/>
      <c r="E121" s="2">
        <f t="shared" si="14"/>
        <v>219.62035382467002</v>
      </c>
      <c r="F121" s="2">
        <v>1.9999999999999999E-6</v>
      </c>
      <c r="G121" s="2">
        <f t="shared" si="15"/>
        <v>202.66730502200733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20.059999999999999</v>
      </c>
      <c r="C122" s="2">
        <f t="shared" si="13"/>
        <v>8.85</v>
      </c>
      <c r="D122" s="3"/>
      <c r="E122" s="2">
        <f t="shared" si="14"/>
        <v>202.66730502200733</v>
      </c>
      <c r="F122" s="2">
        <v>9.9999999999999995E-7</v>
      </c>
      <c r="G122" s="2">
        <f t="shared" si="15"/>
        <v>186.17111001480464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20.059999999999999</v>
      </c>
      <c r="C123" s="2">
        <f t="shared" si="13"/>
        <v>8.85</v>
      </c>
      <c r="D123" s="3"/>
      <c r="E123" s="2">
        <f t="shared" si="14"/>
        <v>200.13129162638802</v>
      </c>
      <c r="F123" s="2">
        <v>8.9999999999999996E-7</v>
      </c>
      <c r="G123" s="2">
        <f t="shared" si="15"/>
        <v>183.70142121093545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24.58</v>
      </c>
      <c r="C124" s="2">
        <f t="shared" si="13"/>
        <v>28.08</v>
      </c>
      <c r="D124" s="3"/>
      <c r="E124" s="2">
        <f t="shared" si="14"/>
        <v>197.30859570447092</v>
      </c>
      <c r="F124" s="2">
        <v>7.9999999999999996E-7</v>
      </c>
      <c r="G124" s="2">
        <f t="shared" si="15"/>
        <v>180.95195077167773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24.58</v>
      </c>
      <c r="C125" s="2">
        <f t="shared" si="13"/>
        <v>28.08</v>
      </c>
      <c r="D125" s="3"/>
      <c r="E125" s="2">
        <f t="shared" si="14"/>
        <v>194.12401944335295</v>
      </c>
      <c r="F125" s="2">
        <v>6.9999999999999997E-7</v>
      </c>
      <c r="G125" s="2">
        <f t="shared" si="15"/>
        <v>177.8492425161329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52.92</v>
      </c>
      <c r="C126" s="2">
        <f t="shared" si="13"/>
        <v>68.13</v>
      </c>
      <c r="D126" s="3"/>
      <c r="E126" s="2">
        <f t="shared" si="14"/>
        <v>190.46790356213342</v>
      </c>
      <c r="F126" s="2">
        <v>5.9999999999999997E-7</v>
      </c>
      <c r="G126" s="2">
        <f t="shared" si="15"/>
        <v>174.28615425371288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52.92</v>
      </c>
      <c r="C127" s="2">
        <f t="shared" si="13"/>
        <v>68.13</v>
      </c>
      <c r="D127" s="3"/>
      <c r="E127" s="2">
        <f t="shared" si="14"/>
        <v>186.17111001480464</v>
      </c>
      <c r="F127" s="2">
        <v>4.9999999999999998E-7</v>
      </c>
      <c r="G127" s="2">
        <f t="shared" si="15"/>
        <v>170.09739903367165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23.8</v>
      </c>
      <c r="C128" s="2">
        <f t="shared" si="13"/>
        <v>23.88</v>
      </c>
      <c r="D128" s="3"/>
      <c r="E128" s="2">
        <f t="shared" si="14"/>
        <v>180.95195077167773</v>
      </c>
      <c r="F128" s="2">
        <v>3.9999999999999998E-7</v>
      </c>
      <c r="G128" s="2">
        <f t="shared" si="15"/>
        <v>165.00762655507788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23.8</v>
      </c>
      <c r="C129" s="2">
        <f t="shared" si="13"/>
        <v>23.88</v>
      </c>
      <c r="D129" s="3"/>
      <c r="E129" s="2">
        <f t="shared" si="14"/>
        <v>174.28615425371288</v>
      </c>
      <c r="F129" s="2">
        <v>2.9999999999999999E-7</v>
      </c>
      <c r="G129" s="2">
        <f t="shared" si="15"/>
        <v>158.50420110050072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22.08</v>
      </c>
      <c r="C130" s="2">
        <f t="shared" si="13"/>
        <v>42.1</v>
      </c>
      <c r="D130" s="3"/>
      <c r="E130" s="2">
        <f t="shared" si="14"/>
        <v>165.00762655507788</v>
      </c>
      <c r="F130" s="2">
        <v>1.9999999999999999E-7</v>
      </c>
      <c r="G130" s="2">
        <f t="shared" si="15"/>
        <v>149.44647542197561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22.08</v>
      </c>
      <c r="C131" s="2">
        <f t="shared" si="13"/>
        <v>42.1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11.58</v>
      </c>
      <c r="C132" s="2">
        <f t="shared" si="13"/>
        <v>11.43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14.63</v>
      </c>
      <c r="C133" s="2">
        <f t="shared" si="13"/>
        <v>11.98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14.63</v>
      </c>
      <c r="C134" s="2">
        <f t="shared" si="13"/>
        <v>11.98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22.41</v>
      </c>
      <c r="C135" s="2">
        <f t="shared" si="13"/>
        <v>21.6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22.41</v>
      </c>
      <c r="C136" s="2">
        <f t="shared" ref="C136:C171" si="17">IF(ISBLANK(VLOOKUP($A136,$A$4:$C$58,3,FALSE)),NA(),VLOOKUP($A136,$A$4:$C$58,3,FALSE))</f>
        <v>21.6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9.15</v>
      </c>
      <c r="C137" s="2">
        <f t="shared" si="17"/>
        <v>6.11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9.15</v>
      </c>
      <c r="C138" s="2">
        <f t="shared" si="17"/>
        <v>6.11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19.25</v>
      </c>
      <c r="C139" s="2">
        <f t="shared" si="17"/>
        <v>13.68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19.25</v>
      </c>
      <c r="C140" s="2">
        <f t="shared" si="17"/>
        <v>13.68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10.73</v>
      </c>
      <c r="C141" s="2">
        <f t="shared" si="17"/>
        <v>15.65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21.36</v>
      </c>
      <c r="C142" s="2">
        <f t="shared" si="17"/>
        <v>8.35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21.36</v>
      </c>
      <c r="C143" s="2">
        <f t="shared" si="17"/>
        <v>8.35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6.3</v>
      </c>
      <c r="C144" s="2">
        <f t="shared" si="17"/>
        <v>15.83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6.3</v>
      </c>
      <c r="C145" s="2">
        <f t="shared" si="17"/>
        <v>15.83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18.2</v>
      </c>
      <c r="C146" s="2">
        <f t="shared" si="17"/>
        <v>10.58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18.2</v>
      </c>
      <c r="C147" s="2">
        <f t="shared" si="17"/>
        <v>10.58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17.11</v>
      </c>
      <c r="C148" s="2">
        <f t="shared" si="17"/>
        <v>11.75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17.11</v>
      </c>
      <c r="C149" s="2">
        <f t="shared" si="17"/>
        <v>11.75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11.71</v>
      </c>
      <c r="C150" s="2">
        <f t="shared" si="17"/>
        <v>26.45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11.71</v>
      </c>
      <c r="C151" s="2">
        <f t="shared" si="17"/>
        <v>26.45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21.36</v>
      </c>
      <c r="C152" s="2">
        <f t="shared" si="17"/>
        <v>31.23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12.38</v>
      </c>
      <c r="C153" s="2">
        <f t="shared" si="17"/>
        <v>8.16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12.38</v>
      </c>
      <c r="C154" s="2">
        <f t="shared" si="17"/>
        <v>8.16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63</v>
      </c>
      <c r="C155" s="2">
        <f t="shared" si="17"/>
        <v>53.25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63</v>
      </c>
      <c r="C156" s="2">
        <f t="shared" si="17"/>
        <v>53.25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13.36</v>
      </c>
      <c r="C157" s="2">
        <f t="shared" si="17"/>
        <v>6.73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13.36</v>
      </c>
      <c r="C158" s="2">
        <f t="shared" si="17"/>
        <v>6.73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10.65</v>
      </c>
      <c r="C159" s="2">
        <f t="shared" si="17"/>
        <v>21.26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10.65</v>
      </c>
      <c r="C160" s="2">
        <f t="shared" si="17"/>
        <v>21.26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10.51</v>
      </c>
      <c r="C161" s="2">
        <f t="shared" si="17"/>
        <v>5.18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34.75</v>
      </c>
      <c r="C162" s="2">
        <f t="shared" si="17"/>
        <v>57.77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34.75</v>
      </c>
      <c r="C163" s="2">
        <f t="shared" si="17"/>
        <v>57.77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13.18</v>
      </c>
      <c r="C164" s="2">
        <f t="shared" si="17"/>
        <v>49.62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13.18</v>
      </c>
      <c r="C165" s="2">
        <f t="shared" si="17"/>
        <v>49.62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14.5</v>
      </c>
      <c r="C166" s="2">
        <f t="shared" si="17"/>
        <v>9.7100000000000009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14.5</v>
      </c>
      <c r="C167" s="2">
        <f t="shared" si="17"/>
        <v>9.7100000000000009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9.98</v>
      </c>
      <c r="C168" s="2">
        <f t="shared" si="17"/>
        <v>7.38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9.98</v>
      </c>
      <c r="C169" s="2">
        <f t="shared" si="17"/>
        <v>7.38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8</v>
      </c>
      <c r="C170" s="2">
        <f t="shared" si="17"/>
        <v>17.71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8</v>
      </c>
      <c r="C171" s="2">
        <f t="shared" si="17"/>
        <v>17.71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9A20-9AB0-463C-B4FB-6649AF8DF183}">
  <dimension ref="A1:S171"/>
  <sheetViews>
    <sheetView topLeftCell="A49" zoomScaleNormal="100" workbookViewId="0">
      <selection activeCell="Q75" sqref="Q75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McGrath</v>
      </c>
      <c r="Q2" s="62" t="str">
        <f>K71</f>
        <v>AWS</v>
      </c>
    </row>
    <row r="3" spans="1:17">
      <c r="A3" s="40" t="s">
        <v>147</v>
      </c>
      <c r="B3" s="40" t="s">
        <v>149</v>
      </c>
      <c r="C3" s="40" t="s">
        <v>151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28.384</v>
      </c>
      <c r="Q3" s="59">
        <f>Q4+K76</f>
        <v>22.640000000000004</v>
      </c>
    </row>
    <row r="4" spans="1:17">
      <c r="A4" s="3" t="s">
        <v>112</v>
      </c>
      <c r="B4" s="39">
        <v>28.82</v>
      </c>
      <c r="C4" s="39">
        <v>38.549999999999997</v>
      </c>
      <c r="D4" s="2">
        <f t="shared" ref="D4:D35" si="1">IF(C4="","",IF(B4="","",(B4-C4)))</f>
        <v>-9.7299999999999969</v>
      </c>
      <c r="H4" s="3" t="str">
        <f t="shared" si="0"/>
        <v>n=1</v>
      </c>
      <c r="I4" s="2">
        <f t="shared" ref="I4:I35" si="2">IF(B4="","",IF(C4="","",ABS(B4-C4)))</f>
        <v>9.7299999999999969</v>
      </c>
      <c r="J4" s="2">
        <f t="shared" ref="J4:J35" si="3">IF(I4="","",SIGN($B4-$C4)*(RANK(I4,I$4:I$58,1)-COUNTIF(I$4:I$58,0)+COUNTIF($I$4:$I$58,$I4)/2-0.5))</f>
        <v>-40</v>
      </c>
      <c r="O4" s="60">
        <v>0.75</v>
      </c>
      <c r="P4" s="59">
        <f>P5+J75</f>
        <v>20.86</v>
      </c>
      <c r="Q4" s="59">
        <f>Q5+K75</f>
        <v>15.030000000000001</v>
      </c>
    </row>
    <row r="5" spans="1:17">
      <c r="A5" s="3" t="s">
        <v>111</v>
      </c>
      <c r="B5" s="39">
        <v>15.63</v>
      </c>
      <c r="C5" s="39">
        <v>26.87</v>
      </c>
      <c r="D5" s="2">
        <f t="shared" si="1"/>
        <v>-11.24</v>
      </c>
      <c r="H5" s="3" t="str">
        <f t="shared" si="0"/>
        <v>n=2</v>
      </c>
      <c r="I5" s="2">
        <f t="shared" si="2"/>
        <v>11.24</v>
      </c>
      <c r="J5" s="2">
        <f t="shared" si="3"/>
        <v>-44</v>
      </c>
      <c r="O5" s="60">
        <v>0.5</v>
      </c>
      <c r="P5" s="59">
        <f>P6+J74</f>
        <v>15.63</v>
      </c>
      <c r="Q5" s="59">
        <f>Q6+K74</f>
        <v>12.05</v>
      </c>
    </row>
    <row r="6" spans="1:17">
      <c r="A6" s="3" t="s">
        <v>110</v>
      </c>
      <c r="B6" s="39">
        <v>18.88</v>
      </c>
      <c r="C6" s="39">
        <v>28.39</v>
      </c>
      <c r="D6" s="2">
        <f t="shared" si="1"/>
        <v>-9.5100000000000016</v>
      </c>
      <c r="H6" s="3" t="str">
        <f t="shared" si="0"/>
        <v>n=3</v>
      </c>
      <c r="I6" s="2">
        <f t="shared" si="2"/>
        <v>9.5100000000000016</v>
      </c>
      <c r="J6" s="2">
        <f t="shared" si="3"/>
        <v>-39</v>
      </c>
      <c r="O6" s="60">
        <v>0.25</v>
      </c>
      <c r="P6" s="59">
        <f>P7+J73</f>
        <v>12.055</v>
      </c>
      <c r="Q6" s="59">
        <f>Q7+K73</f>
        <v>8.34</v>
      </c>
    </row>
    <row r="7" spans="1:17">
      <c r="A7" s="3" t="s">
        <v>109</v>
      </c>
      <c r="B7" s="39">
        <v>15.36</v>
      </c>
      <c r="C7" s="39">
        <v>18.36</v>
      </c>
      <c r="D7" s="2">
        <f t="shared" si="1"/>
        <v>-3</v>
      </c>
      <c r="H7" s="3" t="str">
        <f t="shared" si="0"/>
        <v>n=4</v>
      </c>
      <c r="I7" s="2">
        <f t="shared" si="2"/>
        <v>3</v>
      </c>
      <c r="J7" s="2">
        <f t="shared" si="3"/>
        <v>-20</v>
      </c>
      <c r="O7" s="60">
        <v>0.1</v>
      </c>
      <c r="P7" s="59">
        <f>J72</f>
        <v>10.566000000000001</v>
      </c>
      <c r="Q7" s="59">
        <f>K72</f>
        <v>6.9260000000000002</v>
      </c>
    </row>
    <row r="8" spans="1:17">
      <c r="A8" s="3" t="s">
        <v>108</v>
      </c>
      <c r="B8" s="39">
        <v>20.36</v>
      </c>
      <c r="C8" s="39">
        <v>18.2</v>
      </c>
      <c r="D8" s="2">
        <f t="shared" si="1"/>
        <v>2.16</v>
      </c>
      <c r="H8" s="3" t="str">
        <f t="shared" si="0"/>
        <v>n=5</v>
      </c>
      <c r="I8" s="2">
        <f t="shared" si="2"/>
        <v>2.16</v>
      </c>
      <c r="J8" s="2">
        <f t="shared" si="3"/>
        <v>15.5</v>
      </c>
    </row>
    <row r="9" spans="1:17">
      <c r="A9" s="3" t="s">
        <v>107</v>
      </c>
      <c r="B9" s="39">
        <v>10.75</v>
      </c>
      <c r="C9" s="39">
        <v>15.01</v>
      </c>
      <c r="D9" s="2">
        <f t="shared" si="1"/>
        <v>-4.26</v>
      </c>
      <c r="H9" s="3" t="str">
        <f t="shared" si="0"/>
        <v>n=6</v>
      </c>
      <c r="I9" s="2">
        <f t="shared" si="2"/>
        <v>4.26</v>
      </c>
      <c r="J9" s="2">
        <f t="shared" si="3"/>
        <v>-26</v>
      </c>
    </row>
    <row r="10" spans="1:17">
      <c r="A10" s="3" t="s">
        <v>106</v>
      </c>
      <c r="B10" s="39">
        <v>13.45</v>
      </c>
      <c r="C10" s="39">
        <v>9.93</v>
      </c>
      <c r="D10" s="2">
        <f t="shared" si="1"/>
        <v>3.5199999999999996</v>
      </c>
      <c r="H10" s="3" t="str">
        <f t="shared" si="0"/>
        <v>n=7</v>
      </c>
      <c r="I10" s="2">
        <f t="shared" si="2"/>
        <v>3.5199999999999996</v>
      </c>
      <c r="J10" s="2">
        <f t="shared" si="3"/>
        <v>23</v>
      </c>
    </row>
    <row r="11" spans="1:17">
      <c r="A11" s="3" t="s">
        <v>105</v>
      </c>
      <c r="B11" s="39">
        <v>11.71</v>
      </c>
      <c r="C11" s="39">
        <v>10.11</v>
      </c>
      <c r="D11" s="2">
        <f t="shared" si="1"/>
        <v>1.6000000000000014</v>
      </c>
      <c r="H11" s="3" t="str">
        <f t="shared" si="0"/>
        <v>n=8</v>
      </c>
      <c r="I11" s="2">
        <f t="shared" si="2"/>
        <v>1.6000000000000014</v>
      </c>
      <c r="J11" s="2">
        <f t="shared" si="3"/>
        <v>13</v>
      </c>
    </row>
    <row r="12" spans="1:17">
      <c r="A12" s="3" t="s">
        <v>104</v>
      </c>
      <c r="B12" s="39">
        <v>14.25</v>
      </c>
      <c r="C12" s="39">
        <v>23.46</v>
      </c>
      <c r="D12" s="2">
        <f t="shared" si="1"/>
        <v>-9.2100000000000009</v>
      </c>
      <c r="H12" s="3" t="str">
        <f t="shared" si="0"/>
        <v>n=9</v>
      </c>
      <c r="I12" s="2">
        <f t="shared" si="2"/>
        <v>9.2100000000000009</v>
      </c>
      <c r="J12" s="2">
        <f t="shared" si="3"/>
        <v>-38</v>
      </c>
    </row>
    <row r="13" spans="1:17">
      <c r="A13" s="3" t="s">
        <v>103</v>
      </c>
      <c r="B13" s="39">
        <v>17.96</v>
      </c>
      <c r="C13" s="39">
        <v>14.67</v>
      </c>
      <c r="D13" s="2">
        <f t="shared" si="1"/>
        <v>3.2900000000000009</v>
      </c>
      <c r="H13" s="3" t="str">
        <f t="shared" si="0"/>
        <v>n=10</v>
      </c>
      <c r="I13" s="2">
        <f t="shared" si="2"/>
        <v>3.2900000000000009</v>
      </c>
      <c r="J13" s="2">
        <f t="shared" si="3"/>
        <v>21</v>
      </c>
    </row>
    <row r="14" spans="1:17">
      <c r="A14" s="3" t="s">
        <v>102</v>
      </c>
      <c r="B14" s="39">
        <v>44.55</v>
      </c>
      <c r="C14" s="39">
        <v>18.93</v>
      </c>
      <c r="D14" s="2">
        <f t="shared" si="1"/>
        <v>25.619999999999997</v>
      </c>
      <c r="H14" s="3" t="str">
        <f t="shared" si="0"/>
        <v>n=11</v>
      </c>
      <c r="I14" s="2">
        <f t="shared" si="2"/>
        <v>25.619999999999997</v>
      </c>
      <c r="J14" s="2">
        <f t="shared" si="3"/>
        <v>51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10.98</v>
      </c>
      <c r="C15" s="39">
        <v>10.7</v>
      </c>
      <c r="D15" s="2">
        <f t="shared" si="1"/>
        <v>0.28000000000000114</v>
      </c>
      <c r="H15" s="3" t="str">
        <f t="shared" si="0"/>
        <v>n=12</v>
      </c>
      <c r="I15" s="2">
        <f t="shared" si="2"/>
        <v>0.28000000000000114</v>
      </c>
      <c r="J15" s="2">
        <f t="shared" si="3"/>
        <v>3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13.56</v>
      </c>
      <c r="C16" s="39">
        <v>15.05</v>
      </c>
      <c r="D16" s="2">
        <f t="shared" si="1"/>
        <v>-1.4900000000000002</v>
      </c>
      <c r="H16" s="3" t="str">
        <f t="shared" si="0"/>
        <v>n=13</v>
      </c>
      <c r="I16" s="2">
        <f t="shared" si="2"/>
        <v>1.4900000000000002</v>
      </c>
      <c r="J16" s="2">
        <f t="shared" si="3"/>
        <v>-11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17.28</v>
      </c>
      <c r="C17" s="39">
        <v>50.2</v>
      </c>
      <c r="D17" s="2">
        <f t="shared" si="1"/>
        <v>-32.92</v>
      </c>
      <c r="H17" s="3" t="str">
        <f t="shared" si="0"/>
        <v>n=14</v>
      </c>
      <c r="I17" s="2">
        <f t="shared" si="2"/>
        <v>32.92</v>
      </c>
      <c r="J17" s="2">
        <f t="shared" si="3"/>
        <v>-52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12.25</v>
      </c>
      <c r="C18" s="39">
        <v>12.33</v>
      </c>
      <c r="D18" s="2">
        <f t="shared" si="1"/>
        <v>-8.0000000000000071E-2</v>
      </c>
      <c r="H18" s="3" t="str">
        <f t="shared" si="0"/>
        <v>n=15</v>
      </c>
      <c r="I18" s="2">
        <f t="shared" si="2"/>
        <v>8.0000000000000071E-2</v>
      </c>
      <c r="J18" s="2">
        <f t="shared" si="3"/>
        <v>-2</v>
      </c>
    </row>
    <row r="19" spans="1:17">
      <c r="A19" s="3" t="s">
        <v>97</v>
      </c>
      <c r="B19" s="39">
        <v>27.73</v>
      </c>
      <c r="C19" s="39">
        <v>12.78</v>
      </c>
      <c r="D19" s="2">
        <f t="shared" si="1"/>
        <v>14.950000000000001</v>
      </c>
      <c r="H19" s="3" t="str">
        <f t="shared" si="0"/>
        <v>n=16</v>
      </c>
      <c r="I19" s="2">
        <f t="shared" si="2"/>
        <v>14.950000000000001</v>
      </c>
      <c r="J19" s="2">
        <f t="shared" si="3"/>
        <v>47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17.809999999999999</v>
      </c>
      <c r="C20" s="39">
        <v>12.05</v>
      </c>
      <c r="D20" s="2">
        <f t="shared" si="1"/>
        <v>5.759999999999998</v>
      </c>
      <c r="H20" s="3" t="str">
        <f t="shared" si="0"/>
        <v>n=17</v>
      </c>
      <c r="I20" s="2">
        <f t="shared" si="2"/>
        <v>5.759999999999998</v>
      </c>
      <c r="J20" s="2">
        <f t="shared" si="3"/>
        <v>30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23.86</v>
      </c>
      <c r="C21" s="39">
        <v>7.66</v>
      </c>
      <c r="D21" s="2">
        <f t="shared" si="1"/>
        <v>16.2</v>
      </c>
      <c r="H21" s="3" t="str">
        <f t="shared" si="0"/>
        <v>n=18</v>
      </c>
      <c r="I21" s="2">
        <f t="shared" si="2"/>
        <v>16.2</v>
      </c>
      <c r="J21" s="2">
        <f t="shared" si="3"/>
        <v>48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15.21</v>
      </c>
      <c r="C22" s="39">
        <v>13.05</v>
      </c>
      <c r="D22" s="2">
        <f t="shared" si="1"/>
        <v>2.16</v>
      </c>
      <c r="H22" s="3" t="str">
        <f t="shared" si="0"/>
        <v>n=19</v>
      </c>
      <c r="I22" s="2">
        <f t="shared" si="2"/>
        <v>2.16</v>
      </c>
      <c r="J22" s="2">
        <f t="shared" si="3"/>
        <v>15.5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14.96</v>
      </c>
      <c r="C23" s="39">
        <v>11.63</v>
      </c>
      <c r="D23" s="2">
        <f t="shared" si="1"/>
        <v>3.33</v>
      </c>
      <c r="H23" s="3" t="str">
        <f t="shared" si="0"/>
        <v>n=20</v>
      </c>
      <c r="I23" s="2">
        <f t="shared" si="2"/>
        <v>3.33</v>
      </c>
      <c r="J23" s="2">
        <f t="shared" si="3"/>
        <v>22</v>
      </c>
    </row>
    <row r="24" spans="1:17">
      <c r="A24" s="3" t="s">
        <v>92</v>
      </c>
      <c r="B24" s="39">
        <v>18.100000000000001</v>
      </c>
      <c r="C24" s="39">
        <v>17.55</v>
      </c>
      <c r="D24" s="2">
        <f t="shared" si="1"/>
        <v>0.55000000000000071</v>
      </c>
      <c r="H24" s="3" t="str">
        <f t="shared" si="0"/>
        <v>n=21</v>
      </c>
      <c r="I24" s="2">
        <f t="shared" si="2"/>
        <v>0.55000000000000071</v>
      </c>
      <c r="J24" s="2">
        <f t="shared" si="3"/>
        <v>7</v>
      </c>
    </row>
    <row r="25" spans="1:17">
      <c r="A25" s="3" t="s">
        <v>91</v>
      </c>
      <c r="B25" s="39">
        <v>38.65</v>
      </c>
      <c r="C25" s="39">
        <v>17.23</v>
      </c>
      <c r="D25" s="2">
        <f t="shared" si="1"/>
        <v>21.419999999999998</v>
      </c>
      <c r="H25" s="3" t="str">
        <f t="shared" si="0"/>
        <v>n=22</v>
      </c>
      <c r="I25" s="2">
        <f t="shared" si="2"/>
        <v>21.419999999999998</v>
      </c>
      <c r="J25" s="2">
        <f t="shared" si="3"/>
        <v>49</v>
      </c>
    </row>
    <row r="26" spans="1:17">
      <c r="A26" s="3" t="s">
        <v>90</v>
      </c>
      <c r="B26" s="39">
        <v>12.93</v>
      </c>
      <c r="C26" s="39">
        <v>12.35</v>
      </c>
      <c r="D26" s="2">
        <f t="shared" si="1"/>
        <v>0.58000000000000007</v>
      </c>
      <c r="H26" s="3" t="str">
        <f t="shared" si="0"/>
        <v>n=23</v>
      </c>
      <c r="I26" s="2">
        <f t="shared" si="2"/>
        <v>0.58000000000000007</v>
      </c>
      <c r="J26" s="2">
        <f t="shared" si="3"/>
        <v>8</v>
      </c>
    </row>
    <row r="27" spans="1:17">
      <c r="A27" s="3" t="s">
        <v>89</v>
      </c>
      <c r="B27" s="39">
        <v>11.86</v>
      </c>
      <c r="C27" s="39">
        <v>10.71</v>
      </c>
      <c r="D27" s="2">
        <f t="shared" si="1"/>
        <v>1.1499999999999986</v>
      </c>
      <c r="H27" s="3" t="str">
        <f t="shared" si="0"/>
        <v>n=24</v>
      </c>
      <c r="I27" s="2">
        <f t="shared" si="2"/>
        <v>1.1499999999999986</v>
      </c>
      <c r="J27" s="2">
        <f t="shared" si="3"/>
        <v>10</v>
      </c>
    </row>
    <row r="28" spans="1:17">
      <c r="A28" s="3" t="s">
        <v>88</v>
      </c>
      <c r="B28" s="39">
        <v>17.28</v>
      </c>
      <c r="C28" s="39">
        <v>14.31</v>
      </c>
      <c r="D28" s="2">
        <f t="shared" si="1"/>
        <v>2.9700000000000006</v>
      </c>
      <c r="H28" s="3" t="str">
        <f t="shared" si="0"/>
        <v>n=25</v>
      </c>
      <c r="I28" s="2">
        <f t="shared" si="2"/>
        <v>2.9700000000000006</v>
      </c>
      <c r="J28" s="2">
        <f t="shared" si="3"/>
        <v>19</v>
      </c>
    </row>
    <row r="29" spans="1:17">
      <c r="A29" s="3" t="s">
        <v>87</v>
      </c>
      <c r="B29" s="39">
        <v>20.18</v>
      </c>
      <c r="C29" s="39">
        <v>12.84</v>
      </c>
      <c r="D29" s="2">
        <f t="shared" si="1"/>
        <v>7.34</v>
      </c>
      <c r="H29" s="3" t="str">
        <f t="shared" si="0"/>
        <v>n=26</v>
      </c>
      <c r="I29" s="2">
        <f t="shared" si="2"/>
        <v>7.34</v>
      </c>
      <c r="J29" s="2">
        <f t="shared" si="3"/>
        <v>33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8.68</v>
      </c>
      <c r="C30" s="39">
        <v>12.28</v>
      </c>
      <c r="D30" s="2">
        <f t="shared" si="1"/>
        <v>-3.5999999999999996</v>
      </c>
      <c r="H30" s="3" t="str">
        <f t="shared" si="0"/>
        <v>n=27</v>
      </c>
      <c r="I30" s="2">
        <f t="shared" si="2"/>
        <v>3.5999999999999996</v>
      </c>
      <c r="J30" s="2">
        <f t="shared" si="3"/>
        <v>-24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16.39</v>
      </c>
      <c r="C31" s="39">
        <v>5.36</v>
      </c>
      <c r="D31" s="2">
        <f t="shared" si="1"/>
        <v>11.030000000000001</v>
      </c>
      <c r="H31" s="3" t="str">
        <f t="shared" si="0"/>
        <v>n=28</v>
      </c>
      <c r="I31" s="2">
        <f t="shared" si="2"/>
        <v>11.030000000000001</v>
      </c>
      <c r="J31" s="2">
        <f t="shared" si="3"/>
        <v>42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20.059999999999999</v>
      </c>
      <c r="C32" s="39">
        <v>11.1</v>
      </c>
      <c r="D32" s="2">
        <f t="shared" si="1"/>
        <v>8.9599999999999991</v>
      </c>
      <c r="H32" s="3" t="str">
        <f t="shared" si="0"/>
        <v>n=29</v>
      </c>
      <c r="I32" s="2">
        <f t="shared" si="2"/>
        <v>8.9599999999999991</v>
      </c>
      <c r="J32" s="2">
        <f t="shared" si="3"/>
        <v>37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24.58</v>
      </c>
      <c r="C33" s="39">
        <v>14.23</v>
      </c>
      <c r="D33" s="2">
        <f t="shared" si="1"/>
        <v>10.349999999999998</v>
      </c>
      <c r="H33" s="3" t="str">
        <f t="shared" si="0"/>
        <v>n=30</v>
      </c>
      <c r="I33" s="2">
        <f t="shared" si="2"/>
        <v>10.349999999999998</v>
      </c>
      <c r="J33" s="2">
        <f t="shared" si="3"/>
        <v>41</v>
      </c>
    </row>
    <row r="34" spans="1:17">
      <c r="A34" s="3" t="s">
        <v>82</v>
      </c>
      <c r="B34" s="39">
        <v>52.92</v>
      </c>
      <c r="C34" s="39">
        <v>17.43</v>
      </c>
      <c r="D34" s="2">
        <f t="shared" si="1"/>
        <v>35.49</v>
      </c>
      <c r="H34" s="3" t="str">
        <f t="shared" si="0"/>
        <v>n=31</v>
      </c>
      <c r="I34" s="2">
        <f t="shared" si="2"/>
        <v>35.49</v>
      </c>
      <c r="J34" s="2">
        <f t="shared" si="3"/>
        <v>53</v>
      </c>
    </row>
    <row r="35" spans="1:17">
      <c r="A35" s="3" t="s">
        <v>81</v>
      </c>
      <c r="B35" s="39">
        <v>23.8</v>
      </c>
      <c r="C35" s="39">
        <v>10.31</v>
      </c>
      <c r="D35" s="2">
        <f t="shared" si="1"/>
        <v>13.49</v>
      </c>
      <c r="H35" s="3" t="str">
        <f t="shared" ref="H35:H58" si="4">A35</f>
        <v>n=32</v>
      </c>
      <c r="I35" s="2">
        <f t="shared" si="2"/>
        <v>13.49</v>
      </c>
      <c r="J35" s="2">
        <f t="shared" si="3"/>
        <v>45</v>
      </c>
    </row>
    <row r="36" spans="1:17">
      <c r="A36" s="3" t="s">
        <v>80</v>
      </c>
      <c r="B36" s="39">
        <v>22.08</v>
      </c>
      <c r="C36" s="39">
        <v>90.22</v>
      </c>
      <c r="D36" s="2">
        <f t="shared" ref="D36:D58" si="5">IF(C36="","",IF(B36="","",(B36-C36)))</f>
        <v>-68.14</v>
      </c>
      <c r="H36" s="3" t="str">
        <f t="shared" si="4"/>
        <v>n=33</v>
      </c>
      <c r="I36" s="2">
        <f t="shared" ref="I36:I58" si="6">IF(B36="","",IF(C36="","",ABS(B36-C36)))</f>
        <v>68.14</v>
      </c>
      <c r="J36" s="2">
        <f t="shared" ref="J36:J58" si="7">IF(I36="","",SIGN($B36-$C36)*(RANK(I36,I$4:I$58,1)-COUNTIF(I$4:I$58,0)+COUNTIF($I$4:$I$58,$I36)/2-0.5))</f>
        <v>-55</v>
      </c>
    </row>
    <row r="37" spans="1:17">
      <c r="A37" s="3" t="s">
        <v>79</v>
      </c>
      <c r="B37" s="39">
        <v>11.58</v>
      </c>
      <c r="C37" s="39">
        <v>10.45</v>
      </c>
      <c r="D37" s="2">
        <f t="shared" si="5"/>
        <v>1.1300000000000008</v>
      </c>
      <c r="H37" s="3" t="str">
        <f t="shared" si="4"/>
        <v>n=34</v>
      </c>
      <c r="I37" s="2">
        <f t="shared" si="6"/>
        <v>1.1300000000000008</v>
      </c>
      <c r="J37" s="2">
        <f t="shared" si="7"/>
        <v>9</v>
      </c>
    </row>
    <row r="38" spans="1:17">
      <c r="A38" s="3" t="s">
        <v>78</v>
      </c>
      <c r="B38" s="39">
        <v>14.63</v>
      </c>
      <c r="C38" s="39">
        <v>13.05</v>
      </c>
      <c r="D38" s="2">
        <f t="shared" si="5"/>
        <v>1.58</v>
      </c>
      <c r="H38" s="3" t="str">
        <f t="shared" si="4"/>
        <v>n=35</v>
      </c>
      <c r="I38" s="2">
        <f t="shared" si="6"/>
        <v>1.58</v>
      </c>
      <c r="J38" s="2">
        <f t="shared" si="7"/>
        <v>12</v>
      </c>
    </row>
    <row r="39" spans="1:17">
      <c r="A39" s="3" t="s">
        <v>77</v>
      </c>
      <c r="B39" s="39">
        <v>22.41</v>
      </c>
      <c r="C39" s="39">
        <v>13.48</v>
      </c>
      <c r="D39" s="2">
        <f t="shared" si="5"/>
        <v>8.93</v>
      </c>
      <c r="H39" s="3" t="str">
        <f t="shared" si="4"/>
        <v>n=36</v>
      </c>
      <c r="I39" s="2">
        <f t="shared" si="6"/>
        <v>8.93</v>
      </c>
      <c r="J39" s="2">
        <f t="shared" si="7"/>
        <v>36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9.15</v>
      </c>
      <c r="C40" s="39">
        <v>7.21</v>
      </c>
      <c r="D40" s="2">
        <f t="shared" si="5"/>
        <v>1.9400000000000004</v>
      </c>
      <c r="H40" s="3" t="str">
        <f t="shared" si="4"/>
        <v>n=37</v>
      </c>
      <c r="I40" s="2">
        <f t="shared" si="6"/>
        <v>1.9400000000000004</v>
      </c>
      <c r="J40" s="2">
        <f t="shared" si="7"/>
        <v>14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19.25</v>
      </c>
      <c r="C41" s="39">
        <v>8.1300000000000008</v>
      </c>
      <c r="D41" s="2">
        <f t="shared" si="5"/>
        <v>11.12</v>
      </c>
      <c r="H41" s="3" t="str">
        <f t="shared" si="4"/>
        <v>n=38</v>
      </c>
      <c r="I41" s="2">
        <f t="shared" si="6"/>
        <v>11.12</v>
      </c>
      <c r="J41" s="2">
        <f t="shared" si="7"/>
        <v>43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10.73</v>
      </c>
      <c r="C42" s="39">
        <v>10.26</v>
      </c>
      <c r="D42" s="2">
        <f t="shared" si="5"/>
        <v>0.47000000000000064</v>
      </c>
      <c r="H42" s="3" t="str">
        <f t="shared" si="4"/>
        <v>n=39</v>
      </c>
      <c r="I42" s="2">
        <f t="shared" si="6"/>
        <v>0.47000000000000064</v>
      </c>
      <c r="J42" s="2">
        <f t="shared" si="7"/>
        <v>6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21.36</v>
      </c>
      <c r="C43" s="39">
        <v>6.5</v>
      </c>
      <c r="D43" s="2">
        <f t="shared" si="5"/>
        <v>14.86</v>
      </c>
      <c r="H43" s="3" t="str">
        <f t="shared" si="4"/>
        <v>n=40</v>
      </c>
      <c r="I43" s="2">
        <f t="shared" si="6"/>
        <v>14.86</v>
      </c>
      <c r="J43" s="2">
        <f t="shared" si="7"/>
        <v>46</v>
      </c>
    </row>
    <row r="44" spans="1:17">
      <c r="A44" s="3" t="s">
        <v>72</v>
      </c>
      <c r="B44" s="39">
        <v>6.3</v>
      </c>
      <c r="C44" s="39">
        <v>5.83</v>
      </c>
      <c r="D44" s="2">
        <f t="shared" si="5"/>
        <v>0.46999999999999975</v>
      </c>
      <c r="H44" s="3" t="str">
        <f t="shared" si="4"/>
        <v>n=41</v>
      </c>
      <c r="I44" s="2">
        <f t="shared" si="6"/>
        <v>0.46999999999999975</v>
      </c>
      <c r="J44" s="2">
        <f t="shared" si="7"/>
        <v>5</v>
      </c>
    </row>
    <row r="45" spans="1:17">
      <c r="A45" s="3" t="s">
        <v>71</v>
      </c>
      <c r="B45" s="39">
        <v>18.2</v>
      </c>
      <c r="C45" s="39">
        <v>10.16</v>
      </c>
      <c r="D45" s="2">
        <f t="shared" si="5"/>
        <v>8.0399999999999991</v>
      </c>
      <c r="H45" s="3" t="str">
        <f t="shared" si="4"/>
        <v>n=42</v>
      </c>
      <c r="I45" s="2">
        <f t="shared" si="6"/>
        <v>8.0399999999999991</v>
      </c>
      <c r="J45" s="2">
        <f t="shared" si="7"/>
        <v>35</v>
      </c>
    </row>
    <row r="46" spans="1:17">
      <c r="A46" s="3" t="s">
        <v>70</v>
      </c>
      <c r="B46" s="39">
        <v>17.11</v>
      </c>
      <c r="C46" s="39">
        <v>11.88</v>
      </c>
      <c r="D46" s="2">
        <f t="shared" si="5"/>
        <v>5.2299999999999986</v>
      </c>
      <c r="H46" s="3" t="str">
        <f t="shared" si="4"/>
        <v>n=43</v>
      </c>
      <c r="I46" s="2">
        <f t="shared" si="6"/>
        <v>5.2299999999999986</v>
      </c>
      <c r="J46" s="2">
        <f t="shared" si="7"/>
        <v>28</v>
      </c>
    </row>
    <row r="47" spans="1:17">
      <c r="A47" s="3" t="s">
        <v>69</v>
      </c>
      <c r="B47" s="39">
        <v>11.71</v>
      </c>
      <c r="C47" s="39">
        <v>7.06</v>
      </c>
      <c r="D47" s="2">
        <f t="shared" si="5"/>
        <v>4.6500000000000012</v>
      </c>
      <c r="H47" s="3" t="str">
        <f t="shared" si="4"/>
        <v>n=44</v>
      </c>
      <c r="I47" s="2">
        <f t="shared" si="6"/>
        <v>4.6500000000000012</v>
      </c>
      <c r="J47" s="2">
        <f t="shared" si="7"/>
        <v>27</v>
      </c>
    </row>
    <row r="48" spans="1:17">
      <c r="A48" s="3" t="s">
        <v>68</v>
      </c>
      <c r="B48" s="39">
        <v>21.36</v>
      </c>
      <c r="C48" s="39">
        <v>21.41</v>
      </c>
      <c r="D48" s="2">
        <f t="shared" si="5"/>
        <v>-5.0000000000000711E-2</v>
      </c>
      <c r="H48" s="3" t="str">
        <f t="shared" si="4"/>
        <v>n=45</v>
      </c>
      <c r="I48" s="2">
        <f t="shared" si="6"/>
        <v>5.0000000000000711E-2</v>
      </c>
      <c r="J48" s="2">
        <f t="shared" si="7"/>
        <v>-1</v>
      </c>
    </row>
    <row r="49" spans="1:19">
      <c r="A49" s="3" t="s">
        <v>67</v>
      </c>
      <c r="B49" s="39">
        <v>12.38</v>
      </c>
      <c r="C49" s="39">
        <v>8.4</v>
      </c>
      <c r="D49" s="2">
        <f t="shared" si="5"/>
        <v>3.9800000000000004</v>
      </c>
      <c r="H49" s="3" t="str">
        <f t="shared" si="4"/>
        <v>n=46</v>
      </c>
      <c r="I49" s="2">
        <f t="shared" si="6"/>
        <v>3.9800000000000004</v>
      </c>
      <c r="J49" s="2">
        <f t="shared" si="7"/>
        <v>25</v>
      </c>
    </row>
    <row r="50" spans="1:19">
      <c r="A50" s="3" t="s">
        <v>66</v>
      </c>
      <c r="B50" s="39">
        <v>63</v>
      </c>
      <c r="C50" s="39">
        <v>8.08</v>
      </c>
      <c r="D50" s="2">
        <f t="shared" si="5"/>
        <v>54.92</v>
      </c>
      <c r="H50" s="3" t="str">
        <f t="shared" si="4"/>
        <v>n=47</v>
      </c>
      <c r="I50" s="2">
        <f t="shared" si="6"/>
        <v>54.92</v>
      </c>
      <c r="J50" s="2">
        <f t="shared" si="7"/>
        <v>54</v>
      </c>
    </row>
    <row r="51" spans="1:19">
      <c r="A51" s="3" t="s">
        <v>65</v>
      </c>
      <c r="B51" s="39">
        <v>13.36</v>
      </c>
      <c r="C51" s="39">
        <v>6.95</v>
      </c>
      <c r="D51" s="2">
        <f t="shared" si="5"/>
        <v>6.4099999999999993</v>
      </c>
      <c r="H51" s="3" t="str">
        <f t="shared" si="4"/>
        <v>n=48</v>
      </c>
      <c r="I51" s="2">
        <f t="shared" si="6"/>
        <v>6.4099999999999993</v>
      </c>
      <c r="J51" s="2">
        <f t="shared" si="7"/>
        <v>31</v>
      </c>
    </row>
    <row r="52" spans="1:19">
      <c r="A52" s="3" t="s">
        <v>64</v>
      </c>
      <c r="B52" s="39">
        <v>10.65</v>
      </c>
      <c r="C52" s="39">
        <v>8.2799999999999994</v>
      </c>
      <c r="D52" s="2">
        <f t="shared" si="5"/>
        <v>2.370000000000001</v>
      </c>
      <c r="H52" s="3" t="str">
        <f t="shared" si="4"/>
        <v>n=49</v>
      </c>
      <c r="I52" s="2">
        <f t="shared" si="6"/>
        <v>2.370000000000001</v>
      </c>
      <c r="J52" s="2">
        <f t="shared" si="7"/>
        <v>18</v>
      </c>
    </row>
    <row r="53" spans="1:19">
      <c r="A53" s="3" t="s">
        <v>63</v>
      </c>
      <c r="B53" s="39">
        <v>10.51</v>
      </c>
      <c r="C53" s="39">
        <v>5.16</v>
      </c>
      <c r="D53" s="2">
        <f t="shared" si="5"/>
        <v>5.35</v>
      </c>
      <c r="H53" s="3" t="str">
        <f t="shared" si="4"/>
        <v>n=50</v>
      </c>
      <c r="I53" s="2">
        <f t="shared" si="6"/>
        <v>5.35</v>
      </c>
      <c r="J53" s="2">
        <f t="shared" si="7"/>
        <v>29</v>
      </c>
    </row>
    <row r="54" spans="1:19">
      <c r="A54" s="3" t="s">
        <v>62</v>
      </c>
      <c r="B54" s="39">
        <v>34.75</v>
      </c>
      <c r="C54" s="39">
        <v>10.61</v>
      </c>
      <c r="D54" s="2">
        <f t="shared" si="5"/>
        <v>24.14</v>
      </c>
      <c r="H54" s="3" t="str">
        <f t="shared" si="4"/>
        <v>n=51</v>
      </c>
      <c r="I54" s="2">
        <f t="shared" si="6"/>
        <v>24.14</v>
      </c>
      <c r="J54" s="2">
        <f t="shared" si="7"/>
        <v>50</v>
      </c>
    </row>
    <row r="55" spans="1:19">
      <c r="A55" s="3" t="s">
        <v>61</v>
      </c>
      <c r="B55" s="39">
        <v>13.18</v>
      </c>
      <c r="C55" s="39">
        <v>6.01</v>
      </c>
      <c r="D55" s="2">
        <f t="shared" si="5"/>
        <v>7.17</v>
      </c>
      <c r="H55" s="3" t="str">
        <f t="shared" si="4"/>
        <v>n=52</v>
      </c>
      <c r="I55" s="2">
        <f t="shared" si="6"/>
        <v>7.17</v>
      </c>
      <c r="J55" s="2">
        <f t="shared" si="7"/>
        <v>32</v>
      </c>
    </row>
    <row r="56" spans="1:19">
      <c r="A56" s="3" t="s">
        <v>60</v>
      </c>
      <c r="B56" s="39">
        <v>14.5</v>
      </c>
      <c r="C56" s="39">
        <v>6.91</v>
      </c>
      <c r="D56" s="2">
        <f t="shared" si="5"/>
        <v>7.59</v>
      </c>
      <c r="H56" s="3" t="str">
        <f t="shared" si="4"/>
        <v>n=53</v>
      </c>
      <c r="I56" s="2">
        <f t="shared" si="6"/>
        <v>7.59</v>
      </c>
      <c r="J56" s="2">
        <f t="shared" si="7"/>
        <v>34</v>
      </c>
    </row>
    <row r="57" spans="1:19">
      <c r="A57" s="3" t="s">
        <v>59</v>
      </c>
      <c r="B57" s="39">
        <v>9.98</v>
      </c>
      <c r="C57" s="39">
        <v>12.34</v>
      </c>
      <c r="D57" s="2">
        <f t="shared" si="5"/>
        <v>-2.3599999999999994</v>
      </c>
      <c r="H57" s="3" t="str">
        <f t="shared" si="4"/>
        <v>n=54</v>
      </c>
      <c r="I57" s="2">
        <f t="shared" si="6"/>
        <v>2.3599999999999994</v>
      </c>
      <c r="J57" s="2">
        <f t="shared" si="7"/>
        <v>-17</v>
      </c>
    </row>
    <row r="58" spans="1:19">
      <c r="A58" s="3" t="s">
        <v>58</v>
      </c>
      <c r="B58" s="39">
        <v>8</v>
      </c>
      <c r="C58" s="39">
        <v>7.6</v>
      </c>
      <c r="D58" s="2">
        <f t="shared" si="5"/>
        <v>0.40000000000000036</v>
      </c>
      <c r="H58" s="3" t="str">
        <f t="shared" si="4"/>
        <v>n=55</v>
      </c>
      <c r="I58" s="2">
        <f t="shared" si="6"/>
        <v>0.40000000000000036</v>
      </c>
      <c r="J58" s="2">
        <f t="shared" si="7"/>
        <v>4</v>
      </c>
    </row>
    <row r="59" spans="1:19">
      <c r="A59" s="3"/>
      <c r="H59" s="3"/>
    </row>
    <row r="60" spans="1:19">
      <c r="A60" s="3" t="s">
        <v>143</v>
      </c>
      <c r="B60" s="2">
        <f>AVERAGE($B$4:$B$58)</f>
        <v>18.672181818181819</v>
      </c>
      <c r="C60" s="2">
        <f>AVERAGE($C$4:$C$58)</f>
        <v>14.902000000000001</v>
      </c>
      <c r="D60" s="2">
        <f>(SUMIF($D$4:$D$58,"&gt;0",$D$4:$D$58)+SUMIF($D$4:$D$58,"&lt;0",$D$4:$D$58))/COUNT($D$4:$D$58)</f>
        <v>3.7701818181818174</v>
      </c>
      <c r="E60" s="3" t="s">
        <v>164</v>
      </c>
      <c r="F60" s="2">
        <f>COUNT($D$4:$D$58)-1</f>
        <v>54</v>
      </c>
      <c r="H60" s="10" t="s">
        <v>163</v>
      </c>
      <c r="I60" s="2">
        <f>MIN(ABS(SUMIF($J$4:$J$58,"&lt;0",$J$4:$J$58)),ABS(SUMIF($J$4:$J$58,"&gt;0",$J$4:$J$58)))</f>
        <v>369</v>
      </c>
      <c r="M60" s="3"/>
    </row>
    <row r="61" spans="1:19">
      <c r="A61" s="3" t="s">
        <v>162</v>
      </c>
      <c r="B61" s="2">
        <f>STDEV($B$4:$B$58)/SQRT(COUNT($B$4:$B$58))</f>
        <v>1.4409381224703903</v>
      </c>
      <c r="C61" s="2">
        <f>STDEV($C$4:$C$58)/SQRT(COUNT($C$4:$C$58))</f>
        <v>1.7600495554700837</v>
      </c>
      <c r="D61" s="2">
        <f>STDEV($D$4:$D$58)/SQRT(COUNT($D$4:$D$58))</f>
        <v>2.1105893426067497</v>
      </c>
      <c r="H61" s="10" t="s">
        <v>161</v>
      </c>
      <c r="I61" s="2">
        <f>COUNT($B$4:$B$58)-COUNTIF($D$4:$D$58,0)</f>
        <v>55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P=0.0398312641454873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P=0.000391115127238464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P=0.00195557563619232</v>
      </c>
      <c r="R64" s="55"/>
      <c r="S64" s="55"/>
    </row>
    <row r="65" spans="1:19" s="54" customFormat="1">
      <c r="A65" s="36" t="str">
        <f>CONCATENATE("t=",ROUND((ABS($D$60)/$D$61),5))</f>
        <v>t=1.78632</v>
      </c>
      <c r="B65" s="55">
        <f>TINV(0.05*2,$F$60)</f>
        <v>1.6735649063521589</v>
      </c>
      <c r="C65" s="36" t="str">
        <f>IF(ABS($D$60)/$D$61&gt;$B$65,"P&lt;0.05  significant difference*","P&lt;0.05  no significant difference")</f>
        <v>P&lt;0.05  significant difference*</v>
      </c>
      <c r="E65" s="55"/>
      <c r="F65" s="55"/>
      <c r="H65" s="36" t="str">
        <f>CONCATENATE("t=",$I$60)</f>
        <v>t=369</v>
      </c>
      <c r="I65" s="55">
        <f>$I$61*($I$61+1)/4-TINV(0.05*2,1000000000)*SQRT($I$61*($I$61+1)*(2*$I$61+1)/24)</f>
        <v>573.68273608426898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t=369</v>
      </c>
      <c r="P65" s="55">
        <f>$I$61*($I$61+1)/4-TINV(0.05*2/$R$63,1000000000)*SQRT($I$61*($I$61+1)*(2*$I$61+1)/24)</f>
        <v>492.34475156579214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5" s="36"/>
    </row>
    <row r="66" spans="1:19" s="54" customFormat="1">
      <c r="A66" s="36" t="str">
        <f>CONCATENATE("t=",ROUND((ABS($D$60)/$D$61),5))</f>
        <v>t=1.78632</v>
      </c>
      <c r="B66" s="55">
        <f>TINV(0.01*2,$F$60)</f>
        <v>2.3974096448084543</v>
      </c>
      <c r="C66" s="36" t="str">
        <f>IF(ABS($D$60)/$D$61&gt;$B$66,"P&lt;0.01  significant difference**","P&lt;0.01  no significant difference")</f>
        <v>P&lt;0.01  no significant difference</v>
      </c>
      <c r="E66" s="55"/>
      <c r="F66" s="55"/>
      <c r="H66" s="36" t="str">
        <f>CONCATENATE("t=",$I$60)</f>
        <v>t=369</v>
      </c>
      <c r="I66" s="55">
        <f>$I$61*($I$61+1)/4-TINV(0.01*2,1000000000)*SQRT($I$61*($I$61+1)*(2*$I$61+1)/24)</f>
        <v>492.34475156579214</v>
      </c>
      <c r="J66" s="36" t="str">
        <f>IF(I66&gt;I60,"P&lt;0.01  significant difference**","P&lt;0.01  no significant difference")</f>
        <v>P&lt;0.01  significant difference**</v>
      </c>
      <c r="K66" s="36"/>
      <c r="O66" s="36" t="str">
        <f>CONCATENATE("t=",$I$60)</f>
        <v>t=369</v>
      </c>
      <c r="P66" s="55">
        <f>$I$61*($I$61+1)/4-TINV(0.01*2/$R$63,1000000000)*SQRT($I$61*($I$61+1)*(2*$I$61+1)/24)</f>
        <v>426.48443381793703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6" s="36"/>
    </row>
    <row r="67" spans="1:19" s="54" customFormat="1">
      <c r="A67" s="36"/>
      <c r="B67" s="56" t="str">
        <f>CONCATENATE("two-tail   P=",TTEST($B$4:$B$58,$C$4:$C$58,2,1))</f>
        <v>two-tail   P=0.0796625282909747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P=0.000780961952128827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P=0.00390480976064414</v>
      </c>
      <c r="R67" s="55"/>
      <c r="S67" s="55"/>
    </row>
    <row r="68" spans="1:19" s="54" customFormat="1">
      <c r="A68" s="36" t="str">
        <f>CONCATENATE("t=",ROUND((ABS($D$60)/$D$61),5))</f>
        <v>t=1.78632</v>
      </c>
      <c r="B68" s="55">
        <f>TINV(0.05,$F$60)</f>
        <v>2.0048792881880577</v>
      </c>
      <c r="C68" s="36" t="str">
        <f>IF(ABS($D$60)/$D$61&gt;$B$68,"P&lt;0.05  significant difference*","P&lt;0.05  no significant difference")</f>
        <v>P&lt;0.05  no significant difference</v>
      </c>
      <c r="E68" s="55"/>
      <c r="F68" s="55"/>
      <c r="H68" s="36" t="str">
        <f>CONCATENATE("t=",$I$60)</f>
        <v>t=369</v>
      </c>
      <c r="I68" s="55">
        <f>$I$61*($I$61+1)/4-TINV(0.05,1000000000)*SQRT($I$61*($I$61+1)*(2*$I$61+1)/24)</f>
        <v>536.07355335533691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t=369</v>
      </c>
      <c r="P68" s="55">
        <f>$I$61*($I$61+1)/4-TINV(0.05/$R$63,1000000000)*SQRT($I$61*($I$61+1)*(2*$I$61+1)/24)</f>
        <v>462.56854526359456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8" s="36"/>
    </row>
    <row r="69" spans="1:19" s="54" customFormat="1">
      <c r="A69" s="36" t="str">
        <f>CONCATENATE("t=",ROUND((ABS($D$60)/$D$61),5))</f>
        <v>t=1.78632</v>
      </c>
      <c r="B69" s="55">
        <f>TINV(0.01,$F$60)</f>
        <v>2.6699847957348912</v>
      </c>
      <c r="C69" s="36" t="str">
        <f>IF(ABS($D$60)/$D$61&gt;$B$69,"P&lt;0.01  significant difference**","P&lt;0.01  no significant difference")</f>
        <v>P&lt;0.01  no significant difference</v>
      </c>
      <c r="E69" s="55"/>
      <c r="F69" s="55"/>
      <c r="H69" s="36" t="str">
        <f>CONCATENATE("t=",$I$60)</f>
        <v>t=369</v>
      </c>
      <c r="I69" s="55">
        <f>$I$61*($I$61+1)/4-TINV(0.01,1000000000)*SQRT($I$61*($I$61+1)*(2*$I$61+1)/24)</f>
        <v>462.56854526359456</v>
      </c>
      <c r="J69" s="36" t="str">
        <f>IF(I69&gt;I60,"P&lt;0.01  significant difference**","P&lt;0.01  no significant difference")</f>
        <v>P&lt;0.01  significant difference**</v>
      </c>
      <c r="K69" s="36"/>
      <c r="O69" s="36" t="str">
        <f>CONCATENATE("t=",$I$60)</f>
        <v>t=369</v>
      </c>
      <c r="P69" s="55">
        <f>$I$61*($I$61+1)/4-TINV(0.01/$R$63,1000000000)*SQRT($I$61*($I$61+1)*(2*$I$61+1)/24)</f>
        <v>401.17329559697316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9" s="36"/>
    </row>
    <row r="71" spans="1:19">
      <c r="A71" s="3"/>
      <c r="B71" s="3" t="str">
        <f>B3</f>
        <v>McGrath</v>
      </c>
      <c r="C71" s="3" t="str">
        <f>C3</f>
        <v>AWS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McGrath</v>
      </c>
      <c r="K71" s="3" t="str">
        <f>C3</f>
        <v>AWS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28.82</v>
      </c>
      <c r="C72" s="2">
        <f t="shared" ref="C72:C103" si="9">IF(ISBLANK(VLOOKUP($A72,$A$4:$C$58,3,FALSE)),NA(),VLOOKUP($A72,$A$4:$C$58,3,FALSE))</f>
        <v>38.549999999999997</v>
      </c>
      <c r="D72" s="3"/>
      <c r="E72" s="2">
        <f>(((COUNT($B$4:$B$58)-COUNTIF($D$4:$D$58,0))+1)*(COUNT($B$4:$B$58)-COUNTIF($D$4:$D$58,0))/4)</f>
        <v>770</v>
      </c>
      <c r="F72" s="2">
        <v>1</v>
      </c>
      <c r="G72" s="2">
        <f>(((COUNT($B$4:$B$58)-COUNTIF($D$4:$D$58,0))+1)*(COUNT($B$4:$B$58)-COUNTIF($D$4:$D$58,0))/4)</f>
        <v>770</v>
      </c>
      <c r="H72" s="2">
        <v>1</v>
      </c>
      <c r="J72" s="2">
        <f>PERCENTILE($B$4:$B$58,0.1)</f>
        <v>10.566000000000001</v>
      </c>
      <c r="K72" s="2">
        <f>PERCENTILE($C$4:$C$58,0.1)</f>
        <v>6.9260000000000002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15.63</v>
      </c>
      <c r="C73" s="2">
        <f t="shared" si="9"/>
        <v>26.87</v>
      </c>
      <c r="D73" s="3"/>
      <c r="E73" s="2">
        <f t="shared" ref="E73:E104" si="10">$I$61*($I$61+1)/4-TINV(F73*2,1000000000)*SQRT($I$61*($I$61+1)*(2*$I$61+1)/24)</f>
        <v>770</v>
      </c>
      <c r="F73" s="2">
        <v>0.5</v>
      </c>
      <c r="G73" s="2">
        <f t="shared" ref="G73:G104" si="11">$I$61*($I$61+1)/4-TINV(H73,1000000000)*SQRT($I$61*($I$61+1)*(2*$I$61+1)/24)</f>
        <v>689.49800678855172</v>
      </c>
      <c r="H73" s="2">
        <v>0.5</v>
      </c>
      <c r="J73" s="2">
        <f>PERCENTILE($B$4:$B$58,0.25)-PERCENTILE($B$4:$B$58,0.1)</f>
        <v>1.488999999999999</v>
      </c>
      <c r="K73" s="2">
        <f>PERCENTILE($C$4:$C$58,0.25)-PERCENTILE($C$4:$C$58,0.1)</f>
        <v>1.4139999999999997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15.63</v>
      </c>
      <c r="C74" s="2">
        <f t="shared" si="9"/>
        <v>26.87</v>
      </c>
      <c r="D74" s="3"/>
      <c r="E74" s="2">
        <f t="shared" si="10"/>
        <v>739.76243317736999</v>
      </c>
      <c r="F74" s="2">
        <v>0.4</v>
      </c>
      <c r="G74" s="2">
        <f t="shared" si="11"/>
        <v>669.55047062634787</v>
      </c>
      <c r="H74" s="2">
        <v>0.4</v>
      </c>
      <c r="J74" s="2">
        <f>PERCENTILE($B$4:$B$58,0.5)-PERCENTILE($B$4:$B$58,0.25)</f>
        <v>3.5750000000000011</v>
      </c>
      <c r="K74" s="2">
        <f>PERCENTILE($C$4:$C$58,0.5)-PERCENTILE($C$4:$C$58,0.25)</f>
        <v>3.7100000000000009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18.88</v>
      </c>
      <c r="C75" s="2">
        <f t="shared" si="9"/>
        <v>28.39</v>
      </c>
      <c r="D75" s="3"/>
      <c r="E75" s="2">
        <f t="shared" si="10"/>
        <v>707.41151551868415</v>
      </c>
      <c r="F75" s="2">
        <v>0.3</v>
      </c>
      <c r="G75" s="2">
        <f t="shared" si="11"/>
        <v>646.29916068244302</v>
      </c>
      <c r="H75" s="2">
        <v>0.3</v>
      </c>
      <c r="J75" s="2">
        <f>PERCENTILE($B$4:$B$58,0.75)-PERCENTILE($B$4:$B$58,0.5)</f>
        <v>5.2299999999999986</v>
      </c>
      <c r="K75" s="2">
        <f>PERCENTILE($C$4:$C$58,0.75)-PERCENTILE($C$4:$C$58,0.5)</f>
        <v>2.9800000000000004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18.88</v>
      </c>
      <c r="C76" s="2">
        <f t="shared" si="9"/>
        <v>28.39</v>
      </c>
      <c r="D76" s="3"/>
      <c r="E76" s="2">
        <f t="shared" si="10"/>
        <v>669.55047062634787</v>
      </c>
      <c r="F76" s="2">
        <v>0.2</v>
      </c>
      <c r="G76" s="2">
        <f t="shared" si="11"/>
        <v>617.04371812986631</v>
      </c>
      <c r="H76" s="2">
        <v>0.2</v>
      </c>
      <c r="J76" s="2">
        <f>PERCENTILE($B$4:$B$58,0.9)-PERCENTILE($B$4:$B$58,0.75)</f>
        <v>7.5240000000000009</v>
      </c>
      <c r="K76" s="2">
        <f>PERCENTILE($C$4:$C$58,0.9)-PERCENTILE($C$4:$C$58,0.75)</f>
        <v>7.610000000000003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15.36</v>
      </c>
      <c r="C77" s="2">
        <f t="shared" si="9"/>
        <v>18.36</v>
      </c>
      <c r="D77" s="3"/>
      <c r="E77" s="2">
        <f t="shared" si="10"/>
        <v>617.04371812986631</v>
      </c>
      <c r="F77" s="2">
        <v>0.1</v>
      </c>
      <c r="G77" s="2">
        <f t="shared" si="11"/>
        <v>573.68273608426898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15.36</v>
      </c>
      <c r="C78" s="2">
        <f t="shared" si="9"/>
        <v>18.36</v>
      </c>
      <c r="D78" s="3"/>
      <c r="E78" s="2">
        <f t="shared" si="10"/>
        <v>609.97764347826001</v>
      </c>
      <c r="F78" s="2">
        <v>0.09</v>
      </c>
      <c r="G78" s="2">
        <f t="shared" si="11"/>
        <v>567.65018120125728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20.36</v>
      </c>
      <c r="C79" s="2">
        <f t="shared" si="9"/>
        <v>18.2</v>
      </c>
      <c r="D79" s="3"/>
      <c r="E79" s="2">
        <f t="shared" si="10"/>
        <v>602.30130882659591</v>
      </c>
      <c r="F79" s="2">
        <v>0.08</v>
      </c>
      <c r="G79" s="2">
        <f t="shared" si="11"/>
        <v>561.05138375848287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20.36</v>
      </c>
      <c r="C80" s="2">
        <f t="shared" si="9"/>
        <v>18.2</v>
      </c>
      <c r="D80" s="3"/>
      <c r="E80" s="2">
        <f t="shared" si="10"/>
        <v>593.86077086583725</v>
      </c>
      <c r="F80" s="2">
        <v>7.0000000000000007E-2</v>
      </c>
      <c r="G80" s="2">
        <f t="shared" si="11"/>
        <v>553.74407713462563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10.75</v>
      </c>
      <c r="C81" s="2">
        <f t="shared" si="9"/>
        <v>15.01</v>
      </c>
      <c r="D81" s="3"/>
      <c r="E81" s="2">
        <f t="shared" si="10"/>
        <v>584.43400691975262</v>
      </c>
      <c r="F81" s="2">
        <v>0.06</v>
      </c>
      <c r="G81" s="2">
        <f t="shared" si="11"/>
        <v>545.52273225737304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13.45</v>
      </c>
      <c r="C82" s="2">
        <f t="shared" si="9"/>
        <v>9.93</v>
      </c>
      <c r="D82" s="3"/>
      <c r="E82" s="2">
        <f t="shared" si="10"/>
        <v>573.68273608426898</v>
      </c>
      <c r="F82" s="2">
        <v>0.05</v>
      </c>
      <c r="G82" s="2">
        <f t="shared" si="11"/>
        <v>536.07355335533691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13.45</v>
      </c>
      <c r="C83" s="2">
        <f t="shared" si="9"/>
        <v>9.93</v>
      </c>
      <c r="D83" s="3"/>
      <c r="E83" s="2">
        <f t="shared" si="10"/>
        <v>561.05138375848287</v>
      </c>
      <c r="F83" s="2">
        <v>0.04</v>
      </c>
      <c r="G83" s="2">
        <f t="shared" si="11"/>
        <v>524.88009532503838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11.71</v>
      </c>
      <c r="C84" s="2">
        <f t="shared" si="9"/>
        <v>10.11</v>
      </c>
      <c r="D84" s="3"/>
      <c r="E84" s="2">
        <f t="shared" si="10"/>
        <v>545.52273225737304</v>
      </c>
      <c r="F84" s="2">
        <v>0.03</v>
      </c>
      <c r="G84" s="2">
        <f t="shared" si="11"/>
        <v>510.99446209899912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11.71</v>
      </c>
      <c r="C85" s="2">
        <f t="shared" si="9"/>
        <v>10.11</v>
      </c>
      <c r="D85" s="3"/>
      <c r="E85" s="2">
        <f t="shared" si="10"/>
        <v>524.88009532503838</v>
      </c>
      <c r="F85" s="2">
        <v>0.02</v>
      </c>
      <c r="G85" s="2">
        <f t="shared" si="11"/>
        <v>492.34475156579214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14.25</v>
      </c>
      <c r="C86" s="2">
        <f t="shared" si="9"/>
        <v>23.46</v>
      </c>
      <c r="D86" s="3"/>
      <c r="E86" s="2">
        <f t="shared" si="10"/>
        <v>492.34475156579214</v>
      </c>
      <c r="F86" s="2">
        <v>0.01</v>
      </c>
      <c r="G86" s="2">
        <f t="shared" si="11"/>
        <v>462.56854526359456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14.25</v>
      </c>
      <c r="C87" s="2">
        <f t="shared" si="9"/>
        <v>23.46</v>
      </c>
      <c r="D87" s="3"/>
      <c r="E87" s="2">
        <f t="shared" si="10"/>
        <v>487.65775391406413</v>
      </c>
      <c r="F87" s="2">
        <v>8.9999999999999993E-3</v>
      </c>
      <c r="G87" s="2">
        <f t="shared" si="11"/>
        <v>458.24502084881385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17.96</v>
      </c>
      <c r="C88" s="2">
        <f t="shared" si="9"/>
        <v>14.67</v>
      </c>
      <c r="D88" s="3"/>
      <c r="E88" s="2">
        <f t="shared" si="10"/>
        <v>482.49009980388115</v>
      </c>
      <c r="F88" s="2">
        <v>8.0000000000000002E-3</v>
      </c>
      <c r="G88" s="2">
        <f t="shared" si="11"/>
        <v>453.46905261076233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17.96</v>
      </c>
      <c r="C89" s="2">
        <f t="shared" si="9"/>
        <v>14.67</v>
      </c>
      <c r="D89" s="3"/>
      <c r="E89" s="2">
        <f t="shared" si="10"/>
        <v>476.71967066551639</v>
      </c>
      <c r="F89" s="2">
        <v>7.0000000000000001E-3</v>
      </c>
      <c r="G89" s="2">
        <f t="shared" si="11"/>
        <v>448.12511453641309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44.55</v>
      </c>
      <c r="C90" s="2">
        <f t="shared" si="9"/>
        <v>18.93</v>
      </c>
      <c r="D90" s="3"/>
      <c r="E90" s="2">
        <f t="shared" si="10"/>
        <v>470.16949589384586</v>
      </c>
      <c r="F90" s="2">
        <v>6.0000000000000001E-3</v>
      </c>
      <c r="G90" s="2">
        <f t="shared" si="11"/>
        <v>442.04564248474094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44.55</v>
      </c>
      <c r="C91" s="2">
        <f t="shared" si="9"/>
        <v>18.93</v>
      </c>
      <c r="D91" s="3"/>
      <c r="E91" s="2">
        <f t="shared" si="10"/>
        <v>462.56854526359456</v>
      </c>
      <c r="F91" s="2">
        <v>5.0000000000000001E-3</v>
      </c>
      <c r="G91" s="2">
        <f t="shared" si="11"/>
        <v>434.97372689537303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10.98</v>
      </c>
      <c r="C92" s="2">
        <f t="shared" si="9"/>
        <v>10.7</v>
      </c>
      <c r="D92" s="3"/>
      <c r="E92" s="2">
        <f t="shared" si="10"/>
        <v>453.46905261076233</v>
      </c>
      <c r="F92" s="2">
        <v>4.0000000000000001E-3</v>
      </c>
      <c r="G92" s="2">
        <f t="shared" si="11"/>
        <v>426.48443381793703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13.56</v>
      </c>
      <c r="C93" s="2">
        <f t="shared" si="9"/>
        <v>15.05</v>
      </c>
      <c r="D93" s="3"/>
      <c r="E93" s="2">
        <f t="shared" si="10"/>
        <v>442.04564248474094</v>
      </c>
      <c r="F93" s="2">
        <v>3.0000000000000001E-3</v>
      </c>
      <c r="G93" s="2">
        <f t="shared" si="11"/>
        <v>415.79330034691077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13.56</v>
      </c>
      <c r="C94" s="2">
        <f t="shared" si="9"/>
        <v>15.05</v>
      </c>
      <c r="D94" s="3"/>
      <c r="E94" s="2">
        <f t="shared" si="10"/>
        <v>426.48443381793703</v>
      </c>
      <c r="F94" s="2">
        <v>2E-3</v>
      </c>
      <c r="G94" s="2">
        <f t="shared" si="11"/>
        <v>401.17329559697316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17.28</v>
      </c>
      <c r="C95" s="2">
        <f t="shared" si="9"/>
        <v>50.2</v>
      </c>
      <c r="D95" s="3"/>
      <c r="E95" s="2">
        <f t="shared" si="10"/>
        <v>401.17329559697316</v>
      </c>
      <c r="F95" s="2">
        <v>1E-3</v>
      </c>
      <c r="G95" s="2">
        <f t="shared" si="11"/>
        <v>377.26767361069653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17.28</v>
      </c>
      <c r="C96" s="2">
        <f t="shared" si="9"/>
        <v>50.2</v>
      </c>
      <c r="D96" s="3"/>
      <c r="E96" s="2">
        <f t="shared" si="10"/>
        <v>397.45465513580064</v>
      </c>
      <c r="F96" s="2">
        <v>8.9999999999999998E-4</v>
      </c>
      <c r="G96" s="2">
        <f t="shared" si="11"/>
        <v>373.74350825117818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12.25</v>
      </c>
      <c r="C97" s="2">
        <f t="shared" si="9"/>
        <v>12.33</v>
      </c>
      <c r="D97" s="3"/>
      <c r="E97" s="2">
        <f t="shared" si="10"/>
        <v>393.33489313815886</v>
      </c>
      <c r="F97" s="2">
        <v>8.0000000000000004E-4</v>
      </c>
      <c r="G97" s="2">
        <f t="shared" si="11"/>
        <v>369.83582759596771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12.25</v>
      </c>
      <c r="C98" s="2">
        <f t="shared" si="9"/>
        <v>12.33</v>
      </c>
      <c r="D98" s="3"/>
      <c r="E98" s="2">
        <f t="shared" si="10"/>
        <v>388.71066847752297</v>
      </c>
      <c r="F98" s="2">
        <v>6.9999999999999999E-4</v>
      </c>
      <c r="G98" s="2">
        <f t="shared" si="11"/>
        <v>365.44552664902392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27.73</v>
      </c>
      <c r="C99" s="2">
        <f t="shared" si="9"/>
        <v>12.78</v>
      </c>
      <c r="D99" s="3"/>
      <c r="E99" s="2">
        <f t="shared" si="10"/>
        <v>383.43182287701541</v>
      </c>
      <c r="F99" s="2">
        <v>5.9999999999999995E-4</v>
      </c>
      <c r="G99" s="2">
        <f t="shared" si="11"/>
        <v>360.42851678352594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27.73</v>
      </c>
      <c r="C100" s="2">
        <f t="shared" si="9"/>
        <v>12.78</v>
      </c>
      <c r="D100" s="3"/>
      <c r="E100" s="2">
        <f t="shared" si="10"/>
        <v>377.26767361069653</v>
      </c>
      <c r="F100" s="2">
        <v>5.0000000000000001E-4</v>
      </c>
      <c r="G100" s="2">
        <f t="shared" si="11"/>
        <v>354.5633021889555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17.809999999999999</v>
      </c>
      <c r="C101" s="2">
        <f t="shared" si="9"/>
        <v>12.05</v>
      </c>
      <c r="D101" s="3"/>
      <c r="E101" s="2">
        <f t="shared" si="10"/>
        <v>369.83582759596771</v>
      </c>
      <c r="F101" s="2">
        <v>4.0000000000000002E-4</v>
      </c>
      <c r="G101" s="2">
        <f t="shared" si="11"/>
        <v>347.48243056520363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23.86</v>
      </c>
      <c r="C102" s="2">
        <f t="shared" si="9"/>
        <v>7.66</v>
      </c>
      <c r="D102" s="3"/>
      <c r="E102" s="2">
        <f t="shared" si="10"/>
        <v>360.42851678352594</v>
      </c>
      <c r="F102" s="2">
        <v>2.9999999999999997E-4</v>
      </c>
      <c r="G102" s="2">
        <f t="shared" si="11"/>
        <v>338.50519455877742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23.86</v>
      </c>
      <c r="C103" s="2">
        <f t="shared" si="9"/>
        <v>7.66</v>
      </c>
      <c r="D103" s="3"/>
      <c r="E103" s="2">
        <f t="shared" si="10"/>
        <v>347.48243056520363</v>
      </c>
      <c r="F103" s="2">
        <v>2.0000000000000001E-4</v>
      </c>
      <c r="G103" s="2">
        <f t="shared" si="11"/>
        <v>326.12638504935313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15.21</v>
      </c>
      <c r="C104" s="2">
        <f t="shared" ref="C104:C135" si="13">IF(ISBLANK(VLOOKUP($A104,$A$4:$C$58,3,FALSE)),NA(),VLOOKUP($A104,$A$4:$C$58,3,FALSE))</f>
        <v>13.05</v>
      </c>
      <c r="D104" s="3"/>
      <c r="E104" s="2">
        <f t="shared" si="10"/>
        <v>326.12638504935313</v>
      </c>
      <c r="F104" s="2">
        <v>1E-4</v>
      </c>
      <c r="G104" s="2">
        <f t="shared" si="11"/>
        <v>305.64844238595697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15.21</v>
      </c>
      <c r="C105" s="2">
        <f t="shared" si="13"/>
        <v>13.05</v>
      </c>
      <c r="D105" s="3"/>
      <c r="E105" s="2">
        <f t="shared" ref="E105:E130" si="14">$I$61*($I$61+1)/4-TINV(F105*2,1000000000)*SQRT($I$61*($I$61+1)*(2*$I$61+1)/24)</f>
        <v>322.95971312965446</v>
      </c>
      <c r="F105" s="2">
        <v>9.0000000000000006E-5</v>
      </c>
      <c r="G105" s="2">
        <f t="shared" ref="G105:G130" si="15">$I$61*($I$61+1)/4-TINV(H105,1000000000)*SQRT($I$61*($I$61+1)*(2*$I$61+1)/24)</f>
        <v>302.6062501153063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14.96</v>
      </c>
      <c r="C106" s="2">
        <f t="shared" si="13"/>
        <v>11.63</v>
      </c>
      <c r="D106" s="3"/>
      <c r="E106" s="2">
        <f t="shared" si="14"/>
        <v>319.44318994687404</v>
      </c>
      <c r="F106" s="2">
        <v>8.0000000000000007E-5</v>
      </c>
      <c r="G106" s="2">
        <f t="shared" si="15"/>
        <v>299.22630433179108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14.96</v>
      </c>
      <c r="C107" s="2">
        <f t="shared" si="13"/>
        <v>11.63</v>
      </c>
      <c r="D107" s="3"/>
      <c r="E107" s="2">
        <f t="shared" si="14"/>
        <v>315.48590166033767</v>
      </c>
      <c r="F107" s="2">
        <v>6.9999999999999994E-5</v>
      </c>
      <c r="G107" s="2">
        <f t="shared" si="15"/>
        <v>295.4206718164391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18.100000000000001</v>
      </c>
      <c r="C108" s="2">
        <f t="shared" si="13"/>
        <v>17.55</v>
      </c>
      <c r="D108" s="3"/>
      <c r="E108" s="2">
        <f t="shared" si="14"/>
        <v>310.95553821207807</v>
      </c>
      <c r="F108" s="2">
        <v>6.0000000000000002E-5</v>
      </c>
      <c r="G108" s="2">
        <f t="shared" si="15"/>
        <v>291.06131896130177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18.100000000000001</v>
      </c>
      <c r="C109" s="2">
        <f t="shared" si="13"/>
        <v>17.55</v>
      </c>
      <c r="D109" s="3"/>
      <c r="E109" s="2">
        <f t="shared" si="14"/>
        <v>305.64844238595697</v>
      </c>
      <c r="F109" s="2">
        <v>5.0000000000000002E-5</v>
      </c>
      <c r="G109" s="2">
        <f t="shared" si="15"/>
        <v>285.95110467609823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38.65</v>
      </c>
      <c r="C110" s="2">
        <f t="shared" si="13"/>
        <v>17.23</v>
      </c>
      <c r="D110" s="3"/>
      <c r="E110" s="2">
        <f t="shared" si="14"/>
        <v>299.22630433179108</v>
      </c>
      <c r="F110" s="2">
        <v>4.0000000000000003E-5</v>
      </c>
      <c r="G110" s="2">
        <f t="shared" si="15"/>
        <v>279.76236497762494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38.65</v>
      </c>
      <c r="C111" s="2">
        <f t="shared" si="13"/>
        <v>17.23</v>
      </c>
      <c r="D111" s="3"/>
      <c r="E111" s="2">
        <f t="shared" si="14"/>
        <v>291.06131896130177</v>
      </c>
      <c r="F111" s="2">
        <v>3.0000000000000001E-5</v>
      </c>
      <c r="G111" s="2">
        <f t="shared" si="15"/>
        <v>271.88669366448357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12.93</v>
      </c>
      <c r="C112" s="2">
        <f t="shared" si="13"/>
        <v>12.35</v>
      </c>
      <c r="D112" s="3"/>
      <c r="E112" s="2">
        <f t="shared" si="14"/>
        <v>279.76236497762494</v>
      </c>
      <c r="F112" s="2">
        <v>2.0000000000000002E-5</v>
      </c>
      <c r="G112" s="2">
        <f t="shared" si="15"/>
        <v>260.97496356816265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11.86</v>
      </c>
      <c r="C113" s="2">
        <f t="shared" si="13"/>
        <v>10.71</v>
      </c>
      <c r="D113" s="3"/>
      <c r="E113" s="2">
        <f t="shared" si="14"/>
        <v>260.97496356816265</v>
      </c>
      <c r="F113" s="2">
        <v>1.0000000000000001E-5</v>
      </c>
      <c r="G113" s="2">
        <f t="shared" si="15"/>
        <v>242.7996640587528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11.86</v>
      </c>
      <c r="C114" s="2">
        <f t="shared" si="13"/>
        <v>10.71</v>
      </c>
      <c r="D114" s="3"/>
      <c r="E114" s="2">
        <f t="shared" si="14"/>
        <v>258.17426989142331</v>
      </c>
      <c r="F114" s="2">
        <v>9.0000000000000002E-6</v>
      </c>
      <c r="G114" s="2">
        <f t="shared" si="15"/>
        <v>240.08699483629721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17.28</v>
      </c>
      <c r="C115" s="2">
        <f t="shared" si="13"/>
        <v>14.31</v>
      </c>
      <c r="D115" s="3"/>
      <c r="E115" s="2">
        <f t="shared" si="14"/>
        <v>255.05982788038727</v>
      </c>
      <c r="F115" s="2">
        <v>7.9999999999999996E-6</v>
      </c>
      <c r="G115" s="2">
        <f t="shared" si="15"/>
        <v>237.06949452586093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17.28</v>
      </c>
      <c r="C116" s="2">
        <f t="shared" si="13"/>
        <v>14.31</v>
      </c>
      <c r="D116" s="3"/>
      <c r="E116" s="2">
        <f t="shared" si="14"/>
        <v>251.54965471203138</v>
      </c>
      <c r="F116" s="2">
        <v>6.9999999999999999E-6</v>
      </c>
      <c r="G116" s="2">
        <f t="shared" si="15"/>
        <v>233.66740177975021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20.18</v>
      </c>
      <c r="C117" s="2">
        <f t="shared" si="13"/>
        <v>12.84</v>
      </c>
      <c r="D117" s="3"/>
      <c r="E117" s="2">
        <f t="shared" si="14"/>
        <v>247.52429588337986</v>
      </c>
      <c r="F117" s="2">
        <v>6.0000000000000002E-6</v>
      </c>
      <c r="G117" s="2">
        <f t="shared" si="15"/>
        <v>229.7644812785428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20.18</v>
      </c>
      <c r="C118" s="2">
        <f t="shared" si="13"/>
        <v>12.84</v>
      </c>
      <c r="D118" s="3"/>
      <c r="E118" s="2">
        <f t="shared" si="14"/>
        <v>242.7996640587528</v>
      </c>
      <c r="F118" s="2">
        <v>5.0000000000000004E-6</v>
      </c>
      <c r="G118" s="2">
        <f t="shared" si="15"/>
        <v>225.18153796213346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8.68</v>
      </c>
      <c r="C119" s="2">
        <f t="shared" si="13"/>
        <v>12.28</v>
      </c>
      <c r="D119" s="3"/>
      <c r="E119" s="2">
        <f t="shared" si="14"/>
        <v>237.06949452586093</v>
      </c>
      <c r="F119" s="2">
        <v>3.9999999999999998E-6</v>
      </c>
      <c r="G119" s="2">
        <f t="shared" si="15"/>
        <v>219.62035382467002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8.68</v>
      </c>
      <c r="C120" s="2">
        <f t="shared" si="13"/>
        <v>12.28</v>
      </c>
      <c r="D120" s="3"/>
      <c r="E120" s="2">
        <f t="shared" si="14"/>
        <v>229.7644812785428</v>
      </c>
      <c r="F120" s="2">
        <v>3.0000000000000001E-6</v>
      </c>
      <c r="G120" s="2">
        <f t="shared" si="15"/>
        <v>212.52635007835056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16.39</v>
      </c>
      <c r="C121" s="2">
        <f t="shared" si="13"/>
        <v>5.36</v>
      </c>
      <c r="D121" s="3"/>
      <c r="E121" s="2">
        <f t="shared" si="14"/>
        <v>219.62035382467002</v>
      </c>
      <c r="F121" s="2">
        <v>1.9999999999999999E-6</v>
      </c>
      <c r="G121" s="2">
        <f t="shared" si="15"/>
        <v>202.66730502200733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20.059999999999999</v>
      </c>
      <c r="C122" s="2">
        <f t="shared" si="13"/>
        <v>11.1</v>
      </c>
      <c r="D122" s="3"/>
      <c r="E122" s="2">
        <f t="shared" si="14"/>
        <v>202.66730502200733</v>
      </c>
      <c r="F122" s="2">
        <v>9.9999999999999995E-7</v>
      </c>
      <c r="G122" s="2">
        <f t="shared" si="15"/>
        <v>186.17111001480464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20.059999999999999</v>
      </c>
      <c r="C123" s="2">
        <f t="shared" si="13"/>
        <v>11.1</v>
      </c>
      <c r="D123" s="3"/>
      <c r="E123" s="2">
        <f t="shared" si="14"/>
        <v>200.13129162638802</v>
      </c>
      <c r="F123" s="2">
        <v>8.9999999999999996E-7</v>
      </c>
      <c r="G123" s="2">
        <f t="shared" si="15"/>
        <v>183.70142121093545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24.58</v>
      </c>
      <c r="C124" s="2">
        <f t="shared" si="13"/>
        <v>14.23</v>
      </c>
      <c r="D124" s="3"/>
      <c r="E124" s="2">
        <f t="shared" si="14"/>
        <v>197.30859570447092</v>
      </c>
      <c r="F124" s="2">
        <v>7.9999999999999996E-7</v>
      </c>
      <c r="G124" s="2">
        <f t="shared" si="15"/>
        <v>180.95195077167773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24.58</v>
      </c>
      <c r="C125" s="2">
        <f t="shared" si="13"/>
        <v>14.23</v>
      </c>
      <c r="D125" s="3"/>
      <c r="E125" s="2">
        <f t="shared" si="14"/>
        <v>194.12401944335295</v>
      </c>
      <c r="F125" s="2">
        <v>6.9999999999999997E-7</v>
      </c>
      <c r="G125" s="2">
        <f t="shared" si="15"/>
        <v>177.8492425161329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52.92</v>
      </c>
      <c r="C126" s="2">
        <f t="shared" si="13"/>
        <v>17.43</v>
      </c>
      <c r="D126" s="3"/>
      <c r="E126" s="2">
        <f t="shared" si="14"/>
        <v>190.46790356213342</v>
      </c>
      <c r="F126" s="2">
        <v>5.9999999999999997E-7</v>
      </c>
      <c r="G126" s="2">
        <f t="shared" si="15"/>
        <v>174.28615425371288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52.92</v>
      </c>
      <c r="C127" s="2">
        <f t="shared" si="13"/>
        <v>17.43</v>
      </c>
      <c r="D127" s="3"/>
      <c r="E127" s="2">
        <f t="shared" si="14"/>
        <v>186.17111001480464</v>
      </c>
      <c r="F127" s="2">
        <v>4.9999999999999998E-7</v>
      </c>
      <c r="G127" s="2">
        <f t="shared" si="15"/>
        <v>170.09739903367165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23.8</v>
      </c>
      <c r="C128" s="2">
        <f t="shared" si="13"/>
        <v>10.31</v>
      </c>
      <c r="D128" s="3"/>
      <c r="E128" s="2">
        <f t="shared" si="14"/>
        <v>180.95195077167773</v>
      </c>
      <c r="F128" s="2">
        <v>3.9999999999999998E-7</v>
      </c>
      <c r="G128" s="2">
        <f t="shared" si="15"/>
        <v>165.00762655507788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23.8</v>
      </c>
      <c r="C129" s="2">
        <f t="shared" si="13"/>
        <v>10.31</v>
      </c>
      <c r="D129" s="3"/>
      <c r="E129" s="2">
        <f t="shared" si="14"/>
        <v>174.28615425371288</v>
      </c>
      <c r="F129" s="2">
        <v>2.9999999999999999E-7</v>
      </c>
      <c r="G129" s="2">
        <f t="shared" si="15"/>
        <v>158.50420110050072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22.08</v>
      </c>
      <c r="C130" s="2">
        <f t="shared" si="13"/>
        <v>90.22</v>
      </c>
      <c r="D130" s="3"/>
      <c r="E130" s="2">
        <f t="shared" si="14"/>
        <v>165.00762655507788</v>
      </c>
      <c r="F130" s="2">
        <v>1.9999999999999999E-7</v>
      </c>
      <c r="G130" s="2">
        <f t="shared" si="15"/>
        <v>149.44647542197561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22.08</v>
      </c>
      <c r="C131" s="2">
        <f t="shared" si="13"/>
        <v>90.22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11.58</v>
      </c>
      <c r="C132" s="2">
        <f t="shared" si="13"/>
        <v>10.45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14.63</v>
      </c>
      <c r="C133" s="2">
        <f t="shared" si="13"/>
        <v>13.05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14.63</v>
      </c>
      <c r="C134" s="2">
        <f t="shared" si="13"/>
        <v>13.05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22.41</v>
      </c>
      <c r="C135" s="2">
        <f t="shared" si="13"/>
        <v>13.48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22.41</v>
      </c>
      <c r="C136" s="2">
        <f t="shared" ref="C136:C171" si="17">IF(ISBLANK(VLOOKUP($A136,$A$4:$C$58,3,FALSE)),NA(),VLOOKUP($A136,$A$4:$C$58,3,FALSE))</f>
        <v>13.48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9.15</v>
      </c>
      <c r="C137" s="2">
        <f t="shared" si="17"/>
        <v>7.21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9.15</v>
      </c>
      <c r="C138" s="2">
        <f t="shared" si="17"/>
        <v>7.21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19.25</v>
      </c>
      <c r="C139" s="2">
        <f t="shared" si="17"/>
        <v>8.1300000000000008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19.25</v>
      </c>
      <c r="C140" s="2">
        <f t="shared" si="17"/>
        <v>8.1300000000000008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10.73</v>
      </c>
      <c r="C141" s="2">
        <f t="shared" si="17"/>
        <v>10.26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21.36</v>
      </c>
      <c r="C142" s="2">
        <f t="shared" si="17"/>
        <v>6.5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21.36</v>
      </c>
      <c r="C143" s="2">
        <f t="shared" si="17"/>
        <v>6.5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6.3</v>
      </c>
      <c r="C144" s="2">
        <f t="shared" si="17"/>
        <v>5.83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6.3</v>
      </c>
      <c r="C145" s="2">
        <f t="shared" si="17"/>
        <v>5.83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18.2</v>
      </c>
      <c r="C146" s="2">
        <f t="shared" si="17"/>
        <v>10.16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18.2</v>
      </c>
      <c r="C147" s="2">
        <f t="shared" si="17"/>
        <v>10.16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17.11</v>
      </c>
      <c r="C148" s="2">
        <f t="shared" si="17"/>
        <v>11.88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17.11</v>
      </c>
      <c r="C149" s="2">
        <f t="shared" si="17"/>
        <v>11.88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11.71</v>
      </c>
      <c r="C150" s="2">
        <f t="shared" si="17"/>
        <v>7.06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11.71</v>
      </c>
      <c r="C151" s="2">
        <f t="shared" si="17"/>
        <v>7.06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21.36</v>
      </c>
      <c r="C152" s="2">
        <f t="shared" si="17"/>
        <v>21.41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12.38</v>
      </c>
      <c r="C153" s="2">
        <f t="shared" si="17"/>
        <v>8.4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12.38</v>
      </c>
      <c r="C154" s="2">
        <f t="shared" si="17"/>
        <v>8.4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63</v>
      </c>
      <c r="C155" s="2">
        <f t="shared" si="17"/>
        <v>8.08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63</v>
      </c>
      <c r="C156" s="2">
        <f t="shared" si="17"/>
        <v>8.08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13.36</v>
      </c>
      <c r="C157" s="2">
        <f t="shared" si="17"/>
        <v>6.95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13.36</v>
      </c>
      <c r="C158" s="2">
        <f t="shared" si="17"/>
        <v>6.95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10.65</v>
      </c>
      <c r="C159" s="2">
        <f t="shared" si="17"/>
        <v>8.2799999999999994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10.65</v>
      </c>
      <c r="C160" s="2">
        <f t="shared" si="17"/>
        <v>8.2799999999999994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10.51</v>
      </c>
      <c r="C161" s="2">
        <f t="shared" si="17"/>
        <v>5.16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34.75</v>
      </c>
      <c r="C162" s="2">
        <f t="shared" si="17"/>
        <v>10.61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34.75</v>
      </c>
      <c r="C163" s="2">
        <f t="shared" si="17"/>
        <v>10.61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13.18</v>
      </c>
      <c r="C164" s="2">
        <f t="shared" si="17"/>
        <v>6.01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13.18</v>
      </c>
      <c r="C165" s="2">
        <f t="shared" si="17"/>
        <v>6.01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14.5</v>
      </c>
      <c r="C166" s="2">
        <f t="shared" si="17"/>
        <v>6.91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14.5</v>
      </c>
      <c r="C167" s="2">
        <f t="shared" si="17"/>
        <v>6.91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9.98</v>
      </c>
      <c r="C168" s="2">
        <f t="shared" si="17"/>
        <v>12.34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9.98</v>
      </c>
      <c r="C169" s="2">
        <f t="shared" si="17"/>
        <v>12.34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8</v>
      </c>
      <c r="C170" s="2">
        <f t="shared" si="17"/>
        <v>7.6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8</v>
      </c>
      <c r="C171" s="2">
        <f t="shared" si="17"/>
        <v>7.6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CF9E-97E7-4E53-8FD9-72A702C12FB7}">
  <dimension ref="A1:BR431"/>
  <sheetViews>
    <sheetView topLeftCell="A67" zoomScale="80" zoomScaleNormal="80" workbookViewId="0">
      <selection activeCell="D2" sqref="D2:D57"/>
    </sheetView>
  </sheetViews>
  <sheetFormatPr baseColWidth="10" defaultColWidth="8" defaultRowHeight="14.25" customHeight="1"/>
  <cols>
    <col min="1" max="16384" width="8" style="1"/>
  </cols>
  <sheetData>
    <row r="1" spans="1:29" s="41" customFormat="1" ht="14.25" customHeight="1">
      <c r="A1" s="38" t="s">
        <v>146</v>
      </c>
      <c r="G1" s="38" t="s">
        <v>145</v>
      </c>
    </row>
    <row r="2" spans="1:29" s="2" customFormat="1" ht="14.25" customHeight="1">
      <c r="A2" s="40" t="s">
        <v>147</v>
      </c>
      <c r="B2" s="40" t="s">
        <v>5</v>
      </c>
      <c r="C2" s="40" t="s">
        <v>7</v>
      </c>
      <c r="D2" s="40" t="s">
        <v>10</v>
      </c>
      <c r="E2" s="3" t="s">
        <v>144</v>
      </c>
      <c r="F2" s="3"/>
      <c r="G2" s="3" t="str">
        <f>A2</f>
        <v>normal</v>
      </c>
      <c r="H2" s="3" t="str">
        <f>B2</f>
        <v>Mcimobi</v>
      </c>
      <c r="I2" s="3" t="str">
        <f>C2</f>
        <v>AWSimobi</v>
      </c>
      <c r="J2" s="3" t="str">
        <f>D2</f>
        <v>Aceimobi</v>
      </c>
      <c r="K2" s="3" t="e">
        <f>#REF!</f>
        <v>#REF!</v>
      </c>
      <c r="L2" s="3" t="e">
        <f>#REF!</f>
        <v>#REF!</v>
      </c>
      <c r="M2" s="3" t="e">
        <f>#REF!</f>
        <v>#REF!</v>
      </c>
      <c r="N2" s="3" t="e">
        <f>#REF!</f>
        <v>#REF!</v>
      </c>
      <c r="O2" s="3" t="e">
        <f>#REF!</f>
        <v>#REF!</v>
      </c>
      <c r="P2" s="3" t="e">
        <f>#REF!</f>
        <v>#REF!</v>
      </c>
      <c r="Q2" s="3" t="e">
        <f>#REF!</f>
        <v>#REF!</v>
      </c>
      <c r="R2" s="3" t="e">
        <f>#REF!</f>
        <v>#REF!</v>
      </c>
      <c r="S2" s="3" t="e">
        <f>#REF!</f>
        <v>#REF!</v>
      </c>
      <c r="T2" s="3" t="e">
        <f>#REF!</f>
        <v>#REF!</v>
      </c>
      <c r="U2" s="3" t="e">
        <f>#REF!</f>
        <v>#REF!</v>
      </c>
      <c r="V2" s="3" t="e">
        <f>#REF!</f>
        <v>#REF!</v>
      </c>
      <c r="W2" s="3" t="e">
        <f>#REF!</f>
        <v>#REF!</v>
      </c>
      <c r="X2" s="3" t="e">
        <f>#REF!</f>
        <v>#REF!</v>
      </c>
      <c r="Y2" s="3" t="e">
        <f>#REF!</f>
        <v>#REF!</v>
      </c>
      <c r="Z2" s="3" t="e">
        <f>#REF!</f>
        <v>#REF!</v>
      </c>
      <c r="AA2" s="3" t="e">
        <f>#REF!</f>
        <v>#REF!</v>
      </c>
      <c r="AB2" s="3" t="e">
        <f>#REF!</f>
        <v>#REF!</v>
      </c>
      <c r="AC2" s="3"/>
    </row>
    <row r="3" spans="1:29" s="2" customFormat="1" ht="14.25" customHeight="1">
      <c r="A3" s="3" t="s">
        <v>112</v>
      </c>
      <c r="B3" s="39">
        <v>26.43</v>
      </c>
      <c r="C3" s="39">
        <v>33.42</v>
      </c>
      <c r="D3" s="39">
        <v>25.13</v>
      </c>
      <c r="E3" s="2">
        <f t="shared" ref="E3:E34" si="0">DEVSQ(B3:D3)</f>
        <v>39.758066666666693</v>
      </c>
      <c r="G3" s="3" t="str">
        <f t="shared" ref="G3:G34" si="1">A3</f>
        <v>n=1</v>
      </c>
      <c r="H3" s="2">
        <f t="shared" ref="H3:H34" si="2">(RANK(B3,$B3:$D3,1)*COUNTIF($B3:$D3,B3)+COUNTIF($B3:$D3,B3)*(COUNTIF($B3:$D3,B3)-1)/2)/COUNTIF($B3:$D3,B3)</f>
        <v>2</v>
      </c>
      <c r="I3" s="2">
        <f t="shared" ref="I3:I34" si="3">(RANK(C3,$B3:$D3,1)*COUNTIF($B3:$D3,C3)+COUNTIF($B3:$D3,C3)*(COUNTIF($B3:$D3,C3)-1)/2)/COUNTIF($B3:$D3,C3)</f>
        <v>3</v>
      </c>
      <c r="J3" s="2">
        <f t="shared" ref="J3:J34" si="4">(RANK(D3,$B3:$D3,1)*COUNTIF($B3:$D3,D3)+COUNTIF($B3:$D3,D3)*(COUNTIF($B3:$D3,D3)-1)/2)/COUNTIF($B3:$D3,D3)</f>
        <v>1</v>
      </c>
      <c r="K3" s="2" t="e">
        <f>(RANK(#REF!,$B3:$D3,1)*COUNTIF($B3:$D3,#REF!)+COUNTIF($B3:$D3,#REF!)*(COUNTIF($B3:$D3,#REF!)-1)/2)/COUNTIF($B3:$D3,#REF!)</f>
        <v>#REF!</v>
      </c>
      <c r="L3" s="2" t="e">
        <f>(RANK(#REF!,$B3:$D3,1)*COUNTIF($B3:$D3,#REF!)+COUNTIF($B3:$D3,#REF!)*(COUNTIF($B3:$D3,#REF!)-1)/2)/COUNTIF($B3:$D3,#REF!)</f>
        <v>#REF!</v>
      </c>
      <c r="M3" s="2" t="e">
        <f>(RANK(#REF!,$B3:$D3,1)*COUNTIF($B3:$D3,#REF!)+COUNTIF($B3:$D3,#REF!)*(COUNTIF($B3:$D3,#REF!)-1)/2)/COUNTIF($B3:$D3,#REF!)</f>
        <v>#REF!</v>
      </c>
      <c r="N3" s="2" t="e">
        <f>(RANK(#REF!,$B3:$D3,1)*COUNTIF($B3:$D3,#REF!)+COUNTIF($B3:$D3,#REF!)*(COUNTIF($B3:$D3,#REF!)-1)/2)/COUNTIF($B3:$D3,#REF!)</f>
        <v>#REF!</v>
      </c>
      <c r="O3" s="2" t="e">
        <f>(RANK(#REF!,$B3:$D3,1)*COUNTIF($B3:$D3,#REF!)+COUNTIF($B3:$D3,#REF!)*(COUNTIF($B3:$D3,#REF!)-1)/2)/COUNTIF($B3:$D3,#REF!)</f>
        <v>#REF!</v>
      </c>
      <c r="P3" s="2" t="e">
        <f>(RANK(#REF!,$B3:$D3,1)*COUNTIF($B3:$D3,#REF!)+COUNTIF($B3:$D3,#REF!)*(COUNTIF($B3:$D3,#REF!)-1)/2)/COUNTIF($B3:$D3,#REF!)</f>
        <v>#REF!</v>
      </c>
      <c r="Q3" s="2" t="e">
        <f>(RANK(#REF!,$B3:$D3,1)*COUNTIF($B3:$D3,#REF!)+COUNTIF($B3:$D3,#REF!)*(COUNTIF($B3:$D3,#REF!)-1)/2)/COUNTIF($B3:$D3,#REF!)</f>
        <v>#REF!</v>
      </c>
      <c r="R3" s="2" t="e">
        <f>(RANK(#REF!,$B3:$D3,1)*COUNTIF($B3:$D3,#REF!)+COUNTIF($B3:$D3,#REF!)*(COUNTIF($B3:$D3,#REF!)-1)/2)/COUNTIF($B3:$D3,#REF!)</f>
        <v>#REF!</v>
      </c>
      <c r="S3" s="2" t="e">
        <f>(RANK(#REF!,$B3:$D3,1)*COUNTIF($B3:$D3,#REF!)+COUNTIF($B3:$D3,#REF!)*(COUNTIF($B3:$D3,#REF!)-1)/2)/COUNTIF($B3:$D3,#REF!)</f>
        <v>#REF!</v>
      </c>
      <c r="T3" s="2" t="e">
        <f>(RANK(#REF!,$B3:$D3,1)*COUNTIF($B3:$D3,#REF!)+COUNTIF($B3:$D3,#REF!)*(COUNTIF($B3:$D3,#REF!)-1)/2)/COUNTIF($B3:$D3,#REF!)</f>
        <v>#REF!</v>
      </c>
      <c r="U3" s="2" t="e">
        <f>(RANK(#REF!,$B3:$D3,1)*COUNTIF($B3:$D3,#REF!)+COUNTIF($B3:$D3,#REF!)*(COUNTIF($B3:$D3,#REF!)-1)/2)/COUNTIF($B3:$D3,#REF!)</f>
        <v>#REF!</v>
      </c>
      <c r="V3" s="2" t="e">
        <f>(RANK(#REF!,$B3:$D3,1)*COUNTIF($B3:$D3,#REF!)+COUNTIF($B3:$D3,#REF!)*(COUNTIF($B3:$D3,#REF!)-1)/2)/COUNTIF($B3:$D3,#REF!)</f>
        <v>#REF!</v>
      </c>
      <c r="W3" s="2" t="e">
        <f>(RANK(#REF!,$B3:$D3,1)*COUNTIF($B3:$D3,#REF!)+COUNTIF($B3:$D3,#REF!)*(COUNTIF($B3:$D3,#REF!)-1)/2)/COUNTIF($B3:$D3,#REF!)</f>
        <v>#REF!</v>
      </c>
      <c r="X3" s="2" t="e">
        <f>(RANK(#REF!,$B3:$D3,1)*COUNTIF($B3:$D3,#REF!)+COUNTIF($B3:$D3,#REF!)*(COUNTIF($B3:$D3,#REF!)-1)/2)/COUNTIF($B3:$D3,#REF!)</f>
        <v>#REF!</v>
      </c>
      <c r="Y3" s="2" t="e">
        <f>(RANK(#REF!,$B3:$D3,1)*COUNTIF($B3:$D3,#REF!)+COUNTIF($B3:$D3,#REF!)*(COUNTIF($B3:$D3,#REF!)-1)/2)/COUNTIF($B3:$D3,#REF!)</f>
        <v>#REF!</v>
      </c>
      <c r="Z3" s="2" t="e">
        <f>(RANK(#REF!,$B3:$D3,1)*COUNTIF($B3:$D3,#REF!)+COUNTIF($B3:$D3,#REF!)*(COUNTIF($B3:$D3,#REF!)-1)/2)/COUNTIF($B3:$D3,#REF!)</f>
        <v>#REF!</v>
      </c>
      <c r="AA3" s="2" t="e">
        <f>(RANK(#REF!,$B3:$D3,1)*COUNTIF($B3:$D3,#REF!)+COUNTIF($B3:$D3,#REF!)*(COUNTIF($B3:$D3,#REF!)-1)/2)/COUNTIF($B3:$D3,#REF!)</f>
        <v>#REF!</v>
      </c>
      <c r="AB3" s="2" t="e">
        <f>(RANK(#REF!,$B3:$D3,1)*COUNTIF($B3:$D3,#REF!)+COUNTIF($B3:$D3,#REF!)*(COUNTIF($B3:$D3,#REF!)-1)/2)/COUNTIF($B3:$D3,#REF!)</f>
        <v>#REF!</v>
      </c>
    </row>
    <row r="4" spans="1:29" s="2" customFormat="1" ht="14.25" customHeight="1">
      <c r="A4" s="3" t="s">
        <v>111</v>
      </c>
      <c r="B4" s="39">
        <v>16.23</v>
      </c>
      <c r="C4" s="39">
        <v>18.73</v>
      </c>
      <c r="D4" s="39">
        <v>20.16</v>
      </c>
      <c r="E4" s="2">
        <f t="shared" si="0"/>
        <v>7.913266666666666</v>
      </c>
      <c r="G4" s="3" t="str">
        <f t="shared" si="1"/>
        <v>n=2</v>
      </c>
      <c r="H4" s="2">
        <f t="shared" si="2"/>
        <v>1</v>
      </c>
      <c r="I4" s="2">
        <f t="shared" si="3"/>
        <v>2</v>
      </c>
      <c r="J4" s="2">
        <f t="shared" si="4"/>
        <v>3</v>
      </c>
      <c r="K4" s="2" t="e">
        <f>(RANK(#REF!,$B4:$D4,1)*COUNTIF($B4:$D4,#REF!)+COUNTIF($B4:$D4,#REF!)*(COUNTIF($B4:$D4,#REF!)-1)/2)/COUNTIF($B4:$D4,#REF!)</f>
        <v>#REF!</v>
      </c>
      <c r="L4" s="2" t="e">
        <f>(RANK(#REF!,$B4:$D4,1)*COUNTIF($B4:$D4,#REF!)+COUNTIF($B4:$D4,#REF!)*(COUNTIF($B4:$D4,#REF!)-1)/2)/COUNTIF($B4:$D4,#REF!)</f>
        <v>#REF!</v>
      </c>
      <c r="M4" s="2" t="e">
        <f>(RANK(#REF!,$B4:$D4,1)*COUNTIF($B4:$D4,#REF!)+COUNTIF($B4:$D4,#REF!)*(COUNTIF($B4:$D4,#REF!)-1)/2)/COUNTIF($B4:$D4,#REF!)</f>
        <v>#REF!</v>
      </c>
      <c r="N4" s="2" t="e">
        <f>(RANK(#REF!,$B4:$D4,1)*COUNTIF($B4:$D4,#REF!)+COUNTIF($B4:$D4,#REF!)*(COUNTIF($B4:$D4,#REF!)-1)/2)/COUNTIF($B4:$D4,#REF!)</f>
        <v>#REF!</v>
      </c>
      <c r="O4" s="2" t="e">
        <f>(RANK(#REF!,$B4:$D4,1)*COUNTIF($B4:$D4,#REF!)+COUNTIF($B4:$D4,#REF!)*(COUNTIF($B4:$D4,#REF!)-1)/2)/COUNTIF($B4:$D4,#REF!)</f>
        <v>#REF!</v>
      </c>
      <c r="P4" s="2" t="e">
        <f>(RANK(#REF!,$B4:$D4,1)*COUNTIF($B4:$D4,#REF!)+COUNTIF($B4:$D4,#REF!)*(COUNTIF($B4:$D4,#REF!)-1)/2)/COUNTIF($B4:$D4,#REF!)</f>
        <v>#REF!</v>
      </c>
      <c r="Q4" s="2" t="e">
        <f>(RANK(#REF!,$B4:$D4,1)*COUNTIF($B4:$D4,#REF!)+COUNTIF($B4:$D4,#REF!)*(COUNTIF($B4:$D4,#REF!)-1)/2)/COUNTIF($B4:$D4,#REF!)</f>
        <v>#REF!</v>
      </c>
      <c r="R4" s="2" t="e">
        <f>(RANK(#REF!,$B4:$D4,1)*COUNTIF($B4:$D4,#REF!)+COUNTIF($B4:$D4,#REF!)*(COUNTIF($B4:$D4,#REF!)-1)/2)/COUNTIF($B4:$D4,#REF!)</f>
        <v>#REF!</v>
      </c>
      <c r="S4" s="2" t="e">
        <f>(RANK(#REF!,$B4:$D4,1)*COUNTIF($B4:$D4,#REF!)+COUNTIF($B4:$D4,#REF!)*(COUNTIF($B4:$D4,#REF!)-1)/2)/COUNTIF($B4:$D4,#REF!)</f>
        <v>#REF!</v>
      </c>
      <c r="T4" s="2" t="e">
        <f>(RANK(#REF!,$B4:$D4,1)*COUNTIF($B4:$D4,#REF!)+COUNTIF($B4:$D4,#REF!)*(COUNTIF($B4:$D4,#REF!)-1)/2)/COUNTIF($B4:$D4,#REF!)</f>
        <v>#REF!</v>
      </c>
      <c r="U4" s="2" t="e">
        <f>(RANK(#REF!,$B4:$D4,1)*COUNTIF($B4:$D4,#REF!)+COUNTIF($B4:$D4,#REF!)*(COUNTIF($B4:$D4,#REF!)-1)/2)/COUNTIF($B4:$D4,#REF!)</f>
        <v>#REF!</v>
      </c>
      <c r="V4" s="2" t="e">
        <f>(RANK(#REF!,$B4:$D4,1)*COUNTIF($B4:$D4,#REF!)+COUNTIF($B4:$D4,#REF!)*(COUNTIF($B4:$D4,#REF!)-1)/2)/COUNTIF($B4:$D4,#REF!)</f>
        <v>#REF!</v>
      </c>
      <c r="W4" s="2" t="e">
        <f>(RANK(#REF!,$B4:$D4,1)*COUNTIF($B4:$D4,#REF!)+COUNTIF($B4:$D4,#REF!)*(COUNTIF($B4:$D4,#REF!)-1)/2)/COUNTIF($B4:$D4,#REF!)</f>
        <v>#REF!</v>
      </c>
      <c r="X4" s="2" t="e">
        <f>(RANK(#REF!,$B4:$D4,1)*COUNTIF($B4:$D4,#REF!)+COUNTIF($B4:$D4,#REF!)*(COUNTIF($B4:$D4,#REF!)-1)/2)/COUNTIF($B4:$D4,#REF!)</f>
        <v>#REF!</v>
      </c>
      <c r="Y4" s="2" t="e">
        <f>(RANK(#REF!,$B4:$D4,1)*COUNTIF($B4:$D4,#REF!)+COUNTIF($B4:$D4,#REF!)*(COUNTIF($B4:$D4,#REF!)-1)/2)/COUNTIF($B4:$D4,#REF!)</f>
        <v>#REF!</v>
      </c>
      <c r="Z4" s="2" t="e">
        <f>(RANK(#REF!,$B4:$D4,1)*COUNTIF($B4:$D4,#REF!)+COUNTIF($B4:$D4,#REF!)*(COUNTIF($B4:$D4,#REF!)-1)/2)/COUNTIF($B4:$D4,#REF!)</f>
        <v>#REF!</v>
      </c>
      <c r="AA4" s="2" t="e">
        <f>(RANK(#REF!,$B4:$D4,1)*COUNTIF($B4:$D4,#REF!)+COUNTIF($B4:$D4,#REF!)*(COUNTIF($B4:$D4,#REF!)-1)/2)/COUNTIF($B4:$D4,#REF!)</f>
        <v>#REF!</v>
      </c>
      <c r="AB4" s="2" t="e">
        <f>(RANK(#REF!,$B4:$D4,1)*COUNTIF($B4:$D4,#REF!)+COUNTIF($B4:$D4,#REF!)*(COUNTIF($B4:$D4,#REF!)-1)/2)/COUNTIF($B4:$D4,#REF!)</f>
        <v>#REF!</v>
      </c>
    </row>
    <row r="5" spans="1:29" s="2" customFormat="1" ht="14.25" customHeight="1">
      <c r="A5" s="3" t="s">
        <v>110</v>
      </c>
      <c r="B5" s="39">
        <v>23.68</v>
      </c>
      <c r="C5" s="39">
        <v>12.98</v>
      </c>
      <c r="D5" s="39">
        <v>33.11</v>
      </c>
      <c r="E5" s="2">
        <f t="shared" si="0"/>
        <v>202.87726666666663</v>
      </c>
      <c r="G5" s="3" t="str">
        <f t="shared" si="1"/>
        <v>n=3</v>
      </c>
      <c r="H5" s="2">
        <f t="shared" si="2"/>
        <v>2</v>
      </c>
      <c r="I5" s="2">
        <f t="shared" si="3"/>
        <v>1</v>
      </c>
      <c r="J5" s="2">
        <f t="shared" si="4"/>
        <v>3</v>
      </c>
      <c r="K5" s="2" t="e">
        <f>(RANK(#REF!,$B5:$D5,1)*COUNTIF($B5:$D5,#REF!)+COUNTIF($B5:$D5,#REF!)*(COUNTIF($B5:$D5,#REF!)-1)/2)/COUNTIF($B5:$D5,#REF!)</f>
        <v>#REF!</v>
      </c>
      <c r="L5" s="2" t="e">
        <f>(RANK(#REF!,$B5:$D5,1)*COUNTIF($B5:$D5,#REF!)+COUNTIF($B5:$D5,#REF!)*(COUNTIF($B5:$D5,#REF!)-1)/2)/COUNTIF($B5:$D5,#REF!)</f>
        <v>#REF!</v>
      </c>
      <c r="M5" s="2" t="e">
        <f>(RANK(#REF!,$B5:$D5,1)*COUNTIF($B5:$D5,#REF!)+COUNTIF($B5:$D5,#REF!)*(COUNTIF($B5:$D5,#REF!)-1)/2)/COUNTIF($B5:$D5,#REF!)</f>
        <v>#REF!</v>
      </c>
      <c r="N5" s="2" t="e">
        <f>(RANK(#REF!,$B5:$D5,1)*COUNTIF($B5:$D5,#REF!)+COUNTIF($B5:$D5,#REF!)*(COUNTIF($B5:$D5,#REF!)-1)/2)/COUNTIF($B5:$D5,#REF!)</f>
        <v>#REF!</v>
      </c>
      <c r="O5" s="2" t="e">
        <f>(RANK(#REF!,$B5:$D5,1)*COUNTIF($B5:$D5,#REF!)+COUNTIF($B5:$D5,#REF!)*(COUNTIF($B5:$D5,#REF!)-1)/2)/COUNTIF($B5:$D5,#REF!)</f>
        <v>#REF!</v>
      </c>
      <c r="P5" s="2" t="e">
        <f>(RANK(#REF!,$B5:$D5,1)*COUNTIF($B5:$D5,#REF!)+COUNTIF($B5:$D5,#REF!)*(COUNTIF($B5:$D5,#REF!)-1)/2)/COUNTIF($B5:$D5,#REF!)</f>
        <v>#REF!</v>
      </c>
      <c r="Q5" s="2" t="e">
        <f>(RANK(#REF!,$B5:$D5,1)*COUNTIF($B5:$D5,#REF!)+COUNTIF($B5:$D5,#REF!)*(COUNTIF($B5:$D5,#REF!)-1)/2)/COUNTIF($B5:$D5,#REF!)</f>
        <v>#REF!</v>
      </c>
      <c r="R5" s="2" t="e">
        <f>(RANK(#REF!,$B5:$D5,1)*COUNTIF($B5:$D5,#REF!)+COUNTIF($B5:$D5,#REF!)*(COUNTIF($B5:$D5,#REF!)-1)/2)/COUNTIF($B5:$D5,#REF!)</f>
        <v>#REF!</v>
      </c>
      <c r="S5" s="2" t="e">
        <f>(RANK(#REF!,$B5:$D5,1)*COUNTIF($B5:$D5,#REF!)+COUNTIF($B5:$D5,#REF!)*(COUNTIF($B5:$D5,#REF!)-1)/2)/COUNTIF($B5:$D5,#REF!)</f>
        <v>#REF!</v>
      </c>
      <c r="T5" s="2" t="e">
        <f>(RANK(#REF!,$B5:$D5,1)*COUNTIF($B5:$D5,#REF!)+COUNTIF($B5:$D5,#REF!)*(COUNTIF($B5:$D5,#REF!)-1)/2)/COUNTIF($B5:$D5,#REF!)</f>
        <v>#REF!</v>
      </c>
      <c r="U5" s="2" t="e">
        <f>(RANK(#REF!,$B5:$D5,1)*COUNTIF($B5:$D5,#REF!)+COUNTIF($B5:$D5,#REF!)*(COUNTIF($B5:$D5,#REF!)-1)/2)/COUNTIF($B5:$D5,#REF!)</f>
        <v>#REF!</v>
      </c>
      <c r="V5" s="2" t="e">
        <f>(RANK(#REF!,$B5:$D5,1)*COUNTIF($B5:$D5,#REF!)+COUNTIF($B5:$D5,#REF!)*(COUNTIF($B5:$D5,#REF!)-1)/2)/COUNTIF($B5:$D5,#REF!)</f>
        <v>#REF!</v>
      </c>
      <c r="W5" s="2" t="e">
        <f>(RANK(#REF!,$B5:$D5,1)*COUNTIF($B5:$D5,#REF!)+COUNTIF($B5:$D5,#REF!)*(COUNTIF($B5:$D5,#REF!)-1)/2)/COUNTIF($B5:$D5,#REF!)</f>
        <v>#REF!</v>
      </c>
      <c r="X5" s="2" t="e">
        <f>(RANK(#REF!,$B5:$D5,1)*COUNTIF($B5:$D5,#REF!)+COUNTIF($B5:$D5,#REF!)*(COUNTIF($B5:$D5,#REF!)-1)/2)/COUNTIF($B5:$D5,#REF!)</f>
        <v>#REF!</v>
      </c>
      <c r="Y5" s="2" t="e">
        <f>(RANK(#REF!,$B5:$D5,1)*COUNTIF($B5:$D5,#REF!)+COUNTIF($B5:$D5,#REF!)*(COUNTIF($B5:$D5,#REF!)-1)/2)/COUNTIF($B5:$D5,#REF!)</f>
        <v>#REF!</v>
      </c>
      <c r="Z5" s="2" t="e">
        <f>(RANK(#REF!,$B5:$D5,1)*COUNTIF($B5:$D5,#REF!)+COUNTIF($B5:$D5,#REF!)*(COUNTIF($B5:$D5,#REF!)-1)/2)/COUNTIF($B5:$D5,#REF!)</f>
        <v>#REF!</v>
      </c>
      <c r="AA5" s="2" t="e">
        <f>(RANK(#REF!,$B5:$D5,1)*COUNTIF($B5:$D5,#REF!)+COUNTIF($B5:$D5,#REF!)*(COUNTIF($B5:$D5,#REF!)-1)/2)/COUNTIF($B5:$D5,#REF!)</f>
        <v>#REF!</v>
      </c>
      <c r="AB5" s="2" t="e">
        <f>(RANK(#REF!,$B5:$D5,1)*COUNTIF($B5:$D5,#REF!)+COUNTIF($B5:$D5,#REF!)*(COUNTIF($B5:$D5,#REF!)-1)/2)/COUNTIF($B5:$D5,#REF!)</f>
        <v>#REF!</v>
      </c>
    </row>
    <row r="6" spans="1:29" s="2" customFormat="1" ht="14.25" customHeight="1">
      <c r="A6" s="3" t="s">
        <v>109</v>
      </c>
      <c r="B6" s="39">
        <v>26.15</v>
      </c>
      <c r="C6" s="39">
        <v>72.400000000000006</v>
      </c>
      <c r="D6" s="39">
        <v>46.35</v>
      </c>
      <c r="E6" s="2">
        <f t="shared" si="0"/>
        <v>1075.2350000000004</v>
      </c>
      <c r="G6" s="3" t="str">
        <f t="shared" si="1"/>
        <v>n=4</v>
      </c>
      <c r="H6" s="2">
        <f t="shared" si="2"/>
        <v>1</v>
      </c>
      <c r="I6" s="2">
        <f t="shared" si="3"/>
        <v>3</v>
      </c>
      <c r="J6" s="2">
        <f t="shared" si="4"/>
        <v>2</v>
      </c>
      <c r="K6" s="2" t="e">
        <f>(RANK(#REF!,$B6:$D6,1)*COUNTIF($B6:$D6,#REF!)+COUNTIF($B6:$D6,#REF!)*(COUNTIF($B6:$D6,#REF!)-1)/2)/COUNTIF($B6:$D6,#REF!)</f>
        <v>#REF!</v>
      </c>
      <c r="L6" s="2" t="e">
        <f>(RANK(#REF!,$B6:$D6,1)*COUNTIF($B6:$D6,#REF!)+COUNTIF($B6:$D6,#REF!)*(COUNTIF($B6:$D6,#REF!)-1)/2)/COUNTIF($B6:$D6,#REF!)</f>
        <v>#REF!</v>
      </c>
      <c r="M6" s="2" t="e">
        <f>(RANK(#REF!,$B6:$D6,1)*COUNTIF($B6:$D6,#REF!)+COUNTIF($B6:$D6,#REF!)*(COUNTIF($B6:$D6,#REF!)-1)/2)/COUNTIF($B6:$D6,#REF!)</f>
        <v>#REF!</v>
      </c>
      <c r="N6" s="2" t="e">
        <f>(RANK(#REF!,$B6:$D6,1)*COUNTIF($B6:$D6,#REF!)+COUNTIF($B6:$D6,#REF!)*(COUNTIF($B6:$D6,#REF!)-1)/2)/COUNTIF($B6:$D6,#REF!)</f>
        <v>#REF!</v>
      </c>
      <c r="O6" s="2" t="e">
        <f>(RANK(#REF!,$B6:$D6,1)*COUNTIF($B6:$D6,#REF!)+COUNTIF($B6:$D6,#REF!)*(COUNTIF($B6:$D6,#REF!)-1)/2)/COUNTIF($B6:$D6,#REF!)</f>
        <v>#REF!</v>
      </c>
      <c r="P6" s="2" t="e">
        <f>(RANK(#REF!,$B6:$D6,1)*COUNTIF($B6:$D6,#REF!)+COUNTIF($B6:$D6,#REF!)*(COUNTIF($B6:$D6,#REF!)-1)/2)/COUNTIF($B6:$D6,#REF!)</f>
        <v>#REF!</v>
      </c>
      <c r="Q6" s="2" t="e">
        <f>(RANK(#REF!,$B6:$D6,1)*COUNTIF($B6:$D6,#REF!)+COUNTIF($B6:$D6,#REF!)*(COUNTIF($B6:$D6,#REF!)-1)/2)/COUNTIF($B6:$D6,#REF!)</f>
        <v>#REF!</v>
      </c>
      <c r="R6" s="2" t="e">
        <f>(RANK(#REF!,$B6:$D6,1)*COUNTIF($B6:$D6,#REF!)+COUNTIF($B6:$D6,#REF!)*(COUNTIF($B6:$D6,#REF!)-1)/2)/COUNTIF($B6:$D6,#REF!)</f>
        <v>#REF!</v>
      </c>
      <c r="S6" s="2" t="e">
        <f>(RANK(#REF!,$B6:$D6,1)*COUNTIF($B6:$D6,#REF!)+COUNTIF($B6:$D6,#REF!)*(COUNTIF($B6:$D6,#REF!)-1)/2)/COUNTIF($B6:$D6,#REF!)</f>
        <v>#REF!</v>
      </c>
      <c r="T6" s="2" t="e">
        <f>(RANK(#REF!,$B6:$D6,1)*COUNTIF($B6:$D6,#REF!)+COUNTIF($B6:$D6,#REF!)*(COUNTIF($B6:$D6,#REF!)-1)/2)/COUNTIF($B6:$D6,#REF!)</f>
        <v>#REF!</v>
      </c>
      <c r="U6" s="2" t="e">
        <f>(RANK(#REF!,$B6:$D6,1)*COUNTIF($B6:$D6,#REF!)+COUNTIF($B6:$D6,#REF!)*(COUNTIF($B6:$D6,#REF!)-1)/2)/COUNTIF($B6:$D6,#REF!)</f>
        <v>#REF!</v>
      </c>
      <c r="V6" s="2" t="e">
        <f>(RANK(#REF!,$B6:$D6,1)*COUNTIF($B6:$D6,#REF!)+COUNTIF($B6:$D6,#REF!)*(COUNTIF($B6:$D6,#REF!)-1)/2)/COUNTIF($B6:$D6,#REF!)</f>
        <v>#REF!</v>
      </c>
      <c r="W6" s="2" t="e">
        <f>(RANK(#REF!,$B6:$D6,1)*COUNTIF($B6:$D6,#REF!)+COUNTIF($B6:$D6,#REF!)*(COUNTIF($B6:$D6,#REF!)-1)/2)/COUNTIF($B6:$D6,#REF!)</f>
        <v>#REF!</v>
      </c>
      <c r="X6" s="2" t="e">
        <f>(RANK(#REF!,$B6:$D6,1)*COUNTIF($B6:$D6,#REF!)+COUNTIF($B6:$D6,#REF!)*(COUNTIF($B6:$D6,#REF!)-1)/2)/COUNTIF($B6:$D6,#REF!)</f>
        <v>#REF!</v>
      </c>
      <c r="Y6" s="2" t="e">
        <f>(RANK(#REF!,$B6:$D6,1)*COUNTIF($B6:$D6,#REF!)+COUNTIF($B6:$D6,#REF!)*(COUNTIF($B6:$D6,#REF!)-1)/2)/COUNTIF($B6:$D6,#REF!)</f>
        <v>#REF!</v>
      </c>
      <c r="Z6" s="2" t="e">
        <f>(RANK(#REF!,$B6:$D6,1)*COUNTIF($B6:$D6,#REF!)+COUNTIF($B6:$D6,#REF!)*(COUNTIF($B6:$D6,#REF!)-1)/2)/COUNTIF($B6:$D6,#REF!)</f>
        <v>#REF!</v>
      </c>
      <c r="AA6" s="2" t="e">
        <f>(RANK(#REF!,$B6:$D6,1)*COUNTIF($B6:$D6,#REF!)+COUNTIF($B6:$D6,#REF!)*(COUNTIF($B6:$D6,#REF!)-1)/2)/COUNTIF($B6:$D6,#REF!)</f>
        <v>#REF!</v>
      </c>
      <c r="AB6" s="2" t="e">
        <f>(RANK(#REF!,$B6:$D6,1)*COUNTIF($B6:$D6,#REF!)+COUNTIF($B6:$D6,#REF!)*(COUNTIF($B6:$D6,#REF!)-1)/2)/COUNTIF($B6:$D6,#REF!)</f>
        <v>#REF!</v>
      </c>
    </row>
    <row r="7" spans="1:29" s="2" customFormat="1" ht="14.25" customHeight="1">
      <c r="A7" s="3" t="s">
        <v>108</v>
      </c>
      <c r="B7" s="39">
        <v>41.57</v>
      </c>
      <c r="C7" s="39">
        <v>40.6</v>
      </c>
      <c r="D7" s="39">
        <v>39.21</v>
      </c>
      <c r="E7" s="2">
        <f t="shared" si="0"/>
        <v>2.8141999999999987</v>
      </c>
      <c r="G7" s="3" t="str">
        <f t="shared" si="1"/>
        <v>n=5</v>
      </c>
      <c r="H7" s="2">
        <f t="shared" si="2"/>
        <v>3</v>
      </c>
      <c r="I7" s="2">
        <f t="shared" si="3"/>
        <v>2</v>
      </c>
      <c r="J7" s="2">
        <f t="shared" si="4"/>
        <v>1</v>
      </c>
      <c r="K7" s="2" t="e">
        <f>(RANK(#REF!,$B7:$D7,1)*COUNTIF($B7:$D7,#REF!)+COUNTIF($B7:$D7,#REF!)*(COUNTIF($B7:$D7,#REF!)-1)/2)/COUNTIF($B7:$D7,#REF!)</f>
        <v>#REF!</v>
      </c>
      <c r="L7" s="2" t="e">
        <f>(RANK(#REF!,$B7:$D7,1)*COUNTIF($B7:$D7,#REF!)+COUNTIF($B7:$D7,#REF!)*(COUNTIF($B7:$D7,#REF!)-1)/2)/COUNTIF($B7:$D7,#REF!)</f>
        <v>#REF!</v>
      </c>
      <c r="M7" s="2" t="e">
        <f>(RANK(#REF!,$B7:$D7,1)*COUNTIF($B7:$D7,#REF!)+COUNTIF($B7:$D7,#REF!)*(COUNTIF($B7:$D7,#REF!)-1)/2)/COUNTIF($B7:$D7,#REF!)</f>
        <v>#REF!</v>
      </c>
      <c r="N7" s="2" t="e">
        <f>(RANK(#REF!,$B7:$D7,1)*COUNTIF($B7:$D7,#REF!)+COUNTIF($B7:$D7,#REF!)*(COUNTIF($B7:$D7,#REF!)-1)/2)/COUNTIF($B7:$D7,#REF!)</f>
        <v>#REF!</v>
      </c>
      <c r="O7" s="2" t="e">
        <f>(RANK(#REF!,$B7:$D7,1)*COUNTIF($B7:$D7,#REF!)+COUNTIF($B7:$D7,#REF!)*(COUNTIF($B7:$D7,#REF!)-1)/2)/COUNTIF($B7:$D7,#REF!)</f>
        <v>#REF!</v>
      </c>
      <c r="P7" s="2" t="e">
        <f>(RANK(#REF!,$B7:$D7,1)*COUNTIF($B7:$D7,#REF!)+COUNTIF($B7:$D7,#REF!)*(COUNTIF($B7:$D7,#REF!)-1)/2)/COUNTIF($B7:$D7,#REF!)</f>
        <v>#REF!</v>
      </c>
      <c r="Q7" s="2" t="e">
        <f>(RANK(#REF!,$B7:$D7,1)*COUNTIF($B7:$D7,#REF!)+COUNTIF($B7:$D7,#REF!)*(COUNTIF($B7:$D7,#REF!)-1)/2)/COUNTIF($B7:$D7,#REF!)</f>
        <v>#REF!</v>
      </c>
      <c r="R7" s="2" t="e">
        <f>(RANK(#REF!,$B7:$D7,1)*COUNTIF($B7:$D7,#REF!)+COUNTIF($B7:$D7,#REF!)*(COUNTIF($B7:$D7,#REF!)-1)/2)/COUNTIF($B7:$D7,#REF!)</f>
        <v>#REF!</v>
      </c>
      <c r="S7" s="2" t="e">
        <f>(RANK(#REF!,$B7:$D7,1)*COUNTIF($B7:$D7,#REF!)+COUNTIF($B7:$D7,#REF!)*(COUNTIF($B7:$D7,#REF!)-1)/2)/COUNTIF($B7:$D7,#REF!)</f>
        <v>#REF!</v>
      </c>
      <c r="T7" s="2" t="e">
        <f>(RANK(#REF!,$B7:$D7,1)*COUNTIF($B7:$D7,#REF!)+COUNTIF($B7:$D7,#REF!)*(COUNTIF($B7:$D7,#REF!)-1)/2)/COUNTIF($B7:$D7,#REF!)</f>
        <v>#REF!</v>
      </c>
      <c r="U7" s="2" t="e">
        <f>(RANK(#REF!,$B7:$D7,1)*COUNTIF($B7:$D7,#REF!)+COUNTIF($B7:$D7,#REF!)*(COUNTIF($B7:$D7,#REF!)-1)/2)/COUNTIF($B7:$D7,#REF!)</f>
        <v>#REF!</v>
      </c>
      <c r="V7" s="2" t="e">
        <f>(RANK(#REF!,$B7:$D7,1)*COUNTIF($B7:$D7,#REF!)+COUNTIF($B7:$D7,#REF!)*(COUNTIF($B7:$D7,#REF!)-1)/2)/COUNTIF($B7:$D7,#REF!)</f>
        <v>#REF!</v>
      </c>
      <c r="W7" s="2" t="e">
        <f>(RANK(#REF!,$B7:$D7,1)*COUNTIF($B7:$D7,#REF!)+COUNTIF($B7:$D7,#REF!)*(COUNTIF($B7:$D7,#REF!)-1)/2)/COUNTIF($B7:$D7,#REF!)</f>
        <v>#REF!</v>
      </c>
      <c r="X7" s="2" t="e">
        <f>(RANK(#REF!,$B7:$D7,1)*COUNTIF($B7:$D7,#REF!)+COUNTIF($B7:$D7,#REF!)*(COUNTIF($B7:$D7,#REF!)-1)/2)/COUNTIF($B7:$D7,#REF!)</f>
        <v>#REF!</v>
      </c>
      <c r="Y7" s="2" t="e">
        <f>(RANK(#REF!,$B7:$D7,1)*COUNTIF($B7:$D7,#REF!)+COUNTIF($B7:$D7,#REF!)*(COUNTIF($B7:$D7,#REF!)-1)/2)/COUNTIF($B7:$D7,#REF!)</f>
        <v>#REF!</v>
      </c>
      <c r="Z7" s="2" t="e">
        <f>(RANK(#REF!,$B7:$D7,1)*COUNTIF($B7:$D7,#REF!)+COUNTIF($B7:$D7,#REF!)*(COUNTIF($B7:$D7,#REF!)-1)/2)/COUNTIF($B7:$D7,#REF!)</f>
        <v>#REF!</v>
      </c>
      <c r="AA7" s="2" t="e">
        <f>(RANK(#REF!,$B7:$D7,1)*COUNTIF($B7:$D7,#REF!)+COUNTIF($B7:$D7,#REF!)*(COUNTIF($B7:$D7,#REF!)-1)/2)/COUNTIF($B7:$D7,#REF!)</f>
        <v>#REF!</v>
      </c>
      <c r="AB7" s="2" t="e">
        <f>(RANK(#REF!,$B7:$D7,1)*COUNTIF($B7:$D7,#REF!)+COUNTIF($B7:$D7,#REF!)*(COUNTIF($B7:$D7,#REF!)-1)/2)/COUNTIF($B7:$D7,#REF!)</f>
        <v>#REF!</v>
      </c>
    </row>
    <row r="8" spans="1:29" s="2" customFormat="1" ht="14.25" customHeight="1">
      <c r="A8" s="3" t="s">
        <v>107</v>
      </c>
      <c r="B8" s="39">
        <v>13.96</v>
      </c>
      <c r="C8" s="39">
        <v>13.03</v>
      </c>
      <c r="D8" s="39" t="s">
        <v>20</v>
      </c>
      <c r="E8" s="2">
        <f t="shared" si="0"/>
        <v>0.43245000000000139</v>
      </c>
      <c r="G8" s="3" t="str">
        <f t="shared" si="1"/>
        <v>n=6</v>
      </c>
      <c r="H8" s="2">
        <f t="shared" si="2"/>
        <v>2</v>
      </c>
      <c r="I8" s="2">
        <f t="shared" si="3"/>
        <v>1</v>
      </c>
      <c r="J8" s="2" t="e">
        <f t="shared" si="4"/>
        <v>#VALUE!</v>
      </c>
      <c r="K8" s="2" t="e">
        <f>(RANK(#REF!,$B8:$D8,1)*COUNTIF($B8:$D8,#REF!)+COUNTIF($B8:$D8,#REF!)*(COUNTIF($B8:$D8,#REF!)-1)/2)/COUNTIF($B8:$D8,#REF!)</f>
        <v>#REF!</v>
      </c>
      <c r="L8" s="2" t="e">
        <f>(RANK(#REF!,$B8:$D8,1)*COUNTIF($B8:$D8,#REF!)+COUNTIF($B8:$D8,#REF!)*(COUNTIF($B8:$D8,#REF!)-1)/2)/COUNTIF($B8:$D8,#REF!)</f>
        <v>#REF!</v>
      </c>
      <c r="M8" s="2" t="e">
        <f>(RANK(#REF!,$B8:$D8,1)*COUNTIF($B8:$D8,#REF!)+COUNTIF($B8:$D8,#REF!)*(COUNTIF($B8:$D8,#REF!)-1)/2)/COUNTIF($B8:$D8,#REF!)</f>
        <v>#REF!</v>
      </c>
      <c r="N8" s="2" t="e">
        <f>(RANK(#REF!,$B8:$D8,1)*COUNTIF($B8:$D8,#REF!)+COUNTIF($B8:$D8,#REF!)*(COUNTIF($B8:$D8,#REF!)-1)/2)/COUNTIF($B8:$D8,#REF!)</f>
        <v>#REF!</v>
      </c>
      <c r="O8" s="2" t="e">
        <f>(RANK(#REF!,$B8:$D8,1)*COUNTIF($B8:$D8,#REF!)+COUNTIF($B8:$D8,#REF!)*(COUNTIF($B8:$D8,#REF!)-1)/2)/COUNTIF($B8:$D8,#REF!)</f>
        <v>#REF!</v>
      </c>
      <c r="P8" s="2" t="e">
        <f>(RANK(#REF!,$B8:$D8,1)*COUNTIF($B8:$D8,#REF!)+COUNTIF($B8:$D8,#REF!)*(COUNTIF($B8:$D8,#REF!)-1)/2)/COUNTIF($B8:$D8,#REF!)</f>
        <v>#REF!</v>
      </c>
      <c r="Q8" s="2" t="e">
        <f>(RANK(#REF!,$B8:$D8,1)*COUNTIF($B8:$D8,#REF!)+COUNTIF($B8:$D8,#REF!)*(COUNTIF($B8:$D8,#REF!)-1)/2)/COUNTIF($B8:$D8,#REF!)</f>
        <v>#REF!</v>
      </c>
      <c r="R8" s="2" t="e">
        <f>(RANK(#REF!,$B8:$D8,1)*COUNTIF($B8:$D8,#REF!)+COUNTIF($B8:$D8,#REF!)*(COUNTIF($B8:$D8,#REF!)-1)/2)/COUNTIF($B8:$D8,#REF!)</f>
        <v>#REF!</v>
      </c>
      <c r="S8" s="2" t="e">
        <f>(RANK(#REF!,$B8:$D8,1)*COUNTIF($B8:$D8,#REF!)+COUNTIF($B8:$D8,#REF!)*(COUNTIF($B8:$D8,#REF!)-1)/2)/COUNTIF($B8:$D8,#REF!)</f>
        <v>#REF!</v>
      </c>
      <c r="T8" s="2" t="e">
        <f>(RANK(#REF!,$B8:$D8,1)*COUNTIF($B8:$D8,#REF!)+COUNTIF($B8:$D8,#REF!)*(COUNTIF($B8:$D8,#REF!)-1)/2)/COUNTIF($B8:$D8,#REF!)</f>
        <v>#REF!</v>
      </c>
      <c r="U8" s="2" t="e">
        <f>(RANK(#REF!,$B8:$D8,1)*COUNTIF($B8:$D8,#REF!)+COUNTIF($B8:$D8,#REF!)*(COUNTIF($B8:$D8,#REF!)-1)/2)/COUNTIF($B8:$D8,#REF!)</f>
        <v>#REF!</v>
      </c>
      <c r="V8" s="2" t="e">
        <f>(RANK(#REF!,$B8:$D8,1)*COUNTIF($B8:$D8,#REF!)+COUNTIF($B8:$D8,#REF!)*(COUNTIF($B8:$D8,#REF!)-1)/2)/COUNTIF($B8:$D8,#REF!)</f>
        <v>#REF!</v>
      </c>
      <c r="W8" s="2" t="e">
        <f>(RANK(#REF!,$B8:$D8,1)*COUNTIF($B8:$D8,#REF!)+COUNTIF($B8:$D8,#REF!)*(COUNTIF($B8:$D8,#REF!)-1)/2)/COUNTIF($B8:$D8,#REF!)</f>
        <v>#REF!</v>
      </c>
      <c r="X8" s="2" t="e">
        <f>(RANK(#REF!,$B8:$D8,1)*COUNTIF($B8:$D8,#REF!)+COUNTIF($B8:$D8,#REF!)*(COUNTIF($B8:$D8,#REF!)-1)/2)/COUNTIF($B8:$D8,#REF!)</f>
        <v>#REF!</v>
      </c>
      <c r="Y8" s="2" t="e">
        <f>(RANK(#REF!,$B8:$D8,1)*COUNTIF($B8:$D8,#REF!)+COUNTIF($B8:$D8,#REF!)*(COUNTIF($B8:$D8,#REF!)-1)/2)/COUNTIF($B8:$D8,#REF!)</f>
        <v>#REF!</v>
      </c>
      <c r="Z8" s="2" t="e">
        <f>(RANK(#REF!,$B8:$D8,1)*COUNTIF($B8:$D8,#REF!)+COUNTIF($B8:$D8,#REF!)*(COUNTIF($B8:$D8,#REF!)-1)/2)/COUNTIF($B8:$D8,#REF!)</f>
        <v>#REF!</v>
      </c>
      <c r="AA8" s="2" t="e">
        <f>(RANK(#REF!,$B8:$D8,1)*COUNTIF($B8:$D8,#REF!)+COUNTIF($B8:$D8,#REF!)*(COUNTIF($B8:$D8,#REF!)-1)/2)/COUNTIF($B8:$D8,#REF!)</f>
        <v>#REF!</v>
      </c>
      <c r="AB8" s="2" t="e">
        <f>(RANK(#REF!,$B8:$D8,1)*COUNTIF($B8:$D8,#REF!)+COUNTIF($B8:$D8,#REF!)*(COUNTIF($B8:$D8,#REF!)-1)/2)/COUNTIF($B8:$D8,#REF!)</f>
        <v>#REF!</v>
      </c>
    </row>
    <row r="9" spans="1:29" s="2" customFormat="1" ht="14.25" customHeight="1">
      <c r="A9" s="3" t="s">
        <v>106</v>
      </c>
      <c r="B9" s="39">
        <v>11.3</v>
      </c>
      <c r="C9" s="39">
        <v>17.16</v>
      </c>
      <c r="D9" s="39">
        <v>41.07</v>
      </c>
      <c r="E9" s="2">
        <f t="shared" si="0"/>
        <v>497.42686666666668</v>
      </c>
      <c r="G9" s="3" t="str">
        <f t="shared" si="1"/>
        <v>n=7</v>
      </c>
      <c r="H9" s="2">
        <f t="shared" si="2"/>
        <v>1</v>
      </c>
      <c r="I9" s="2">
        <f t="shared" si="3"/>
        <v>2</v>
      </c>
      <c r="J9" s="2">
        <f t="shared" si="4"/>
        <v>3</v>
      </c>
      <c r="K9" s="2" t="e">
        <f>(RANK(#REF!,$B9:$D9,1)*COUNTIF($B9:$D9,#REF!)+COUNTIF($B9:$D9,#REF!)*(COUNTIF($B9:$D9,#REF!)-1)/2)/COUNTIF($B9:$D9,#REF!)</f>
        <v>#REF!</v>
      </c>
      <c r="L9" s="2" t="e">
        <f>(RANK(#REF!,$B9:$D9,1)*COUNTIF($B9:$D9,#REF!)+COUNTIF($B9:$D9,#REF!)*(COUNTIF($B9:$D9,#REF!)-1)/2)/COUNTIF($B9:$D9,#REF!)</f>
        <v>#REF!</v>
      </c>
      <c r="M9" s="2" t="e">
        <f>(RANK(#REF!,$B9:$D9,1)*COUNTIF($B9:$D9,#REF!)+COUNTIF($B9:$D9,#REF!)*(COUNTIF($B9:$D9,#REF!)-1)/2)/COUNTIF($B9:$D9,#REF!)</f>
        <v>#REF!</v>
      </c>
      <c r="N9" s="2" t="e">
        <f>(RANK(#REF!,$B9:$D9,1)*COUNTIF($B9:$D9,#REF!)+COUNTIF($B9:$D9,#REF!)*(COUNTIF($B9:$D9,#REF!)-1)/2)/COUNTIF($B9:$D9,#REF!)</f>
        <v>#REF!</v>
      </c>
      <c r="O9" s="2" t="e">
        <f>(RANK(#REF!,$B9:$D9,1)*COUNTIF($B9:$D9,#REF!)+COUNTIF($B9:$D9,#REF!)*(COUNTIF($B9:$D9,#REF!)-1)/2)/COUNTIF($B9:$D9,#REF!)</f>
        <v>#REF!</v>
      </c>
      <c r="P9" s="2" t="e">
        <f>(RANK(#REF!,$B9:$D9,1)*COUNTIF($B9:$D9,#REF!)+COUNTIF($B9:$D9,#REF!)*(COUNTIF($B9:$D9,#REF!)-1)/2)/COUNTIF($B9:$D9,#REF!)</f>
        <v>#REF!</v>
      </c>
      <c r="Q9" s="2" t="e">
        <f>(RANK(#REF!,$B9:$D9,1)*COUNTIF($B9:$D9,#REF!)+COUNTIF($B9:$D9,#REF!)*(COUNTIF($B9:$D9,#REF!)-1)/2)/COUNTIF($B9:$D9,#REF!)</f>
        <v>#REF!</v>
      </c>
      <c r="R9" s="2" t="e">
        <f>(RANK(#REF!,$B9:$D9,1)*COUNTIF($B9:$D9,#REF!)+COUNTIF($B9:$D9,#REF!)*(COUNTIF($B9:$D9,#REF!)-1)/2)/COUNTIF($B9:$D9,#REF!)</f>
        <v>#REF!</v>
      </c>
      <c r="S9" s="2" t="e">
        <f>(RANK(#REF!,$B9:$D9,1)*COUNTIF($B9:$D9,#REF!)+COUNTIF($B9:$D9,#REF!)*(COUNTIF($B9:$D9,#REF!)-1)/2)/COUNTIF($B9:$D9,#REF!)</f>
        <v>#REF!</v>
      </c>
      <c r="T9" s="2" t="e">
        <f>(RANK(#REF!,$B9:$D9,1)*COUNTIF($B9:$D9,#REF!)+COUNTIF($B9:$D9,#REF!)*(COUNTIF($B9:$D9,#REF!)-1)/2)/COUNTIF($B9:$D9,#REF!)</f>
        <v>#REF!</v>
      </c>
      <c r="U9" s="2" t="e">
        <f>(RANK(#REF!,$B9:$D9,1)*COUNTIF($B9:$D9,#REF!)+COUNTIF($B9:$D9,#REF!)*(COUNTIF($B9:$D9,#REF!)-1)/2)/COUNTIF($B9:$D9,#REF!)</f>
        <v>#REF!</v>
      </c>
      <c r="V9" s="2" t="e">
        <f>(RANK(#REF!,$B9:$D9,1)*COUNTIF($B9:$D9,#REF!)+COUNTIF($B9:$D9,#REF!)*(COUNTIF($B9:$D9,#REF!)-1)/2)/COUNTIF($B9:$D9,#REF!)</f>
        <v>#REF!</v>
      </c>
      <c r="W9" s="2" t="e">
        <f>(RANK(#REF!,$B9:$D9,1)*COUNTIF($B9:$D9,#REF!)+COUNTIF($B9:$D9,#REF!)*(COUNTIF($B9:$D9,#REF!)-1)/2)/COUNTIF($B9:$D9,#REF!)</f>
        <v>#REF!</v>
      </c>
      <c r="X9" s="2" t="e">
        <f>(RANK(#REF!,$B9:$D9,1)*COUNTIF($B9:$D9,#REF!)+COUNTIF($B9:$D9,#REF!)*(COUNTIF($B9:$D9,#REF!)-1)/2)/COUNTIF($B9:$D9,#REF!)</f>
        <v>#REF!</v>
      </c>
      <c r="Y9" s="2" t="e">
        <f>(RANK(#REF!,$B9:$D9,1)*COUNTIF($B9:$D9,#REF!)+COUNTIF($B9:$D9,#REF!)*(COUNTIF($B9:$D9,#REF!)-1)/2)/COUNTIF($B9:$D9,#REF!)</f>
        <v>#REF!</v>
      </c>
      <c r="Z9" s="2" t="e">
        <f>(RANK(#REF!,$B9:$D9,1)*COUNTIF($B9:$D9,#REF!)+COUNTIF($B9:$D9,#REF!)*(COUNTIF($B9:$D9,#REF!)-1)/2)/COUNTIF($B9:$D9,#REF!)</f>
        <v>#REF!</v>
      </c>
      <c r="AA9" s="2" t="e">
        <f>(RANK(#REF!,$B9:$D9,1)*COUNTIF($B9:$D9,#REF!)+COUNTIF($B9:$D9,#REF!)*(COUNTIF($B9:$D9,#REF!)-1)/2)/COUNTIF($B9:$D9,#REF!)</f>
        <v>#REF!</v>
      </c>
      <c r="AB9" s="2" t="e">
        <f>(RANK(#REF!,$B9:$D9,1)*COUNTIF($B9:$D9,#REF!)+COUNTIF($B9:$D9,#REF!)*(COUNTIF($B9:$D9,#REF!)-1)/2)/COUNTIF($B9:$D9,#REF!)</f>
        <v>#REF!</v>
      </c>
    </row>
    <row r="10" spans="1:29" s="2" customFormat="1" ht="14.25" customHeight="1">
      <c r="A10" s="3" t="s">
        <v>105</v>
      </c>
      <c r="B10" s="39">
        <v>30.46</v>
      </c>
      <c r="C10" s="39">
        <v>14.98</v>
      </c>
      <c r="D10" s="39">
        <v>19.18</v>
      </c>
      <c r="E10" s="2">
        <f t="shared" si="0"/>
        <v>128.1696</v>
      </c>
      <c r="G10" s="3" t="str">
        <f t="shared" si="1"/>
        <v>n=8</v>
      </c>
      <c r="H10" s="2">
        <f t="shared" si="2"/>
        <v>3</v>
      </c>
      <c r="I10" s="2">
        <f t="shared" si="3"/>
        <v>1</v>
      </c>
      <c r="J10" s="2">
        <f t="shared" si="4"/>
        <v>2</v>
      </c>
      <c r="K10" s="2" t="e">
        <f>(RANK(#REF!,$B10:$D10,1)*COUNTIF($B10:$D10,#REF!)+COUNTIF($B10:$D10,#REF!)*(COUNTIF($B10:$D10,#REF!)-1)/2)/COUNTIF($B10:$D10,#REF!)</f>
        <v>#REF!</v>
      </c>
      <c r="L10" s="2" t="e">
        <f>(RANK(#REF!,$B10:$D10,1)*COUNTIF($B10:$D10,#REF!)+COUNTIF($B10:$D10,#REF!)*(COUNTIF($B10:$D10,#REF!)-1)/2)/COUNTIF($B10:$D10,#REF!)</f>
        <v>#REF!</v>
      </c>
      <c r="M10" s="2" t="e">
        <f>(RANK(#REF!,$B10:$D10,1)*COUNTIF($B10:$D10,#REF!)+COUNTIF($B10:$D10,#REF!)*(COUNTIF($B10:$D10,#REF!)-1)/2)/COUNTIF($B10:$D10,#REF!)</f>
        <v>#REF!</v>
      </c>
      <c r="N10" s="2" t="e">
        <f>(RANK(#REF!,$B10:$D10,1)*COUNTIF($B10:$D10,#REF!)+COUNTIF($B10:$D10,#REF!)*(COUNTIF($B10:$D10,#REF!)-1)/2)/COUNTIF($B10:$D10,#REF!)</f>
        <v>#REF!</v>
      </c>
      <c r="O10" s="2" t="e">
        <f>(RANK(#REF!,$B10:$D10,1)*COUNTIF($B10:$D10,#REF!)+COUNTIF($B10:$D10,#REF!)*(COUNTIF($B10:$D10,#REF!)-1)/2)/COUNTIF($B10:$D10,#REF!)</f>
        <v>#REF!</v>
      </c>
      <c r="P10" s="2" t="e">
        <f>(RANK(#REF!,$B10:$D10,1)*COUNTIF($B10:$D10,#REF!)+COUNTIF($B10:$D10,#REF!)*(COUNTIF($B10:$D10,#REF!)-1)/2)/COUNTIF($B10:$D10,#REF!)</f>
        <v>#REF!</v>
      </c>
      <c r="Q10" s="2" t="e">
        <f>(RANK(#REF!,$B10:$D10,1)*COUNTIF($B10:$D10,#REF!)+COUNTIF($B10:$D10,#REF!)*(COUNTIF($B10:$D10,#REF!)-1)/2)/COUNTIF($B10:$D10,#REF!)</f>
        <v>#REF!</v>
      </c>
      <c r="R10" s="2" t="e">
        <f>(RANK(#REF!,$B10:$D10,1)*COUNTIF($B10:$D10,#REF!)+COUNTIF($B10:$D10,#REF!)*(COUNTIF($B10:$D10,#REF!)-1)/2)/COUNTIF($B10:$D10,#REF!)</f>
        <v>#REF!</v>
      </c>
      <c r="S10" s="2" t="e">
        <f>(RANK(#REF!,$B10:$D10,1)*COUNTIF($B10:$D10,#REF!)+COUNTIF($B10:$D10,#REF!)*(COUNTIF($B10:$D10,#REF!)-1)/2)/COUNTIF($B10:$D10,#REF!)</f>
        <v>#REF!</v>
      </c>
      <c r="T10" s="2" t="e">
        <f>(RANK(#REF!,$B10:$D10,1)*COUNTIF($B10:$D10,#REF!)+COUNTIF($B10:$D10,#REF!)*(COUNTIF($B10:$D10,#REF!)-1)/2)/COUNTIF($B10:$D10,#REF!)</f>
        <v>#REF!</v>
      </c>
      <c r="U10" s="2" t="e">
        <f>(RANK(#REF!,$B10:$D10,1)*COUNTIF($B10:$D10,#REF!)+COUNTIF($B10:$D10,#REF!)*(COUNTIF($B10:$D10,#REF!)-1)/2)/COUNTIF($B10:$D10,#REF!)</f>
        <v>#REF!</v>
      </c>
      <c r="V10" s="2" t="e">
        <f>(RANK(#REF!,$B10:$D10,1)*COUNTIF($B10:$D10,#REF!)+COUNTIF($B10:$D10,#REF!)*(COUNTIF($B10:$D10,#REF!)-1)/2)/COUNTIF($B10:$D10,#REF!)</f>
        <v>#REF!</v>
      </c>
      <c r="W10" s="2" t="e">
        <f>(RANK(#REF!,$B10:$D10,1)*COUNTIF($B10:$D10,#REF!)+COUNTIF($B10:$D10,#REF!)*(COUNTIF($B10:$D10,#REF!)-1)/2)/COUNTIF($B10:$D10,#REF!)</f>
        <v>#REF!</v>
      </c>
      <c r="X10" s="2" t="e">
        <f>(RANK(#REF!,$B10:$D10,1)*COUNTIF($B10:$D10,#REF!)+COUNTIF($B10:$D10,#REF!)*(COUNTIF($B10:$D10,#REF!)-1)/2)/COUNTIF($B10:$D10,#REF!)</f>
        <v>#REF!</v>
      </c>
      <c r="Y10" s="2" t="e">
        <f>(RANK(#REF!,$B10:$D10,1)*COUNTIF($B10:$D10,#REF!)+COUNTIF($B10:$D10,#REF!)*(COUNTIF($B10:$D10,#REF!)-1)/2)/COUNTIF($B10:$D10,#REF!)</f>
        <v>#REF!</v>
      </c>
      <c r="Z10" s="2" t="e">
        <f>(RANK(#REF!,$B10:$D10,1)*COUNTIF($B10:$D10,#REF!)+COUNTIF($B10:$D10,#REF!)*(COUNTIF($B10:$D10,#REF!)-1)/2)/COUNTIF($B10:$D10,#REF!)</f>
        <v>#REF!</v>
      </c>
      <c r="AA10" s="2" t="e">
        <f>(RANK(#REF!,$B10:$D10,1)*COUNTIF($B10:$D10,#REF!)+COUNTIF($B10:$D10,#REF!)*(COUNTIF($B10:$D10,#REF!)-1)/2)/COUNTIF($B10:$D10,#REF!)</f>
        <v>#REF!</v>
      </c>
      <c r="AB10" s="2" t="e">
        <f>(RANK(#REF!,$B10:$D10,1)*COUNTIF($B10:$D10,#REF!)+COUNTIF($B10:$D10,#REF!)*(COUNTIF($B10:$D10,#REF!)-1)/2)/COUNTIF($B10:$D10,#REF!)</f>
        <v>#REF!</v>
      </c>
    </row>
    <row r="11" spans="1:29" s="2" customFormat="1" ht="14.25" customHeight="1">
      <c r="A11" s="3" t="s">
        <v>104</v>
      </c>
      <c r="B11" s="39">
        <v>54.48</v>
      </c>
      <c r="C11" s="39">
        <v>29.1</v>
      </c>
      <c r="D11" s="39">
        <v>81.150000000000006</v>
      </c>
      <c r="E11" s="2">
        <f t="shared" si="0"/>
        <v>1354.8786000000002</v>
      </c>
      <c r="G11" s="3" t="str">
        <f t="shared" si="1"/>
        <v>n=9</v>
      </c>
      <c r="H11" s="2">
        <f t="shared" si="2"/>
        <v>2</v>
      </c>
      <c r="I11" s="2">
        <f t="shared" si="3"/>
        <v>1</v>
      </c>
      <c r="J11" s="2">
        <f t="shared" si="4"/>
        <v>3</v>
      </c>
      <c r="K11" s="2" t="e">
        <f>(RANK(#REF!,$B11:$D11,1)*COUNTIF($B11:$D11,#REF!)+COUNTIF($B11:$D11,#REF!)*(COUNTIF($B11:$D11,#REF!)-1)/2)/COUNTIF($B11:$D11,#REF!)</f>
        <v>#REF!</v>
      </c>
      <c r="L11" s="2" t="e">
        <f>(RANK(#REF!,$B11:$D11,1)*COUNTIF($B11:$D11,#REF!)+COUNTIF($B11:$D11,#REF!)*(COUNTIF($B11:$D11,#REF!)-1)/2)/COUNTIF($B11:$D11,#REF!)</f>
        <v>#REF!</v>
      </c>
      <c r="M11" s="2" t="e">
        <f>(RANK(#REF!,$B11:$D11,1)*COUNTIF($B11:$D11,#REF!)+COUNTIF($B11:$D11,#REF!)*(COUNTIF($B11:$D11,#REF!)-1)/2)/COUNTIF($B11:$D11,#REF!)</f>
        <v>#REF!</v>
      </c>
      <c r="N11" s="2" t="e">
        <f>(RANK(#REF!,$B11:$D11,1)*COUNTIF($B11:$D11,#REF!)+COUNTIF($B11:$D11,#REF!)*(COUNTIF($B11:$D11,#REF!)-1)/2)/COUNTIF($B11:$D11,#REF!)</f>
        <v>#REF!</v>
      </c>
      <c r="O11" s="2" t="e">
        <f>(RANK(#REF!,$B11:$D11,1)*COUNTIF($B11:$D11,#REF!)+COUNTIF($B11:$D11,#REF!)*(COUNTIF($B11:$D11,#REF!)-1)/2)/COUNTIF($B11:$D11,#REF!)</f>
        <v>#REF!</v>
      </c>
      <c r="P11" s="2" t="e">
        <f>(RANK(#REF!,$B11:$D11,1)*COUNTIF($B11:$D11,#REF!)+COUNTIF($B11:$D11,#REF!)*(COUNTIF($B11:$D11,#REF!)-1)/2)/COUNTIF($B11:$D11,#REF!)</f>
        <v>#REF!</v>
      </c>
      <c r="Q11" s="2" t="e">
        <f>(RANK(#REF!,$B11:$D11,1)*COUNTIF($B11:$D11,#REF!)+COUNTIF($B11:$D11,#REF!)*(COUNTIF($B11:$D11,#REF!)-1)/2)/COUNTIF($B11:$D11,#REF!)</f>
        <v>#REF!</v>
      </c>
      <c r="R11" s="2" t="e">
        <f>(RANK(#REF!,$B11:$D11,1)*COUNTIF($B11:$D11,#REF!)+COUNTIF($B11:$D11,#REF!)*(COUNTIF($B11:$D11,#REF!)-1)/2)/COUNTIF($B11:$D11,#REF!)</f>
        <v>#REF!</v>
      </c>
      <c r="S11" s="2" t="e">
        <f>(RANK(#REF!,$B11:$D11,1)*COUNTIF($B11:$D11,#REF!)+COUNTIF($B11:$D11,#REF!)*(COUNTIF($B11:$D11,#REF!)-1)/2)/COUNTIF($B11:$D11,#REF!)</f>
        <v>#REF!</v>
      </c>
      <c r="T11" s="2" t="e">
        <f>(RANK(#REF!,$B11:$D11,1)*COUNTIF($B11:$D11,#REF!)+COUNTIF($B11:$D11,#REF!)*(COUNTIF($B11:$D11,#REF!)-1)/2)/COUNTIF($B11:$D11,#REF!)</f>
        <v>#REF!</v>
      </c>
      <c r="U11" s="2" t="e">
        <f>(RANK(#REF!,$B11:$D11,1)*COUNTIF($B11:$D11,#REF!)+COUNTIF($B11:$D11,#REF!)*(COUNTIF($B11:$D11,#REF!)-1)/2)/COUNTIF($B11:$D11,#REF!)</f>
        <v>#REF!</v>
      </c>
      <c r="V11" s="2" t="e">
        <f>(RANK(#REF!,$B11:$D11,1)*COUNTIF($B11:$D11,#REF!)+COUNTIF($B11:$D11,#REF!)*(COUNTIF($B11:$D11,#REF!)-1)/2)/COUNTIF($B11:$D11,#REF!)</f>
        <v>#REF!</v>
      </c>
      <c r="W11" s="2" t="e">
        <f>(RANK(#REF!,$B11:$D11,1)*COUNTIF($B11:$D11,#REF!)+COUNTIF($B11:$D11,#REF!)*(COUNTIF($B11:$D11,#REF!)-1)/2)/COUNTIF($B11:$D11,#REF!)</f>
        <v>#REF!</v>
      </c>
      <c r="X11" s="2" t="e">
        <f>(RANK(#REF!,$B11:$D11,1)*COUNTIF($B11:$D11,#REF!)+COUNTIF($B11:$D11,#REF!)*(COUNTIF($B11:$D11,#REF!)-1)/2)/COUNTIF($B11:$D11,#REF!)</f>
        <v>#REF!</v>
      </c>
      <c r="Y11" s="2" t="e">
        <f>(RANK(#REF!,$B11:$D11,1)*COUNTIF($B11:$D11,#REF!)+COUNTIF($B11:$D11,#REF!)*(COUNTIF($B11:$D11,#REF!)-1)/2)/COUNTIF($B11:$D11,#REF!)</f>
        <v>#REF!</v>
      </c>
      <c r="Z11" s="2" t="e">
        <f>(RANK(#REF!,$B11:$D11,1)*COUNTIF($B11:$D11,#REF!)+COUNTIF($B11:$D11,#REF!)*(COUNTIF($B11:$D11,#REF!)-1)/2)/COUNTIF($B11:$D11,#REF!)</f>
        <v>#REF!</v>
      </c>
      <c r="AA11" s="2" t="e">
        <f>(RANK(#REF!,$B11:$D11,1)*COUNTIF($B11:$D11,#REF!)+COUNTIF($B11:$D11,#REF!)*(COUNTIF($B11:$D11,#REF!)-1)/2)/COUNTIF($B11:$D11,#REF!)</f>
        <v>#REF!</v>
      </c>
      <c r="AB11" s="2" t="e">
        <f>(RANK(#REF!,$B11:$D11,1)*COUNTIF($B11:$D11,#REF!)+COUNTIF($B11:$D11,#REF!)*(COUNTIF($B11:$D11,#REF!)-1)/2)/COUNTIF($B11:$D11,#REF!)</f>
        <v>#REF!</v>
      </c>
    </row>
    <row r="12" spans="1:29" s="2" customFormat="1" ht="14.25" customHeight="1">
      <c r="A12" s="3" t="s">
        <v>103</v>
      </c>
      <c r="B12" s="39">
        <v>20.13</v>
      </c>
      <c r="C12" s="39">
        <v>13.48</v>
      </c>
      <c r="D12" s="39">
        <v>26.33</v>
      </c>
      <c r="E12" s="2">
        <f t="shared" si="0"/>
        <v>82.59499999999997</v>
      </c>
      <c r="G12" s="3" t="str">
        <f t="shared" si="1"/>
        <v>n=10</v>
      </c>
      <c r="H12" s="2">
        <f t="shared" si="2"/>
        <v>2</v>
      </c>
      <c r="I12" s="2">
        <f t="shared" si="3"/>
        <v>1</v>
      </c>
      <c r="J12" s="2">
        <f t="shared" si="4"/>
        <v>3</v>
      </c>
      <c r="K12" s="2" t="e">
        <f>(RANK(#REF!,$B12:$D12,1)*COUNTIF($B12:$D12,#REF!)+COUNTIF($B12:$D12,#REF!)*(COUNTIF($B12:$D12,#REF!)-1)/2)/COUNTIF($B12:$D12,#REF!)</f>
        <v>#REF!</v>
      </c>
      <c r="L12" s="2" t="e">
        <f>(RANK(#REF!,$B12:$D12,1)*COUNTIF($B12:$D12,#REF!)+COUNTIF($B12:$D12,#REF!)*(COUNTIF($B12:$D12,#REF!)-1)/2)/COUNTIF($B12:$D12,#REF!)</f>
        <v>#REF!</v>
      </c>
      <c r="M12" s="2" t="e">
        <f>(RANK(#REF!,$B12:$D12,1)*COUNTIF($B12:$D12,#REF!)+COUNTIF($B12:$D12,#REF!)*(COUNTIF($B12:$D12,#REF!)-1)/2)/COUNTIF($B12:$D12,#REF!)</f>
        <v>#REF!</v>
      </c>
      <c r="N12" s="2" t="e">
        <f>(RANK(#REF!,$B12:$D12,1)*COUNTIF($B12:$D12,#REF!)+COUNTIF($B12:$D12,#REF!)*(COUNTIF($B12:$D12,#REF!)-1)/2)/COUNTIF($B12:$D12,#REF!)</f>
        <v>#REF!</v>
      </c>
      <c r="O12" s="2" t="e">
        <f>(RANK(#REF!,$B12:$D12,1)*COUNTIF($B12:$D12,#REF!)+COUNTIF($B12:$D12,#REF!)*(COUNTIF($B12:$D12,#REF!)-1)/2)/COUNTIF($B12:$D12,#REF!)</f>
        <v>#REF!</v>
      </c>
      <c r="P12" s="2" t="e">
        <f>(RANK(#REF!,$B12:$D12,1)*COUNTIF($B12:$D12,#REF!)+COUNTIF($B12:$D12,#REF!)*(COUNTIF($B12:$D12,#REF!)-1)/2)/COUNTIF($B12:$D12,#REF!)</f>
        <v>#REF!</v>
      </c>
      <c r="Q12" s="2" t="e">
        <f>(RANK(#REF!,$B12:$D12,1)*COUNTIF($B12:$D12,#REF!)+COUNTIF($B12:$D12,#REF!)*(COUNTIF($B12:$D12,#REF!)-1)/2)/COUNTIF($B12:$D12,#REF!)</f>
        <v>#REF!</v>
      </c>
      <c r="R12" s="2" t="e">
        <f>(RANK(#REF!,$B12:$D12,1)*COUNTIF($B12:$D12,#REF!)+COUNTIF($B12:$D12,#REF!)*(COUNTIF($B12:$D12,#REF!)-1)/2)/COUNTIF($B12:$D12,#REF!)</f>
        <v>#REF!</v>
      </c>
      <c r="S12" s="2" t="e">
        <f>(RANK(#REF!,$B12:$D12,1)*COUNTIF($B12:$D12,#REF!)+COUNTIF($B12:$D12,#REF!)*(COUNTIF($B12:$D12,#REF!)-1)/2)/COUNTIF($B12:$D12,#REF!)</f>
        <v>#REF!</v>
      </c>
      <c r="T12" s="2" t="e">
        <f>(RANK(#REF!,$B12:$D12,1)*COUNTIF($B12:$D12,#REF!)+COUNTIF($B12:$D12,#REF!)*(COUNTIF($B12:$D12,#REF!)-1)/2)/COUNTIF($B12:$D12,#REF!)</f>
        <v>#REF!</v>
      </c>
      <c r="U12" s="2" t="e">
        <f>(RANK(#REF!,$B12:$D12,1)*COUNTIF($B12:$D12,#REF!)+COUNTIF($B12:$D12,#REF!)*(COUNTIF($B12:$D12,#REF!)-1)/2)/COUNTIF($B12:$D12,#REF!)</f>
        <v>#REF!</v>
      </c>
      <c r="V12" s="2" t="e">
        <f>(RANK(#REF!,$B12:$D12,1)*COUNTIF($B12:$D12,#REF!)+COUNTIF($B12:$D12,#REF!)*(COUNTIF($B12:$D12,#REF!)-1)/2)/COUNTIF($B12:$D12,#REF!)</f>
        <v>#REF!</v>
      </c>
      <c r="W12" s="2" t="e">
        <f>(RANK(#REF!,$B12:$D12,1)*COUNTIF($B12:$D12,#REF!)+COUNTIF($B12:$D12,#REF!)*(COUNTIF($B12:$D12,#REF!)-1)/2)/COUNTIF($B12:$D12,#REF!)</f>
        <v>#REF!</v>
      </c>
      <c r="X12" s="2" t="e">
        <f>(RANK(#REF!,$B12:$D12,1)*COUNTIF($B12:$D12,#REF!)+COUNTIF($B12:$D12,#REF!)*(COUNTIF($B12:$D12,#REF!)-1)/2)/COUNTIF($B12:$D12,#REF!)</f>
        <v>#REF!</v>
      </c>
      <c r="Y12" s="2" t="e">
        <f>(RANK(#REF!,$B12:$D12,1)*COUNTIF($B12:$D12,#REF!)+COUNTIF($B12:$D12,#REF!)*(COUNTIF($B12:$D12,#REF!)-1)/2)/COUNTIF($B12:$D12,#REF!)</f>
        <v>#REF!</v>
      </c>
      <c r="Z12" s="2" t="e">
        <f>(RANK(#REF!,$B12:$D12,1)*COUNTIF($B12:$D12,#REF!)+COUNTIF($B12:$D12,#REF!)*(COUNTIF($B12:$D12,#REF!)-1)/2)/COUNTIF($B12:$D12,#REF!)</f>
        <v>#REF!</v>
      </c>
      <c r="AA12" s="2" t="e">
        <f>(RANK(#REF!,$B12:$D12,1)*COUNTIF($B12:$D12,#REF!)+COUNTIF($B12:$D12,#REF!)*(COUNTIF($B12:$D12,#REF!)-1)/2)/COUNTIF($B12:$D12,#REF!)</f>
        <v>#REF!</v>
      </c>
      <c r="AB12" s="2" t="e">
        <f>(RANK(#REF!,$B12:$D12,1)*COUNTIF($B12:$D12,#REF!)+COUNTIF($B12:$D12,#REF!)*(COUNTIF($B12:$D12,#REF!)-1)/2)/COUNTIF($B12:$D12,#REF!)</f>
        <v>#REF!</v>
      </c>
    </row>
    <row r="13" spans="1:29" s="2" customFormat="1" ht="14.25" customHeight="1">
      <c r="A13" s="3" t="s">
        <v>102</v>
      </c>
      <c r="B13" s="39">
        <v>82.77</v>
      </c>
      <c r="C13" s="39">
        <v>92.19</v>
      </c>
      <c r="D13" s="39">
        <v>52.17</v>
      </c>
      <c r="E13" s="2">
        <f t="shared" si="0"/>
        <v>875.56559999999979</v>
      </c>
      <c r="G13" s="3" t="str">
        <f t="shared" si="1"/>
        <v>n=11</v>
      </c>
      <c r="H13" s="2">
        <f t="shared" si="2"/>
        <v>2</v>
      </c>
      <c r="I13" s="2">
        <f t="shared" si="3"/>
        <v>3</v>
      </c>
      <c r="J13" s="2">
        <f t="shared" si="4"/>
        <v>1</v>
      </c>
      <c r="K13" s="2" t="e">
        <f>(RANK(#REF!,$B13:$D13,1)*COUNTIF($B13:$D13,#REF!)+COUNTIF($B13:$D13,#REF!)*(COUNTIF($B13:$D13,#REF!)-1)/2)/COUNTIF($B13:$D13,#REF!)</f>
        <v>#REF!</v>
      </c>
      <c r="L13" s="2" t="e">
        <f>(RANK(#REF!,$B13:$D13,1)*COUNTIF($B13:$D13,#REF!)+COUNTIF($B13:$D13,#REF!)*(COUNTIF($B13:$D13,#REF!)-1)/2)/COUNTIF($B13:$D13,#REF!)</f>
        <v>#REF!</v>
      </c>
      <c r="M13" s="2" t="e">
        <f>(RANK(#REF!,$B13:$D13,1)*COUNTIF($B13:$D13,#REF!)+COUNTIF($B13:$D13,#REF!)*(COUNTIF($B13:$D13,#REF!)-1)/2)/COUNTIF($B13:$D13,#REF!)</f>
        <v>#REF!</v>
      </c>
      <c r="N13" s="2" t="e">
        <f>(RANK(#REF!,$B13:$D13,1)*COUNTIF($B13:$D13,#REF!)+COUNTIF($B13:$D13,#REF!)*(COUNTIF($B13:$D13,#REF!)-1)/2)/COUNTIF($B13:$D13,#REF!)</f>
        <v>#REF!</v>
      </c>
      <c r="O13" s="2" t="e">
        <f>(RANK(#REF!,$B13:$D13,1)*COUNTIF($B13:$D13,#REF!)+COUNTIF($B13:$D13,#REF!)*(COUNTIF($B13:$D13,#REF!)-1)/2)/COUNTIF($B13:$D13,#REF!)</f>
        <v>#REF!</v>
      </c>
      <c r="P13" s="2" t="e">
        <f>(RANK(#REF!,$B13:$D13,1)*COUNTIF($B13:$D13,#REF!)+COUNTIF($B13:$D13,#REF!)*(COUNTIF($B13:$D13,#REF!)-1)/2)/COUNTIF($B13:$D13,#REF!)</f>
        <v>#REF!</v>
      </c>
      <c r="Q13" s="2" t="e">
        <f>(RANK(#REF!,$B13:$D13,1)*COUNTIF($B13:$D13,#REF!)+COUNTIF($B13:$D13,#REF!)*(COUNTIF($B13:$D13,#REF!)-1)/2)/COUNTIF($B13:$D13,#REF!)</f>
        <v>#REF!</v>
      </c>
      <c r="R13" s="2" t="e">
        <f>(RANK(#REF!,$B13:$D13,1)*COUNTIF($B13:$D13,#REF!)+COUNTIF($B13:$D13,#REF!)*(COUNTIF($B13:$D13,#REF!)-1)/2)/COUNTIF($B13:$D13,#REF!)</f>
        <v>#REF!</v>
      </c>
      <c r="S13" s="2" t="e">
        <f>(RANK(#REF!,$B13:$D13,1)*COUNTIF($B13:$D13,#REF!)+COUNTIF($B13:$D13,#REF!)*(COUNTIF($B13:$D13,#REF!)-1)/2)/COUNTIF($B13:$D13,#REF!)</f>
        <v>#REF!</v>
      </c>
      <c r="T13" s="2" t="e">
        <f>(RANK(#REF!,$B13:$D13,1)*COUNTIF($B13:$D13,#REF!)+COUNTIF($B13:$D13,#REF!)*(COUNTIF($B13:$D13,#REF!)-1)/2)/COUNTIF($B13:$D13,#REF!)</f>
        <v>#REF!</v>
      </c>
      <c r="U13" s="2" t="e">
        <f>(RANK(#REF!,$B13:$D13,1)*COUNTIF($B13:$D13,#REF!)+COUNTIF($B13:$D13,#REF!)*(COUNTIF($B13:$D13,#REF!)-1)/2)/COUNTIF($B13:$D13,#REF!)</f>
        <v>#REF!</v>
      </c>
      <c r="V13" s="2" t="e">
        <f>(RANK(#REF!,$B13:$D13,1)*COUNTIF($B13:$D13,#REF!)+COUNTIF($B13:$D13,#REF!)*(COUNTIF($B13:$D13,#REF!)-1)/2)/COUNTIF($B13:$D13,#REF!)</f>
        <v>#REF!</v>
      </c>
      <c r="W13" s="2" t="e">
        <f>(RANK(#REF!,$B13:$D13,1)*COUNTIF($B13:$D13,#REF!)+COUNTIF($B13:$D13,#REF!)*(COUNTIF($B13:$D13,#REF!)-1)/2)/COUNTIF($B13:$D13,#REF!)</f>
        <v>#REF!</v>
      </c>
      <c r="X13" s="2" t="e">
        <f>(RANK(#REF!,$B13:$D13,1)*COUNTIF($B13:$D13,#REF!)+COUNTIF($B13:$D13,#REF!)*(COUNTIF($B13:$D13,#REF!)-1)/2)/COUNTIF($B13:$D13,#REF!)</f>
        <v>#REF!</v>
      </c>
      <c r="Y13" s="2" t="e">
        <f>(RANK(#REF!,$B13:$D13,1)*COUNTIF($B13:$D13,#REF!)+COUNTIF($B13:$D13,#REF!)*(COUNTIF($B13:$D13,#REF!)-1)/2)/COUNTIF($B13:$D13,#REF!)</f>
        <v>#REF!</v>
      </c>
      <c r="Z13" s="2" t="e">
        <f>(RANK(#REF!,$B13:$D13,1)*COUNTIF($B13:$D13,#REF!)+COUNTIF($B13:$D13,#REF!)*(COUNTIF($B13:$D13,#REF!)-1)/2)/COUNTIF($B13:$D13,#REF!)</f>
        <v>#REF!</v>
      </c>
      <c r="AA13" s="2" t="e">
        <f>(RANK(#REF!,$B13:$D13,1)*COUNTIF($B13:$D13,#REF!)+COUNTIF($B13:$D13,#REF!)*(COUNTIF($B13:$D13,#REF!)-1)/2)/COUNTIF($B13:$D13,#REF!)</f>
        <v>#REF!</v>
      </c>
      <c r="AB13" s="2" t="e">
        <f>(RANK(#REF!,$B13:$D13,1)*COUNTIF($B13:$D13,#REF!)+COUNTIF($B13:$D13,#REF!)*(COUNTIF($B13:$D13,#REF!)-1)/2)/COUNTIF($B13:$D13,#REF!)</f>
        <v>#REF!</v>
      </c>
    </row>
    <row r="14" spans="1:29" s="2" customFormat="1" ht="14.25" customHeight="1">
      <c r="A14" s="3" t="s">
        <v>101</v>
      </c>
      <c r="B14" s="39">
        <v>14.01</v>
      </c>
      <c r="C14" s="39">
        <v>21</v>
      </c>
      <c r="D14" s="39">
        <v>65.19</v>
      </c>
      <c r="E14" s="2">
        <f t="shared" si="0"/>
        <v>1540.3361999999997</v>
      </c>
      <c r="G14" s="3" t="str">
        <f t="shared" si="1"/>
        <v>n=12</v>
      </c>
      <c r="H14" s="2">
        <f t="shared" si="2"/>
        <v>1</v>
      </c>
      <c r="I14" s="2">
        <f t="shared" si="3"/>
        <v>2</v>
      </c>
      <c r="J14" s="2">
        <f t="shared" si="4"/>
        <v>3</v>
      </c>
      <c r="K14" s="2" t="e">
        <f>(RANK(#REF!,$B14:$D14,1)*COUNTIF($B14:$D14,#REF!)+COUNTIF($B14:$D14,#REF!)*(COUNTIF($B14:$D14,#REF!)-1)/2)/COUNTIF($B14:$D14,#REF!)</f>
        <v>#REF!</v>
      </c>
      <c r="L14" s="2" t="e">
        <f>(RANK(#REF!,$B14:$D14,1)*COUNTIF($B14:$D14,#REF!)+COUNTIF($B14:$D14,#REF!)*(COUNTIF($B14:$D14,#REF!)-1)/2)/COUNTIF($B14:$D14,#REF!)</f>
        <v>#REF!</v>
      </c>
      <c r="M14" s="2" t="e">
        <f>(RANK(#REF!,$B14:$D14,1)*COUNTIF($B14:$D14,#REF!)+COUNTIF($B14:$D14,#REF!)*(COUNTIF($B14:$D14,#REF!)-1)/2)/COUNTIF($B14:$D14,#REF!)</f>
        <v>#REF!</v>
      </c>
      <c r="N14" s="2" t="e">
        <f>(RANK(#REF!,$B14:$D14,1)*COUNTIF($B14:$D14,#REF!)+COUNTIF($B14:$D14,#REF!)*(COUNTIF($B14:$D14,#REF!)-1)/2)/COUNTIF($B14:$D14,#REF!)</f>
        <v>#REF!</v>
      </c>
      <c r="O14" s="2" t="e">
        <f>(RANK(#REF!,$B14:$D14,1)*COUNTIF($B14:$D14,#REF!)+COUNTIF($B14:$D14,#REF!)*(COUNTIF($B14:$D14,#REF!)-1)/2)/COUNTIF($B14:$D14,#REF!)</f>
        <v>#REF!</v>
      </c>
      <c r="P14" s="2" t="e">
        <f>(RANK(#REF!,$B14:$D14,1)*COUNTIF($B14:$D14,#REF!)+COUNTIF($B14:$D14,#REF!)*(COUNTIF($B14:$D14,#REF!)-1)/2)/COUNTIF($B14:$D14,#REF!)</f>
        <v>#REF!</v>
      </c>
      <c r="Q14" s="2" t="e">
        <f>(RANK(#REF!,$B14:$D14,1)*COUNTIF($B14:$D14,#REF!)+COUNTIF($B14:$D14,#REF!)*(COUNTIF($B14:$D14,#REF!)-1)/2)/COUNTIF($B14:$D14,#REF!)</f>
        <v>#REF!</v>
      </c>
      <c r="R14" s="2" t="e">
        <f>(RANK(#REF!,$B14:$D14,1)*COUNTIF($B14:$D14,#REF!)+COUNTIF($B14:$D14,#REF!)*(COUNTIF($B14:$D14,#REF!)-1)/2)/COUNTIF($B14:$D14,#REF!)</f>
        <v>#REF!</v>
      </c>
      <c r="S14" s="2" t="e">
        <f>(RANK(#REF!,$B14:$D14,1)*COUNTIF($B14:$D14,#REF!)+COUNTIF($B14:$D14,#REF!)*(COUNTIF($B14:$D14,#REF!)-1)/2)/COUNTIF($B14:$D14,#REF!)</f>
        <v>#REF!</v>
      </c>
      <c r="T14" s="2" t="e">
        <f>(RANK(#REF!,$B14:$D14,1)*COUNTIF($B14:$D14,#REF!)+COUNTIF($B14:$D14,#REF!)*(COUNTIF($B14:$D14,#REF!)-1)/2)/COUNTIF($B14:$D14,#REF!)</f>
        <v>#REF!</v>
      </c>
      <c r="U14" s="2" t="e">
        <f>(RANK(#REF!,$B14:$D14,1)*COUNTIF($B14:$D14,#REF!)+COUNTIF($B14:$D14,#REF!)*(COUNTIF($B14:$D14,#REF!)-1)/2)/COUNTIF($B14:$D14,#REF!)</f>
        <v>#REF!</v>
      </c>
      <c r="V14" s="2" t="e">
        <f>(RANK(#REF!,$B14:$D14,1)*COUNTIF($B14:$D14,#REF!)+COUNTIF($B14:$D14,#REF!)*(COUNTIF($B14:$D14,#REF!)-1)/2)/COUNTIF($B14:$D14,#REF!)</f>
        <v>#REF!</v>
      </c>
      <c r="W14" s="2" t="e">
        <f>(RANK(#REF!,$B14:$D14,1)*COUNTIF($B14:$D14,#REF!)+COUNTIF($B14:$D14,#REF!)*(COUNTIF($B14:$D14,#REF!)-1)/2)/COUNTIF($B14:$D14,#REF!)</f>
        <v>#REF!</v>
      </c>
      <c r="X14" s="2" t="e">
        <f>(RANK(#REF!,$B14:$D14,1)*COUNTIF($B14:$D14,#REF!)+COUNTIF($B14:$D14,#REF!)*(COUNTIF($B14:$D14,#REF!)-1)/2)/COUNTIF($B14:$D14,#REF!)</f>
        <v>#REF!</v>
      </c>
      <c r="Y14" s="2" t="e">
        <f>(RANK(#REF!,$B14:$D14,1)*COUNTIF($B14:$D14,#REF!)+COUNTIF($B14:$D14,#REF!)*(COUNTIF($B14:$D14,#REF!)-1)/2)/COUNTIF($B14:$D14,#REF!)</f>
        <v>#REF!</v>
      </c>
      <c r="Z14" s="2" t="e">
        <f>(RANK(#REF!,$B14:$D14,1)*COUNTIF($B14:$D14,#REF!)+COUNTIF($B14:$D14,#REF!)*(COUNTIF($B14:$D14,#REF!)-1)/2)/COUNTIF($B14:$D14,#REF!)</f>
        <v>#REF!</v>
      </c>
      <c r="AA14" s="2" t="e">
        <f>(RANK(#REF!,$B14:$D14,1)*COUNTIF($B14:$D14,#REF!)+COUNTIF($B14:$D14,#REF!)*(COUNTIF($B14:$D14,#REF!)-1)/2)/COUNTIF($B14:$D14,#REF!)</f>
        <v>#REF!</v>
      </c>
      <c r="AB14" s="2" t="e">
        <f>(RANK(#REF!,$B14:$D14,1)*COUNTIF($B14:$D14,#REF!)+COUNTIF($B14:$D14,#REF!)*(COUNTIF($B14:$D14,#REF!)-1)/2)/COUNTIF($B14:$D14,#REF!)</f>
        <v>#REF!</v>
      </c>
    </row>
    <row r="15" spans="1:29" s="2" customFormat="1" ht="14.25" customHeight="1">
      <c r="A15" s="3" t="s">
        <v>100</v>
      </c>
      <c r="B15" s="39">
        <v>21.18</v>
      </c>
      <c r="C15" s="39">
        <v>20.86</v>
      </c>
      <c r="D15" s="39">
        <v>43.08</v>
      </c>
      <c r="E15" s="2">
        <f t="shared" si="0"/>
        <v>324.48026666666664</v>
      </c>
      <c r="G15" s="3" t="str">
        <f t="shared" si="1"/>
        <v>n=13</v>
      </c>
      <c r="H15" s="2">
        <f t="shared" si="2"/>
        <v>2</v>
      </c>
      <c r="I15" s="2">
        <f t="shared" si="3"/>
        <v>1</v>
      </c>
      <c r="J15" s="2">
        <f t="shared" si="4"/>
        <v>3</v>
      </c>
      <c r="K15" s="2" t="e">
        <f>(RANK(#REF!,$B15:$D15,1)*COUNTIF($B15:$D15,#REF!)+COUNTIF($B15:$D15,#REF!)*(COUNTIF($B15:$D15,#REF!)-1)/2)/COUNTIF($B15:$D15,#REF!)</f>
        <v>#REF!</v>
      </c>
      <c r="L15" s="2" t="e">
        <f>(RANK(#REF!,$B15:$D15,1)*COUNTIF($B15:$D15,#REF!)+COUNTIF($B15:$D15,#REF!)*(COUNTIF($B15:$D15,#REF!)-1)/2)/COUNTIF($B15:$D15,#REF!)</f>
        <v>#REF!</v>
      </c>
      <c r="M15" s="2" t="e">
        <f>(RANK(#REF!,$B15:$D15,1)*COUNTIF($B15:$D15,#REF!)+COUNTIF($B15:$D15,#REF!)*(COUNTIF($B15:$D15,#REF!)-1)/2)/COUNTIF($B15:$D15,#REF!)</f>
        <v>#REF!</v>
      </c>
      <c r="N15" s="2" t="e">
        <f>(RANK(#REF!,$B15:$D15,1)*COUNTIF($B15:$D15,#REF!)+COUNTIF($B15:$D15,#REF!)*(COUNTIF($B15:$D15,#REF!)-1)/2)/COUNTIF($B15:$D15,#REF!)</f>
        <v>#REF!</v>
      </c>
      <c r="O15" s="2" t="e">
        <f>(RANK(#REF!,$B15:$D15,1)*COUNTIF($B15:$D15,#REF!)+COUNTIF($B15:$D15,#REF!)*(COUNTIF($B15:$D15,#REF!)-1)/2)/COUNTIF($B15:$D15,#REF!)</f>
        <v>#REF!</v>
      </c>
      <c r="P15" s="2" t="e">
        <f>(RANK(#REF!,$B15:$D15,1)*COUNTIF($B15:$D15,#REF!)+COUNTIF($B15:$D15,#REF!)*(COUNTIF($B15:$D15,#REF!)-1)/2)/COUNTIF($B15:$D15,#REF!)</f>
        <v>#REF!</v>
      </c>
      <c r="Q15" s="2" t="e">
        <f>(RANK(#REF!,$B15:$D15,1)*COUNTIF($B15:$D15,#REF!)+COUNTIF($B15:$D15,#REF!)*(COUNTIF($B15:$D15,#REF!)-1)/2)/COUNTIF($B15:$D15,#REF!)</f>
        <v>#REF!</v>
      </c>
      <c r="R15" s="2" t="e">
        <f>(RANK(#REF!,$B15:$D15,1)*COUNTIF($B15:$D15,#REF!)+COUNTIF($B15:$D15,#REF!)*(COUNTIF($B15:$D15,#REF!)-1)/2)/COUNTIF($B15:$D15,#REF!)</f>
        <v>#REF!</v>
      </c>
      <c r="S15" s="2" t="e">
        <f>(RANK(#REF!,$B15:$D15,1)*COUNTIF($B15:$D15,#REF!)+COUNTIF($B15:$D15,#REF!)*(COUNTIF($B15:$D15,#REF!)-1)/2)/COUNTIF($B15:$D15,#REF!)</f>
        <v>#REF!</v>
      </c>
      <c r="T15" s="2" t="e">
        <f>(RANK(#REF!,$B15:$D15,1)*COUNTIF($B15:$D15,#REF!)+COUNTIF($B15:$D15,#REF!)*(COUNTIF($B15:$D15,#REF!)-1)/2)/COUNTIF($B15:$D15,#REF!)</f>
        <v>#REF!</v>
      </c>
      <c r="U15" s="2" t="e">
        <f>(RANK(#REF!,$B15:$D15,1)*COUNTIF($B15:$D15,#REF!)+COUNTIF($B15:$D15,#REF!)*(COUNTIF($B15:$D15,#REF!)-1)/2)/COUNTIF($B15:$D15,#REF!)</f>
        <v>#REF!</v>
      </c>
      <c r="V15" s="2" t="e">
        <f>(RANK(#REF!,$B15:$D15,1)*COUNTIF($B15:$D15,#REF!)+COUNTIF($B15:$D15,#REF!)*(COUNTIF($B15:$D15,#REF!)-1)/2)/COUNTIF($B15:$D15,#REF!)</f>
        <v>#REF!</v>
      </c>
      <c r="W15" s="2" t="e">
        <f>(RANK(#REF!,$B15:$D15,1)*COUNTIF($B15:$D15,#REF!)+COUNTIF($B15:$D15,#REF!)*(COUNTIF($B15:$D15,#REF!)-1)/2)/COUNTIF($B15:$D15,#REF!)</f>
        <v>#REF!</v>
      </c>
      <c r="X15" s="2" t="e">
        <f>(RANK(#REF!,$B15:$D15,1)*COUNTIF($B15:$D15,#REF!)+COUNTIF($B15:$D15,#REF!)*(COUNTIF($B15:$D15,#REF!)-1)/2)/COUNTIF($B15:$D15,#REF!)</f>
        <v>#REF!</v>
      </c>
      <c r="Y15" s="2" t="e">
        <f>(RANK(#REF!,$B15:$D15,1)*COUNTIF($B15:$D15,#REF!)+COUNTIF($B15:$D15,#REF!)*(COUNTIF($B15:$D15,#REF!)-1)/2)/COUNTIF($B15:$D15,#REF!)</f>
        <v>#REF!</v>
      </c>
      <c r="Z15" s="2" t="e">
        <f>(RANK(#REF!,$B15:$D15,1)*COUNTIF($B15:$D15,#REF!)+COUNTIF($B15:$D15,#REF!)*(COUNTIF($B15:$D15,#REF!)-1)/2)/COUNTIF($B15:$D15,#REF!)</f>
        <v>#REF!</v>
      </c>
      <c r="AA15" s="2" t="e">
        <f>(RANK(#REF!,$B15:$D15,1)*COUNTIF($B15:$D15,#REF!)+COUNTIF($B15:$D15,#REF!)*(COUNTIF($B15:$D15,#REF!)-1)/2)/COUNTIF($B15:$D15,#REF!)</f>
        <v>#REF!</v>
      </c>
      <c r="AB15" s="2" t="e">
        <f>(RANK(#REF!,$B15:$D15,1)*COUNTIF($B15:$D15,#REF!)+COUNTIF($B15:$D15,#REF!)*(COUNTIF($B15:$D15,#REF!)-1)/2)/COUNTIF($B15:$D15,#REF!)</f>
        <v>#REF!</v>
      </c>
    </row>
    <row r="16" spans="1:29" s="2" customFormat="1" ht="14.25" customHeight="1">
      <c r="A16" s="3" t="s">
        <v>99</v>
      </c>
      <c r="B16" s="39">
        <v>37.950000000000003</v>
      </c>
      <c r="C16" s="39">
        <v>49.3</v>
      </c>
      <c r="D16" s="39">
        <v>24.95</v>
      </c>
      <c r="E16" s="2">
        <f t="shared" si="0"/>
        <v>296.91499999999996</v>
      </c>
      <c r="G16" s="3" t="str">
        <f t="shared" si="1"/>
        <v>n=14</v>
      </c>
      <c r="H16" s="2">
        <f t="shared" si="2"/>
        <v>2</v>
      </c>
      <c r="I16" s="2">
        <f t="shared" si="3"/>
        <v>3</v>
      </c>
      <c r="J16" s="2">
        <f t="shared" si="4"/>
        <v>1</v>
      </c>
      <c r="K16" s="2" t="e">
        <f>(RANK(#REF!,$B16:$D16,1)*COUNTIF($B16:$D16,#REF!)+COUNTIF($B16:$D16,#REF!)*(COUNTIF($B16:$D16,#REF!)-1)/2)/COUNTIF($B16:$D16,#REF!)</f>
        <v>#REF!</v>
      </c>
      <c r="L16" s="2" t="e">
        <f>(RANK(#REF!,$B16:$D16,1)*COUNTIF($B16:$D16,#REF!)+COUNTIF($B16:$D16,#REF!)*(COUNTIF($B16:$D16,#REF!)-1)/2)/COUNTIF($B16:$D16,#REF!)</f>
        <v>#REF!</v>
      </c>
      <c r="M16" s="2" t="e">
        <f>(RANK(#REF!,$B16:$D16,1)*COUNTIF($B16:$D16,#REF!)+COUNTIF($B16:$D16,#REF!)*(COUNTIF($B16:$D16,#REF!)-1)/2)/COUNTIF($B16:$D16,#REF!)</f>
        <v>#REF!</v>
      </c>
      <c r="N16" s="2" t="e">
        <f>(RANK(#REF!,$B16:$D16,1)*COUNTIF($B16:$D16,#REF!)+COUNTIF($B16:$D16,#REF!)*(COUNTIF($B16:$D16,#REF!)-1)/2)/COUNTIF($B16:$D16,#REF!)</f>
        <v>#REF!</v>
      </c>
      <c r="O16" s="2" t="e">
        <f>(RANK(#REF!,$B16:$D16,1)*COUNTIF($B16:$D16,#REF!)+COUNTIF($B16:$D16,#REF!)*(COUNTIF($B16:$D16,#REF!)-1)/2)/COUNTIF($B16:$D16,#REF!)</f>
        <v>#REF!</v>
      </c>
      <c r="P16" s="2" t="e">
        <f>(RANK(#REF!,$B16:$D16,1)*COUNTIF($B16:$D16,#REF!)+COUNTIF($B16:$D16,#REF!)*(COUNTIF($B16:$D16,#REF!)-1)/2)/COUNTIF($B16:$D16,#REF!)</f>
        <v>#REF!</v>
      </c>
      <c r="Q16" s="2" t="e">
        <f>(RANK(#REF!,$B16:$D16,1)*COUNTIF($B16:$D16,#REF!)+COUNTIF($B16:$D16,#REF!)*(COUNTIF($B16:$D16,#REF!)-1)/2)/COUNTIF($B16:$D16,#REF!)</f>
        <v>#REF!</v>
      </c>
      <c r="R16" s="2" t="e">
        <f>(RANK(#REF!,$B16:$D16,1)*COUNTIF($B16:$D16,#REF!)+COUNTIF($B16:$D16,#REF!)*(COUNTIF($B16:$D16,#REF!)-1)/2)/COUNTIF($B16:$D16,#REF!)</f>
        <v>#REF!</v>
      </c>
      <c r="S16" s="2" t="e">
        <f>(RANK(#REF!,$B16:$D16,1)*COUNTIF($B16:$D16,#REF!)+COUNTIF($B16:$D16,#REF!)*(COUNTIF($B16:$D16,#REF!)-1)/2)/COUNTIF($B16:$D16,#REF!)</f>
        <v>#REF!</v>
      </c>
      <c r="T16" s="2" t="e">
        <f>(RANK(#REF!,$B16:$D16,1)*COUNTIF($B16:$D16,#REF!)+COUNTIF($B16:$D16,#REF!)*(COUNTIF($B16:$D16,#REF!)-1)/2)/COUNTIF($B16:$D16,#REF!)</f>
        <v>#REF!</v>
      </c>
      <c r="U16" s="2" t="e">
        <f>(RANK(#REF!,$B16:$D16,1)*COUNTIF($B16:$D16,#REF!)+COUNTIF($B16:$D16,#REF!)*(COUNTIF($B16:$D16,#REF!)-1)/2)/COUNTIF($B16:$D16,#REF!)</f>
        <v>#REF!</v>
      </c>
      <c r="V16" s="2" t="e">
        <f>(RANK(#REF!,$B16:$D16,1)*COUNTIF($B16:$D16,#REF!)+COUNTIF($B16:$D16,#REF!)*(COUNTIF($B16:$D16,#REF!)-1)/2)/COUNTIF($B16:$D16,#REF!)</f>
        <v>#REF!</v>
      </c>
      <c r="W16" s="2" t="e">
        <f>(RANK(#REF!,$B16:$D16,1)*COUNTIF($B16:$D16,#REF!)+COUNTIF($B16:$D16,#REF!)*(COUNTIF($B16:$D16,#REF!)-1)/2)/COUNTIF($B16:$D16,#REF!)</f>
        <v>#REF!</v>
      </c>
      <c r="X16" s="2" t="e">
        <f>(RANK(#REF!,$B16:$D16,1)*COUNTIF($B16:$D16,#REF!)+COUNTIF($B16:$D16,#REF!)*(COUNTIF($B16:$D16,#REF!)-1)/2)/COUNTIF($B16:$D16,#REF!)</f>
        <v>#REF!</v>
      </c>
      <c r="Y16" s="2" t="e">
        <f>(RANK(#REF!,$B16:$D16,1)*COUNTIF($B16:$D16,#REF!)+COUNTIF($B16:$D16,#REF!)*(COUNTIF($B16:$D16,#REF!)-1)/2)/COUNTIF($B16:$D16,#REF!)</f>
        <v>#REF!</v>
      </c>
      <c r="Z16" s="2" t="e">
        <f>(RANK(#REF!,$B16:$D16,1)*COUNTIF($B16:$D16,#REF!)+COUNTIF($B16:$D16,#REF!)*(COUNTIF($B16:$D16,#REF!)-1)/2)/COUNTIF($B16:$D16,#REF!)</f>
        <v>#REF!</v>
      </c>
      <c r="AA16" s="2" t="e">
        <f>(RANK(#REF!,$B16:$D16,1)*COUNTIF($B16:$D16,#REF!)+COUNTIF($B16:$D16,#REF!)*(COUNTIF($B16:$D16,#REF!)-1)/2)/COUNTIF($B16:$D16,#REF!)</f>
        <v>#REF!</v>
      </c>
      <c r="AB16" s="2" t="e">
        <f>(RANK(#REF!,$B16:$D16,1)*COUNTIF($B16:$D16,#REF!)+COUNTIF($B16:$D16,#REF!)*(COUNTIF($B16:$D16,#REF!)-1)/2)/COUNTIF($B16:$D16,#REF!)</f>
        <v>#REF!</v>
      </c>
    </row>
    <row r="17" spans="1:28" s="2" customFormat="1" ht="14.25" customHeight="1">
      <c r="A17" s="3" t="s">
        <v>98</v>
      </c>
      <c r="B17" s="39">
        <v>54.73</v>
      </c>
      <c r="C17" s="39">
        <v>23.78</v>
      </c>
      <c r="D17" s="39">
        <v>72.2</v>
      </c>
      <c r="E17" s="2">
        <f t="shared" si="0"/>
        <v>1202.5332666666668</v>
      </c>
      <c r="G17" s="3" t="str">
        <f t="shared" si="1"/>
        <v>n=15</v>
      </c>
      <c r="H17" s="2">
        <f t="shared" si="2"/>
        <v>2</v>
      </c>
      <c r="I17" s="2">
        <f t="shared" si="3"/>
        <v>1</v>
      </c>
      <c r="J17" s="2">
        <f t="shared" si="4"/>
        <v>3</v>
      </c>
      <c r="K17" s="2" t="e">
        <f>(RANK(#REF!,$B17:$D17,1)*COUNTIF($B17:$D17,#REF!)+COUNTIF($B17:$D17,#REF!)*(COUNTIF($B17:$D17,#REF!)-1)/2)/COUNTIF($B17:$D17,#REF!)</f>
        <v>#REF!</v>
      </c>
      <c r="L17" s="2" t="e">
        <f>(RANK(#REF!,$B17:$D17,1)*COUNTIF($B17:$D17,#REF!)+COUNTIF($B17:$D17,#REF!)*(COUNTIF($B17:$D17,#REF!)-1)/2)/COUNTIF($B17:$D17,#REF!)</f>
        <v>#REF!</v>
      </c>
      <c r="M17" s="2" t="e">
        <f>(RANK(#REF!,$B17:$D17,1)*COUNTIF($B17:$D17,#REF!)+COUNTIF($B17:$D17,#REF!)*(COUNTIF($B17:$D17,#REF!)-1)/2)/COUNTIF($B17:$D17,#REF!)</f>
        <v>#REF!</v>
      </c>
      <c r="N17" s="2" t="e">
        <f>(RANK(#REF!,$B17:$D17,1)*COUNTIF($B17:$D17,#REF!)+COUNTIF($B17:$D17,#REF!)*(COUNTIF($B17:$D17,#REF!)-1)/2)/COUNTIF($B17:$D17,#REF!)</f>
        <v>#REF!</v>
      </c>
      <c r="O17" s="2" t="e">
        <f>(RANK(#REF!,$B17:$D17,1)*COUNTIF($B17:$D17,#REF!)+COUNTIF($B17:$D17,#REF!)*(COUNTIF($B17:$D17,#REF!)-1)/2)/COUNTIF($B17:$D17,#REF!)</f>
        <v>#REF!</v>
      </c>
      <c r="P17" s="2" t="e">
        <f>(RANK(#REF!,$B17:$D17,1)*COUNTIF($B17:$D17,#REF!)+COUNTIF($B17:$D17,#REF!)*(COUNTIF($B17:$D17,#REF!)-1)/2)/COUNTIF($B17:$D17,#REF!)</f>
        <v>#REF!</v>
      </c>
      <c r="Q17" s="2" t="e">
        <f>(RANK(#REF!,$B17:$D17,1)*COUNTIF($B17:$D17,#REF!)+COUNTIF($B17:$D17,#REF!)*(COUNTIF($B17:$D17,#REF!)-1)/2)/COUNTIF($B17:$D17,#REF!)</f>
        <v>#REF!</v>
      </c>
      <c r="R17" s="2" t="e">
        <f>(RANK(#REF!,$B17:$D17,1)*COUNTIF($B17:$D17,#REF!)+COUNTIF($B17:$D17,#REF!)*(COUNTIF($B17:$D17,#REF!)-1)/2)/COUNTIF($B17:$D17,#REF!)</f>
        <v>#REF!</v>
      </c>
      <c r="S17" s="2" t="e">
        <f>(RANK(#REF!,$B17:$D17,1)*COUNTIF($B17:$D17,#REF!)+COUNTIF($B17:$D17,#REF!)*(COUNTIF($B17:$D17,#REF!)-1)/2)/COUNTIF($B17:$D17,#REF!)</f>
        <v>#REF!</v>
      </c>
      <c r="T17" s="2" t="e">
        <f>(RANK(#REF!,$B17:$D17,1)*COUNTIF($B17:$D17,#REF!)+COUNTIF($B17:$D17,#REF!)*(COUNTIF($B17:$D17,#REF!)-1)/2)/COUNTIF($B17:$D17,#REF!)</f>
        <v>#REF!</v>
      </c>
      <c r="U17" s="2" t="e">
        <f>(RANK(#REF!,$B17:$D17,1)*COUNTIF($B17:$D17,#REF!)+COUNTIF($B17:$D17,#REF!)*(COUNTIF($B17:$D17,#REF!)-1)/2)/COUNTIF($B17:$D17,#REF!)</f>
        <v>#REF!</v>
      </c>
      <c r="V17" s="2" t="e">
        <f>(RANK(#REF!,$B17:$D17,1)*COUNTIF($B17:$D17,#REF!)+COUNTIF($B17:$D17,#REF!)*(COUNTIF($B17:$D17,#REF!)-1)/2)/COUNTIF($B17:$D17,#REF!)</f>
        <v>#REF!</v>
      </c>
      <c r="W17" s="2" t="e">
        <f>(RANK(#REF!,$B17:$D17,1)*COUNTIF($B17:$D17,#REF!)+COUNTIF($B17:$D17,#REF!)*(COUNTIF($B17:$D17,#REF!)-1)/2)/COUNTIF($B17:$D17,#REF!)</f>
        <v>#REF!</v>
      </c>
      <c r="X17" s="2" t="e">
        <f>(RANK(#REF!,$B17:$D17,1)*COUNTIF($B17:$D17,#REF!)+COUNTIF($B17:$D17,#REF!)*(COUNTIF($B17:$D17,#REF!)-1)/2)/COUNTIF($B17:$D17,#REF!)</f>
        <v>#REF!</v>
      </c>
      <c r="Y17" s="2" t="e">
        <f>(RANK(#REF!,$B17:$D17,1)*COUNTIF($B17:$D17,#REF!)+COUNTIF($B17:$D17,#REF!)*(COUNTIF($B17:$D17,#REF!)-1)/2)/COUNTIF($B17:$D17,#REF!)</f>
        <v>#REF!</v>
      </c>
      <c r="Z17" s="2" t="e">
        <f>(RANK(#REF!,$B17:$D17,1)*COUNTIF($B17:$D17,#REF!)+COUNTIF($B17:$D17,#REF!)*(COUNTIF($B17:$D17,#REF!)-1)/2)/COUNTIF($B17:$D17,#REF!)</f>
        <v>#REF!</v>
      </c>
      <c r="AA17" s="2" t="e">
        <f>(RANK(#REF!,$B17:$D17,1)*COUNTIF($B17:$D17,#REF!)+COUNTIF($B17:$D17,#REF!)*(COUNTIF($B17:$D17,#REF!)-1)/2)/COUNTIF($B17:$D17,#REF!)</f>
        <v>#REF!</v>
      </c>
      <c r="AB17" s="2" t="e">
        <f>(RANK(#REF!,$B17:$D17,1)*COUNTIF($B17:$D17,#REF!)+COUNTIF($B17:$D17,#REF!)*(COUNTIF($B17:$D17,#REF!)-1)/2)/COUNTIF($B17:$D17,#REF!)</f>
        <v>#REF!</v>
      </c>
    </row>
    <row r="18" spans="1:28" s="2" customFormat="1" ht="14.25" customHeight="1">
      <c r="A18" s="3" t="s">
        <v>97</v>
      </c>
      <c r="B18" s="39">
        <v>68.069999999999993</v>
      </c>
      <c r="C18" s="39">
        <v>29.23</v>
      </c>
      <c r="D18" s="39">
        <v>49.33</v>
      </c>
      <c r="E18" s="2">
        <f t="shared" si="0"/>
        <v>754.5810666666664</v>
      </c>
      <c r="G18" s="3" t="str">
        <f t="shared" si="1"/>
        <v>n=16</v>
      </c>
      <c r="H18" s="2">
        <f t="shared" si="2"/>
        <v>3</v>
      </c>
      <c r="I18" s="2">
        <f t="shared" si="3"/>
        <v>1</v>
      </c>
      <c r="J18" s="2">
        <f t="shared" si="4"/>
        <v>2</v>
      </c>
      <c r="K18" s="2" t="e">
        <f>(RANK(#REF!,$B18:$D18,1)*COUNTIF($B18:$D18,#REF!)+COUNTIF($B18:$D18,#REF!)*(COUNTIF($B18:$D18,#REF!)-1)/2)/COUNTIF($B18:$D18,#REF!)</f>
        <v>#REF!</v>
      </c>
      <c r="L18" s="2" t="e">
        <f>(RANK(#REF!,$B18:$D18,1)*COUNTIF($B18:$D18,#REF!)+COUNTIF($B18:$D18,#REF!)*(COUNTIF($B18:$D18,#REF!)-1)/2)/COUNTIF($B18:$D18,#REF!)</f>
        <v>#REF!</v>
      </c>
      <c r="M18" s="2" t="e">
        <f>(RANK(#REF!,$B18:$D18,1)*COUNTIF($B18:$D18,#REF!)+COUNTIF($B18:$D18,#REF!)*(COUNTIF($B18:$D18,#REF!)-1)/2)/COUNTIF($B18:$D18,#REF!)</f>
        <v>#REF!</v>
      </c>
      <c r="N18" s="2" t="e">
        <f>(RANK(#REF!,$B18:$D18,1)*COUNTIF($B18:$D18,#REF!)+COUNTIF($B18:$D18,#REF!)*(COUNTIF($B18:$D18,#REF!)-1)/2)/COUNTIF($B18:$D18,#REF!)</f>
        <v>#REF!</v>
      </c>
      <c r="O18" s="2" t="e">
        <f>(RANK(#REF!,$B18:$D18,1)*COUNTIF($B18:$D18,#REF!)+COUNTIF($B18:$D18,#REF!)*(COUNTIF($B18:$D18,#REF!)-1)/2)/COUNTIF($B18:$D18,#REF!)</f>
        <v>#REF!</v>
      </c>
      <c r="P18" s="2" t="e">
        <f>(RANK(#REF!,$B18:$D18,1)*COUNTIF($B18:$D18,#REF!)+COUNTIF($B18:$D18,#REF!)*(COUNTIF($B18:$D18,#REF!)-1)/2)/COUNTIF($B18:$D18,#REF!)</f>
        <v>#REF!</v>
      </c>
      <c r="Q18" s="2" t="e">
        <f>(RANK(#REF!,$B18:$D18,1)*COUNTIF($B18:$D18,#REF!)+COUNTIF($B18:$D18,#REF!)*(COUNTIF($B18:$D18,#REF!)-1)/2)/COUNTIF($B18:$D18,#REF!)</f>
        <v>#REF!</v>
      </c>
      <c r="R18" s="2" t="e">
        <f>(RANK(#REF!,$B18:$D18,1)*COUNTIF($B18:$D18,#REF!)+COUNTIF($B18:$D18,#REF!)*(COUNTIF($B18:$D18,#REF!)-1)/2)/COUNTIF($B18:$D18,#REF!)</f>
        <v>#REF!</v>
      </c>
      <c r="S18" s="2" t="e">
        <f>(RANK(#REF!,$B18:$D18,1)*COUNTIF($B18:$D18,#REF!)+COUNTIF($B18:$D18,#REF!)*(COUNTIF($B18:$D18,#REF!)-1)/2)/COUNTIF($B18:$D18,#REF!)</f>
        <v>#REF!</v>
      </c>
      <c r="T18" s="2" t="e">
        <f>(RANK(#REF!,$B18:$D18,1)*COUNTIF($B18:$D18,#REF!)+COUNTIF($B18:$D18,#REF!)*(COUNTIF($B18:$D18,#REF!)-1)/2)/COUNTIF($B18:$D18,#REF!)</f>
        <v>#REF!</v>
      </c>
      <c r="U18" s="2" t="e">
        <f>(RANK(#REF!,$B18:$D18,1)*COUNTIF($B18:$D18,#REF!)+COUNTIF($B18:$D18,#REF!)*(COUNTIF($B18:$D18,#REF!)-1)/2)/COUNTIF($B18:$D18,#REF!)</f>
        <v>#REF!</v>
      </c>
      <c r="V18" s="2" t="e">
        <f>(RANK(#REF!,$B18:$D18,1)*COUNTIF($B18:$D18,#REF!)+COUNTIF($B18:$D18,#REF!)*(COUNTIF($B18:$D18,#REF!)-1)/2)/COUNTIF($B18:$D18,#REF!)</f>
        <v>#REF!</v>
      </c>
      <c r="W18" s="2" t="e">
        <f>(RANK(#REF!,$B18:$D18,1)*COUNTIF($B18:$D18,#REF!)+COUNTIF($B18:$D18,#REF!)*(COUNTIF($B18:$D18,#REF!)-1)/2)/COUNTIF($B18:$D18,#REF!)</f>
        <v>#REF!</v>
      </c>
      <c r="X18" s="2" t="e">
        <f>(RANK(#REF!,$B18:$D18,1)*COUNTIF($B18:$D18,#REF!)+COUNTIF($B18:$D18,#REF!)*(COUNTIF($B18:$D18,#REF!)-1)/2)/COUNTIF($B18:$D18,#REF!)</f>
        <v>#REF!</v>
      </c>
      <c r="Y18" s="2" t="e">
        <f>(RANK(#REF!,$B18:$D18,1)*COUNTIF($B18:$D18,#REF!)+COUNTIF($B18:$D18,#REF!)*(COUNTIF($B18:$D18,#REF!)-1)/2)/COUNTIF($B18:$D18,#REF!)</f>
        <v>#REF!</v>
      </c>
      <c r="Z18" s="2" t="e">
        <f>(RANK(#REF!,$B18:$D18,1)*COUNTIF($B18:$D18,#REF!)+COUNTIF($B18:$D18,#REF!)*(COUNTIF($B18:$D18,#REF!)-1)/2)/COUNTIF($B18:$D18,#REF!)</f>
        <v>#REF!</v>
      </c>
      <c r="AA18" s="2" t="e">
        <f>(RANK(#REF!,$B18:$D18,1)*COUNTIF($B18:$D18,#REF!)+COUNTIF($B18:$D18,#REF!)*(COUNTIF($B18:$D18,#REF!)-1)/2)/COUNTIF($B18:$D18,#REF!)</f>
        <v>#REF!</v>
      </c>
      <c r="AB18" s="2" t="e">
        <f>(RANK(#REF!,$B18:$D18,1)*COUNTIF($B18:$D18,#REF!)+COUNTIF($B18:$D18,#REF!)*(COUNTIF($B18:$D18,#REF!)-1)/2)/COUNTIF($B18:$D18,#REF!)</f>
        <v>#REF!</v>
      </c>
    </row>
    <row r="19" spans="1:28" s="2" customFormat="1" ht="14.25" customHeight="1">
      <c r="A19" s="3" t="s">
        <v>96</v>
      </c>
      <c r="B19" s="39">
        <v>16.260000000000002</v>
      </c>
      <c r="C19" s="39">
        <v>11.85</v>
      </c>
      <c r="D19" s="39">
        <v>32.72</v>
      </c>
      <c r="E19" s="2">
        <f t="shared" si="0"/>
        <v>241.97886666666665</v>
      </c>
      <c r="G19" s="3" t="str">
        <f t="shared" si="1"/>
        <v>n=17</v>
      </c>
      <c r="H19" s="2">
        <f t="shared" si="2"/>
        <v>2</v>
      </c>
      <c r="I19" s="2">
        <f t="shared" si="3"/>
        <v>1</v>
      </c>
      <c r="J19" s="2">
        <f t="shared" si="4"/>
        <v>3</v>
      </c>
      <c r="K19" s="2" t="e">
        <f>(RANK(#REF!,$B19:$D19,1)*COUNTIF($B19:$D19,#REF!)+COUNTIF($B19:$D19,#REF!)*(COUNTIF($B19:$D19,#REF!)-1)/2)/COUNTIF($B19:$D19,#REF!)</f>
        <v>#REF!</v>
      </c>
      <c r="L19" s="2" t="e">
        <f>(RANK(#REF!,$B19:$D19,1)*COUNTIF($B19:$D19,#REF!)+COUNTIF($B19:$D19,#REF!)*(COUNTIF($B19:$D19,#REF!)-1)/2)/COUNTIF($B19:$D19,#REF!)</f>
        <v>#REF!</v>
      </c>
      <c r="M19" s="2" t="e">
        <f>(RANK(#REF!,$B19:$D19,1)*COUNTIF($B19:$D19,#REF!)+COUNTIF($B19:$D19,#REF!)*(COUNTIF($B19:$D19,#REF!)-1)/2)/COUNTIF($B19:$D19,#REF!)</f>
        <v>#REF!</v>
      </c>
      <c r="N19" s="2" t="e">
        <f>(RANK(#REF!,$B19:$D19,1)*COUNTIF($B19:$D19,#REF!)+COUNTIF($B19:$D19,#REF!)*(COUNTIF($B19:$D19,#REF!)-1)/2)/COUNTIF($B19:$D19,#REF!)</f>
        <v>#REF!</v>
      </c>
      <c r="O19" s="2" t="e">
        <f>(RANK(#REF!,$B19:$D19,1)*COUNTIF($B19:$D19,#REF!)+COUNTIF($B19:$D19,#REF!)*(COUNTIF($B19:$D19,#REF!)-1)/2)/COUNTIF($B19:$D19,#REF!)</f>
        <v>#REF!</v>
      </c>
      <c r="P19" s="2" t="e">
        <f>(RANK(#REF!,$B19:$D19,1)*COUNTIF($B19:$D19,#REF!)+COUNTIF($B19:$D19,#REF!)*(COUNTIF($B19:$D19,#REF!)-1)/2)/COUNTIF($B19:$D19,#REF!)</f>
        <v>#REF!</v>
      </c>
      <c r="Q19" s="2" t="e">
        <f>(RANK(#REF!,$B19:$D19,1)*COUNTIF($B19:$D19,#REF!)+COUNTIF($B19:$D19,#REF!)*(COUNTIF($B19:$D19,#REF!)-1)/2)/COUNTIF($B19:$D19,#REF!)</f>
        <v>#REF!</v>
      </c>
      <c r="R19" s="2" t="e">
        <f>(RANK(#REF!,$B19:$D19,1)*COUNTIF($B19:$D19,#REF!)+COUNTIF($B19:$D19,#REF!)*(COUNTIF($B19:$D19,#REF!)-1)/2)/COUNTIF($B19:$D19,#REF!)</f>
        <v>#REF!</v>
      </c>
      <c r="S19" s="2" t="e">
        <f>(RANK(#REF!,$B19:$D19,1)*COUNTIF($B19:$D19,#REF!)+COUNTIF($B19:$D19,#REF!)*(COUNTIF($B19:$D19,#REF!)-1)/2)/COUNTIF($B19:$D19,#REF!)</f>
        <v>#REF!</v>
      </c>
      <c r="T19" s="2" t="e">
        <f>(RANK(#REF!,$B19:$D19,1)*COUNTIF($B19:$D19,#REF!)+COUNTIF($B19:$D19,#REF!)*(COUNTIF($B19:$D19,#REF!)-1)/2)/COUNTIF($B19:$D19,#REF!)</f>
        <v>#REF!</v>
      </c>
      <c r="U19" s="2" t="e">
        <f>(RANK(#REF!,$B19:$D19,1)*COUNTIF($B19:$D19,#REF!)+COUNTIF($B19:$D19,#REF!)*(COUNTIF($B19:$D19,#REF!)-1)/2)/COUNTIF($B19:$D19,#REF!)</f>
        <v>#REF!</v>
      </c>
      <c r="V19" s="2" t="e">
        <f>(RANK(#REF!,$B19:$D19,1)*COUNTIF($B19:$D19,#REF!)+COUNTIF($B19:$D19,#REF!)*(COUNTIF($B19:$D19,#REF!)-1)/2)/COUNTIF($B19:$D19,#REF!)</f>
        <v>#REF!</v>
      </c>
      <c r="W19" s="2" t="e">
        <f>(RANK(#REF!,$B19:$D19,1)*COUNTIF($B19:$D19,#REF!)+COUNTIF($B19:$D19,#REF!)*(COUNTIF($B19:$D19,#REF!)-1)/2)/COUNTIF($B19:$D19,#REF!)</f>
        <v>#REF!</v>
      </c>
      <c r="X19" s="2" t="e">
        <f>(RANK(#REF!,$B19:$D19,1)*COUNTIF($B19:$D19,#REF!)+COUNTIF($B19:$D19,#REF!)*(COUNTIF($B19:$D19,#REF!)-1)/2)/COUNTIF($B19:$D19,#REF!)</f>
        <v>#REF!</v>
      </c>
      <c r="Y19" s="2" t="e">
        <f>(RANK(#REF!,$B19:$D19,1)*COUNTIF($B19:$D19,#REF!)+COUNTIF($B19:$D19,#REF!)*(COUNTIF($B19:$D19,#REF!)-1)/2)/COUNTIF($B19:$D19,#REF!)</f>
        <v>#REF!</v>
      </c>
      <c r="Z19" s="2" t="e">
        <f>(RANK(#REF!,$B19:$D19,1)*COUNTIF($B19:$D19,#REF!)+COUNTIF($B19:$D19,#REF!)*(COUNTIF($B19:$D19,#REF!)-1)/2)/COUNTIF($B19:$D19,#REF!)</f>
        <v>#REF!</v>
      </c>
      <c r="AA19" s="2" t="e">
        <f>(RANK(#REF!,$B19:$D19,1)*COUNTIF($B19:$D19,#REF!)+COUNTIF($B19:$D19,#REF!)*(COUNTIF($B19:$D19,#REF!)-1)/2)/COUNTIF($B19:$D19,#REF!)</f>
        <v>#REF!</v>
      </c>
      <c r="AB19" s="2" t="e">
        <f>(RANK(#REF!,$B19:$D19,1)*COUNTIF($B19:$D19,#REF!)+COUNTIF($B19:$D19,#REF!)*(COUNTIF($B19:$D19,#REF!)-1)/2)/COUNTIF($B19:$D19,#REF!)</f>
        <v>#REF!</v>
      </c>
    </row>
    <row r="20" spans="1:28" s="2" customFormat="1" ht="14.25" customHeight="1">
      <c r="A20" s="3" t="s">
        <v>95</v>
      </c>
      <c r="B20" s="39">
        <v>11.6</v>
      </c>
      <c r="C20" s="39">
        <v>51.27</v>
      </c>
      <c r="D20" s="39">
        <v>48.25</v>
      </c>
      <c r="E20" s="2">
        <f t="shared" si="0"/>
        <v>975.35059999999999</v>
      </c>
      <c r="G20" s="3" t="str">
        <f t="shared" si="1"/>
        <v>n=18</v>
      </c>
      <c r="H20" s="2">
        <f t="shared" si="2"/>
        <v>1</v>
      </c>
      <c r="I20" s="2">
        <f t="shared" si="3"/>
        <v>3</v>
      </c>
      <c r="J20" s="2">
        <f t="shared" si="4"/>
        <v>2</v>
      </c>
      <c r="K20" s="2" t="e">
        <f>(RANK(#REF!,$B20:$D20,1)*COUNTIF($B20:$D20,#REF!)+COUNTIF($B20:$D20,#REF!)*(COUNTIF($B20:$D20,#REF!)-1)/2)/COUNTIF($B20:$D20,#REF!)</f>
        <v>#REF!</v>
      </c>
      <c r="L20" s="2" t="e">
        <f>(RANK(#REF!,$B20:$D20,1)*COUNTIF($B20:$D20,#REF!)+COUNTIF($B20:$D20,#REF!)*(COUNTIF($B20:$D20,#REF!)-1)/2)/COUNTIF($B20:$D20,#REF!)</f>
        <v>#REF!</v>
      </c>
      <c r="M20" s="2" t="e">
        <f>(RANK(#REF!,$B20:$D20,1)*COUNTIF($B20:$D20,#REF!)+COUNTIF($B20:$D20,#REF!)*(COUNTIF($B20:$D20,#REF!)-1)/2)/COUNTIF($B20:$D20,#REF!)</f>
        <v>#REF!</v>
      </c>
      <c r="N20" s="2" t="e">
        <f>(RANK(#REF!,$B20:$D20,1)*COUNTIF($B20:$D20,#REF!)+COUNTIF($B20:$D20,#REF!)*(COUNTIF($B20:$D20,#REF!)-1)/2)/COUNTIF($B20:$D20,#REF!)</f>
        <v>#REF!</v>
      </c>
      <c r="O20" s="2" t="e">
        <f>(RANK(#REF!,$B20:$D20,1)*COUNTIF($B20:$D20,#REF!)+COUNTIF($B20:$D20,#REF!)*(COUNTIF($B20:$D20,#REF!)-1)/2)/COUNTIF($B20:$D20,#REF!)</f>
        <v>#REF!</v>
      </c>
      <c r="P20" s="2" t="e">
        <f>(RANK(#REF!,$B20:$D20,1)*COUNTIF($B20:$D20,#REF!)+COUNTIF($B20:$D20,#REF!)*(COUNTIF($B20:$D20,#REF!)-1)/2)/COUNTIF($B20:$D20,#REF!)</f>
        <v>#REF!</v>
      </c>
      <c r="Q20" s="2" t="e">
        <f>(RANK(#REF!,$B20:$D20,1)*COUNTIF($B20:$D20,#REF!)+COUNTIF($B20:$D20,#REF!)*(COUNTIF($B20:$D20,#REF!)-1)/2)/COUNTIF($B20:$D20,#REF!)</f>
        <v>#REF!</v>
      </c>
      <c r="R20" s="2" t="e">
        <f>(RANK(#REF!,$B20:$D20,1)*COUNTIF($B20:$D20,#REF!)+COUNTIF($B20:$D20,#REF!)*(COUNTIF($B20:$D20,#REF!)-1)/2)/COUNTIF($B20:$D20,#REF!)</f>
        <v>#REF!</v>
      </c>
      <c r="S20" s="2" t="e">
        <f>(RANK(#REF!,$B20:$D20,1)*COUNTIF($B20:$D20,#REF!)+COUNTIF($B20:$D20,#REF!)*(COUNTIF($B20:$D20,#REF!)-1)/2)/COUNTIF($B20:$D20,#REF!)</f>
        <v>#REF!</v>
      </c>
      <c r="T20" s="2" t="e">
        <f>(RANK(#REF!,$B20:$D20,1)*COUNTIF($B20:$D20,#REF!)+COUNTIF($B20:$D20,#REF!)*(COUNTIF($B20:$D20,#REF!)-1)/2)/COUNTIF($B20:$D20,#REF!)</f>
        <v>#REF!</v>
      </c>
      <c r="U20" s="2" t="e">
        <f>(RANK(#REF!,$B20:$D20,1)*COUNTIF($B20:$D20,#REF!)+COUNTIF($B20:$D20,#REF!)*(COUNTIF($B20:$D20,#REF!)-1)/2)/COUNTIF($B20:$D20,#REF!)</f>
        <v>#REF!</v>
      </c>
      <c r="V20" s="2" t="e">
        <f>(RANK(#REF!,$B20:$D20,1)*COUNTIF($B20:$D20,#REF!)+COUNTIF($B20:$D20,#REF!)*(COUNTIF($B20:$D20,#REF!)-1)/2)/COUNTIF($B20:$D20,#REF!)</f>
        <v>#REF!</v>
      </c>
      <c r="W20" s="2" t="e">
        <f>(RANK(#REF!,$B20:$D20,1)*COUNTIF($B20:$D20,#REF!)+COUNTIF($B20:$D20,#REF!)*(COUNTIF($B20:$D20,#REF!)-1)/2)/COUNTIF($B20:$D20,#REF!)</f>
        <v>#REF!</v>
      </c>
      <c r="X20" s="2" t="e">
        <f>(RANK(#REF!,$B20:$D20,1)*COUNTIF($B20:$D20,#REF!)+COUNTIF($B20:$D20,#REF!)*(COUNTIF($B20:$D20,#REF!)-1)/2)/COUNTIF($B20:$D20,#REF!)</f>
        <v>#REF!</v>
      </c>
      <c r="Y20" s="2" t="e">
        <f>(RANK(#REF!,$B20:$D20,1)*COUNTIF($B20:$D20,#REF!)+COUNTIF($B20:$D20,#REF!)*(COUNTIF($B20:$D20,#REF!)-1)/2)/COUNTIF($B20:$D20,#REF!)</f>
        <v>#REF!</v>
      </c>
      <c r="Z20" s="2" t="e">
        <f>(RANK(#REF!,$B20:$D20,1)*COUNTIF($B20:$D20,#REF!)+COUNTIF($B20:$D20,#REF!)*(COUNTIF($B20:$D20,#REF!)-1)/2)/COUNTIF($B20:$D20,#REF!)</f>
        <v>#REF!</v>
      </c>
      <c r="AA20" s="2" t="e">
        <f>(RANK(#REF!,$B20:$D20,1)*COUNTIF($B20:$D20,#REF!)+COUNTIF($B20:$D20,#REF!)*(COUNTIF($B20:$D20,#REF!)-1)/2)/COUNTIF($B20:$D20,#REF!)</f>
        <v>#REF!</v>
      </c>
      <c r="AB20" s="2" t="e">
        <f>(RANK(#REF!,$B20:$D20,1)*COUNTIF($B20:$D20,#REF!)+COUNTIF($B20:$D20,#REF!)*(COUNTIF($B20:$D20,#REF!)-1)/2)/COUNTIF($B20:$D20,#REF!)</f>
        <v>#REF!</v>
      </c>
    </row>
    <row r="21" spans="1:28" s="2" customFormat="1" ht="14.25" customHeight="1">
      <c r="A21" s="3" t="s">
        <v>94</v>
      </c>
      <c r="B21" s="39">
        <v>14.62</v>
      </c>
      <c r="C21" s="39">
        <v>13.55</v>
      </c>
      <c r="D21" s="39">
        <v>54.18</v>
      </c>
      <c r="E21" s="2">
        <f t="shared" si="0"/>
        <v>1072.3117999999999</v>
      </c>
      <c r="G21" s="3" t="str">
        <f t="shared" si="1"/>
        <v>n=19</v>
      </c>
      <c r="H21" s="2">
        <f t="shared" si="2"/>
        <v>2</v>
      </c>
      <c r="I21" s="2">
        <f t="shared" si="3"/>
        <v>1</v>
      </c>
      <c r="J21" s="2">
        <f t="shared" si="4"/>
        <v>3</v>
      </c>
      <c r="K21" s="2" t="e">
        <f>(RANK(#REF!,$B21:$D21,1)*COUNTIF($B21:$D21,#REF!)+COUNTIF($B21:$D21,#REF!)*(COUNTIF($B21:$D21,#REF!)-1)/2)/COUNTIF($B21:$D21,#REF!)</f>
        <v>#REF!</v>
      </c>
      <c r="L21" s="2" t="e">
        <f>(RANK(#REF!,$B21:$D21,1)*COUNTIF($B21:$D21,#REF!)+COUNTIF($B21:$D21,#REF!)*(COUNTIF($B21:$D21,#REF!)-1)/2)/COUNTIF($B21:$D21,#REF!)</f>
        <v>#REF!</v>
      </c>
      <c r="M21" s="2" t="e">
        <f>(RANK(#REF!,$B21:$D21,1)*COUNTIF($B21:$D21,#REF!)+COUNTIF($B21:$D21,#REF!)*(COUNTIF($B21:$D21,#REF!)-1)/2)/COUNTIF($B21:$D21,#REF!)</f>
        <v>#REF!</v>
      </c>
      <c r="N21" s="2" t="e">
        <f>(RANK(#REF!,$B21:$D21,1)*COUNTIF($B21:$D21,#REF!)+COUNTIF($B21:$D21,#REF!)*(COUNTIF($B21:$D21,#REF!)-1)/2)/COUNTIF($B21:$D21,#REF!)</f>
        <v>#REF!</v>
      </c>
      <c r="O21" s="2" t="e">
        <f>(RANK(#REF!,$B21:$D21,1)*COUNTIF($B21:$D21,#REF!)+COUNTIF($B21:$D21,#REF!)*(COUNTIF($B21:$D21,#REF!)-1)/2)/COUNTIF($B21:$D21,#REF!)</f>
        <v>#REF!</v>
      </c>
      <c r="P21" s="2" t="e">
        <f>(RANK(#REF!,$B21:$D21,1)*COUNTIF($B21:$D21,#REF!)+COUNTIF($B21:$D21,#REF!)*(COUNTIF($B21:$D21,#REF!)-1)/2)/COUNTIF($B21:$D21,#REF!)</f>
        <v>#REF!</v>
      </c>
      <c r="Q21" s="2" t="e">
        <f>(RANK(#REF!,$B21:$D21,1)*COUNTIF($B21:$D21,#REF!)+COUNTIF($B21:$D21,#REF!)*(COUNTIF($B21:$D21,#REF!)-1)/2)/COUNTIF($B21:$D21,#REF!)</f>
        <v>#REF!</v>
      </c>
      <c r="R21" s="2" t="e">
        <f>(RANK(#REF!,$B21:$D21,1)*COUNTIF($B21:$D21,#REF!)+COUNTIF($B21:$D21,#REF!)*(COUNTIF($B21:$D21,#REF!)-1)/2)/COUNTIF($B21:$D21,#REF!)</f>
        <v>#REF!</v>
      </c>
      <c r="S21" s="2" t="e">
        <f>(RANK(#REF!,$B21:$D21,1)*COUNTIF($B21:$D21,#REF!)+COUNTIF($B21:$D21,#REF!)*(COUNTIF($B21:$D21,#REF!)-1)/2)/COUNTIF($B21:$D21,#REF!)</f>
        <v>#REF!</v>
      </c>
      <c r="T21" s="2" t="e">
        <f>(RANK(#REF!,$B21:$D21,1)*COUNTIF($B21:$D21,#REF!)+COUNTIF($B21:$D21,#REF!)*(COUNTIF($B21:$D21,#REF!)-1)/2)/COUNTIF($B21:$D21,#REF!)</f>
        <v>#REF!</v>
      </c>
      <c r="U21" s="2" t="e">
        <f>(RANK(#REF!,$B21:$D21,1)*COUNTIF($B21:$D21,#REF!)+COUNTIF($B21:$D21,#REF!)*(COUNTIF($B21:$D21,#REF!)-1)/2)/COUNTIF($B21:$D21,#REF!)</f>
        <v>#REF!</v>
      </c>
      <c r="V21" s="2" t="e">
        <f>(RANK(#REF!,$B21:$D21,1)*COUNTIF($B21:$D21,#REF!)+COUNTIF($B21:$D21,#REF!)*(COUNTIF($B21:$D21,#REF!)-1)/2)/COUNTIF($B21:$D21,#REF!)</f>
        <v>#REF!</v>
      </c>
      <c r="W21" s="2" t="e">
        <f>(RANK(#REF!,$B21:$D21,1)*COUNTIF($B21:$D21,#REF!)+COUNTIF($B21:$D21,#REF!)*(COUNTIF($B21:$D21,#REF!)-1)/2)/COUNTIF($B21:$D21,#REF!)</f>
        <v>#REF!</v>
      </c>
      <c r="X21" s="2" t="e">
        <f>(RANK(#REF!,$B21:$D21,1)*COUNTIF($B21:$D21,#REF!)+COUNTIF($B21:$D21,#REF!)*(COUNTIF($B21:$D21,#REF!)-1)/2)/COUNTIF($B21:$D21,#REF!)</f>
        <v>#REF!</v>
      </c>
      <c r="Y21" s="2" t="e">
        <f>(RANK(#REF!,$B21:$D21,1)*COUNTIF($B21:$D21,#REF!)+COUNTIF($B21:$D21,#REF!)*(COUNTIF($B21:$D21,#REF!)-1)/2)/COUNTIF($B21:$D21,#REF!)</f>
        <v>#REF!</v>
      </c>
      <c r="Z21" s="2" t="e">
        <f>(RANK(#REF!,$B21:$D21,1)*COUNTIF($B21:$D21,#REF!)+COUNTIF($B21:$D21,#REF!)*(COUNTIF($B21:$D21,#REF!)-1)/2)/COUNTIF($B21:$D21,#REF!)</f>
        <v>#REF!</v>
      </c>
      <c r="AA21" s="2" t="e">
        <f>(RANK(#REF!,$B21:$D21,1)*COUNTIF($B21:$D21,#REF!)+COUNTIF($B21:$D21,#REF!)*(COUNTIF($B21:$D21,#REF!)-1)/2)/COUNTIF($B21:$D21,#REF!)</f>
        <v>#REF!</v>
      </c>
      <c r="AB21" s="2" t="e">
        <f>(RANK(#REF!,$B21:$D21,1)*COUNTIF($B21:$D21,#REF!)+COUNTIF($B21:$D21,#REF!)*(COUNTIF($B21:$D21,#REF!)-1)/2)/COUNTIF($B21:$D21,#REF!)</f>
        <v>#REF!</v>
      </c>
    </row>
    <row r="22" spans="1:28" s="2" customFormat="1" ht="14.25" customHeight="1">
      <c r="A22" s="3" t="s">
        <v>93</v>
      </c>
      <c r="B22" s="39">
        <v>63.55</v>
      </c>
      <c r="C22" s="39">
        <v>27.8</v>
      </c>
      <c r="D22" s="39">
        <v>50.77</v>
      </c>
      <c r="E22" s="2">
        <f t="shared" si="0"/>
        <v>656.33726666666666</v>
      </c>
      <c r="G22" s="3" t="str">
        <f t="shared" si="1"/>
        <v>n=20</v>
      </c>
      <c r="H22" s="2">
        <f t="shared" si="2"/>
        <v>3</v>
      </c>
      <c r="I22" s="2">
        <f t="shared" si="3"/>
        <v>1</v>
      </c>
      <c r="J22" s="2">
        <f t="shared" si="4"/>
        <v>2</v>
      </c>
      <c r="K22" s="2" t="e">
        <f>(RANK(#REF!,$B22:$D22,1)*COUNTIF($B22:$D22,#REF!)+COUNTIF($B22:$D22,#REF!)*(COUNTIF($B22:$D22,#REF!)-1)/2)/COUNTIF($B22:$D22,#REF!)</f>
        <v>#REF!</v>
      </c>
      <c r="L22" s="2" t="e">
        <f>(RANK(#REF!,$B22:$D22,1)*COUNTIF($B22:$D22,#REF!)+COUNTIF($B22:$D22,#REF!)*(COUNTIF($B22:$D22,#REF!)-1)/2)/COUNTIF($B22:$D22,#REF!)</f>
        <v>#REF!</v>
      </c>
      <c r="M22" s="2" t="e">
        <f>(RANK(#REF!,$B22:$D22,1)*COUNTIF($B22:$D22,#REF!)+COUNTIF($B22:$D22,#REF!)*(COUNTIF($B22:$D22,#REF!)-1)/2)/COUNTIF($B22:$D22,#REF!)</f>
        <v>#REF!</v>
      </c>
      <c r="N22" s="2" t="e">
        <f>(RANK(#REF!,$B22:$D22,1)*COUNTIF($B22:$D22,#REF!)+COUNTIF($B22:$D22,#REF!)*(COUNTIF($B22:$D22,#REF!)-1)/2)/COUNTIF($B22:$D22,#REF!)</f>
        <v>#REF!</v>
      </c>
      <c r="O22" s="2" t="e">
        <f>(RANK(#REF!,$B22:$D22,1)*COUNTIF($B22:$D22,#REF!)+COUNTIF($B22:$D22,#REF!)*(COUNTIF($B22:$D22,#REF!)-1)/2)/COUNTIF($B22:$D22,#REF!)</f>
        <v>#REF!</v>
      </c>
      <c r="P22" s="2" t="e">
        <f>(RANK(#REF!,$B22:$D22,1)*COUNTIF($B22:$D22,#REF!)+COUNTIF($B22:$D22,#REF!)*(COUNTIF($B22:$D22,#REF!)-1)/2)/COUNTIF($B22:$D22,#REF!)</f>
        <v>#REF!</v>
      </c>
      <c r="Q22" s="2" t="e">
        <f>(RANK(#REF!,$B22:$D22,1)*COUNTIF($B22:$D22,#REF!)+COUNTIF($B22:$D22,#REF!)*(COUNTIF($B22:$D22,#REF!)-1)/2)/COUNTIF($B22:$D22,#REF!)</f>
        <v>#REF!</v>
      </c>
      <c r="R22" s="2" t="e">
        <f>(RANK(#REF!,$B22:$D22,1)*COUNTIF($B22:$D22,#REF!)+COUNTIF($B22:$D22,#REF!)*(COUNTIF($B22:$D22,#REF!)-1)/2)/COUNTIF($B22:$D22,#REF!)</f>
        <v>#REF!</v>
      </c>
      <c r="S22" s="2" t="e">
        <f>(RANK(#REF!,$B22:$D22,1)*COUNTIF($B22:$D22,#REF!)+COUNTIF($B22:$D22,#REF!)*(COUNTIF($B22:$D22,#REF!)-1)/2)/COUNTIF($B22:$D22,#REF!)</f>
        <v>#REF!</v>
      </c>
      <c r="T22" s="2" t="e">
        <f>(RANK(#REF!,$B22:$D22,1)*COUNTIF($B22:$D22,#REF!)+COUNTIF($B22:$D22,#REF!)*(COUNTIF($B22:$D22,#REF!)-1)/2)/COUNTIF($B22:$D22,#REF!)</f>
        <v>#REF!</v>
      </c>
      <c r="U22" s="2" t="e">
        <f>(RANK(#REF!,$B22:$D22,1)*COUNTIF($B22:$D22,#REF!)+COUNTIF($B22:$D22,#REF!)*(COUNTIF($B22:$D22,#REF!)-1)/2)/COUNTIF($B22:$D22,#REF!)</f>
        <v>#REF!</v>
      </c>
      <c r="V22" s="2" t="e">
        <f>(RANK(#REF!,$B22:$D22,1)*COUNTIF($B22:$D22,#REF!)+COUNTIF($B22:$D22,#REF!)*(COUNTIF($B22:$D22,#REF!)-1)/2)/COUNTIF($B22:$D22,#REF!)</f>
        <v>#REF!</v>
      </c>
      <c r="W22" s="2" t="e">
        <f>(RANK(#REF!,$B22:$D22,1)*COUNTIF($B22:$D22,#REF!)+COUNTIF($B22:$D22,#REF!)*(COUNTIF($B22:$D22,#REF!)-1)/2)/COUNTIF($B22:$D22,#REF!)</f>
        <v>#REF!</v>
      </c>
      <c r="X22" s="2" t="e">
        <f>(RANK(#REF!,$B22:$D22,1)*COUNTIF($B22:$D22,#REF!)+COUNTIF($B22:$D22,#REF!)*(COUNTIF($B22:$D22,#REF!)-1)/2)/COUNTIF($B22:$D22,#REF!)</f>
        <v>#REF!</v>
      </c>
      <c r="Y22" s="2" t="e">
        <f>(RANK(#REF!,$B22:$D22,1)*COUNTIF($B22:$D22,#REF!)+COUNTIF($B22:$D22,#REF!)*(COUNTIF($B22:$D22,#REF!)-1)/2)/COUNTIF($B22:$D22,#REF!)</f>
        <v>#REF!</v>
      </c>
      <c r="Z22" s="2" t="e">
        <f>(RANK(#REF!,$B22:$D22,1)*COUNTIF($B22:$D22,#REF!)+COUNTIF($B22:$D22,#REF!)*(COUNTIF($B22:$D22,#REF!)-1)/2)/COUNTIF($B22:$D22,#REF!)</f>
        <v>#REF!</v>
      </c>
      <c r="AA22" s="2" t="e">
        <f>(RANK(#REF!,$B22:$D22,1)*COUNTIF($B22:$D22,#REF!)+COUNTIF($B22:$D22,#REF!)*(COUNTIF($B22:$D22,#REF!)-1)/2)/COUNTIF($B22:$D22,#REF!)</f>
        <v>#REF!</v>
      </c>
      <c r="AB22" s="2" t="e">
        <f>(RANK(#REF!,$B22:$D22,1)*COUNTIF($B22:$D22,#REF!)+COUNTIF($B22:$D22,#REF!)*(COUNTIF($B22:$D22,#REF!)-1)/2)/COUNTIF($B22:$D22,#REF!)</f>
        <v>#REF!</v>
      </c>
    </row>
    <row r="23" spans="1:28" s="2" customFormat="1" ht="14.25" customHeight="1">
      <c r="A23" s="3" t="s">
        <v>92</v>
      </c>
      <c r="B23" s="39">
        <v>27.25</v>
      </c>
      <c r="C23" s="39">
        <v>12.88</v>
      </c>
      <c r="D23" s="39">
        <v>15.7</v>
      </c>
      <c r="E23" s="2">
        <f t="shared" si="0"/>
        <v>115.95059999999999</v>
      </c>
      <c r="G23" s="3" t="str">
        <f t="shared" si="1"/>
        <v>n=21</v>
      </c>
      <c r="H23" s="2">
        <f t="shared" si="2"/>
        <v>3</v>
      </c>
      <c r="I23" s="2">
        <f t="shared" si="3"/>
        <v>1</v>
      </c>
      <c r="J23" s="2">
        <f t="shared" si="4"/>
        <v>2</v>
      </c>
      <c r="K23" s="2" t="e">
        <f>(RANK(#REF!,$B23:$D23,1)*COUNTIF($B23:$D23,#REF!)+COUNTIF($B23:$D23,#REF!)*(COUNTIF($B23:$D23,#REF!)-1)/2)/COUNTIF($B23:$D23,#REF!)</f>
        <v>#REF!</v>
      </c>
      <c r="L23" s="2" t="e">
        <f>(RANK(#REF!,$B23:$D23,1)*COUNTIF($B23:$D23,#REF!)+COUNTIF($B23:$D23,#REF!)*(COUNTIF($B23:$D23,#REF!)-1)/2)/COUNTIF($B23:$D23,#REF!)</f>
        <v>#REF!</v>
      </c>
      <c r="M23" s="2" t="e">
        <f>(RANK(#REF!,$B23:$D23,1)*COUNTIF($B23:$D23,#REF!)+COUNTIF($B23:$D23,#REF!)*(COUNTIF($B23:$D23,#REF!)-1)/2)/COUNTIF($B23:$D23,#REF!)</f>
        <v>#REF!</v>
      </c>
      <c r="N23" s="2" t="e">
        <f>(RANK(#REF!,$B23:$D23,1)*COUNTIF($B23:$D23,#REF!)+COUNTIF($B23:$D23,#REF!)*(COUNTIF($B23:$D23,#REF!)-1)/2)/COUNTIF($B23:$D23,#REF!)</f>
        <v>#REF!</v>
      </c>
      <c r="O23" s="2" t="e">
        <f>(RANK(#REF!,$B23:$D23,1)*COUNTIF($B23:$D23,#REF!)+COUNTIF($B23:$D23,#REF!)*(COUNTIF($B23:$D23,#REF!)-1)/2)/COUNTIF($B23:$D23,#REF!)</f>
        <v>#REF!</v>
      </c>
      <c r="P23" s="2" t="e">
        <f>(RANK(#REF!,$B23:$D23,1)*COUNTIF($B23:$D23,#REF!)+COUNTIF($B23:$D23,#REF!)*(COUNTIF($B23:$D23,#REF!)-1)/2)/COUNTIF($B23:$D23,#REF!)</f>
        <v>#REF!</v>
      </c>
      <c r="Q23" s="2" t="e">
        <f>(RANK(#REF!,$B23:$D23,1)*COUNTIF($B23:$D23,#REF!)+COUNTIF($B23:$D23,#REF!)*(COUNTIF($B23:$D23,#REF!)-1)/2)/COUNTIF($B23:$D23,#REF!)</f>
        <v>#REF!</v>
      </c>
      <c r="R23" s="2" t="e">
        <f>(RANK(#REF!,$B23:$D23,1)*COUNTIF($B23:$D23,#REF!)+COUNTIF($B23:$D23,#REF!)*(COUNTIF($B23:$D23,#REF!)-1)/2)/COUNTIF($B23:$D23,#REF!)</f>
        <v>#REF!</v>
      </c>
      <c r="S23" s="2" t="e">
        <f>(RANK(#REF!,$B23:$D23,1)*COUNTIF($B23:$D23,#REF!)+COUNTIF($B23:$D23,#REF!)*(COUNTIF($B23:$D23,#REF!)-1)/2)/COUNTIF($B23:$D23,#REF!)</f>
        <v>#REF!</v>
      </c>
      <c r="T23" s="2" t="e">
        <f>(RANK(#REF!,$B23:$D23,1)*COUNTIF($B23:$D23,#REF!)+COUNTIF($B23:$D23,#REF!)*(COUNTIF($B23:$D23,#REF!)-1)/2)/COUNTIF($B23:$D23,#REF!)</f>
        <v>#REF!</v>
      </c>
      <c r="U23" s="2" t="e">
        <f>(RANK(#REF!,$B23:$D23,1)*COUNTIF($B23:$D23,#REF!)+COUNTIF($B23:$D23,#REF!)*(COUNTIF($B23:$D23,#REF!)-1)/2)/COUNTIF($B23:$D23,#REF!)</f>
        <v>#REF!</v>
      </c>
      <c r="V23" s="2" t="e">
        <f>(RANK(#REF!,$B23:$D23,1)*COUNTIF($B23:$D23,#REF!)+COUNTIF($B23:$D23,#REF!)*(COUNTIF($B23:$D23,#REF!)-1)/2)/COUNTIF($B23:$D23,#REF!)</f>
        <v>#REF!</v>
      </c>
      <c r="W23" s="2" t="e">
        <f>(RANK(#REF!,$B23:$D23,1)*COUNTIF($B23:$D23,#REF!)+COUNTIF($B23:$D23,#REF!)*(COUNTIF($B23:$D23,#REF!)-1)/2)/COUNTIF($B23:$D23,#REF!)</f>
        <v>#REF!</v>
      </c>
      <c r="X23" s="2" t="e">
        <f>(RANK(#REF!,$B23:$D23,1)*COUNTIF($B23:$D23,#REF!)+COUNTIF($B23:$D23,#REF!)*(COUNTIF($B23:$D23,#REF!)-1)/2)/COUNTIF($B23:$D23,#REF!)</f>
        <v>#REF!</v>
      </c>
      <c r="Y23" s="2" t="e">
        <f>(RANK(#REF!,$B23:$D23,1)*COUNTIF($B23:$D23,#REF!)+COUNTIF($B23:$D23,#REF!)*(COUNTIF($B23:$D23,#REF!)-1)/2)/COUNTIF($B23:$D23,#REF!)</f>
        <v>#REF!</v>
      </c>
      <c r="Z23" s="2" t="e">
        <f>(RANK(#REF!,$B23:$D23,1)*COUNTIF($B23:$D23,#REF!)+COUNTIF($B23:$D23,#REF!)*(COUNTIF($B23:$D23,#REF!)-1)/2)/COUNTIF($B23:$D23,#REF!)</f>
        <v>#REF!</v>
      </c>
      <c r="AA23" s="2" t="e">
        <f>(RANK(#REF!,$B23:$D23,1)*COUNTIF($B23:$D23,#REF!)+COUNTIF($B23:$D23,#REF!)*(COUNTIF($B23:$D23,#REF!)-1)/2)/COUNTIF($B23:$D23,#REF!)</f>
        <v>#REF!</v>
      </c>
      <c r="AB23" s="2" t="e">
        <f>(RANK(#REF!,$B23:$D23,1)*COUNTIF($B23:$D23,#REF!)+COUNTIF($B23:$D23,#REF!)*(COUNTIF($B23:$D23,#REF!)-1)/2)/COUNTIF($B23:$D23,#REF!)</f>
        <v>#REF!</v>
      </c>
    </row>
    <row r="24" spans="1:28" s="2" customFormat="1" ht="14.25" customHeight="1">
      <c r="A24" s="3" t="s">
        <v>91</v>
      </c>
      <c r="B24" s="39">
        <v>27.45</v>
      </c>
      <c r="C24" s="39">
        <v>54</v>
      </c>
      <c r="D24" s="39">
        <v>17.48</v>
      </c>
      <c r="E24" s="2">
        <f t="shared" si="0"/>
        <v>712.67126666666672</v>
      </c>
      <c r="G24" s="3" t="str">
        <f t="shared" si="1"/>
        <v>n=22</v>
      </c>
      <c r="H24" s="2">
        <f t="shared" si="2"/>
        <v>2</v>
      </c>
      <c r="I24" s="2">
        <f t="shared" si="3"/>
        <v>3</v>
      </c>
      <c r="J24" s="2">
        <f t="shared" si="4"/>
        <v>1</v>
      </c>
      <c r="K24" s="2" t="e">
        <f>(RANK(#REF!,$B24:$D24,1)*COUNTIF($B24:$D24,#REF!)+COUNTIF($B24:$D24,#REF!)*(COUNTIF($B24:$D24,#REF!)-1)/2)/COUNTIF($B24:$D24,#REF!)</f>
        <v>#REF!</v>
      </c>
      <c r="L24" s="2" t="e">
        <f>(RANK(#REF!,$B24:$D24,1)*COUNTIF($B24:$D24,#REF!)+COUNTIF($B24:$D24,#REF!)*(COUNTIF($B24:$D24,#REF!)-1)/2)/COUNTIF($B24:$D24,#REF!)</f>
        <v>#REF!</v>
      </c>
      <c r="M24" s="2" t="e">
        <f>(RANK(#REF!,$B24:$D24,1)*COUNTIF($B24:$D24,#REF!)+COUNTIF($B24:$D24,#REF!)*(COUNTIF($B24:$D24,#REF!)-1)/2)/COUNTIF($B24:$D24,#REF!)</f>
        <v>#REF!</v>
      </c>
      <c r="N24" s="2" t="e">
        <f>(RANK(#REF!,$B24:$D24,1)*COUNTIF($B24:$D24,#REF!)+COUNTIF($B24:$D24,#REF!)*(COUNTIF($B24:$D24,#REF!)-1)/2)/COUNTIF($B24:$D24,#REF!)</f>
        <v>#REF!</v>
      </c>
      <c r="O24" s="2" t="e">
        <f>(RANK(#REF!,$B24:$D24,1)*COUNTIF($B24:$D24,#REF!)+COUNTIF($B24:$D24,#REF!)*(COUNTIF($B24:$D24,#REF!)-1)/2)/COUNTIF($B24:$D24,#REF!)</f>
        <v>#REF!</v>
      </c>
      <c r="P24" s="2" t="e">
        <f>(RANK(#REF!,$B24:$D24,1)*COUNTIF($B24:$D24,#REF!)+COUNTIF($B24:$D24,#REF!)*(COUNTIF($B24:$D24,#REF!)-1)/2)/COUNTIF($B24:$D24,#REF!)</f>
        <v>#REF!</v>
      </c>
      <c r="Q24" s="2" t="e">
        <f>(RANK(#REF!,$B24:$D24,1)*COUNTIF($B24:$D24,#REF!)+COUNTIF($B24:$D24,#REF!)*(COUNTIF($B24:$D24,#REF!)-1)/2)/COUNTIF($B24:$D24,#REF!)</f>
        <v>#REF!</v>
      </c>
      <c r="R24" s="2" t="e">
        <f>(RANK(#REF!,$B24:$D24,1)*COUNTIF($B24:$D24,#REF!)+COUNTIF($B24:$D24,#REF!)*(COUNTIF($B24:$D24,#REF!)-1)/2)/COUNTIF($B24:$D24,#REF!)</f>
        <v>#REF!</v>
      </c>
      <c r="S24" s="2" t="e">
        <f>(RANK(#REF!,$B24:$D24,1)*COUNTIF($B24:$D24,#REF!)+COUNTIF($B24:$D24,#REF!)*(COUNTIF($B24:$D24,#REF!)-1)/2)/COUNTIF($B24:$D24,#REF!)</f>
        <v>#REF!</v>
      </c>
      <c r="T24" s="2" t="e">
        <f>(RANK(#REF!,$B24:$D24,1)*COUNTIF($B24:$D24,#REF!)+COUNTIF($B24:$D24,#REF!)*(COUNTIF($B24:$D24,#REF!)-1)/2)/COUNTIF($B24:$D24,#REF!)</f>
        <v>#REF!</v>
      </c>
      <c r="U24" s="2" t="e">
        <f>(RANK(#REF!,$B24:$D24,1)*COUNTIF($B24:$D24,#REF!)+COUNTIF($B24:$D24,#REF!)*(COUNTIF($B24:$D24,#REF!)-1)/2)/COUNTIF($B24:$D24,#REF!)</f>
        <v>#REF!</v>
      </c>
      <c r="V24" s="2" t="e">
        <f>(RANK(#REF!,$B24:$D24,1)*COUNTIF($B24:$D24,#REF!)+COUNTIF($B24:$D24,#REF!)*(COUNTIF($B24:$D24,#REF!)-1)/2)/COUNTIF($B24:$D24,#REF!)</f>
        <v>#REF!</v>
      </c>
      <c r="W24" s="2" t="e">
        <f>(RANK(#REF!,$B24:$D24,1)*COUNTIF($B24:$D24,#REF!)+COUNTIF($B24:$D24,#REF!)*(COUNTIF($B24:$D24,#REF!)-1)/2)/COUNTIF($B24:$D24,#REF!)</f>
        <v>#REF!</v>
      </c>
      <c r="X24" s="2" t="e">
        <f>(RANK(#REF!,$B24:$D24,1)*COUNTIF($B24:$D24,#REF!)+COUNTIF($B24:$D24,#REF!)*(COUNTIF($B24:$D24,#REF!)-1)/2)/COUNTIF($B24:$D24,#REF!)</f>
        <v>#REF!</v>
      </c>
      <c r="Y24" s="2" t="e">
        <f>(RANK(#REF!,$B24:$D24,1)*COUNTIF($B24:$D24,#REF!)+COUNTIF($B24:$D24,#REF!)*(COUNTIF($B24:$D24,#REF!)-1)/2)/COUNTIF($B24:$D24,#REF!)</f>
        <v>#REF!</v>
      </c>
      <c r="Z24" s="2" t="e">
        <f>(RANK(#REF!,$B24:$D24,1)*COUNTIF($B24:$D24,#REF!)+COUNTIF($B24:$D24,#REF!)*(COUNTIF($B24:$D24,#REF!)-1)/2)/COUNTIF($B24:$D24,#REF!)</f>
        <v>#REF!</v>
      </c>
      <c r="AA24" s="2" t="e">
        <f>(RANK(#REF!,$B24:$D24,1)*COUNTIF($B24:$D24,#REF!)+COUNTIF($B24:$D24,#REF!)*(COUNTIF($B24:$D24,#REF!)-1)/2)/COUNTIF($B24:$D24,#REF!)</f>
        <v>#REF!</v>
      </c>
      <c r="AB24" s="2" t="e">
        <f>(RANK(#REF!,$B24:$D24,1)*COUNTIF($B24:$D24,#REF!)+COUNTIF($B24:$D24,#REF!)*(COUNTIF($B24:$D24,#REF!)-1)/2)/COUNTIF($B24:$D24,#REF!)</f>
        <v>#REF!</v>
      </c>
    </row>
    <row r="25" spans="1:28" s="2" customFormat="1" ht="14.25" customHeight="1">
      <c r="A25" s="3" t="s">
        <v>90</v>
      </c>
      <c r="B25" s="39">
        <v>48.22</v>
      </c>
      <c r="C25" s="39">
        <v>19.55</v>
      </c>
      <c r="D25" s="39">
        <v>27.68</v>
      </c>
      <c r="E25" s="2">
        <f t="shared" si="0"/>
        <v>436.65246666666667</v>
      </c>
      <c r="G25" s="3" t="str">
        <f t="shared" si="1"/>
        <v>n=23</v>
      </c>
      <c r="H25" s="2">
        <f t="shared" si="2"/>
        <v>3</v>
      </c>
      <c r="I25" s="2">
        <f t="shared" si="3"/>
        <v>1</v>
      </c>
      <c r="J25" s="2">
        <f t="shared" si="4"/>
        <v>2</v>
      </c>
      <c r="K25" s="2" t="e">
        <f>(RANK(#REF!,$B25:$D25,1)*COUNTIF($B25:$D25,#REF!)+COUNTIF($B25:$D25,#REF!)*(COUNTIF($B25:$D25,#REF!)-1)/2)/COUNTIF($B25:$D25,#REF!)</f>
        <v>#REF!</v>
      </c>
      <c r="L25" s="2" t="e">
        <f>(RANK(#REF!,$B25:$D25,1)*COUNTIF($B25:$D25,#REF!)+COUNTIF($B25:$D25,#REF!)*(COUNTIF($B25:$D25,#REF!)-1)/2)/COUNTIF($B25:$D25,#REF!)</f>
        <v>#REF!</v>
      </c>
      <c r="M25" s="2" t="e">
        <f>(RANK(#REF!,$B25:$D25,1)*COUNTIF($B25:$D25,#REF!)+COUNTIF($B25:$D25,#REF!)*(COUNTIF($B25:$D25,#REF!)-1)/2)/COUNTIF($B25:$D25,#REF!)</f>
        <v>#REF!</v>
      </c>
      <c r="N25" s="2" t="e">
        <f>(RANK(#REF!,$B25:$D25,1)*COUNTIF($B25:$D25,#REF!)+COUNTIF($B25:$D25,#REF!)*(COUNTIF($B25:$D25,#REF!)-1)/2)/COUNTIF($B25:$D25,#REF!)</f>
        <v>#REF!</v>
      </c>
      <c r="O25" s="2" t="e">
        <f>(RANK(#REF!,$B25:$D25,1)*COUNTIF($B25:$D25,#REF!)+COUNTIF($B25:$D25,#REF!)*(COUNTIF($B25:$D25,#REF!)-1)/2)/COUNTIF($B25:$D25,#REF!)</f>
        <v>#REF!</v>
      </c>
      <c r="P25" s="2" t="e">
        <f>(RANK(#REF!,$B25:$D25,1)*COUNTIF($B25:$D25,#REF!)+COUNTIF($B25:$D25,#REF!)*(COUNTIF($B25:$D25,#REF!)-1)/2)/COUNTIF($B25:$D25,#REF!)</f>
        <v>#REF!</v>
      </c>
      <c r="Q25" s="2" t="e">
        <f>(RANK(#REF!,$B25:$D25,1)*COUNTIF($B25:$D25,#REF!)+COUNTIF($B25:$D25,#REF!)*(COUNTIF($B25:$D25,#REF!)-1)/2)/COUNTIF($B25:$D25,#REF!)</f>
        <v>#REF!</v>
      </c>
      <c r="R25" s="2" t="e">
        <f>(RANK(#REF!,$B25:$D25,1)*COUNTIF($B25:$D25,#REF!)+COUNTIF($B25:$D25,#REF!)*(COUNTIF($B25:$D25,#REF!)-1)/2)/COUNTIF($B25:$D25,#REF!)</f>
        <v>#REF!</v>
      </c>
      <c r="S25" s="2" t="e">
        <f>(RANK(#REF!,$B25:$D25,1)*COUNTIF($B25:$D25,#REF!)+COUNTIF($B25:$D25,#REF!)*(COUNTIF($B25:$D25,#REF!)-1)/2)/COUNTIF($B25:$D25,#REF!)</f>
        <v>#REF!</v>
      </c>
      <c r="T25" s="2" t="e">
        <f>(RANK(#REF!,$B25:$D25,1)*COUNTIF($B25:$D25,#REF!)+COUNTIF($B25:$D25,#REF!)*(COUNTIF($B25:$D25,#REF!)-1)/2)/COUNTIF($B25:$D25,#REF!)</f>
        <v>#REF!</v>
      </c>
      <c r="U25" s="2" t="e">
        <f>(RANK(#REF!,$B25:$D25,1)*COUNTIF($B25:$D25,#REF!)+COUNTIF($B25:$D25,#REF!)*(COUNTIF($B25:$D25,#REF!)-1)/2)/COUNTIF($B25:$D25,#REF!)</f>
        <v>#REF!</v>
      </c>
      <c r="V25" s="2" t="e">
        <f>(RANK(#REF!,$B25:$D25,1)*COUNTIF($B25:$D25,#REF!)+COUNTIF($B25:$D25,#REF!)*(COUNTIF($B25:$D25,#REF!)-1)/2)/COUNTIF($B25:$D25,#REF!)</f>
        <v>#REF!</v>
      </c>
      <c r="W25" s="2" t="e">
        <f>(RANK(#REF!,$B25:$D25,1)*COUNTIF($B25:$D25,#REF!)+COUNTIF($B25:$D25,#REF!)*(COUNTIF($B25:$D25,#REF!)-1)/2)/COUNTIF($B25:$D25,#REF!)</f>
        <v>#REF!</v>
      </c>
      <c r="X25" s="2" t="e">
        <f>(RANK(#REF!,$B25:$D25,1)*COUNTIF($B25:$D25,#REF!)+COUNTIF($B25:$D25,#REF!)*(COUNTIF($B25:$D25,#REF!)-1)/2)/COUNTIF($B25:$D25,#REF!)</f>
        <v>#REF!</v>
      </c>
      <c r="Y25" s="2" t="e">
        <f>(RANK(#REF!,$B25:$D25,1)*COUNTIF($B25:$D25,#REF!)+COUNTIF($B25:$D25,#REF!)*(COUNTIF($B25:$D25,#REF!)-1)/2)/COUNTIF($B25:$D25,#REF!)</f>
        <v>#REF!</v>
      </c>
      <c r="Z25" s="2" t="e">
        <f>(RANK(#REF!,$B25:$D25,1)*COUNTIF($B25:$D25,#REF!)+COUNTIF($B25:$D25,#REF!)*(COUNTIF($B25:$D25,#REF!)-1)/2)/COUNTIF($B25:$D25,#REF!)</f>
        <v>#REF!</v>
      </c>
      <c r="AA25" s="2" t="e">
        <f>(RANK(#REF!,$B25:$D25,1)*COUNTIF($B25:$D25,#REF!)+COUNTIF($B25:$D25,#REF!)*(COUNTIF($B25:$D25,#REF!)-1)/2)/COUNTIF($B25:$D25,#REF!)</f>
        <v>#REF!</v>
      </c>
      <c r="AB25" s="2" t="e">
        <f>(RANK(#REF!,$B25:$D25,1)*COUNTIF($B25:$D25,#REF!)+COUNTIF($B25:$D25,#REF!)*(COUNTIF($B25:$D25,#REF!)-1)/2)/COUNTIF($B25:$D25,#REF!)</f>
        <v>#REF!</v>
      </c>
    </row>
    <row r="26" spans="1:28" s="2" customFormat="1" ht="14.25" customHeight="1">
      <c r="A26" s="3" t="s">
        <v>89</v>
      </c>
      <c r="B26" s="39">
        <v>16.68</v>
      </c>
      <c r="C26" s="39">
        <v>13.45</v>
      </c>
      <c r="D26" s="39">
        <v>28.18</v>
      </c>
      <c r="E26" s="2">
        <f t="shared" si="0"/>
        <v>119.88526666666667</v>
      </c>
      <c r="G26" s="3" t="str">
        <f t="shared" si="1"/>
        <v>n=24</v>
      </c>
      <c r="H26" s="2">
        <f t="shared" si="2"/>
        <v>2</v>
      </c>
      <c r="I26" s="2">
        <f t="shared" si="3"/>
        <v>1</v>
      </c>
      <c r="J26" s="2">
        <f t="shared" si="4"/>
        <v>3</v>
      </c>
      <c r="K26" s="2" t="e">
        <f>(RANK(#REF!,$B26:$D26,1)*COUNTIF($B26:$D26,#REF!)+COUNTIF($B26:$D26,#REF!)*(COUNTIF($B26:$D26,#REF!)-1)/2)/COUNTIF($B26:$D26,#REF!)</f>
        <v>#REF!</v>
      </c>
      <c r="L26" s="2" t="e">
        <f>(RANK(#REF!,$B26:$D26,1)*COUNTIF($B26:$D26,#REF!)+COUNTIF($B26:$D26,#REF!)*(COUNTIF($B26:$D26,#REF!)-1)/2)/COUNTIF($B26:$D26,#REF!)</f>
        <v>#REF!</v>
      </c>
      <c r="M26" s="2" t="e">
        <f>(RANK(#REF!,$B26:$D26,1)*COUNTIF($B26:$D26,#REF!)+COUNTIF($B26:$D26,#REF!)*(COUNTIF($B26:$D26,#REF!)-1)/2)/COUNTIF($B26:$D26,#REF!)</f>
        <v>#REF!</v>
      </c>
      <c r="N26" s="2" t="e">
        <f>(RANK(#REF!,$B26:$D26,1)*COUNTIF($B26:$D26,#REF!)+COUNTIF($B26:$D26,#REF!)*(COUNTIF($B26:$D26,#REF!)-1)/2)/COUNTIF($B26:$D26,#REF!)</f>
        <v>#REF!</v>
      </c>
      <c r="O26" s="2" t="e">
        <f>(RANK(#REF!,$B26:$D26,1)*COUNTIF($B26:$D26,#REF!)+COUNTIF($B26:$D26,#REF!)*(COUNTIF($B26:$D26,#REF!)-1)/2)/COUNTIF($B26:$D26,#REF!)</f>
        <v>#REF!</v>
      </c>
      <c r="P26" s="2" t="e">
        <f>(RANK(#REF!,$B26:$D26,1)*COUNTIF($B26:$D26,#REF!)+COUNTIF($B26:$D26,#REF!)*(COUNTIF($B26:$D26,#REF!)-1)/2)/COUNTIF($B26:$D26,#REF!)</f>
        <v>#REF!</v>
      </c>
      <c r="Q26" s="2" t="e">
        <f>(RANK(#REF!,$B26:$D26,1)*COUNTIF($B26:$D26,#REF!)+COUNTIF($B26:$D26,#REF!)*(COUNTIF($B26:$D26,#REF!)-1)/2)/COUNTIF($B26:$D26,#REF!)</f>
        <v>#REF!</v>
      </c>
      <c r="R26" s="2" t="e">
        <f>(RANK(#REF!,$B26:$D26,1)*COUNTIF($B26:$D26,#REF!)+COUNTIF($B26:$D26,#REF!)*(COUNTIF($B26:$D26,#REF!)-1)/2)/COUNTIF($B26:$D26,#REF!)</f>
        <v>#REF!</v>
      </c>
      <c r="S26" s="2" t="e">
        <f>(RANK(#REF!,$B26:$D26,1)*COUNTIF($B26:$D26,#REF!)+COUNTIF($B26:$D26,#REF!)*(COUNTIF($B26:$D26,#REF!)-1)/2)/COUNTIF($B26:$D26,#REF!)</f>
        <v>#REF!</v>
      </c>
      <c r="T26" s="2" t="e">
        <f>(RANK(#REF!,$B26:$D26,1)*COUNTIF($B26:$D26,#REF!)+COUNTIF($B26:$D26,#REF!)*(COUNTIF($B26:$D26,#REF!)-1)/2)/COUNTIF($B26:$D26,#REF!)</f>
        <v>#REF!</v>
      </c>
      <c r="U26" s="2" t="e">
        <f>(RANK(#REF!,$B26:$D26,1)*COUNTIF($B26:$D26,#REF!)+COUNTIF($B26:$D26,#REF!)*(COUNTIF($B26:$D26,#REF!)-1)/2)/COUNTIF($B26:$D26,#REF!)</f>
        <v>#REF!</v>
      </c>
      <c r="V26" s="2" t="e">
        <f>(RANK(#REF!,$B26:$D26,1)*COUNTIF($B26:$D26,#REF!)+COUNTIF($B26:$D26,#REF!)*(COUNTIF($B26:$D26,#REF!)-1)/2)/COUNTIF($B26:$D26,#REF!)</f>
        <v>#REF!</v>
      </c>
      <c r="W26" s="2" t="e">
        <f>(RANK(#REF!,$B26:$D26,1)*COUNTIF($B26:$D26,#REF!)+COUNTIF($B26:$D26,#REF!)*(COUNTIF($B26:$D26,#REF!)-1)/2)/COUNTIF($B26:$D26,#REF!)</f>
        <v>#REF!</v>
      </c>
      <c r="X26" s="2" t="e">
        <f>(RANK(#REF!,$B26:$D26,1)*COUNTIF($B26:$D26,#REF!)+COUNTIF($B26:$D26,#REF!)*(COUNTIF($B26:$D26,#REF!)-1)/2)/COUNTIF($B26:$D26,#REF!)</f>
        <v>#REF!</v>
      </c>
      <c r="Y26" s="2" t="e">
        <f>(RANK(#REF!,$B26:$D26,1)*COUNTIF($B26:$D26,#REF!)+COUNTIF($B26:$D26,#REF!)*(COUNTIF($B26:$D26,#REF!)-1)/2)/COUNTIF($B26:$D26,#REF!)</f>
        <v>#REF!</v>
      </c>
      <c r="Z26" s="2" t="e">
        <f>(RANK(#REF!,$B26:$D26,1)*COUNTIF($B26:$D26,#REF!)+COUNTIF($B26:$D26,#REF!)*(COUNTIF($B26:$D26,#REF!)-1)/2)/COUNTIF($B26:$D26,#REF!)</f>
        <v>#REF!</v>
      </c>
      <c r="AA26" s="2" t="e">
        <f>(RANK(#REF!,$B26:$D26,1)*COUNTIF($B26:$D26,#REF!)+COUNTIF($B26:$D26,#REF!)*(COUNTIF($B26:$D26,#REF!)-1)/2)/COUNTIF($B26:$D26,#REF!)</f>
        <v>#REF!</v>
      </c>
      <c r="AB26" s="2" t="e">
        <f>(RANK(#REF!,$B26:$D26,1)*COUNTIF($B26:$D26,#REF!)+COUNTIF($B26:$D26,#REF!)*(COUNTIF($B26:$D26,#REF!)-1)/2)/COUNTIF($B26:$D26,#REF!)</f>
        <v>#REF!</v>
      </c>
    </row>
    <row r="27" spans="1:28" s="2" customFormat="1" ht="14.25" customHeight="1">
      <c r="A27" s="3" t="s">
        <v>88</v>
      </c>
      <c r="B27" s="39">
        <v>27.29</v>
      </c>
      <c r="C27" s="39" t="s">
        <v>20</v>
      </c>
      <c r="D27" s="39">
        <v>20.59</v>
      </c>
      <c r="E27" s="2">
        <f t="shared" si="0"/>
        <v>22.444999999999993</v>
      </c>
      <c r="G27" s="3" t="str">
        <f t="shared" si="1"/>
        <v>n=25</v>
      </c>
      <c r="H27" s="2">
        <f t="shared" si="2"/>
        <v>2</v>
      </c>
      <c r="I27" s="2" t="e">
        <f t="shared" si="3"/>
        <v>#VALUE!</v>
      </c>
      <c r="J27" s="2">
        <f t="shared" si="4"/>
        <v>1</v>
      </c>
      <c r="K27" s="2" t="e">
        <f>(RANK(#REF!,$B27:$D27,1)*COUNTIF($B27:$D27,#REF!)+COUNTIF($B27:$D27,#REF!)*(COUNTIF($B27:$D27,#REF!)-1)/2)/COUNTIF($B27:$D27,#REF!)</f>
        <v>#REF!</v>
      </c>
      <c r="L27" s="2" t="e">
        <f>(RANK(#REF!,$B27:$D27,1)*COUNTIF($B27:$D27,#REF!)+COUNTIF($B27:$D27,#REF!)*(COUNTIF($B27:$D27,#REF!)-1)/2)/COUNTIF($B27:$D27,#REF!)</f>
        <v>#REF!</v>
      </c>
      <c r="M27" s="2" t="e">
        <f>(RANK(#REF!,$B27:$D27,1)*COUNTIF($B27:$D27,#REF!)+COUNTIF($B27:$D27,#REF!)*(COUNTIF($B27:$D27,#REF!)-1)/2)/COUNTIF($B27:$D27,#REF!)</f>
        <v>#REF!</v>
      </c>
      <c r="N27" s="2" t="e">
        <f>(RANK(#REF!,$B27:$D27,1)*COUNTIF($B27:$D27,#REF!)+COUNTIF($B27:$D27,#REF!)*(COUNTIF($B27:$D27,#REF!)-1)/2)/COUNTIF($B27:$D27,#REF!)</f>
        <v>#REF!</v>
      </c>
      <c r="O27" s="2" t="e">
        <f>(RANK(#REF!,$B27:$D27,1)*COUNTIF($B27:$D27,#REF!)+COUNTIF($B27:$D27,#REF!)*(COUNTIF($B27:$D27,#REF!)-1)/2)/COUNTIF($B27:$D27,#REF!)</f>
        <v>#REF!</v>
      </c>
      <c r="P27" s="2" t="e">
        <f>(RANK(#REF!,$B27:$D27,1)*COUNTIF($B27:$D27,#REF!)+COUNTIF($B27:$D27,#REF!)*(COUNTIF($B27:$D27,#REF!)-1)/2)/COUNTIF($B27:$D27,#REF!)</f>
        <v>#REF!</v>
      </c>
      <c r="Q27" s="2" t="e">
        <f>(RANK(#REF!,$B27:$D27,1)*COUNTIF($B27:$D27,#REF!)+COUNTIF($B27:$D27,#REF!)*(COUNTIF($B27:$D27,#REF!)-1)/2)/COUNTIF($B27:$D27,#REF!)</f>
        <v>#REF!</v>
      </c>
      <c r="R27" s="2" t="e">
        <f>(RANK(#REF!,$B27:$D27,1)*COUNTIF($B27:$D27,#REF!)+COUNTIF($B27:$D27,#REF!)*(COUNTIF($B27:$D27,#REF!)-1)/2)/COUNTIF($B27:$D27,#REF!)</f>
        <v>#REF!</v>
      </c>
      <c r="S27" s="2" t="e">
        <f>(RANK(#REF!,$B27:$D27,1)*COUNTIF($B27:$D27,#REF!)+COUNTIF($B27:$D27,#REF!)*(COUNTIF($B27:$D27,#REF!)-1)/2)/COUNTIF($B27:$D27,#REF!)</f>
        <v>#REF!</v>
      </c>
      <c r="T27" s="2" t="e">
        <f>(RANK(#REF!,$B27:$D27,1)*COUNTIF($B27:$D27,#REF!)+COUNTIF($B27:$D27,#REF!)*(COUNTIF($B27:$D27,#REF!)-1)/2)/COUNTIF($B27:$D27,#REF!)</f>
        <v>#REF!</v>
      </c>
      <c r="U27" s="2" t="e">
        <f>(RANK(#REF!,$B27:$D27,1)*COUNTIF($B27:$D27,#REF!)+COUNTIF($B27:$D27,#REF!)*(COUNTIF($B27:$D27,#REF!)-1)/2)/COUNTIF($B27:$D27,#REF!)</f>
        <v>#REF!</v>
      </c>
      <c r="V27" s="2" t="e">
        <f>(RANK(#REF!,$B27:$D27,1)*COUNTIF($B27:$D27,#REF!)+COUNTIF($B27:$D27,#REF!)*(COUNTIF($B27:$D27,#REF!)-1)/2)/COUNTIF($B27:$D27,#REF!)</f>
        <v>#REF!</v>
      </c>
      <c r="W27" s="2" t="e">
        <f>(RANK(#REF!,$B27:$D27,1)*COUNTIF($B27:$D27,#REF!)+COUNTIF($B27:$D27,#REF!)*(COUNTIF($B27:$D27,#REF!)-1)/2)/COUNTIF($B27:$D27,#REF!)</f>
        <v>#REF!</v>
      </c>
      <c r="X27" s="2" t="e">
        <f>(RANK(#REF!,$B27:$D27,1)*COUNTIF($B27:$D27,#REF!)+COUNTIF($B27:$D27,#REF!)*(COUNTIF($B27:$D27,#REF!)-1)/2)/COUNTIF($B27:$D27,#REF!)</f>
        <v>#REF!</v>
      </c>
      <c r="Y27" s="2" t="e">
        <f>(RANK(#REF!,$B27:$D27,1)*COUNTIF($B27:$D27,#REF!)+COUNTIF($B27:$D27,#REF!)*(COUNTIF($B27:$D27,#REF!)-1)/2)/COUNTIF($B27:$D27,#REF!)</f>
        <v>#REF!</v>
      </c>
      <c r="Z27" s="2" t="e">
        <f>(RANK(#REF!,$B27:$D27,1)*COUNTIF($B27:$D27,#REF!)+COUNTIF($B27:$D27,#REF!)*(COUNTIF($B27:$D27,#REF!)-1)/2)/COUNTIF($B27:$D27,#REF!)</f>
        <v>#REF!</v>
      </c>
      <c r="AA27" s="2" t="e">
        <f>(RANK(#REF!,$B27:$D27,1)*COUNTIF($B27:$D27,#REF!)+COUNTIF($B27:$D27,#REF!)*(COUNTIF($B27:$D27,#REF!)-1)/2)/COUNTIF($B27:$D27,#REF!)</f>
        <v>#REF!</v>
      </c>
      <c r="AB27" s="2" t="e">
        <f>(RANK(#REF!,$B27:$D27,1)*COUNTIF($B27:$D27,#REF!)+COUNTIF($B27:$D27,#REF!)*(COUNTIF($B27:$D27,#REF!)-1)/2)/COUNTIF($B27:$D27,#REF!)</f>
        <v>#REF!</v>
      </c>
    </row>
    <row r="28" spans="1:28" s="2" customFormat="1" ht="14.25" customHeight="1">
      <c r="A28" s="3" t="s">
        <v>87</v>
      </c>
      <c r="B28" s="39">
        <v>20.81</v>
      </c>
      <c r="C28" s="39">
        <v>17.989999999999998</v>
      </c>
      <c r="D28" s="39">
        <v>25.54</v>
      </c>
      <c r="E28" s="2">
        <f t="shared" si="0"/>
        <v>29.10926666666667</v>
      </c>
      <c r="G28" s="3" t="str">
        <f t="shared" si="1"/>
        <v>n=26</v>
      </c>
      <c r="H28" s="2">
        <f t="shared" si="2"/>
        <v>2</v>
      </c>
      <c r="I28" s="2">
        <f t="shared" si="3"/>
        <v>1</v>
      </c>
      <c r="J28" s="2">
        <f t="shared" si="4"/>
        <v>3</v>
      </c>
      <c r="K28" s="2" t="e">
        <f>(RANK(#REF!,$B28:$D28,1)*COUNTIF($B28:$D28,#REF!)+COUNTIF($B28:$D28,#REF!)*(COUNTIF($B28:$D28,#REF!)-1)/2)/COUNTIF($B28:$D28,#REF!)</f>
        <v>#REF!</v>
      </c>
      <c r="L28" s="2" t="e">
        <f>(RANK(#REF!,$B28:$D28,1)*COUNTIF($B28:$D28,#REF!)+COUNTIF($B28:$D28,#REF!)*(COUNTIF($B28:$D28,#REF!)-1)/2)/COUNTIF($B28:$D28,#REF!)</f>
        <v>#REF!</v>
      </c>
      <c r="M28" s="2" t="e">
        <f>(RANK(#REF!,$B28:$D28,1)*COUNTIF($B28:$D28,#REF!)+COUNTIF($B28:$D28,#REF!)*(COUNTIF($B28:$D28,#REF!)-1)/2)/COUNTIF($B28:$D28,#REF!)</f>
        <v>#REF!</v>
      </c>
      <c r="N28" s="2" t="e">
        <f>(RANK(#REF!,$B28:$D28,1)*COUNTIF($B28:$D28,#REF!)+COUNTIF($B28:$D28,#REF!)*(COUNTIF($B28:$D28,#REF!)-1)/2)/COUNTIF($B28:$D28,#REF!)</f>
        <v>#REF!</v>
      </c>
      <c r="O28" s="2" t="e">
        <f>(RANK(#REF!,$B28:$D28,1)*COUNTIF($B28:$D28,#REF!)+COUNTIF($B28:$D28,#REF!)*(COUNTIF($B28:$D28,#REF!)-1)/2)/COUNTIF($B28:$D28,#REF!)</f>
        <v>#REF!</v>
      </c>
      <c r="P28" s="2" t="e">
        <f>(RANK(#REF!,$B28:$D28,1)*COUNTIF($B28:$D28,#REF!)+COUNTIF($B28:$D28,#REF!)*(COUNTIF($B28:$D28,#REF!)-1)/2)/COUNTIF($B28:$D28,#REF!)</f>
        <v>#REF!</v>
      </c>
      <c r="Q28" s="2" t="e">
        <f>(RANK(#REF!,$B28:$D28,1)*COUNTIF($B28:$D28,#REF!)+COUNTIF($B28:$D28,#REF!)*(COUNTIF($B28:$D28,#REF!)-1)/2)/COUNTIF($B28:$D28,#REF!)</f>
        <v>#REF!</v>
      </c>
      <c r="R28" s="2" t="e">
        <f>(RANK(#REF!,$B28:$D28,1)*COUNTIF($B28:$D28,#REF!)+COUNTIF($B28:$D28,#REF!)*(COUNTIF($B28:$D28,#REF!)-1)/2)/COUNTIF($B28:$D28,#REF!)</f>
        <v>#REF!</v>
      </c>
      <c r="S28" s="2" t="e">
        <f>(RANK(#REF!,$B28:$D28,1)*COUNTIF($B28:$D28,#REF!)+COUNTIF($B28:$D28,#REF!)*(COUNTIF($B28:$D28,#REF!)-1)/2)/COUNTIF($B28:$D28,#REF!)</f>
        <v>#REF!</v>
      </c>
      <c r="T28" s="2" t="e">
        <f>(RANK(#REF!,$B28:$D28,1)*COUNTIF($B28:$D28,#REF!)+COUNTIF($B28:$D28,#REF!)*(COUNTIF($B28:$D28,#REF!)-1)/2)/COUNTIF($B28:$D28,#REF!)</f>
        <v>#REF!</v>
      </c>
      <c r="U28" s="2" t="e">
        <f>(RANK(#REF!,$B28:$D28,1)*COUNTIF($B28:$D28,#REF!)+COUNTIF($B28:$D28,#REF!)*(COUNTIF($B28:$D28,#REF!)-1)/2)/COUNTIF($B28:$D28,#REF!)</f>
        <v>#REF!</v>
      </c>
      <c r="V28" s="2" t="e">
        <f>(RANK(#REF!,$B28:$D28,1)*COUNTIF($B28:$D28,#REF!)+COUNTIF($B28:$D28,#REF!)*(COUNTIF($B28:$D28,#REF!)-1)/2)/COUNTIF($B28:$D28,#REF!)</f>
        <v>#REF!</v>
      </c>
      <c r="W28" s="2" t="e">
        <f>(RANK(#REF!,$B28:$D28,1)*COUNTIF($B28:$D28,#REF!)+COUNTIF($B28:$D28,#REF!)*(COUNTIF($B28:$D28,#REF!)-1)/2)/COUNTIF($B28:$D28,#REF!)</f>
        <v>#REF!</v>
      </c>
      <c r="X28" s="2" t="e">
        <f>(RANK(#REF!,$B28:$D28,1)*COUNTIF($B28:$D28,#REF!)+COUNTIF($B28:$D28,#REF!)*(COUNTIF($B28:$D28,#REF!)-1)/2)/COUNTIF($B28:$D28,#REF!)</f>
        <v>#REF!</v>
      </c>
      <c r="Y28" s="2" t="e">
        <f>(RANK(#REF!,$B28:$D28,1)*COUNTIF($B28:$D28,#REF!)+COUNTIF($B28:$D28,#REF!)*(COUNTIF($B28:$D28,#REF!)-1)/2)/COUNTIF($B28:$D28,#REF!)</f>
        <v>#REF!</v>
      </c>
      <c r="Z28" s="2" t="e">
        <f>(RANK(#REF!,$B28:$D28,1)*COUNTIF($B28:$D28,#REF!)+COUNTIF($B28:$D28,#REF!)*(COUNTIF($B28:$D28,#REF!)-1)/2)/COUNTIF($B28:$D28,#REF!)</f>
        <v>#REF!</v>
      </c>
      <c r="AA28" s="2" t="e">
        <f>(RANK(#REF!,$B28:$D28,1)*COUNTIF($B28:$D28,#REF!)+COUNTIF($B28:$D28,#REF!)*(COUNTIF($B28:$D28,#REF!)-1)/2)/COUNTIF($B28:$D28,#REF!)</f>
        <v>#REF!</v>
      </c>
      <c r="AB28" s="2" t="e">
        <f>(RANK(#REF!,$B28:$D28,1)*COUNTIF($B28:$D28,#REF!)+COUNTIF($B28:$D28,#REF!)*(COUNTIF($B28:$D28,#REF!)-1)/2)/COUNTIF($B28:$D28,#REF!)</f>
        <v>#REF!</v>
      </c>
    </row>
    <row r="29" spans="1:28" s="2" customFormat="1" ht="14.25" customHeight="1">
      <c r="A29" s="3" t="s">
        <v>86</v>
      </c>
      <c r="B29" s="39">
        <v>30.54</v>
      </c>
      <c r="C29" s="39">
        <v>11.43</v>
      </c>
      <c r="D29" s="39">
        <v>14.21</v>
      </c>
      <c r="E29" s="2">
        <f t="shared" si="0"/>
        <v>213.19646666666665</v>
      </c>
      <c r="G29" s="3" t="str">
        <f t="shared" si="1"/>
        <v>n=27</v>
      </c>
      <c r="H29" s="2">
        <f t="shared" si="2"/>
        <v>3</v>
      </c>
      <c r="I29" s="2">
        <f t="shared" si="3"/>
        <v>1</v>
      </c>
      <c r="J29" s="2">
        <f t="shared" si="4"/>
        <v>2</v>
      </c>
      <c r="K29" s="2" t="e">
        <f>(RANK(#REF!,$B29:$D29,1)*COUNTIF($B29:$D29,#REF!)+COUNTIF($B29:$D29,#REF!)*(COUNTIF($B29:$D29,#REF!)-1)/2)/COUNTIF($B29:$D29,#REF!)</f>
        <v>#REF!</v>
      </c>
      <c r="L29" s="2" t="e">
        <f>(RANK(#REF!,$B29:$D29,1)*COUNTIF($B29:$D29,#REF!)+COUNTIF($B29:$D29,#REF!)*(COUNTIF($B29:$D29,#REF!)-1)/2)/COUNTIF($B29:$D29,#REF!)</f>
        <v>#REF!</v>
      </c>
      <c r="M29" s="2" t="e">
        <f>(RANK(#REF!,$B29:$D29,1)*COUNTIF($B29:$D29,#REF!)+COUNTIF($B29:$D29,#REF!)*(COUNTIF($B29:$D29,#REF!)-1)/2)/COUNTIF($B29:$D29,#REF!)</f>
        <v>#REF!</v>
      </c>
      <c r="N29" s="2" t="e">
        <f>(RANK(#REF!,$B29:$D29,1)*COUNTIF($B29:$D29,#REF!)+COUNTIF($B29:$D29,#REF!)*(COUNTIF($B29:$D29,#REF!)-1)/2)/COUNTIF($B29:$D29,#REF!)</f>
        <v>#REF!</v>
      </c>
      <c r="O29" s="2" t="e">
        <f>(RANK(#REF!,$B29:$D29,1)*COUNTIF($B29:$D29,#REF!)+COUNTIF($B29:$D29,#REF!)*(COUNTIF($B29:$D29,#REF!)-1)/2)/COUNTIF($B29:$D29,#REF!)</f>
        <v>#REF!</v>
      </c>
      <c r="P29" s="2" t="e">
        <f>(RANK(#REF!,$B29:$D29,1)*COUNTIF($B29:$D29,#REF!)+COUNTIF($B29:$D29,#REF!)*(COUNTIF($B29:$D29,#REF!)-1)/2)/COUNTIF($B29:$D29,#REF!)</f>
        <v>#REF!</v>
      </c>
      <c r="Q29" s="2" t="e">
        <f>(RANK(#REF!,$B29:$D29,1)*COUNTIF($B29:$D29,#REF!)+COUNTIF($B29:$D29,#REF!)*(COUNTIF($B29:$D29,#REF!)-1)/2)/COUNTIF($B29:$D29,#REF!)</f>
        <v>#REF!</v>
      </c>
      <c r="R29" s="2" t="e">
        <f>(RANK(#REF!,$B29:$D29,1)*COUNTIF($B29:$D29,#REF!)+COUNTIF($B29:$D29,#REF!)*(COUNTIF($B29:$D29,#REF!)-1)/2)/COUNTIF($B29:$D29,#REF!)</f>
        <v>#REF!</v>
      </c>
      <c r="S29" s="2" t="e">
        <f>(RANK(#REF!,$B29:$D29,1)*COUNTIF($B29:$D29,#REF!)+COUNTIF($B29:$D29,#REF!)*(COUNTIF($B29:$D29,#REF!)-1)/2)/COUNTIF($B29:$D29,#REF!)</f>
        <v>#REF!</v>
      </c>
      <c r="T29" s="2" t="e">
        <f>(RANK(#REF!,$B29:$D29,1)*COUNTIF($B29:$D29,#REF!)+COUNTIF($B29:$D29,#REF!)*(COUNTIF($B29:$D29,#REF!)-1)/2)/COUNTIF($B29:$D29,#REF!)</f>
        <v>#REF!</v>
      </c>
      <c r="U29" s="2" t="e">
        <f>(RANK(#REF!,$B29:$D29,1)*COUNTIF($B29:$D29,#REF!)+COUNTIF($B29:$D29,#REF!)*(COUNTIF($B29:$D29,#REF!)-1)/2)/COUNTIF($B29:$D29,#REF!)</f>
        <v>#REF!</v>
      </c>
      <c r="V29" s="2" t="e">
        <f>(RANK(#REF!,$B29:$D29,1)*COUNTIF($B29:$D29,#REF!)+COUNTIF($B29:$D29,#REF!)*(COUNTIF($B29:$D29,#REF!)-1)/2)/COUNTIF($B29:$D29,#REF!)</f>
        <v>#REF!</v>
      </c>
      <c r="W29" s="2" t="e">
        <f>(RANK(#REF!,$B29:$D29,1)*COUNTIF($B29:$D29,#REF!)+COUNTIF($B29:$D29,#REF!)*(COUNTIF($B29:$D29,#REF!)-1)/2)/COUNTIF($B29:$D29,#REF!)</f>
        <v>#REF!</v>
      </c>
      <c r="X29" s="2" t="e">
        <f>(RANK(#REF!,$B29:$D29,1)*COUNTIF($B29:$D29,#REF!)+COUNTIF($B29:$D29,#REF!)*(COUNTIF($B29:$D29,#REF!)-1)/2)/COUNTIF($B29:$D29,#REF!)</f>
        <v>#REF!</v>
      </c>
      <c r="Y29" s="2" t="e">
        <f>(RANK(#REF!,$B29:$D29,1)*COUNTIF($B29:$D29,#REF!)+COUNTIF($B29:$D29,#REF!)*(COUNTIF($B29:$D29,#REF!)-1)/2)/COUNTIF($B29:$D29,#REF!)</f>
        <v>#REF!</v>
      </c>
      <c r="Z29" s="2" t="e">
        <f>(RANK(#REF!,$B29:$D29,1)*COUNTIF($B29:$D29,#REF!)+COUNTIF($B29:$D29,#REF!)*(COUNTIF($B29:$D29,#REF!)-1)/2)/COUNTIF($B29:$D29,#REF!)</f>
        <v>#REF!</v>
      </c>
      <c r="AA29" s="2" t="e">
        <f>(RANK(#REF!,$B29:$D29,1)*COUNTIF($B29:$D29,#REF!)+COUNTIF($B29:$D29,#REF!)*(COUNTIF($B29:$D29,#REF!)-1)/2)/COUNTIF($B29:$D29,#REF!)</f>
        <v>#REF!</v>
      </c>
      <c r="AB29" s="2" t="e">
        <f>(RANK(#REF!,$B29:$D29,1)*COUNTIF($B29:$D29,#REF!)+COUNTIF($B29:$D29,#REF!)*(COUNTIF($B29:$D29,#REF!)-1)/2)/COUNTIF($B29:$D29,#REF!)</f>
        <v>#REF!</v>
      </c>
    </row>
    <row r="30" spans="1:28" s="2" customFormat="1" ht="14.25" customHeight="1">
      <c r="A30" s="3" t="s">
        <v>85</v>
      </c>
      <c r="B30" s="39">
        <v>14.61</v>
      </c>
      <c r="C30" s="39">
        <v>8.19</v>
      </c>
      <c r="D30" s="39">
        <v>19.11</v>
      </c>
      <c r="E30" s="2">
        <f t="shared" si="0"/>
        <v>60.2376</v>
      </c>
      <c r="G30" s="3" t="str">
        <f t="shared" si="1"/>
        <v>n=28</v>
      </c>
      <c r="H30" s="2">
        <f t="shared" si="2"/>
        <v>2</v>
      </c>
      <c r="I30" s="2">
        <f t="shared" si="3"/>
        <v>1</v>
      </c>
      <c r="J30" s="2">
        <f t="shared" si="4"/>
        <v>3</v>
      </c>
      <c r="K30" s="2" t="e">
        <f>(RANK(#REF!,$B30:$D30,1)*COUNTIF($B30:$D30,#REF!)+COUNTIF($B30:$D30,#REF!)*(COUNTIF($B30:$D30,#REF!)-1)/2)/COUNTIF($B30:$D30,#REF!)</f>
        <v>#REF!</v>
      </c>
      <c r="L30" s="2" t="e">
        <f>(RANK(#REF!,$B30:$D30,1)*COUNTIF($B30:$D30,#REF!)+COUNTIF($B30:$D30,#REF!)*(COUNTIF($B30:$D30,#REF!)-1)/2)/COUNTIF($B30:$D30,#REF!)</f>
        <v>#REF!</v>
      </c>
      <c r="M30" s="2" t="e">
        <f>(RANK(#REF!,$B30:$D30,1)*COUNTIF($B30:$D30,#REF!)+COUNTIF($B30:$D30,#REF!)*(COUNTIF($B30:$D30,#REF!)-1)/2)/COUNTIF($B30:$D30,#REF!)</f>
        <v>#REF!</v>
      </c>
      <c r="N30" s="2" t="e">
        <f>(RANK(#REF!,$B30:$D30,1)*COUNTIF($B30:$D30,#REF!)+COUNTIF($B30:$D30,#REF!)*(COUNTIF($B30:$D30,#REF!)-1)/2)/COUNTIF($B30:$D30,#REF!)</f>
        <v>#REF!</v>
      </c>
      <c r="O30" s="2" t="e">
        <f>(RANK(#REF!,$B30:$D30,1)*COUNTIF($B30:$D30,#REF!)+COUNTIF($B30:$D30,#REF!)*(COUNTIF($B30:$D30,#REF!)-1)/2)/COUNTIF($B30:$D30,#REF!)</f>
        <v>#REF!</v>
      </c>
      <c r="P30" s="2" t="e">
        <f>(RANK(#REF!,$B30:$D30,1)*COUNTIF($B30:$D30,#REF!)+COUNTIF($B30:$D30,#REF!)*(COUNTIF($B30:$D30,#REF!)-1)/2)/COUNTIF($B30:$D30,#REF!)</f>
        <v>#REF!</v>
      </c>
      <c r="Q30" s="2" t="e">
        <f>(RANK(#REF!,$B30:$D30,1)*COUNTIF($B30:$D30,#REF!)+COUNTIF($B30:$D30,#REF!)*(COUNTIF($B30:$D30,#REF!)-1)/2)/COUNTIF($B30:$D30,#REF!)</f>
        <v>#REF!</v>
      </c>
      <c r="R30" s="2" t="e">
        <f>(RANK(#REF!,$B30:$D30,1)*COUNTIF($B30:$D30,#REF!)+COUNTIF($B30:$D30,#REF!)*(COUNTIF($B30:$D30,#REF!)-1)/2)/COUNTIF($B30:$D30,#REF!)</f>
        <v>#REF!</v>
      </c>
      <c r="S30" s="2" t="e">
        <f>(RANK(#REF!,$B30:$D30,1)*COUNTIF($B30:$D30,#REF!)+COUNTIF($B30:$D30,#REF!)*(COUNTIF($B30:$D30,#REF!)-1)/2)/COUNTIF($B30:$D30,#REF!)</f>
        <v>#REF!</v>
      </c>
      <c r="T30" s="2" t="e">
        <f>(RANK(#REF!,$B30:$D30,1)*COUNTIF($B30:$D30,#REF!)+COUNTIF($B30:$D30,#REF!)*(COUNTIF($B30:$D30,#REF!)-1)/2)/COUNTIF($B30:$D30,#REF!)</f>
        <v>#REF!</v>
      </c>
      <c r="U30" s="2" t="e">
        <f>(RANK(#REF!,$B30:$D30,1)*COUNTIF($B30:$D30,#REF!)+COUNTIF($B30:$D30,#REF!)*(COUNTIF($B30:$D30,#REF!)-1)/2)/COUNTIF($B30:$D30,#REF!)</f>
        <v>#REF!</v>
      </c>
      <c r="V30" s="2" t="e">
        <f>(RANK(#REF!,$B30:$D30,1)*COUNTIF($B30:$D30,#REF!)+COUNTIF($B30:$D30,#REF!)*(COUNTIF($B30:$D30,#REF!)-1)/2)/COUNTIF($B30:$D30,#REF!)</f>
        <v>#REF!</v>
      </c>
      <c r="W30" s="2" t="e">
        <f>(RANK(#REF!,$B30:$D30,1)*COUNTIF($B30:$D30,#REF!)+COUNTIF($B30:$D30,#REF!)*(COUNTIF($B30:$D30,#REF!)-1)/2)/COUNTIF($B30:$D30,#REF!)</f>
        <v>#REF!</v>
      </c>
      <c r="X30" s="2" t="e">
        <f>(RANK(#REF!,$B30:$D30,1)*COUNTIF($B30:$D30,#REF!)+COUNTIF($B30:$D30,#REF!)*(COUNTIF($B30:$D30,#REF!)-1)/2)/COUNTIF($B30:$D30,#REF!)</f>
        <v>#REF!</v>
      </c>
      <c r="Y30" s="2" t="e">
        <f>(RANK(#REF!,$B30:$D30,1)*COUNTIF($B30:$D30,#REF!)+COUNTIF($B30:$D30,#REF!)*(COUNTIF($B30:$D30,#REF!)-1)/2)/COUNTIF($B30:$D30,#REF!)</f>
        <v>#REF!</v>
      </c>
      <c r="Z30" s="2" t="e">
        <f>(RANK(#REF!,$B30:$D30,1)*COUNTIF($B30:$D30,#REF!)+COUNTIF($B30:$D30,#REF!)*(COUNTIF($B30:$D30,#REF!)-1)/2)/COUNTIF($B30:$D30,#REF!)</f>
        <v>#REF!</v>
      </c>
      <c r="AA30" s="2" t="e">
        <f>(RANK(#REF!,$B30:$D30,1)*COUNTIF($B30:$D30,#REF!)+COUNTIF($B30:$D30,#REF!)*(COUNTIF($B30:$D30,#REF!)-1)/2)/COUNTIF($B30:$D30,#REF!)</f>
        <v>#REF!</v>
      </c>
      <c r="AB30" s="2" t="e">
        <f>(RANK(#REF!,$B30:$D30,1)*COUNTIF($B30:$D30,#REF!)+COUNTIF($B30:$D30,#REF!)*(COUNTIF($B30:$D30,#REF!)-1)/2)/COUNTIF($B30:$D30,#REF!)</f>
        <v>#REF!</v>
      </c>
    </row>
    <row r="31" spans="1:28" s="2" customFormat="1" ht="14.25" customHeight="1">
      <c r="A31" s="3" t="s">
        <v>84</v>
      </c>
      <c r="B31" s="39">
        <v>19.95</v>
      </c>
      <c r="C31" s="39">
        <v>20.88</v>
      </c>
      <c r="D31" s="39">
        <v>11.05</v>
      </c>
      <c r="E31" s="2">
        <f t="shared" si="0"/>
        <v>58.901266666666643</v>
      </c>
      <c r="G31" s="3" t="str">
        <f t="shared" si="1"/>
        <v>n=29</v>
      </c>
      <c r="H31" s="2">
        <f t="shared" si="2"/>
        <v>2</v>
      </c>
      <c r="I31" s="2">
        <f t="shared" si="3"/>
        <v>3</v>
      </c>
      <c r="J31" s="2">
        <f t="shared" si="4"/>
        <v>1</v>
      </c>
      <c r="K31" s="2" t="e">
        <f>(RANK(#REF!,$B31:$D31,1)*COUNTIF($B31:$D31,#REF!)+COUNTIF($B31:$D31,#REF!)*(COUNTIF($B31:$D31,#REF!)-1)/2)/COUNTIF($B31:$D31,#REF!)</f>
        <v>#REF!</v>
      </c>
      <c r="L31" s="2" t="e">
        <f>(RANK(#REF!,$B31:$D31,1)*COUNTIF($B31:$D31,#REF!)+COUNTIF($B31:$D31,#REF!)*(COUNTIF($B31:$D31,#REF!)-1)/2)/COUNTIF($B31:$D31,#REF!)</f>
        <v>#REF!</v>
      </c>
      <c r="M31" s="2" t="e">
        <f>(RANK(#REF!,$B31:$D31,1)*COUNTIF($B31:$D31,#REF!)+COUNTIF($B31:$D31,#REF!)*(COUNTIF($B31:$D31,#REF!)-1)/2)/COUNTIF($B31:$D31,#REF!)</f>
        <v>#REF!</v>
      </c>
      <c r="N31" s="2" t="e">
        <f>(RANK(#REF!,$B31:$D31,1)*COUNTIF($B31:$D31,#REF!)+COUNTIF($B31:$D31,#REF!)*(COUNTIF($B31:$D31,#REF!)-1)/2)/COUNTIF($B31:$D31,#REF!)</f>
        <v>#REF!</v>
      </c>
      <c r="O31" s="2" t="e">
        <f>(RANK(#REF!,$B31:$D31,1)*COUNTIF($B31:$D31,#REF!)+COUNTIF($B31:$D31,#REF!)*(COUNTIF($B31:$D31,#REF!)-1)/2)/COUNTIF($B31:$D31,#REF!)</f>
        <v>#REF!</v>
      </c>
      <c r="P31" s="2" t="e">
        <f>(RANK(#REF!,$B31:$D31,1)*COUNTIF($B31:$D31,#REF!)+COUNTIF($B31:$D31,#REF!)*(COUNTIF($B31:$D31,#REF!)-1)/2)/COUNTIF($B31:$D31,#REF!)</f>
        <v>#REF!</v>
      </c>
      <c r="Q31" s="2" t="e">
        <f>(RANK(#REF!,$B31:$D31,1)*COUNTIF($B31:$D31,#REF!)+COUNTIF($B31:$D31,#REF!)*(COUNTIF($B31:$D31,#REF!)-1)/2)/COUNTIF($B31:$D31,#REF!)</f>
        <v>#REF!</v>
      </c>
      <c r="R31" s="2" t="e">
        <f>(RANK(#REF!,$B31:$D31,1)*COUNTIF($B31:$D31,#REF!)+COUNTIF($B31:$D31,#REF!)*(COUNTIF($B31:$D31,#REF!)-1)/2)/COUNTIF($B31:$D31,#REF!)</f>
        <v>#REF!</v>
      </c>
      <c r="S31" s="2" t="e">
        <f>(RANK(#REF!,$B31:$D31,1)*COUNTIF($B31:$D31,#REF!)+COUNTIF($B31:$D31,#REF!)*(COUNTIF($B31:$D31,#REF!)-1)/2)/COUNTIF($B31:$D31,#REF!)</f>
        <v>#REF!</v>
      </c>
      <c r="T31" s="2" t="e">
        <f>(RANK(#REF!,$B31:$D31,1)*COUNTIF($B31:$D31,#REF!)+COUNTIF($B31:$D31,#REF!)*(COUNTIF($B31:$D31,#REF!)-1)/2)/COUNTIF($B31:$D31,#REF!)</f>
        <v>#REF!</v>
      </c>
      <c r="U31" s="2" t="e">
        <f>(RANK(#REF!,$B31:$D31,1)*COUNTIF($B31:$D31,#REF!)+COUNTIF($B31:$D31,#REF!)*(COUNTIF($B31:$D31,#REF!)-1)/2)/COUNTIF($B31:$D31,#REF!)</f>
        <v>#REF!</v>
      </c>
      <c r="V31" s="2" t="e">
        <f>(RANK(#REF!,$B31:$D31,1)*COUNTIF($B31:$D31,#REF!)+COUNTIF($B31:$D31,#REF!)*(COUNTIF($B31:$D31,#REF!)-1)/2)/COUNTIF($B31:$D31,#REF!)</f>
        <v>#REF!</v>
      </c>
      <c r="W31" s="2" t="e">
        <f>(RANK(#REF!,$B31:$D31,1)*COUNTIF($B31:$D31,#REF!)+COUNTIF($B31:$D31,#REF!)*(COUNTIF($B31:$D31,#REF!)-1)/2)/COUNTIF($B31:$D31,#REF!)</f>
        <v>#REF!</v>
      </c>
      <c r="X31" s="2" t="e">
        <f>(RANK(#REF!,$B31:$D31,1)*COUNTIF($B31:$D31,#REF!)+COUNTIF($B31:$D31,#REF!)*(COUNTIF($B31:$D31,#REF!)-1)/2)/COUNTIF($B31:$D31,#REF!)</f>
        <v>#REF!</v>
      </c>
      <c r="Y31" s="2" t="e">
        <f>(RANK(#REF!,$B31:$D31,1)*COUNTIF($B31:$D31,#REF!)+COUNTIF($B31:$D31,#REF!)*(COUNTIF($B31:$D31,#REF!)-1)/2)/COUNTIF($B31:$D31,#REF!)</f>
        <v>#REF!</v>
      </c>
      <c r="Z31" s="2" t="e">
        <f>(RANK(#REF!,$B31:$D31,1)*COUNTIF($B31:$D31,#REF!)+COUNTIF($B31:$D31,#REF!)*(COUNTIF($B31:$D31,#REF!)-1)/2)/COUNTIF($B31:$D31,#REF!)</f>
        <v>#REF!</v>
      </c>
      <c r="AA31" s="2" t="e">
        <f>(RANK(#REF!,$B31:$D31,1)*COUNTIF($B31:$D31,#REF!)+COUNTIF($B31:$D31,#REF!)*(COUNTIF($B31:$D31,#REF!)-1)/2)/COUNTIF($B31:$D31,#REF!)</f>
        <v>#REF!</v>
      </c>
      <c r="AB31" s="2" t="e">
        <f>(RANK(#REF!,$B31:$D31,1)*COUNTIF($B31:$D31,#REF!)+COUNTIF($B31:$D31,#REF!)*(COUNTIF($B31:$D31,#REF!)-1)/2)/COUNTIF($B31:$D31,#REF!)</f>
        <v>#REF!</v>
      </c>
    </row>
    <row r="32" spans="1:28" s="2" customFormat="1" ht="14.25" customHeight="1">
      <c r="A32" s="3" t="s">
        <v>83</v>
      </c>
      <c r="B32" s="39">
        <v>32.82</v>
      </c>
      <c r="C32" s="39">
        <v>17</v>
      </c>
      <c r="D32" s="39">
        <v>62.59</v>
      </c>
      <c r="E32" s="2">
        <f t="shared" si="0"/>
        <v>1071.6578000000002</v>
      </c>
      <c r="G32" s="3" t="str">
        <f t="shared" si="1"/>
        <v>n=30</v>
      </c>
      <c r="H32" s="2">
        <f t="shared" si="2"/>
        <v>2</v>
      </c>
      <c r="I32" s="2">
        <f t="shared" si="3"/>
        <v>1</v>
      </c>
      <c r="J32" s="2">
        <f t="shared" si="4"/>
        <v>3</v>
      </c>
      <c r="K32" s="2" t="e">
        <f>(RANK(#REF!,$B32:$D32,1)*COUNTIF($B32:$D32,#REF!)+COUNTIF($B32:$D32,#REF!)*(COUNTIF($B32:$D32,#REF!)-1)/2)/COUNTIF($B32:$D32,#REF!)</f>
        <v>#REF!</v>
      </c>
      <c r="L32" s="2" t="e">
        <f>(RANK(#REF!,$B32:$D32,1)*COUNTIF($B32:$D32,#REF!)+COUNTIF($B32:$D32,#REF!)*(COUNTIF($B32:$D32,#REF!)-1)/2)/COUNTIF($B32:$D32,#REF!)</f>
        <v>#REF!</v>
      </c>
      <c r="M32" s="2" t="e">
        <f>(RANK(#REF!,$B32:$D32,1)*COUNTIF($B32:$D32,#REF!)+COUNTIF($B32:$D32,#REF!)*(COUNTIF($B32:$D32,#REF!)-1)/2)/COUNTIF($B32:$D32,#REF!)</f>
        <v>#REF!</v>
      </c>
      <c r="N32" s="2" t="e">
        <f>(RANK(#REF!,$B32:$D32,1)*COUNTIF($B32:$D32,#REF!)+COUNTIF($B32:$D32,#REF!)*(COUNTIF($B32:$D32,#REF!)-1)/2)/COUNTIF($B32:$D32,#REF!)</f>
        <v>#REF!</v>
      </c>
      <c r="O32" s="2" t="e">
        <f>(RANK(#REF!,$B32:$D32,1)*COUNTIF($B32:$D32,#REF!)+COUNTIF($B32:$D32,#REF!)*(COUNTIF($B32:$D32,#REF!)-1)/2)/COUNTIF($B32:$D32,#REF!)</f>
        <v>#REF!</v>
      </c>
      <c r="P32" s="2" t="e">
        <f>(RANK(#REF!,$B32:$D32,1)*COUNTIF($B32:$D32,#REF!)+COUNTIF($B32:$D32,#REF!)*(COUNTIF($B32:$D32,#REF!)-1)/2)/COUNTIF($B32:$D32,#REF!)</f>
        <v>#REF!</v>
      </c>
      <c r="Q32" s="2" t="e">
        <f>(RANK(#REF!,$B32:$D32,1)*COUNTIF($B32:$D32,#REF!)+COUNTIF($B32:$D32,#REF!)*(COUNTIF($B32:$D32,#REF!)-1)/2)/COUNTIF($B32:$D32,#REF!)</f>
        <v>#REF!</v>
      </c>
      <c r="R32" s="2" t="e">
        <f>(RANK(#REF!,$B32:$D32,1)*COUNTIF($B32:$D32,#REF!)+COUNTIF($B32:$D32,#REF!)*(COUNTIF($B32:$D32,#REF!)-1)/2)/COUNTIF($B32:$D32,#REF!)</f>
        <v>#REF!</v>
      </c>
      <c r="S32" s="2" t="e">
        <f>(RANK(#REF!,$B32:$D32,1)*COUNTIF($B32:$D32,#REF!)+COUNTIF($B32:$D32,#REF!)*(COUNTIF($B32:$D32,#REF!)-1)/2)/COUNTIF($B32:$D32,#REF!)</f>
        <v>#REF!</v>
      </c>
      <c r="T32" s="2" t="e">
        <f>(RANK(#REF!,$B32:$D32,1)*COUNTIF($B32:$D32,#REF!)+COUNTIF($B32:$D32,#REF!)*(COUNTIF($B32:$D32,#REF!)-1)/2)/COUNTIF($B32:$D32,#REF!)</f>
        <v>#REF!</v>
      </c>
      <c r="U32" s="2" t="e">
        <f>(RANK(#REF!,$B32:$D32,1)*COUNTIF($B32:$D32,#REF!)+COUNTIF($B32:$D32,#REF!)*(COUNTIF($B32:$D32,#REF!)-1)/2)/COUNTIF($B32:$D32,#REF!)</f>
        <v>#REF!</v>
      </c>
      <c r="V32" s="2" t="e">
        <f>(RANK(#REF!,$B32:$D32,1)*COUNTIF($B32:$D32,#REF!)+COUNTIF($B32:$D32,#REF!)*(COUNTIF($B32:$D32,#REF!)-1)/2)/COUNTIF($B32:$D32,#REF!)</f>
        <v>#REF!</v>
      </c>
      <c r="W32" s="2" t="e">
        <f>(RANK(#REF!,$B32:$D32,1)*COUNTIF($B32:$D32,#REF!)+COUNTIF($B32:$D32,#REF!)*(COUNTIF($B32:$D32,#REF!)-1)/2)/COUNTIF($B32:$D32,#REF!)</f>
        <v>#REF!</v>
      </c>
      <c r="X32" s="2" t="e">
        <f>(RANK(#REF!,$B32:$D32,1)*COUNTIF($B32:$D32,#REF!)+COUNTIF($B32:$D32,#REF!)*(COUNTIF($B32:$D32,#REF!)-1)/2)/COUNTIF($B32:$D32,#REF!)</f>
        <v>#REF!</v>
      </c>
      <c r="Y32" s="2" t="e">
        <f>(RANK(#REF!,$B32:$D32,1)*COUNTIF($B32:$D32,#REF!)+COUNTIF($B32:$D32,#REF!)*(COUNTIF($B32:$D32,#REF!)-1)/2)/COUNTIF($B32:$D32,#REF!)</f>
        <v>#REF!</v>
      </c>
      <c r="Z32" s="2" t="e">
        <f>(RANK(#REF!,$B32:$D32,1)*COUNTIF($B32:$D32,#REF!)+COUNTIF($B32:$D32,#REF!)*(COUNTIF($B32:$D32,#REF!)-1)/2)/COUNTIF($B32:$D32,#REF!)</f>
        <v>#REF!</v>
      </c>
      <c r="AA32" s="2" t="e">
        <f>(RANK(#REF!,$B32:$D32,1)*COUNTIF($B32:$D32,#REF!)+COUNTIF($B32:$D32,#REF!)*(COUNTIF($B32:$D32,#REF!)-1)/2)/COUNTIF($B32:$D32,#REF!)</f>
        <v>#REF!</v>
      </c>
      <c r="AB32" s="2" t="e">
        <f>(RANK(#REF!,$B32:$D32,1)*COUNTIF($B32:$D32,#REF!)+COUNTIF($B32:$D32,#REF!)*(COUNTIF($B32:$D32,#REF!)-1)/2)/COUNTIF($B32:$D32,#REF!)</f>
        <v>#REF!</v>
      </c>
    </row>
    <row r="33" spans="1:28" s="2" customFormat="1" ht="14.25" customHeight="1">
      <c r="A33" s="3" t="s">
        <v>82</v>
      </c>
      <c r="B33" s="39">
        <v>22.4</v>
      </c>
      <c r="C33" s="39">
        <v>47.01</v>
      </c>
      <c r="D33" s="39">
        <v>66.33</v>
      </c>
      <c r="E33" s="2">
        <f t="shared" si="0"/>
        <v>969.58646666666664</v>
      </c>
      <c r="G33" s="3" t="str">
        <f t="shared" si="1"/>
        <v>n=31</v>
      </c>
      <c r="H33" s="2">
        <f t="shared" si="2"/>
        <v>1</v>
      </c>
      <c r="I33" s="2">
        <f t="shared" si="3"/>
        <v>2</v>
      </c>
      <c r="J33" s="2">
        <f t="shared" si="4"/>
        <v>3</v>
      </c>
      <c r="K33" s="2" t="e">
        <f>(RANK(#REF!,$B33:$D33,1)*COUNTIF($B33:$D33,#REF!)+COUNTIF($B33:$D33,#REF!)*(COUNTIF($B33:$D33,#REF!)-1)/2)/COUNTIF($B33:$D33,#REF!)</f>
        <v>#REF!</v>
      </c>
      <c r="L33" s="2" t="e">
        <f>(RANK(#REF!,$B33:$D33,1)*COUNTIF($B33:$D33,#REF!)+COUNTIF($B33:$D33,#REF!)*(COUNTIF($B33:$D33,#REF!)-1)/2)/COUNTIF($B33:$D33,#REF!)</f>
        <v>#REF!</v>
      </c>
      <c r="M33" s="2" t="e">
        <f>(RANK(#REF!,$B33:$D33,1)*COUNTIF($B33:$D33,#REF!)+COUNTIF($B33:$D33,#REF!)*(COUNTIF($B33:$D33,#REF!)-1)/2)/COUNTIF($B33:$D33,#REF!)</f>
        <v>#REF!</v>
      </c>
      <c r="N33" s="2" t="e">
        <f>(RANK(#REF!,$B33:$D33,1)*COUNTIF($B33:$D33,#REF!)+COUNTIF($B33:$D33,#REF!)*(COUNTIF($B33:$D33,#REF!)-1)/2)/COUNTIF($B33:$D33,#REF!)</f>
        <v>#REF!</v>
      </c>
      <c r="O33" s="2" t="e">
        <f>(RANK(#REF!,$B33:$D33,1)*COUNTIF($B33:$D33,#REF!)+COUNTIF($B33:$D33,#REF!)*(COUNTIF($B33:$D33,#REF!)-1)/2)/COUNTIF($B33:$D33,#REF!)</f>
        <v>#REF!</v>
      </c>
      <c r="P33" s="2" t="e">
        <f>(RANK(#REF!,$B33:$D33,1)*COUNTIF($B33:$D33,#REF!)+COUNTIF($B33:$D33,#REF!)*(COUNTIF($B33:$D33,#REF!)-1)/2)/COUNTIF($B33:$D33,#REF!)</f>
        <v>#REF!</v>
      </c>
      <c r="Q33" s="2" t="e">
        <f>(RANK(#REF!,$B33:$D33,1)*COUNTIF($B33:$D33,#REF!)+COUNTIF($B33:$D33,#REF!)*(COUNTIF($B33:$D33,#REF!)-1)/2)/COUNTIF($B33:$D33,#REF!)</f>
        <v>#REF!</v>
      </c>
      <c r="R33" s="2" t="e">
        <f>(RANK(#REF!,$B33:$D33,1)*COUNTIF($B33:$D33,#REF!)+COUNTIF($B33:$D33,#REF!)*(COUNTIF($B33:$D33,#REF!)-1)/2)/COUNTIF($B33:$D33,#REF!)</f>
        <v>#REF!</v>
      </c>
      <c r="S33" s="2" t="e">
        <f>(RANK(#REF!,$B33:$D33,1)*COUNTIF($B33:$D33,#REF!)+COUNTIF($B33:$D33,#REF!)*(COUNTIF($B33:$D33,#REF!)-1)/2)/COUNTIF($B33:$D33,#REF!)</f>
        <v>#REF!</v>
      </c>
      <c r="T33" s="2" t="e">
        <f>(RANK(#REF!,$B33:$D33,1)*COUNTIF($B33:$D33,#REF!)+COUNTIF($B33:$D33,#REF!)*(COUNTIF($B33:$D33,#REF!)-1)/2)/COUNTIF($B33:$D33,#REF!)</f>
        <v>#REF!</v>
      </c>
      <c r="U33" s="2" t="e">
        <f>(RANK(#REF!,$B33:$D33,1)*COUNTIF($B33:$D33,#REF!)+COUNTIF($B33:$D33,#REF!)*(COUNTIF($B33:$D33,#REF!)-1)/2)/COUNTIF($B33:$D33,#REF!)</f>
        <v>#REF!</v>
      </c>
      <c r="V33" s="2" t="e">
        <f>(RANK(#REF!,$B33:$D33,1)*COUNTIF($B33:$D33,#REF!)+COUNTIF($B33:$D33,#REF!)*(COUNTIF($B33:$D33,#REF!)-1)/2)/COUNTIF($B33:$D33,#REF!)</f>
        <v>#REF!</v>
      </c>
      <c r="W33" s="2" t="e">
        <f>(RANK(#REF!,$B33:$D33,1)*COUNTIF($B33:$D33,#REF!)+COUNTIF($B33:$D33,#REF!)*(COUNTIF($B33:$D33,#REF!)-1)/2)/COUNTIF($B33:$D33,#REF!)</f>
        <v>#REF!</v>
      </c>
      <c r="X33" s="2" t="e">
        <f>(RANK(#REF!,$B33:$D33,1)*COUNTIF($B33:$D33,#REF!)+COUNTIF($B33:$D33,#REF!)*(COUNTIF($B33:$D33,#REF!)-1)/2)/COUNTIF($B33:$D33,#REF!)</f>
        <v>#REF!</v>
      </c>
      <c r="Y33" s="2" t="e">
        <f>(RANK(#REF!,$B33:$D33,1)*COUNTIF($B33:$D33,#REF!)+COUNTIF($B33:$D33,#REF!)*(COUNTIF($B33:$D33,#REF!)-1)/2)/COUNTIF($B33:$D33,#REF!)</f>
        <v>#REF!</v>
      </c>
      <c r="Z33" s="2" t="e">
        <f>(RANK(#REF!,$B33:$D33,1)*COUNTIF($B33:$D33,#REF!)+COUNTIF($B33:$D33,#REF!)*(COUNTIF($B33:$D33,#REF!)-1)/2)/COUNTIF($B33:$D33,#REF!)</f>
        <v>#REF!</v>
      </c>
      <c r="AA33" s="2" t="e">
        <f>(RANK(#REF!,$B33:$D33,1)*COUNTIF($B33:$D33,#REF!)+COUNTIF($B33:$D33,#REF!)*(COUNTIF($B33:$D33,#REF!)-1)/2)/COUNTIF($B33:$D33,#REF!)</f>
        <v>#REF!</v>
      </c>
      <c r="AB33" s="2" t="e">
        <f>(RANK(#REF!,$B33:$D33,1)*COUNTIF($B33:$D33,#REF!)+COUNTIF($B33:$D33,#REF!)*(COUNTIF($B33:$D33,#REF!)-1)/2)/COUNTIF($B33:$D33,#REF!)</f>
        <v>#REF!</v>
      </c>
    </row>
    <row r="34" spans="1:28" s="2" customFormat="1" ht="14.25" customHeight="1">
      <c r="A34" s="3" t="s">
        <v>81</v>
      </c>
      <c r="B34" s="39">
        <v>27.89</v>
      </c>
      <c r="C34" s="39">
        <v>17.73</v>
      </c>
      <c r="D34" s="39">
        <v>22.83</v>
      </c>
      <c r="E34" s="2">
        <f t="shared" si="0"/>
        <v>51.613066666666668</v>
      </c>
      <c r="G34" s="3" t="str">
        <f t="shared" si="1"/>
        <v>n=32</v>
      </c>
      <c r="H34" s="2">
        <f t="shared" si="2"/>
        <v>3</v>
      </c>
      <c r="I34" s="2">
        <f t="shared" si="3"/>
        <v>1</v>
      </c>
      <c r="J34" s="2">
        <f t="shared" si="4"/>
        <v>2</v>
      </c>
      <c r="K34" s="2" t="e">
        <f>(RANK(#REF!,$B34:$D34,1)*COUNTIF($B34:$D34,#REF!)+COUNTIF($B34:$D34,#REF!)*(COUNTIF($B34:$D34,#REF!)-1)/2)/COUNTIF($B34:$D34,#REF!)</f>
        <v>#REF!</v>
      </c>
      <c r="L34" s="2" t="e">
        <f>(RANK(#REF!,$B34:$D34,1)*COUNTIF($B34:$D34,#REF!)+COUNTIF($B34:$D34,#REF!)*(COUNTIF($B34:$D34,#REF!)-1)/2)/COUNTIF($B34:$D34,#REF!)</f>
        <v>#REF!</v>
      </c>
      <c r="M34" s="2" t="e">
        <f>(RANK(#REF!,$B34:$D34,1)*COUNTIF($B34:$D34,#REF!)+COUNTIF($B34:$D34,#REF!)*(COUNTIF($B34:$D34,#REF!)-1)/2)/COUNTIF($B34:$D34,#REF!)</f>
        <v>#REF!</v>
      </c>
      <c r="N34" s="2" t="e">
        <f>(RANK(#REF!,$B34:$D34,1)*COUNTIF($B34:$D34,#REF!)+COUNTIF($B34:$D34,#REF!)*(COUNTIF($B34:$D34,#REF!)-1)/2)/COUNTIF($B34:$D34,#REF!)</f>
        <v>#REF!</v>
      </c>
      <c r="O34" s="2" t="e">
        <f>(RANK(#REF!,$B34:$D34,1)*COUNTIF($B34:$D34,#REF!)+COUNTIF($B34:$D34,#REF!)*(COUNTIF($B34:$D34,#REF!)-1)/2)/COUNTIF($B34:$D34,#REF!)</f>
        <v>#REF!</v>
      </c>
      <c r="P34" s="2" t="e">
        <f>(RANK(#REF!,$B34:$D34,1)*COUNTIF($B34:$D34,#REF!)+COUNTIF($B34:$D34,#REF!)*(COUNTIF($B34:$D34,#REF!)-1)/2)/COUNTIF($B34:$D34,#REF!)</f>
        <v>#REF!</v>
      </c>
      <c r="Q34" s="2" t="e">
        <f>(RANK(#REF!,$B34:$D34,1)*COUNTIF($B34:$D34,#REF!)+COUNTIF($B34:$D34,#REF!)*(COUNTIF($B34:$D34,#REF!)-1)/2)/COUNTIF($B34:$D34,#REF!)</f>
        <v>#REF!</v>
      </c>
      <c r="R34" s="2" t="e">
        <f>(RANK(#REF!,$B34:$D34,1)*COUNTIF($B34:$D34,#REF!)+COUNTIF($B34:$D34,#REF!)*(COUNTIF($B34:$D34,#REF!)-1)/2)/COUNTIF($B34:$D34,#REF!)</f>
        <v>#REF!</v>
      </c>
      <c r="S34" s="2" t="e">
        <f>(RANK(#REF!,$B34:$D34,1)*COUNTIF($B34:$D34,#REF!)+COUNTIF($B34:$D34,#REF!)*(COUNTIF($B34:$D34,#REF!)-1)/2)/COUNTIF($B34:$D34,#REF!)</f>
        <v>#REF!</v>
      </c>
      <c r="T34" s="2" t="e">
        <f>(RANK(#REF!,$B34:$D34,1)*COUNTIF($B34:$D34,#REF!)+COUNTIF($B34:$D34,#REF!)*(COUNTIF($B34:$D34,#REF!)-1)/2)/COUNTIF($B34:$D34,#REF!)</f>
        <v>#REF!</v>
      </c>
      <c r="U34" s="2" t="e">
        <f>(RANK(#REF!,$B34:$D34,1)*COUNTIF($B34:$D34,#REF!)+COUNTIF($B34:$D34,#REF!)*(COUNTIF($B34:$D34,#REF!)-1)/2)/COUNTIF($B34:$D34,#REF!)</f>
        <v>#REF!</v>
      </c>
      <c r="V34" s="2" t="e">
        <f>(RANK(#REF!,$B34:$D34,1)*COUNTIF($B34:$D34,#REF!)+COUNTIF($B34:$D34,#REF!)*(COUNTIF($B34:$D34,#REF!)-1)/2)/COUNTIF($B34:$D34,#REF!)</f>
        <v>#REF!</v>
      </c>
      <c r="W34" s="2" t="e">
        <f>(RANK(#REF!,$B34:$D34,1)*COUNTIF($B34:$D34,#REF!)+COUNTIF($B34:$D34,#REF!)*(COUNTIF($B34:$D34,#REF!)-1)/2)/COUNTIF($B34:$D34,#REF!)</f>
        <v>#REF!</v>
      </c>
      <c r="X34" s="2" t="e">
        <f>(RANK(#REF!,$B34:$D34,1)*COUNTIF($B34:$D34,#REF!)+COUNTIF($B34:$D34,#REF!)*(COUNTIF($B34:$D34,#REF!)-1)/2)/COUNTIF($B34:$D34,#REF!)</f>
        <v>#REF!</v>
      </c>
      <c r="Y34" s="2" t="e">
        <f>(RANK(#REF!,$B34:$D34,1)*COUNTIF($B34:$D34,#REF!)+COUNTIF($B34:$D34,#REF!)*(COUNTIF($B34:$D34,#REF!)-1)/2)/COUNTIF($B34:$D34,#REF!)</f>
        <v>#REF!</v>
      </c>
      <c r="Z34" s="2" t="e">
        <f>(RANK(#REF!,$B34:$D34,1)*COUNTIF($B34:$D34,#REF!)+COUNTIF($B34:$D34,#REF!)*(COUNTIF($B34:$D34,#REF!)-1)/2)/COUNTIF($B34:$D34,#REF!)</f>
        <v>#REF!</v>
      </c>
      <c r="AA34" s="2" t="e">
        <f>(RANK(#REF!,$B34:$D34,1)*COUNTIF($B34:$D34,#REF!)+COUNTIF($B34:$D34,#REF!)*(COUNTIF($B34:$D34,#REF!)-1)/2)/COUNTIF($B34:$D34,#REF!)</f>
        <v>#REF!</v>
      </c>
      <c r="AB34" s="2" t="e">
        <f>(RANK(#REF!,$B34:$D34,1)*COUNTIF($B34:$D34,#REF!)+COUNTIF($B34:$D34,#REF!)*(COUNTIF($B34:$D34,#REF!)-1)/2)/COUNTIF($B34:$D34,#REF!)</f>
        <v>#REF!</v>
      </c>
    </row>
    <row r="35" spans="1:28" s="2" customFormat="1" ht="14.25" customHeight="1">
      <c r="A35" s="3" t="s">
        <v>80</v>
      </c>
      <c r="B35" s="39">
        <v>17.18</v>
      </c>
      <c r="C35" s="39">
        <v>19.53</v>
      </c>
      <c r="D35" s="39">
        <v>36.1</v>
      </c>
      <c r="E35" s="2">
        <f t="shared" ref="E35:E57" si="5">DEVSQ(B35:D35)</f>
        <v>212.68460000000002</v>
      </c>
      <c r="G35" s="3" t="str">
        <f t="shared" ref="G35:G57" si="6">A35</f>
        <v>n=33</v>
      </c>
      <c r="H35" s="2">
        <f t="shared" ref="H35:H57" si="7">(RANK(B35,$B35:$D35,1)*COUNTIF($B35:$D35,B35)+COUNTIF($B35:$D35,B35)*(COUNTIF($B35:$D35,B35)-1)/2)/COUNTIF($B35:$D35,B35)</f>
        <v>1</v>
      </c>
      <c r="I35" s="2">
        <f t="shared" ref="I35:I57" si="8">(RANK(C35,$B35:$D35,1)*COUNTIF($B35:$D35,C35)+COUNTIF($B35:$D35,C35)*(COUNTIF($B35:$D35,C35)-1)/2)/COUNTIF($B35:$D35,C35)</f>
        <v>2</v>
      </c>
      <c r="J35" s="2">
        <f t="shared" ref="J35:J57" si="9">(RANK(D35,$B35:$D35,1)*COUNTIF($B35:$D35,D35)+COUNTIF($B35:$D35,D35)*(COUNTIF($B35:$D35,D35)-1)/2)/COUNTIF($B35:$D35,D35)</f>
        <v>3</v>
      </c>
      <c r="K35" s="2" t="e">
        <f>(RANK(#REF!,$B35:$D35,1)*COUNTIF($B35:$D35,#REF!)+COUNTIF($B35:$D35,#REF!)*(COUNTIF($B35:$D35,#REF!)-1)/2)/COUNTIF($B35:$D35,#REF!)</f>
        <v>#REF!</v>
      </c>
      <c r="L35" s="2" t="e">
        <f>(RANK(#REF!,$B35:$D35,1)*COUNTIF($B35:$D35,#REF!)+COUNTIF($B35:$D35,#REF!)*(COUNTIF($B35:$D35,#REF!)-1)/2)/COUNTIF($B35:$D35,#REF!)</f>
        <v>#REF!</v>
      </c>
      <c r="M35" s="2" t="e">
        <f>(RANK(#REF!,$B35:$D35,1)*COUNTIF($B35:$D35,#REF!)+COUNTIF($B35:$D35,#REF!)*(COUNTIF($B35:$D35,#REF!)-1)/2)/COUNTIF($B35:$D35,#REF!)</f>
        <v>#REF!</v>
      </c>
      <c r="N35" s="2" t="e">
        <f>(RANK(#REF!,$B35:$D35,1)*COUNTIF($B35:$D35,#REF!)+COUNTIF($B35:$D35,#REF!)*(COUNTIF($B35:$D35,#REF!)-1)/2)/COUNTIF($B35:$D35,#REF!)</f>
        <v>#REF!</v>
      </c>
      <c r="O35" s="2" t="e">
        <f>(RANK(#REF!,$B35:$D35,1)*COUNTIF($B35:$D35,#REF!)+COUNTIF($B35:$D35,#REF!)*(COUNTIF($B35:$D35,#REF!)-1)/2)/COUNTIF($B35:$D35,#REF!)</f>
        <v>#REF!</v>
      </c>
      <c r="P35" s="2" t="e">
        <f>(RANK(#REF!,$B35:$D35,1)*COUNTIF($B35:$D35,#REF!)+COUNTIF($B35:$D35,#REF!)*(COUNTIF($B35:$D35,#REF!)-1)/2)/COUNTIF($B35:$D35,#REF!)</f>
        <v>#REF!</v>
      </c>
      <c r="Q35" s="2" t="e">
        <f>(RANK(#REF!,$B35:$D35,1)*COUNTIF($B35:$D35,#REF!)+COUNTIF($B35:$D35,#REF!)*(COUNTIF($B35:$D35,#REF!)-1)/2)/COUNTIF($B35:$D35,#REF!)</f>
        <v>#REF!</v>
      </c>
      <c r="R35" s="2" t="e">
        <f>(RANK(#REF!,$B35:$D35,1)*COUNTIF($B35:$D35,#REF!)+COUNTIF($B35:$D35,#REF!)*(COUNTIF($B35:$D35,#REF!)-1)/2)/COUNTIF($B35:$D35,#REF!)</f>
        <v>#REF!</v>
      </c>
      <c r="S35" s="2" t="e">
        <f>(RANK(#REF!,$B35:$D35,1)*COUNTIF($B35:$D35,#REF!)+COUNTIF($B35:$D35,#REF!)*(COUNTIF($B35:$D35,#REF!)-1)/2)/COUNTIF($B35:$D35,#REF!)</f>
        <v>#REF!</v>
      </c>
      <c r="T35" s="2" t="e">
        <f>(RANK(#REF!,$B35:$D35,1)*COUNTIF($B35:$D35,#REF!)+COUNTIF($B35:$D35,#REF!)*(COUNTIF($B35:$D35,#REF!)-1)/2)/COUNTIF($B35:$D35,#REF!)</f>
        <v>#REF!</v>
      </c>
      <c r="U35" s="2" t="e">
        <f>(RANK(#REF!,$B35:$D35,1)*COUNTIF($B35:$D35,#REF!)+COUNTIF($B35:$D35,#REF!)*(COUNTIF($B35:$D35,#REF!)-1)/2)/COUNTIF($B35:$D35,#REF!)</f>
        <v>#REF!</v>
      </c>
      <c r="V35" s="2" t="e">
        <f>(RANK(#REF!,$B35:$D35,1)*COUNTIF($B35:$D35,#REF!)+COUNTIF($B35:$D35,#REF!)*(COUNTIF($B35:$D35,#REF!)-1)/2)/COUNTIF($B35:$D35,#REF!)</f>
        <v>#REF!</v>
      </c>
      <c r="W35" s="2" t="e">
        <f>(RANK(#REF!,$B35:$D35,1)*COUNTIF($B35:$D35,#REF!)+COUNTIF($B35:$D35,#REF!)*(COUNTIF($B35:$D35,#REF!)-1)/2)/COUNTIF($B35:$D35,#REF!)</f>
        <v>#REF!</v>
      </c>
      <c r="X35" s="2" t="e">
        <f>(RANK(#REF!,$B35:$D35,1)*COUNTIF($B35:$D35,#REF!)+COUNTIF($B35:$D35,#REF!)*(COUNTIF($B35:$D35,#REF!)-1)/2)/COUNTIF($B35:$D35,#REF!)</f>
        <v>#REF!</v>
      </c>
      <c r="Y35" s="2" t="e">
        <f>(RANK(#REF!,$B35:$D35,1)*COUNTIF($B35:$D35,#REF!)+COUNTIF($B35:$D35,#REF!)*(COUNTIF($B35:$D35,#REF!)-1)/2)/COUNTIF($B35:$D35,#REF!)</f>
        <v>#REF!</v>
      </c>
      <c r="Z35" s="2" t="e">
        <f>(RANK(#REF!,$B35:$D35,1)*COUNTIF($B35:$D35,#REF!)+COUNTIF($B35:$D35,#REF!)*(COUNTIF($B35:$D35,#REF!)-1)/2)/COUNTIF($B35:$D35,#REF!)</f>
        <v>#REF!</v>
      </c>
      <c r="AA35" s="2" t="e">
        <f>(RANK(#REF!,$B35:$D35,1)*COUNTIF($B35:$D35,#REF!)+COUNTIF($B35:$D35,#REF!)*(COUNTIF($B35:$D35,#REF!)-1)/2)/COUNTIF($B35:$D35,#REF!)</f>
        <v>#REF!</v>
      </c>
      <c r="AB35" s="2" t="e">
        <f>(RANK(#REF!,$B35:$D35,1)*COUNTIF($B35:$D35,#REF!)+COUNTIF($B35:$D35,#REF!)*(COUNTIF($B35:$D35,#REF!)-1)/2)/COUNTIF($B35:$D35,#REF!)</f>
        <v>#REF!</v>
      </c>
    </row>
    <row r="36" spans="1:28" s="2" customFormat="1" ht="14.25" customHeight="1">
      <c r="A36" s="3" t="s">
        <v>79</v>
      </c>
      <c r="B36" s="39">
        <v>21.07</v>
      </c>
      <c r="C36" s="39">
        <v>15.11</v>
      </c>
      <c r="D36" s="39">
        <v>19.48</v>
      </c>
      <c r="E36" s="2">
        <f t="shared" si="5"/>
        <v>19.048866666666672</v>
      </c>
      <c r="G36" s="3" t="str">
        <f t="shared" si="6"/>
        <v>n=34</v>
      </c>
      <c r="H36" s="2">
        <f t="shared" si="7"/>
        <v>3</v>
      </c>
      <c r="I36" s="2">
        <f t="shared" si="8"/>
        <v>1</v>
      </c>
      <c r="J36" s="2">
        <f t="shared" si="9"/>
        <v>2</v>
      </c>
      <c r="K36" s="2" t="e">
        <f>(RANK(#REF!,$B36:$D36,1)*COUNTIF($B36:$D36,#REF!)+COUNTIF($B36:$D36,#REF!)*(COUNTIF($B36:$D36,#REF!)-1)/2)/COUNTIF($B36:$D36,#REF!)</f>
        <v>#REF!</v>
      </c>
      <c r="L36" s="2" t="e">
        <f>(RANK(#REF!,$B36:$D36,1)*COUNTIF($B36:$D36,#REF!)+COUNTIF($B36:$D36,#REF!)*(COUNTIF($B36:$D36,#REF!)-1)/2)/COUNTIF($B36:$D36,#REF!)</f>
        <v>#REF!</v>
      </c>
      <c r="M36" s="2" t="e">
        <f>(RANK(#REF!,$B36:$D36,1)*COUNTIF($B36:$D36,#REF!)+COUNTIF($B36:$D36,#REF!)*(COUNTIF($B36:$D36,#REF!)-1)/2)/COUNTIF($B36:$D36,#REF!)</f>
        <v>#REF!</v>
      </c>
      <c r="N36" s="2" t="e">
        <f>(RANK(#REF!,$B36:$D36,1)*COUNTIF($B36:$D36,#REF!)+COUNTIF($B36:$D36,#REF!)*(COUNTIF($B36:$D36,#REF!)-1)/2)/COUNTIF($B36:$D36,#REF!)</f>
        <v>#REF!</v>
      </c>
      <c r="O36" s="2" t="e">
        <f>(RANK(#REF!,$B36:$D36,1)*COUNTIF($B36:$D36,#REF!)+COUNTIF($B36:$D36,#REF!)*(COUNTIF($B36:$D36,#REF!)-1)/2)/COUNTIF($B36:$D36,#REF!)</f>
        <v>#REF!</v>
      </c>
      <c r="P36" s="2" t="e">
        <f>(RANK(#REF!,$B36:$D36,1)*COUNTIF($B36:$D36,#REF!)+COUNTIF($B36:$D36,#REF!)*(COUNTIF($B36:$D36,#REF!)-1)/2)/COUNTIF($B36:$D36,#REF!)</f>
        <v>#REF!</v>
      </c>
      <c r="Q36" s="2" t="e">
        <f>(RANK(#REF!,$B36:$D36,1)*COUNTIF($B36:$D36,#REF!)+COUNTIF($B36:$D36,#REF!)*(COUNTIF($B36:$D36,#REF!)-1)/2)/COUNTIF($B36:$D36,#REF!)</f>
        <v>#REF!</v>
      </c>
      <c r="R36" s="2" t="e">
        <f>(RANK(#REF!,$B36:$D36,1)*COUNTIF($B36:$D36,#REF!)+COUNTIF($B36:$D36,#REF!)*(COUNTIF($B36:$D36,#REF!)-1)/2)/COUNTIF($B36:$D36,#REF!)</f>
        <v>#REF!</v>
      </c>
      <c r="S36" s="2" t="e">
        <f>(RANK(#REF!,$B36:$D36,1)*COUNTIF($B36:$D36,#REF!)+COUNTIF($B36:$D36,#REF!)*(COUNTIF($B36:$D36,#REF!)-1)/2)/COUNTIF($B36:$D36,#REF!)</f>
        <v>#REF!</v>
      </c>
      <c r="T36" s="2" t="e">
        <f>(RANK(#REF!,$B36:$D36,1)*COUNTIF($B36:$D36,#REF!)+COUNTIF($B36:$D36,#REF!)*(COUNTIF($B36:$D36,#REF!)-1)/2)/COUNTIF($B36:$D36,#REF!)</f>
        <v>#REF!</v>
      </c>
      <c r="U36" s="2" t="e">
        <f>(RANK(#REF!,$B36:$D36,1)*COUNTIF($B36:$D36,#REF!)+COUNTIF($B36:$D36,#REF!)*(COUNTIF($B36:$D36,#REF!)-1)/2)/COUNTIF($B36:$D36,#REF!)</f>
        <v>#REF!</v>
      </c>
      <c r="V36" s="2" t="e">
        <f>(RANK(#REF!,$B36:$D36,1)*COUNTIF($B36:$D36,#REF!)+COUNTIF($B36:$D36,#REF!)*(COUNTIF($B36:$D36,#REF!)-1)/2)/COUNTIF($B36:$D36,#REF!)</f>
        <v>#REF!</v>
      </c>
      <c r="W36" s="2" t="e">
        <f>(RANK(#REF!,$B36:$D36,1)*COUNTIF($B36:$D36,#REF!)+COUNTIF($B36:$D36,#REF!)*(COUNTIF($B36:$D36,#REF!)-1)/2)/COUNTIF($B36:$D36,#REF!)</f>
        <v>#REF!</v>
      </c>
      <c r="X36" s="2" t="e">
        <f>(RANK(#REF!,$B36:$D36,1)*COUNTIF($B36:$D36,#REF!)+COUNTIF($B36:$D36,#REF!)*(COUNTIF($B36:$D36,#REF!)-1)/2)/COUNTIF($B36:$D36,#REF!)</f>
        <v>#REF!</v>
      </c>
      <c r="Y36" s="2" t="e">
        <f>(RANK(#REF!,$B36:$D36,1)*COUNTIF($B36:$D36,#REF!)+COUNTIF($B36:$D36,#REF!)*(COUNTIF($B36:$D36,#REF!)-1)/2)/COUNTIF($B36:$D36,#REF!)</f>
        <v>#REF!</v>
      </c>
      <c r="Z36" s="2" t="e">
        <f>(RANK(#REF!,$B36:$D36,1)*COUNTIF($B36:$D36,#REF!)+COUNTIF($B36:$D36,#REF!)*(COUNTIF($B36:$D36,#REF!)-1)/2)/COUNTIF($B36:$D36,#REF!)</f>
        <v>#REF!</v>
      </c>
      <c r="AA36" s="2" t="e">
        <f>(RANK(#REF!,$B36:$D36,1)*COUNTIF($B36:$D36,#REF!)+COUNTIF($B36:$D36,#REF!)*(COUNTIF($B36:$D36,#REF!)-1)/2)/COUNTIF($B36:$D36,#REF!)</f>
        <v>#REF!</v>
      </c>
      <c r="AB36" s="2" t="e">
        <f>(RANK(#REF!,$B36:$D36,1)*COUNTIF($B36:$D36,#REF!)+COUNTIF($B36:$D36,#REF!)*(COUNTIF($B36:$D36,#REF!)-1)/2)/COUNTIF($B36:$D36,#REF!)</f>
        <v>#REF!</v>
      </c>
    </row>
    <row r="37" spans="1:28" s="2" customFormat="1" ht="14.25" customHeight="1">
      <c r="A37" s="3" t="s">
        <v>78</v>
      </c>
      <c r="B37" s="39">
        <v>19.809999999999999</v>
      </c>
      <c r="C37" s="39">
        <v>16.8</v>
      </c>
      <c r="D37" s="39">
        <v>41.78</v>
      </c>
      <c r="E37" s="2">
        <f t="shared" si="5"/>
        <v>371.91380000000004</v>
      </c>
      <c r="G37" s="3" t="str">
        <f t="shared" si="6"/>
        <v>n=35</v>
      </c>
      <c r="H37" s="2">
        <f t="shared" si="7"/>
        <v>2</v>
      </c>
      <c r="I37" s="2">
        <f t="shared" si="8"/>
        <v>1</v>
      </c>
      <c r="J37" s="2">
        <f t="shared" si="9"/>
        <v>3</v>
      </c>
      <c r="K37" s="2" t="e">
        <f>(RANK(#REF!,$B37:$D37,1)*COUNTIF($B37:$D37,#REF!)+COUNTIF($B37:$D37,#REF!)*(COUNTIF($B37:$D37,#REF!)-1)/2)/COUNTIF($B37:$D37,#REF!)</f>
        <v>#REF!</v>
      </c>
      <c r="L37" s="2" t="e">
        <f>(RANK(#REF!,$B37:$D37,1)*COUNTIF($B37:$D37,#REF!)+COUNTIF($B37:$D37,#REF!)*(COUNTIF($B37:$D37,#REF!)-1)/2)/COUNTIF($B37:$D37,#REF!)</f>
        <v>#REF!</v>
      </c>
      <c r="M37" s="2" t="e">
        <f>(RANK(#REF!,$B37:$D37,1)*COUNTIF($B37:$D37,#REF!)+COUNTIF($B37:$D37,#REF!)*(COUNTIF($B37:$D37,#REF!)-1)/2)/COUNTIF($B37:$D37,#REF!)</f>
        <v>#REF!</v>
      </c>
      <c r="N37" s="2" t="e">
        <f>(RANK(#REF!,$B37:$D37,1)*COUNTIF($B37:$D37,#REF!)+COUNTIF($B37:$D37,#REF!)*(COUNTIF($B37:$D37,#REF!)-1)/2)/COUNTIF($B37:$D37,#REF!)</f>
        <v>#REF!</v>
      </c>
      <c r="O37" s="2" t="e">
        <f>(RANK(#REF!,$B37:$D37,1)*COUNTIF($B37:$D37,#REF!)+COUNTIF($B37:$D37,#REF!)*(COUNTIF($B37:$D37,#REF!)-1)/2)/COUNTIF($B37:$D37,#REF!)</f>
        <v>#REF!</v>
      </c>
      <c r="P37" s="2" t="e">
        <f>(RANK(#REF!,$B37:$D37,1)*COUNTIF($B37:$D37,#REF!)+COUNTIF($B37:$D37,#REF!)*(COUNTIF($B37:$D37,#REF!)-1)/2)/COUNTIF($B37:$D37,#REF!)</f>
        <v>#REF!</v>
      </c>
      <c r="Q37" s="2" t="e">
        <f>(RANK(#REF!,$B37:$D37,1)*COUNTIF($B37:$D37,#REF!)+COUNTIF($B37:$D37,#REF!)*(COUNTIF($B37:$D37,#REF!)-1)/2)/COUNTIF($B37:$D37,#REF!)</f>
        <v>#REF!</v>
      </c>
      <c r="R37" s="2" t="e">
        <f>(RANK(#REF!,$B37:$D37,1)*COUNTIF($B37:$D37,#REF!)+COUNTIF($B37:$D37,#REF!)*(COUNTIF($B37:$D37,#REF!)-1)/2)/COUNTIF($B37:$D37,#REF!)</f>
        <v>#REF!</v>
      </c>
      <c r="S37" s="2" t="e">
        <f>(RANK(#REF!,$B37:$D37,1)*COUNTIF($B37:$D37,#REF!)+COUNTIF($B37:$D37,#REF!)*(COUNTIF($B37:$D37,#REF!)-1)/2)/COUNTIF($B37:$D37,#REF!)</f>
        <v>#REF!</v>
      </c>
      <c r="T37" s="2" t="e">
        <f>(RANK(#REF!,$B37:$D37,1)*COUNTIF($B37:$D37,#REF!)+COUNTIF($B37:$D37,#REF!)*(COUNTIF($B37:$D37,#REF!)-1)/2)/COUNTIF($B37:$D37,#REF!)</f>
        <v>#REF!</v>
      </c>
      <c r="U37" s="2" t="e">
        <f>(RANK(#REF!,$B37:$D37,1)*COUNTIF($B37:$D37,#REF!)+COUNTIF($B37:$D37,#REF!)*(COUNTIF($B37:$D37,#REF!)-1)/2)/COUNTIF($B37:$D37,#REF!)</f>
        <v>#REF!</v>
      </c>
      <c r="V37" s="2" t="e">
        <f>(RANK(#REF!,$B37:$D37,1)*COUNTIF($B37:$D37,#REF!)+COUNTIF($B37:$D37,#REF!)*(COUNTIF($B37:$D37,#REF!)-1)/2)/COUNTIF($B37:$D37,#REF!)</f>
        <v>#REF!</v>
      </c>
      <c r="W37" s="2" t="e">
        <f>(RANK(#REF!,$B37:$D37,1)*COUNTIF($B37:$D37,#REF!)+COUNTIF($B37:$D37,#REF!)*(COUNTIF($B37:$D37,#REF!)-1)/2)/COUNTIF($B37:$D37,#REF!)</f>
        <v>#REF!</v>
      </c>
      <c r="X37" s="2" t="e">
        <f>(RANK(#REF!,$B37:$D37,1)*COUNTIF($B37:$D37,#REF!)+COUNTIF($B37:$D37,#REF!)*(COUNTIF($B37:$D37,#REF!)-1)/2)/COUNTIF($B37:$D37,#REF!)</f>
        <v>#REF!</v>
      </c>
      <c r="Y37" s="2" t="e">
        <f>(RANK(#REF!,$B37:$D37,1)*COUNTIF($B37:$D37,#REF!)+COUNTIF($B37:$D37,#REF!)*(COUNTIF($B37:$D37,#REF!)-1)/2)/COUNTIF($B37:$D37,#REF!)</f>
        <v>#REF!</v>
      </c>
      <c r="Z37" s="2" t="e">
        <f>(RANK(#REF!,$B37:$D37,1)*COUNTIF($B37:$D37,#REF!)+COUNTIF($B37:$D37,#REF!)*(COUNTIF($B37:$D37,#REF!)-1)/2)/COUNTIF($B37:$D37,#REF!)</f>
        <v>#REF!</v>
      </c>
      <c r="AA37" s="2" t="e">
        <f>(RANK(#REF!,$B37:$D37,1)*COUNTIF($B37:$D37,#REF!)+COUNTIF($B37:$D37,#REF!)*(COUNTIF($B37:$D37,#REF!)-1)/2)/COUNTIF($B37:$D37,#REF!)</f>
        <v>#REF!</v>
      </c>
      <c r="AB37" s="2" t="e">
        <f>(RANK(#REF!,$B37:$D37,1)*COUNTIF($B37:$D37,#REF!)+COUNTIF($B37:$D37,#REF!)*(COUNTIF($B37:$D37,#REF!)-1)/2)/COUNTIF($B37:$D37,#REF!)</f>
        <v>#REF!</v>
      </c>
    </row>
    <row r="38" spans="1:28" s="2" customFormat="1" ht="14.25" customHeight="1">
      <c r="A38" s="3" t="s">
        <v>77</v>
      </c>
      <c r="B38" s="39">
        <v>30.4</v>
      </c>
      <c r="C38" s="39">
        <v>43.12</v>
      </c>
      <c r="D38" s="39">
        <v>40.619999999999997</v>
      </c>
      <c r="E38" s="2">
        <f t="shared" si="5"/>
        <v>90.832266666666655</v>
      </c>
      <c r="G38" s="3" t="str">
        <f t="shared" si="6"/>
        <v>n=36</v>
      </c>
      <c r="H38" s="2">
        <f t="shared" si="7"/>
        <v>1</v>
      </c>
      <c r="I38" s="2">
        <f t="shared" si="8"/>
        <v>3</v>
      </c>
      <c r="J38" s="2">
        <f t="shared" si="9"/>
        <v>2</v>
      </c>
      <c r="K38" s="2" t="e">
        <f>(RANK(#REF!,$B38:$D38,1)*COUNTIF($B38:$D38,#REF!)+COUNTIF($B38:$D38,#REF!)*(COUNTIF($B38:$D38,#REF!)-1)/2)/COUNTIF($B38:$D38,#REF!)</f>
        <v>#REF!</v>
      </c>
      <c r="L38" s="2" t="e">
        <f>(RANK(#REF!,$B38:$D38,1)*COUNTIF($B38:$D38,#REF!)+COUNTIF($B38:$D38,#REF!)*(COUNTIF($B38:$D38,#REF!)-1)/2)/COUNTIF($B38:$D38,#REF!)</f>
        <v>#REF!</v>
      </c>
      <c r="M38" s="2" t="e">
        <f>(RANK(#REF!,$B38:$D38,1)*COUNTIF($B38:$D38,#REF!)+COUNTIF($B38:$D38,#REF!)*(COUNTIF($B38:$D38,#REF!)-1)/2)/COUNTIF($B38:$D38,#REF!)</f>
        <v>#REF!</v>
      </c>
      <c r="N38" s="2" t="e">
        <f>(RANK(#REF!,$B38:$D38,1)*COUNTIF($B38:$D38,#REF!)+COUNTIF($B38:$D38,#REF!)*(COUNTIF($B38:$D38,#REF!)-1)/2)/COUNTIF($B38:$D38,#REF!)</f>
        <v>#REF!</v>
      </c>
      <c r="O38" s="2" t="e">
        <f>(RANK(#REF!,$B38:$D38,1)*COUNTIF($B38:$D38,#REF!)+COUNTIF($B38:$D38,#REF!)*(COUNTIF($B38:$D38,#REF!)-1)/2)/COUNTIF($B38:$D38,#REF!)</f>
        <v>#REF!</v>
      </c>
      <c r="P38" s="2" t="e">
        <f>(RANK(#REF!,$B38:$D38,1)*COUNTIF($B38:$D38,#REF!)+COUNTIF($B38:$D38,#REF!)*(COUNTIF($B38:$D38,#REF!)-1)/2)/COUNTIF($B38:$D38,#REF!)</f>
        <v>#REF!</v>
      </c>
      <c r="Q38" s="2" t="e">
        <f>(RANK(#REF!,$B38:$D38,1)*COUNTIF($B38:$D38,#REF!)+COUNTIF($B38:$D38,#REF!)*(COUNTIF($B38:$D38,#REF!)-1)/2)/COUNTIF($B38:$D38,#REF!)</f>
        <v>#REF!</v>
      </c>
      <c r="R38" s="2" t="e">
        <f>(RANK(#REF!,$B38:$D38,1)*COUNTIF($B38:$D38,#REF!)+COUNTIF($B38:$D38,#REF!)*(COUNTIF($B38:$D38,#REF!)-1)/2)/COUNTIF($B38:$D38,#REF!)</f>
        <v>#REF!</v>
      </c>
      <c r="S38" s="2" t="e">
        <f>(RANK(#REF!,$B38:$D38,1)*COUNTIF($B38:$D38,#REF!)+COUNTIF($B38:$D38,#REF!)*(COUNTIF($B38:$D38,#REF!)-1)/2)/COUNTIF($B38:$D38,#REF!)</f>
        <v>#REF!</v>
      </c>
      <c r="T38" s="2" t="e">
        <f>(RANK(#REF!,$B38:$D38,1)*COUNTIF($B38:$D38,#REF!)+COUNTIF($B38:$D38,#REF!)*(COUNTIF($B38:$D38,#REF!)-1)/2)/COUNTIF($B38:$D38,#REF!)</f>
        <v>#REF!</v>
      </c>
      <c r="U38" s="2" t="e">
        <f>(RANK(#REF!,$B38:$D38,1)*COUNTIF($B38:$D38,#REF!)+COUNTIF($B38:$D38,#REF!)*(COUNTIF($B38:$D38,#REF!)-1)/2)/COUNTIF($B38:$D38,#REF!)</f>
        <v>#REF!</v>
      </c>
      <c r="V38" s="2" t="e">
        <f>(RANK(#REF!,$B38:$D38,1)*COUNTIF($B38:$D38,#REF!)+COUNTIF($B38:$D38,#REF!)*(COUNTIF($B38:$D38,#REF!)-1)/2)/COUNTIF($B38:$D38,#REF!)</f>
        <v>#REF!</v>
      </c>
      <c r="W38" s="2" t="e">
        <f>(RANK(#REF!,$B38:$D38,1)*COUNTIF($B38:$D38,#REF!)+COUNTIF($B38:$D38,#REF!)*(COUNTIF($B38:$D38,#REF!)-1)/2)/COUNTIF($B38:$D38,#REF!)</f>
        <v>#REF!</v>
      </c>
      <c r="X38" s="2" t="e">
        <f>(RANK(#REF!,$B38:$D38,1)*COUNTIF($B38:$D38,#REF!)+COUNTIF($B38:$D38,#REF!)*(COUNTIF($B38:$D38,#REF!)-1)/2)/COUNTIF($B38:$D38,#REF!)</f>
        <v>#REF!</v>
      </c>
      <c r="Y38" s="2" t="e">
        <f>(RANK(#REF!,$B38:$D38,1)*COUNTIF($B38:$D38,#REF!)+COUNTIF($B38:$D38,#REF!)*(COUNTIF($B38:$D38,#REF!)-1)/2)/COUNTIF($B38:$D38,#REF!)</f>
        <v>#REF!</v>
      </c>
      <c r="Z38" s="2" t="e">
        <f>(RANK(#REF!,$B38:$D38,1)*COUNTIF($B38:$D38,#REF!)+COUNTIF($B38:$D38,#REF!)*(COUNTIF($B38:$D38,#REF!)-1)/2)/COUNTIF($B38:$D38,#REF!)</f>
        <v>#REF!</v>
      </c>
      <c r="AA38" s="2" t="e">
        <f>(RANK(#REF!,$B38:$D38,1)*COUNTIF($B38:$D38,#REF!)+COUNTIF($B38:$D38,#REF!)*(COUNTIF($B38:$D38,#REF!)-1)/2)/COUNTIF($B38:$D38,#REF!)</f>
        <v>#REF!</v>
      </c>
      <c r="AB38" s="2" t="e">
        <f>(RANK(#REF!,$B38:$D38,1)*COUNTIF($B38:$D38,#REF!)+COUNTIF($B38:$D38,#REF!)*(COUNTIF($B38:$D38,#REF!)-1)/2)/COUNTIF($B38:$D38,#REF!)</f>
        <v>#REF!</v>
      </c>
    </row>
    <row r="39" spans="1:28" s="2" customFormat="1" ht="14.25" customHeight="1">
      <c r="A39" s="3" t="s">
        <v>76</v>
      </c>
      <c r="B39" s="39">
        <v>15.85</v>
      </c>
      <c r="C39" s="39">
        <v>10.16</v>
      </c>
      <c r="D39" s="39">
        <v>19.079999999999998</v>
      </c>
      <c r="E39" s="2">
        <f t="shared" si="5"/>
        <v>40.791799999999981</v>
      </c>
      <c r="G39" s="3" t="str">
        <f t="shared" si="6"/>
        <v>n=37</v>
      </c>
      <c r="H39" s="2">
        <f t="shared" si="7"/>
        <v>2</v>
      </c>
      <c r="I39" s="2">
        <f t="shared" si="8"/>
        <v>1</v>
      </c>
      <c r="J39" s="2">
        <f t="shared" si="9"/>
        <v>3</v>
      </c>
      <c r="K39" s="2" t="e">
        <f>(RANK(#REF!,$B39:$D39,1)*COUNTIF($B39:$D39,#REF!)+COUNTIF($B39:$D39,#REF!)*(COUNTIF($B39:$D39,#REF!)-1)/2)/COUNTIF($B39:$D39,#REF!)</f>
        <v>#REF!</v>
      </c>
      <c r="L39" s="2" t="e">
        <f>(RANK(#REF!,$B39:$D39,1)*COUNTIF($B39:$D39,#REF!)+COUNTIF($B39:$D39,#REF!)*(COUNTIF($B39:$D39,#REF!)-1)/2)/COUNTIF($B39:$D39,#REF!)</f>
        <v>#REF!</v>
      </c>
      <c r="M39" s="2" t="e">
        <f>(RANK(#REF!,$B39:$D39,1)*COUNTIF($B39:$D39,#REF!)+COUNTIF($B39:$D39,#REF!)*(COUNTIF($B39:$D39,#REF!)-1)/2)/COUNTIF($B39:$D39,#REF!)</f>
        <v>#REF!</v>
      </c>
      <c r="N39" s="2" t="e">
        <f>(RANK(#REF!,$B39:$D39,1)*COUNTIF($B39:$D39,#REF!)+COUNTIF($B39:$D39,#REF!)*(COUNTIF($B39:$D39,#REF!)-1)/2)/COUNTIF($B39:$D39,#REF!)</f>
        <v>#REF!</v>
      </c>
      <c r="O39" s="2" t="e">
        <f>(RANK(#REF!,$B39:$D39,1)*COUNTIF($B39:$D39,#REF!)+COUNTIF($B39:$D39,#REF!)*(COUNTIF($B39:$D39,#REF!)-1)/2)/COUNTIF($B39:$D39,#REF!)</f>
        <v>#REF!</v>
      </c>
      <c r="P39" s="2" t="e">
        <f>(RANK(#REF!,$B39:$D39,1)*COUNTIF($B39:$D39,#REF!)+COUNTIF($B39:$D39,#REF!)*(COUNTIF($B39:$D39,#REF!)-1)/2)/COUNTIF($B39:$D39,#REF!)</f>
        <v>#REF!</v>
      </c>
      <c r="Q39" s="2" t="e">
        <f>(RANK(#REF!,$B39:$D39,1)*COUNTIF($B39:$D39,#REF!)+COUNTIF($B39:$D39,#REF!)*(COUNTIF($B39:$D39,#REF!)-1)/2)/COUNTIF($B39:$D39,#REF!)</f>
        <v>#REF!</v>
      </c>
      <c r="R39" s="2" t="e">
        <f>(RANK(#REF!,$B39:$D39,1)*COUNTIF($B39:$D39,#REF!)+COUNTIF($B39:$D39,#REF!)*(COUNTIF($B39:$D39,#REF!)-1)/2)/COUNTIF($B39:$D39,#REF!)</f>
        <v>#REF!</v>
      </c>
      <c r="S39" s="2" t="e">
        <f>(RANK(#REF!,$B39:$D39,1)*COUNTIF($B39:$D39,#REF!)+COUNTIF($B39:$D39,#REF!)*(COUNTIF($B39:$D39,#REF!)-1)/2)/COUNTIF($B39:$D39,#REF!)</f>
        <v>#REF!</v>
      </c>
      <c r="T39" s="2" t="e">
        <f>(RANK(#REF!,$B39:$D39,1)*COUNTIF($B39:$D39,#REF!)+COUNTIF($B39:$D39,#REF!)*(COUNTIF($B39:$D39,#REF!)-1)/2)/COUNTIF($B39:$D39,#REF!)</f>
        <v>#REF!</v>
      </c>
      <c r="U39" s="2" t="e">
        <f>(RANK(#REF!,$B39:$D39,1)*COUNTIF($B39:$D39,#REF!)+COUNTIF($B39:$D39,#REF!)*(COUNTIF($B39:$D39,#REF!)-1)/2)/COUNTIF($B39:$D39,#REF!)</f>
        <v>#REF!</v>
      </c>
      <c r="V39" s="2" t="e">
        <f>(RANK(#REF!,$B39:$D39,1)*COUNTIF($B39:$D39,#REF!)+COUNTIF($B39:$D39,#REF!)*(COUNTIF($B39:$D39,#REF!)-1)/2)/COUNTIF($B39:$D39,#REF!)</f>
        <v>#REF!</v>
      </c>
      <c r="W39" s="2" t="e">
        <f>(RANK(#REF!,$B39:$D39,1)*COUNTIF($B39:$D39,#REF!)+COUNTIF($B39:$D39,#REF!)*(COUNTIF($B39:$D39,#REF!)-1)/2)/COUNTIF($B39:$D39,#REF!)</f>
        <v>#REF!</v>
      </c>
      <c r="X39" s="2" t="e">
        <f>(RANK(#REF!,$B39:$D39,1)*COUNTIF($B39:$D39,#REF!)+COUNTIF($B39:$D39,#REF!)*(COUNTIF($B39:$D39,#REF!)-1)/2)/COUNTIF($B39:$D39,#REF!)</f>
        <v>#REF!</v>
      </c>
      <c r="Y39" s="2" t="e">
        <f>(RANK(#REF!,$B39:$D39,1)*COUNTIF($B39:$D39,#REF!)+COUNTIF($B39:$D39,#REF!)*(COUNTIF($B39:$D39,#REF!)-1)/2)/COUNTIF($B39:$D39,#REF!)</f>
        <v>#REF!</v>
      </c>
      <c r="Z39" s="2" t="e">
        <f>(RANK(#REF!,$B39:$D39,1)*COUNTIF($B39:$D39,#REF!)+COUNTIF($B39:$D39,#REF!)*(COUNTIF($B39:$D39,#REF!)-1)/2)/COUNTIF($B39:$D39,#REF!)</f>
        <v>#REF!</v>
      </c>
      <c r="AA39" s="2" t="e">
        <f>(RANK(#REF!,$B39:$D39,1)*COUNTIF($B39:$D39,#REF!)+COUNTIF($B39:$D39,#REF!)*(COUNTIF($B39:$D39,#REF!)-1)/2)/COUNTIF($B39:$D39,#REF!)</f>
        <v>#REF!</v>
      </c>
      <c r="AB39" s="2" t="e">
        <f>(RANK(#REF!,$B39:$D39,1)*COUNTIF($B39:$D39,#REF!)+COUNTIF($B39:$D39,#REF!)*(COUNTIF($B39:$D39,#REF!)-1)/2)/COUNTIF($B39:$D39,#REF!)</f>
        <v>#REF!</v>
      </c>
    </row>
    <row r="40" spans="1:28" s="2" customFormat="1" ht="14.25" customHeight="1">
      <c r="A40" s="3" t="s">
        <v>75</v>
      </c>
      <c r="B40" s="39">
        <v>19.55</v>
      </c>
      <c r="C40" s="39">
        <v>10.11</v>
      </c>
      <c r="D40" s="39">
        <v>22.48</v>
      </c>
      <c r="E40" s="2">
        <f t="shared" si="5"/>
        <v>83.57180000000001</v>
      </c>
      <c r="G40" s="3" t="str">
        <f t="shared" si="6"/>
        <v>n=38</v>
      </c>
      <c r="H40" s="2">
        <f t="shared" si="7"/>
        <v>2</v>
      </c>
      <c r="I40" s="2">
        <f t="shared" si="8"/>
        <v>1</v>
      </c>
      <c r="J40" s="2">
        <f t="shared" si="9"/>
        <v>3</v>
      </c>
      <c r="K40" s="2" t="e">
        <f>(RANK(#REF!,$B40:$D40,1)*COUNTIF($B40:$D40,#REF!)+COUNTIF($B40:$D40,#REF!)*(COUNTIF($B40:$D40,#REF!)-1)/2)/COUNTIF($B40:$D40,#REF!)</f>
        <v>#REF!</v>
      </c>
      <c r="L40" s="2" t="e">
        <f>(RANK(#REF!,$B40:$D40,1)*COUNTIF($B40:$D40,#REF!)+COUNTIF($B40:$D40,#REF!)*(COUNTIF($B40:$D40,#REF!)-1)/2)/COUNTIF($B40:$D40,#REF!)</f>
        <v>#REF!</v>
      </c>
      <c r="M40" s="2" t="e">
        <f>(RANK(#REF!,$B40:$D40,1)*COUNTIF($B40:$D40,#REF!)+COUNTIF($B40:$D40,#REF!)*(COUNTIF($B40:$D40,#REF!)-1)/2)/COUNTIF($B40:$D40,#REF!)</f>
        <v>#REF!</v>
      </c>
      <c r="N40" s="2" t="e">
        <f>(RANK(#REF!,$B40:$D40,1)*COUNTIF($B40:$D40,#REF!)+COUNTIF($B40:$D40,#REF!)*(COUNTIF($B40:$D40,#REF!)-1)/2)/COUNTIF($B40:$D40,#REF!)</f>
        <v>#REF!</v>
      </c>
      <c r="O40" s="2" t="e">
        <f>(RANK(#REF!,$B40:$D40,1)*COUNTIF($B40:$D40,#REF!)+COUNTIF($B40:$D40,#REF!)*(COUNTIF($B40:$D40,#REF!)-1)/2)/COUNTIF($B40:$D40,#REF!)</f>
        <v>#REF!</v>
      </c>
      <c r="P40" s="2" t="e">
        <f>(RANK(#REF!,$B40:$D40,1)*COUNTIF($B40:$D40,#REF!)+COUNTIF($B40:$D40,#REF!)*(COUNTIF($B40:$D40,#REF!)-1)/2)/COUNTIF($B40:$D40,#REF!)</f>
        <v>#REF!</v>
      </c>
      <c r="Q40" s="2" t="e">
        <f>(RANK(#REF!,$B40:$D40,1)*COUNTIF($B40:$D40,#REF!)+COUNTIF($B40:$D40,#REF!)*(COUNTIF($B40:$D40,#REF!)-1)/2)/COUNTIF($B40:$D40,#REF!)</f>
        <v>#REF!</v>
      </c>
      <c r="R40" s="2" t="e">
        <f>(RANK(#REF!,$B40:$D40,1)*COUNTIF($B40:$D40,#REF!)+COUNTIF($B40:$D40,#REF!)*(COUNTIF($B40:$D40,#REF!)-1)/2)/COUNTIF($B40:$D40,#REF!)</f>
        <v>#REF!</v>
      </c>
      <c r="S40" s="2" t="e">
        <f>(RANK(#REF!,$B40:$D40,1)*COUNTIF($B40:$D40,#REF!)+COUNTIF($B40:$D40,#REF!)*(COUNTIF($B40:$D40,#REF!)-1)/2)/COUNTIF($B40:$D40,#REF!)</f>
        <v>#REF!</v>
      </c>
      <c r="T40" s="2" t="e">
        <f>(RANK(#REF!,$B40:$D40,1)*COUNTIF($B40:$D40,#REF!)+COUNTIF($B40:$D40,#REF!)*(COUNTIF($B40:$D40,#REF!)-1)/2)/COUNTIF($B40:$D40,#REF!)</f>
        <v>#REF!</v>
      </c>
      <c r="U40" s="2" t="e">
        <f>(RANK(#REF!,$B40:$D40,1)*COUNTIF($B40:$D40,#REF!)+COUNTIF($B40:$D40,#REF!)*(COUNTIF($B40:$D40,#REF!)-1)/2)/COUNTIF($B40:$D40,#REF!)</f>
        <v>#REF!</v>
      </c>
      <c r="V40" s="2" t="e">
        <f>(RANK(#REF!,$B40:$D40,1)*COUNTIF($B40:$D40,#REF!)+COUNTIF($B40:$D40,#REF!)*(COUNTIF($B40:$D40,#REF!)-1)/2)/COUNTIF($B40:$D40,#REF!)</f>
        <v>#REF!</v>
      </c>
      <c r="W40" s="2" t="e">
        <f>(RANK(#REF!,$B40:$D40,1)*COUNTIF($B40:$D40,#REF!)+COUNTIF($B40:$D40,#REF!)*(COUNTIF($B40:$D40,#REF!)-1)/2)/COUNTIF($B40:$D40,#REF!)</f>
        <v>#REF!</v>
      </c>
      <c r="X40" s="2" t="e">
        <f>(RANK(#REF!,$B40:$D40,1)*COUNTIF($B40:$D40,#REF!)+COUNTIF($B40:$D40,#REF!)*(COUNTIF($B40:$D40,#REF!)-1)/2)/COUNTIF($B40:$D40,#REF!)</f>
        <v>#REF!</v>
      </c>
      <c r="Y40" s="2" t="e">
        <f>(RANK(#REF!,$B40:$D40,1)*COUNTIF($B40:$D40,#REF!)+COUNTIF($B40:$D40,#REF!)*(COUNTIF($B40:$D40,#REF!)-1)/2)/COUNTIF($B40:$D40,#REF!)</f>
        <v>#REF!</v>
      </c>
      <c r="Z40" s="2" t="e">
        <f>(RANK(#REF!,$B40:$D40,1)*COUNTIF($B40:$D40,#REF!)+COUNTIF($B40:$D40,#REF!)*(COUNTIF($B40:$D40,#REF!)-1)/2)/COUNTIF($B40:$D40,#REF!)</f>
        <v>#REF!</v>
      </c>
      <c r="AA40" s="2" t="e">
        <f>(RANK(#REF!,$B40:$D40,1)*COUNTIF($B40:$D40,#REF!)+COUNTIF($B40:$D40,#REF!)*(COUNTIF($B40:$D40,#REF!)-1)/2)/COUNTIF($B40:$D40,#REF!)</f>
        <v>#REF!</v>
      </c>
      <c r="AB40" s="2" t="e">
        <f>(RANK(#REF!,$B40:$D40,1)*COUNTIF($B40:$D40,#REF!)+COUNTIF($B40:$D40,#REF!)*(COUNTIF($B40:$D40,#REF!)-1)/2)/COUNTIF($B40:$D40,#REF!)</f>
        <v>#REF!</v>
      </c>
    </row>
    <row r="41" spans="1:28" s="2" customFormat="1" ht="14.25" customHeight="1">
      <c r="A41" s="3" t="s">
        <v>74</v>
      </c>
      <c r="B41" s="39">
        <v>16.36</v>
      </c>
      <c r="C41" s="39">
        <v>33.25</v>
      </c>
      <c r="D41" s="39">
        <v>19.25</v>
      </c>
      <c r="E41" s="2">
        <f t="shared" si="5"/>
        <v>163.20806666666667</v>
      </c>
      <c r="G41" s="3" t="str">
        <f t="shared" si="6"/>
        <v>n=39</v>
      </c>
      <c r="H41" s="2">
        <f t="shared" si="7"/>
        <v>1</v>
      </c>
      <c r="I41" s="2">
        <f t="shared" si="8"/>
        <v>3</v>
      </c>
      <c r="J41" s="2">
        <f t="shared" si="9"/>
        <v>2</v>
      </c>
      <c r="K41" s="2" t="e">
        <f>(RANK(#REF!,$B41:$D41,1)*COUNTIF($B41:$D41,#REF!)+COUNTIF($B41:$D41,#REF!)*(COUNTIF($B41:$D41,#REF!)-1)/2)/COUNTIF($B41:$D41,#REF!)</f>
        <v>#REF!</v>
      </c>
      <c r="L41" s="2" t="e">
        <f>(RANK(#REF!,$B41:$D41,1)*COUNTIF($B41:$D41,#REF!)+COUNTIF($B41:$D41,#REF!)*(COUNTIF($B41:$D41,#REF!)-1)/2)/COUNTIF($B41:$D41,#REF!)</f>
        <v>#REF!</v>
      </c>
      <c r="M41" s="2" t="e">
        <f>(RANK(#REF!,$B41:$D41,1)*COUNTIF($B41:$D41,#REF!)+COUNTIF($B41:$D41,#REF!)*(COUNTIF($B41:$D41,#REF!)-1)/2)/COUNTIF($B41:$D41,#REF!)</f>
        <v>#REF!</v>
      </c>
      <c r="N41" s="2" t="e">
        <f>(RANK(#REF!,$B41:$D41,1)*COUNTIF($B41:$D41,#REF!)+COUNTIF($B41:$D41,#REF!)*(COUNTIF($B41:$D41,#REF!)-1)/2)/COUNTIF($B41:$D41,#REF!)</f>
        <v>#REF!</v>
      </c>
      <c r="O41" s="2" t="e">
        <f>(RANK(#REF!,$B41:$D41,1)*COUNTIF($B41:$D41,#REF!)+COUNTIF($B41:$D41,#REF!)*(COUNTIF($B41:$D41,#REF!)-1)/2)/COUNTIF($B41:$D41,#REF!)</f>
        <v>#REF!</v>
      </c>
      <c r="P41" s="2" t="e">
        <f>(RANK(#REF!,$B41:$D41,1)*COUNTIF($B41:$D41,#REF!)+COUNTIF($B41:$D41,#REF!)*(COUNTIF($B41:$D41,#REF!)-1)/2)/COUNTIF($B41:$D41,#REF!)</f>
        <v>#REF!</v>
      </c>
      <c r="Q41" s="2" t="e">
        <f>(RANK(#REF!,$B41:$D41,1)*COUNTIF($B41:$D41,#REF!)+COUNTIF($B41:$D41,#REF!)*(COUNTIF($B41:$D41,#REF!)-1)/2)/COUNTIF($B41:$D41,#REF!)</f>
        <v>#REF!</v>
      </c>
      <c r="R41" s="2" t="e">
        <f>(RANK(#REF!,$B41:$D41,1)*COUNTIF($B41:$D41,#REF!)+COUNTIF($B41:$D41,#REF!)*(COUNTIF($B41:$D41,#REF!)-1)/2)/COUNTIF($B41:$D41,#REF!)</f>
        <v>#REF!</v>
      </c>
      <c r="S41" s="2" t="e">
        <f>(RANK(#REF!,$B41:$D41,1)*COUNTIF($B41:$D41,#REF!)+COUNTIF($B41:$D41,#REF!)*(COUNTIF($B41:$D41,#REF!)-1)/2)/COUNTIF($B41:$D41,#REF!)</f>
        <v>#REF!</v>
      </c>
      <c r="T41" s="2" t="e">
        <f>(RANK(#REF!,$B41:$D41,1)*COUNTIF($B41:$D41,#REF!)+COUNTIF($B41:$D41,#REF!)*(COUNTIF($B41:$D41,#REF!)-1)/2)/COUNTIF($B41:$D41,#REF!)</f>
        <v>#REF!</v>
      </c>
      <c r="U41" s="2" t="e">
        <f>(RANK(#REF!,$B41:$D41,1)*COUNTIF($B41:$D41,#REF!)+COUNTIF($B41:$D41,#REF!)*(COUNTIF($B41:$D41,#REF!)-1)/2)/COUNTIF($B41:$D41,#REF!)</f>
        <v>#REF!</v>
      </c>
      <c r="V41" s="2" t="e">
        <f>(RANK(#REF!,$B41:$D41,1)*COUNTIF($B41:$D41,#REF!)+COUNTIF($B41:$D41,#REF!)*(COUNTIF($B41:$D41,#REF!)-1)/2)/COUNTIF($B41:$D41,#REF!)</f>
        <v>#REF!</v>
      </c>
      <c r="W41" s="2" t="e">
        <f>(RANK(#REF!,$B41:$D41,1)*COUNTIF($B41:$D41,#REF!)+COUNTIF($B41:$D41,#REF!)*(COUNTIF($B41:$D41,#REF!)-1)/2)/COUNTIF($B41:$D41,#REF!)</f>
        <v>#REF!</v>
      </c>
      <c r="X41" s="2" t="e">
        <f>(RANK(#REF!,$B41:$D41,1)*COUNTIF($B41:$D41,#REF!)+COUNTIF($B41:$D41,#REF!)*(COUNTIF($B41:$D41,#REF!)-1)/2)/COUNTIF($B41:$D41,#REF!)</f>
        <v>#REF!</v>
      </c>
      <c r="Y41" s="2" t="e">
        <f>(RANK(#REF!,$B41:$D41,1)*COUNTIF($B41:$D41,#REF!)+COUNTIF($B41:$D41,#REF!)*(COUNTIF($B41:$D41,#REF!)-1)/2)/COUNTIF($B41:$D41,#REF!)</f>
        <v>#REF!</v>
      </c>
      <c r="Z41" s="2" t="e">
        <f>(RANK(#REF!,$B41:$D41,1)*COUNTIF($B41:$D41,#REF!)+COUNTIF($B41:$D41,#REF!)*(COUNTIF($B41:$D41,#REF!)-1)/2)/COUNTIF($B41:$D41,#REF!)</f>
        <v>#REF!</v>
      </c>
      <c r="AA41" s="2" t="e">
        <f>(RANK(#REF!,$B41:$D41,1)*COUNTIF($B41:$D41,#REF!)+COUNTIF($B41:$D41,#REF!)*(COUNTIF($B41:$D41,#REF!)-1)/2)/COUNTIF($B41:$D41,#REF!)</f>
        <v>#REF!</v>
      </c>
      <c r="AB41" s="2" t="e">
        <f>(RANK(#REF!,$B41:$D41,1)*COUNTIF($B41:$D41,#REF!)+COUNTIF($B41:$D41,#REF!)*(COUNTIF($B41:$D41,#REF!)-1)/2)/COUNTIF($B41:$D41,#REF!)</f>
        <v>#REF!</v>
      </c>
    </row>
    <row r="42" spans="1:28" s="2" customFormat="1" ht="14.25" customHeight="1">
      <c r="A42" s="3" t="s">
        <v>73</v>
      </c>
      <c r="B42" s="39">
        <v>13.41</v>
      </c>
      <c r="C42" s="39">
        <v>7.11</v>
      </c>
      <c r="D42" s="39">
        <v>8.91</v>
      </c>
      <c r="E42" s="2">
        <f t="shared" si="5"/>
        <v>21.060000000000002</v>
      </c>
      <c r="G42" s="3" t="str">
        <f t="shared" si="6"/>
        <v>n=40</v>
      </c>
      <c r="H42" s="2">
        <f t="shared" si="7"/>
        <v>3</v>
      </c>
      <c r="I42" s="2">
        <f t="shared" si="8"/>
        <v>1</v>
      </c>
      <c r="J42" s="2">
        <f t="shared" si="9"/>
        <v>2</v>
      </c>
      <c r="K42" s="2" t="e">
        <f>(RANK(#REF!,$B42:$D42,1)*COUNTIF($B42:$D42,#REF!)+COUNTIF($B42:$D42,#REF!)*(COUNTIF($B42:$D42,#REF!)-1)/2)/COUNTIF($B42:$D42,#REF!)</f>
        <v>#REF!</v>
      </c>
      <c r="L42" s="2" t="e">
        <f>(RANK(#REF!,$B42:$D42,1)*COUNTIF($B42:$D42,#REF!)+COUNTIF($B42:$D42,#REF!)*(COUNTIF($B42:$D42,#REF!)-1)/2)/COUNTIF($B42:$D42,#REF!)</f>
        <v>#REF!</v>
      </c>
      <c r="M42" s="2" t="e">
        <f>(RANK(#REF!,$B42:$D42,1)*COUNTIF($B42:$D42,#REF!)+COUNTIF($B42:$D42,#REF!)*(COUNTIF($B42:$D42,#REF!)-1)/2)/COUNTIF($B42:$D42,#REF!)</f>
        <v>#REF!</v>
      </c>
      <c r="N42" s="2" t="e">
        <f>(RANK(#REF!,$B42:$D42,1)*COUNTIF($B42:$D42,#REF!)+COUNTIF($B42:$D42,#REF!)*(COUNTIF($B42:$D42,#REF!)-1)/2)/COUNTIF($B42:$D42,#REF!)</f>
        <v>#REF!</v>
      </c>
      <c r="O42" s="2" t="e">
        <f>(RANK(#REF!,$B42:$D42,1)*COUNTIF($B42:$D42,#REF!)+COUNTIF($B42:$D42,#REF!)*(COUNTIF($B42:$D42,#REF!)-1)/2)/COUNTIF($B42:$D42,#REF!)</f>
        <v>#REF!</v>
      </c>
      <c r="P42" s="2" t="e">
        <f>(RANK(#REF!,$B42:$D42,1)*COUNTIF($B42:$D42,#REF!)+COUNTIF($B42:$D42,#REF!)*(COUNTIF($B42:$D42,#REF!)-1)/2)/COUNTIF($B42:$D42,#REF!)</f>
        <v>#REF!</v>
      </c>
      <c r="Q42" s="2" t="e">
        <f>(RANK(#REF!,$B42:$D42,1)*COUNTIF($B42:$D42,#REF!)+COUNTIF($B42:$D42,#REF!)*(COUNTIF($B42:$D42,#REF!)-1)/2)/COUNTIF($B42:$D42,#REF!)</f>
        <v>#REF!</v>
      </c>
      <c r="R42" s="2" t="e">
        <f>(RANK(#REF!,$B42:$D42,1)*COUNTIF($B42:$D42,#REF!)+COUNTIF($B42:$D42,#REF!)*(COUNTIF($B42:$D42,#REF!)-1)/2)/COUNTIF($B42:$D42,#REF!)</f>
        <v>#REF!</v>
      </c>
      <c r="S42" s="2" t="e">
        <f>(RANK(#REF!,$B42:$D42,1)*COUNTIF($B42:$D42,#REF!)+COUNTIF($B42:$D42,#REF!)*(COUNTIF($B42:$D42,#REF!)-1)/2)/COUNTIF($B42:$D42,#REF!)</f>
        <v>#REF!</v>
      </c>
      <c r="T42" s="2" t="e">
        <f>(RANK(#REF!,$B42:$D42,1)*COUNTIF($B42:$D42,#REF!)+COUNTIF($B42:$D42,#REF!)*(COUNTIF($B42:$D42,#REF!)-1)/2)/COUNTIF($B42:$D42,#REF!)</f>
        <v>#REF!</v>
      </c>
      <c r="U42" s="2" t="e">
        <f>(RANK(#REF!,$B42:$D42,1)*COUNTIF($B42:$D42,#REF!)+COUNTIF($B42:$D42,#REF!)*(COUNTIF($B42:$D42,#REF!)-1)/2)/COUNTIF($B42:$D42,#REF!)</f>
        <v>#REF!</v>
      </c>
      <c r="V42" s="2" t="e">
        <f>(RANK(#REF!,$B42:$D42,1)*COUNTIF($B42:$D42,#REF!)+COUNTIF($B42:$D42,#REF!)*(COUNTIF($B42:$D42,#REF!)-1)/2)/COUNTIF($B42:$D42,#REF!)</f>
        <v>#REF!</v>
      </c>
      <c r="W42" s="2" t="e">
        <f>(RANK(#REF!,$B42:$D42,1)*COUNTIF($B42:$D42,#REF!)+COUNTIF($B42:$D42,#REF!)*(COUNTIF($B42:$D42,#REF!)-1)/2)/COUNTIF($B42:$D42,#REF!)</f>
        <v>#REF!</v>
      </c>
      <c r="X42" s="2" t="e">
        <f>(RANK(#REF!,$B42:$D42,1)*COUNTIF($B42:$D42,#REF!)+COUNTIF($B42:$D42,#REF!)*(COUNTIF($B42:$D42,#REF!)-1)/2)/COUNTIF($B42:$D42,#REF!)</f>
        <v>#REF!</v>
      </c>
      <c r="Y42" s="2" t="e">
        <f>(RANK(#REF!,$B42:$D42,1)*COUNTIF($B42:$D42,#REF!)+COUNTIF($B42:$D42,#REF!)*(COUNTIF($B42:$D42,#REF!)-1)/2)/COUNTIF($B42:$D42,#REF!)</f>
        <v>#REF!</v>
      </c>
      <c r="Z42" s="2" t="e">
        <f>(RANK(#REF!,$B42:$D42,1)*COUNTIF($B42:$D42,#REF!)+COUNTIF($B42:$D42,#REF!)*(COUNTIF($B42:$D42,#REF!)-1)/2)/COUNTIF($B42:$D42,#REF!)</f>
        <v>#REF!</v>
      </c>
      <c r="AA42" s="2" t="e">
        <f>(RANK(#REF!,$B42:$D42,1)*COUNTIF($B42:$D42,#REF!)+COUNTIF($B42:$D42,#REF!)*(COUNTIF($B42:$D42,#REF!)-1)/2)/COUNTIF($B42:$D42,#REF!)</f>
        <v>#REF!</v>
      </c>
      <c r="AB42" s="2" t="e">
        <f>(RANK(#REF!,$B42:$D42,1)*COUNTIF($B42:$D42,#REF!)+COUNTIF($B42:$D42,#REF!)*(COUNTIF($B42:$D42,#REF!)-1)/2)/COUNTIF($B42:$D42,#REF!)</f>
        <v>#REF!</v>
      </c>
    </row>
    <row r="43" spans="1:28" s="2" customFormat="1" ht="14.25" customHeight="1">
      <c r="A43" s="3" t="s">
        <v>72</v>
      </c>
      <c r="B43" s="39">
        <v>19.25</v>
      </c>
      <c r="C43" s="39">
        <v>8.31</v>
      </c>
      <c r="D43" s="39">
        <v>10</v>
      </c>
      <c r="E43" s="2">
        <f t="shared" si="5"/>
        <v>69.367399999999989</v>
      </c>
      <c r="G43" s="3" t="str">
        <f t="shared" si="6"/>
        <v>n=41</v>
      </c>
      <c r="H43" s="2">
        <f t="shared" si="7"/>
        <v>3</v>
      </c>
      <c r="I43" s="2">
        <f t="shared" si="8"/>
        <v>1</v>
      </c>
      <c r="J43" s="2">
        <f t="shared" si="9"/>
        <v>2</v>
      </c>
      <c r="K43" s="2" t="e">
        <f>(RANK(#REF!,$B43:$D43,1)*COUNTIF($B43:$D43,#REF!)+COUNTIF($B43:$D43,#REF!)*(COUNTIF($B43:$D43,#REF!)-1)/2)/COUNTIF($B43:$D43,#REF!)</f>
        <v>#REF!</v>
      </c>
      <c r="L43" s="2" t="e">
        <f>(RANK(#REF!,$B43:$D43,1)*COUNTIF($B43:$D43,#REF!)+COUNTIF($B43:$D43,#REF!)*(COUNTIF($B43:$D43,#REF!)-1)/2)/COUNTIF($B43:$D43,#REF!)</f>
        <v>#REF!</v>
      </c>
      <c r="M43" s="2" t="e">
        <f>(RANK(#REF!,$B43:$D43,1)*COUNTIF($B43:$D43,#REF!)+COUNTIF($B43:$D43,#REF!)*(COUNTIF($B43:$D43,#REF!)-1)/2)/COUNTIF($B43:$D43,#REF!)</f>
        <v>#REF!</v>
      </c>
      <c r="N43" s="2" t="e">
        <f>(RANK(#REF!,$B43:$D43,1)*COUNTIF($B43:$D43,#REF!)+COUNTIF($B43:$D43,#REF!)*(COUNTIF($B43:$D43,#REF!)-1)/2)/COUNTIF($B43:$D43,#REF!)</f>
        <v>#REF!</v>
      </c>
      <c r="O43" s="2" t="e">
        <f>(RANK(#REF!,$B43:$D43,1)*COUNTIF($B43:$D43,#REF!)+COUNTIF($B43:$D43,#REF!)*(COUNTIF($B43:$D43,#REF!)-1)/2)/COUNTIF($B43:$D43,#REF!)</f>
        <v>#REF!</v>
      </c>
      <c r="P43" s="2" t="e">
        <f>(RANK(#REF!,$B43:$D43,1)*COUNTIF($B43:$D43,#REF!)+COUNTIF($B43:$D43,#REF!)*(COUNTIF($B43:$D43,#REF!)-1)/2)/COUNTIF($B43:$D43,#REF!)</f>
        <v>#REF!</v>
      </c>
      <c r="Q43" s="2" t="e">
        <f>(RANK(#REF!,$B43:$D43,1)*COUNTIF($B43:$D43,#REF!)+COUNTIF($B43:$D43,#REF!)*(COUNTIF($B43:$D43,#REF!)-1)/2)/COUNTIF($B43:$D43,#REF!)</f>
        <v>#REF!</v>
      </c>
      <c r="R43" s="2" t="e">
        <f>(RANK(#REF!,$B43:$D43,1)*COUNTIF($B43:$D43,#REF!)+COUNTIF($B43:$D43,#REF!)*(COUNTIF($B43:$D43,#REF!)-1)/2)/COUNTIF($B43:$D43,#REF!)</f>
        <v>#REF!</v>
      </c>
      <c r="S43" s="2" t="e">
        <f>(RANK(#REF!,$B43:$D43,1)*COUNTIF($B43:$D43,#REF!)+COUNTIF($B43:$D43,#REF!)*(COUNTIF($B43:$D43,#REF!)-1)/2)/COUNTIF($B43:$D43,#REF!)</f>
        <v>#REF!</v>
      </c>
      <c r="T43" s="2" t="e">
        <f>(RANK(#REF!,$B43:$D43,1)*COUNTIF($B43:$D43,#REF!)+COUNTIF($B43:$D43,#REF!)*(COUNTIF($B43:$D43,#REF!)-1)/2)/COUNTIF($B43:$D43,#REF!)</f>
        <v>#REF!</v>
      </c>
      <c r="U43" s="2" t="e">
        <f>(RANK(#REF!,$B43:$D43,1)*COUNTIF($B43:$D43,#REF!)+COUNTIF($B43:$D43,#REF!)*(COUNTIF($B43:$D43,#REF!)-1)/2)/COUNTIF($B43:$D43,#REF!)</f>
        <v>#REF!</v>
      </c>
      <c r="V43" s="2" t="e">
        <f>(RANK(#REF!,$B43:$D43,1)*COUNTIF($B43:$D43,#REF!)+COUNTIF($B43:$D43,#REF!)*(COUNTIF($B43:$D43,#REF!)-1)/2)/COUNTIF($B43:$D43,#REF!)</f>
        <v>#REF!</v>
      </c>
      <c r="W43" s="2" t="e">
        <f>(RANK(#REF!,$B43:$D43,1)*COUNTIF($B43:$D43,#REF!)+COUNTIF($B43:$D43,#REF!)*(COUNTIF($B43:$D43,#REF!)-1)/2)/COUNTIF($B43:$D43,#REF!)</f>
        <v>#REF!</v>
      </c>
      <c r="X43" s="2" t="e">
        <f>(RANK(#REF!,$B43:$D43,1)*COUNTIF($B43:$D43,#REF!)+COUNTIF($B43:$D43,#REF!)*(COUNTIF($B43:$D43,#REF!)-1)/2)/COUNTIF($B43:$D43,#REF!)</f>
        <v>#REF!</v>
      </c>
      <c r="Y43" s="2" t="e">
        <f>(RANK(#REF!,$B43:$D43,1)*COUNTIF($B43:$D43,#REF!)+COUNTIF($B43:$D43,#REF!)*(COUNTIF($B43:$D43,#REF!)-1)/2)/COUNTIF($B43:$D43,#REF!)</f>
        <v>#REF!</v>
      </c>
      <c r="Z43" s="2" t="e">
        <f>(RANK(#REF!,$B43:$D43,1)*COUNTIF($B43:$D43,#REF!)+COUNTIF($B43:$D43,#REF!)*(COUNTIF($B43:$D43,#REF!)-1)/2)/COUNTIF($B43:$D43,#REF!)</f>
        <v>#REF!</v>
      </c>
      <c r="AA43" s="2" t="e">
        <f>(RANK(#REF!,$B43:$D43,1)*COUNTIF($B43:$D43,#REF!)+COUNTIF($B43:$D43,#REF!)*(COUNTIF($B43:$D43,#REF!)-1)/2)/COUNTIF($B43:$D43,#REF!)</f>
        <v>#REF!</v>
      </c>
      <c r="AB43" s="2" t="e">
        <f>(RANK(#REF!,$B43:$D43,1)*COUNTIF($B43:$D43,#REF!)+COUNTIF($B43:$D43,#REF!)*(COUNTIF($B43:$D43,#REF!)-1)/2)/COUNTIF($B43:$D43,#REF!)</f>
        <v>#REF!</v>
      </c>
    </row>
    <row r="44" spans="1:28" s="2" customFormat="1" ht="14.25" customHeight="1">
      <c r="A44" s="3" t="s">
        <v>71</v>
      </c>
      <c r="B44" s="39">
        <v>35.18</v>
      </c>
      <c r="C44" s="39">
        <v>18.010000000000002</v>
      </c>
      <c r="D44" s="39">
        <v>64.25</v>
      </c>
      <c r="E44" s="2">
        <f t="shared" si="5"/>
        <v>1092.6704666666665</v>
      </c>
      <c r="G44" s="3" t="str">
        <f t="shared" si="6"/>
        <v>n=42</v>
      </c>
      <c r="H44" s="2">
        <f t="shared" si="7"/>
        <v>2</v>
      </c>
      <c r="I44" s="2">
        <f t="shared" si="8"/>
        <v>1</v>
      </c>
      <c r="J44" s="2">
        <f t="shared" si="9"/>
        <v>3</v>
      </c>
      <c r="K44" s="2" t="e">
        <f>(RANK(#REF!,$B44:$D44,1)*COUNTIF($B44:$D44,#REF!)+COUNTIF($B44:$D44,#REF!)*(COUNTIF($B44:$D44,#REF!)-1)/2)/COUNTIF($B44:$D44,#REF!)</f>
        <v>#REF!</v>
      </c>
      <c r="L44" s="2" t="e">
        <f>(RANK(#REF!,$B44:$D44,1)*COUNTIF($B44:$D44,#REF!)+COUNTIF($B44:$D44,#REF!)*(COUNTIF($B44:$D44,#REF!)-1)/2)/COUNTIF($B44:$D44,#REF!)</f>
        <v>#REF!</v>
      </c>
      <c r="M44" s="2" t="e">
        <f>(RANK(#REF!,$B44:$D44,1)*COUNTIF($B44:$D44,#REF!)+COUNTIF($B44:$D44,#REF!)*(COUNTIF($B44:$D44,#REF!)-1)/2)/COUNTIF($B44:$D44,#REF!)</f>
        <v>#REF!</v>
      </c>
      <c r="N44" s="2" t="e">
        <f>(RANK(#REF!,$B44:$D44,1)*COUNTIF($B44:$D44,#REF!)+COUNTIF($B44:$D44,#REF!)*(COUNTIF($B44:$D44,#REF!)-1)/2)/COUNTIF($B44:$D44,#REF!)</f>
        <v>#REF!</v>
      </c>
      <c r="O44" s="2" t="e">
        <f>(RANK(#REF!,$B44:$D44,1)*COUNTIF($B44:$D44,#REF!)+COUNTIF($B44:$D44,#REF!)*(COUNTIF($B44:$D44,#REF!)-1)/2)/COUNTIF($B44:$D44,#REF!)</f>
        <v>#REF!</v>
      </c>
      <c r="P44" s="2" t="e">
        <f>(RANK(#REF!,$B44:$D44,1)*COUNTIF($B44:$D44,#REF!)+COUNTIF($B44:$D44,#REF!)*(COUNTIF($B44:$D44,#REF!)-1)/2)/COUNTIF($B44:$D44,#REF!)</f>
        <v>#REF!</v>
      </c>
      <c r="Q44" s="2" t="e">
        <f>(RANK(#REF!,$B44:$D44,1)*COUNTIF($B44:$D44,#REF!)+COUNTIF($B44:$D44,#REF!)*(COUNTIF($B44:$D44,#REF!)-1)/2)/COUNTIF($B44:$D44,#REF!)</f>
        <v>#REF!</v>
      </c>
      <c r="R44" s="2" t="e">
        <f>(RANK(#REF!,$B44:$D44,1)*COUNTIF($B44:$D44,#REF!)+COUNTIF($B44:$D44,#REF!)*(COUNTIF($B44:$D44,#REF!)-1)/2)/COUNTIF($B44:$D44,#REF!)</f>
        <v>#REF!</v>
      </c>
      <c r="S44" s="2" t="e">
        <f>(RANK(#REF!,$B44:$D44,1)*COUNTIF($B44:$D44,#REF!)+COUNTIF($B44:$D44,#REF!)*(COUNTIF($B44:$D44,#REF!)-1)/2)/COUNTIF($B44:$D44,#REF!)</f>
        <v>#REF!</v>
      </c>
      <c r="T44" s="2" t="e">
        <f>(RANK(#REF!,$B44:$D44,1)*COUNTIF($B44:$D44,#REF!)+COUNTIF($B44:$D44,#REF!)*(COUNTIF($B44:$D44,#REF!)-1)/2)/COUNTIF($B44:$D44,#REF!)</f>
        <v>#REF!</v>
      </c>
      <c r="U44" s="2" t="e">
        <f>(RANK(#REF!,$B44:$D44,1)*COUNTIF($B44:$D44,#REF!)+COUNTIF($B44:$D44,#REF!)*(COUNTIF($B44:$D44,#REF!)-1)/2)/COUNTIF($B44:$D44,#REF!)</f>
        <v>#REF!</v>
      </c>
      <c r="V44" s="2" t="e">
        <f>(RANK(#REF!,$B44:$D44,1)*COUNTIF($B44:$D44,#REF!)+COUNTIF($B44:$D44,#REF!)*(COUNTIF($B44:$D44,#REF!)-1)/2)/COUNTIF($B44:$D44,#REF!)</f>
        <v>#REF!</v>
      </c>
      <c r="W44" s="2" t="e">
        <f>(RANK(#REF!,$B44:$D44,1)*COUNTIF($B44:$D44,#REF!)+COUNTIF($B44:$D44,#REF!)*(COUNTIF($B44:$D44,#REF!)-1)/2)/COUNTIF($B44:$D44,#REF!)</f>
        <v>#REF!</v>
      </c>
      <c r="X44" s="2" t="e">
        <f>(RANK(#REF!,$B44:$D44,1)*COUNTIF($B44:$D44,#REF!)+COUNTIF($B44:$D44,#REF!)*(COUNTIF($B44:$D44,#REF!)-1)/2)/COUNTIF($B44:$D44,#REF!)</f>
        <v>#REF!</v>
      </c>
      <c r="Y44" s="2" t="e">
        <f>(RANK(#REF!,$B44:$D44,1)*COUNTIF($B44:$D44,#REF!)+COUNTIF($B44:$D44,#REF!)*(COUNTIF($B44:$D44,#REF!)-1)/2)/COUNTIF($B44:$D44,#REF!)</f>
        <v>#REF!</v>
      </c>
      <c r="Z44" s="2" t="e">
        <f>(RANK(#REF!,$B44:$D44,1)*COUNTIF($B44:$D44,#REF!)+COUNTIF($B44:$D44,#REF!)*(COUNTIF($B44:$D44,#REF!)-1)/2)/COUNTIF($B44:$D44,#REF!)</f>
        <v>#REF!</v>
      </c>
      <c r="AA44" s="2" t="e">
        <f>(RANK(#REF!,$B44:$D44,1)*COUNTIF($B44:$D44,#REF!)+COUNTIF($B44:$D44,#REF!)*(COUNTIF($B44:$D44,#REF!)-1)/2)/COUNTIF($B44:$D44,#REF!)</f>
        <v>#REF!</v>
      </c>
      <c r="AB44" s="2" t="e">
        <f>(RANK(#REF!,$B44:$D44,1)*COUNTIF($B44:$D44,#REF!)+COUNTIF($B44:$D44,#REF!)*(COUNTIF($B44:$D44,#REF!)-1)/2)/COUNTIF($B44:$D44,#REF!)</f>
        <v>#REF!</v>
      </c>
    </row>
    <row r="45" spans="1:28" s="2" customFormat="1" ht="14.25" customHeight="1">
      <c r="A45" s="3" t="s">
        <v>70</v>
      </c>
      <c r="B45" s="39">
        <v>15.63</v>
      </c>
      <c r="C45" s="39">
        <v>9.9499999999999993</v>
      </c>
      <c r="D45" s="39">
        <v>22</v>
      </c>
      <c r="E45" s="2">
        <f t="shared" si="5"/>
        <v>72.680599999999998</v>
      </c>
      <c r="G45" s="3" t="str">
        <f t="shared" si="6"/>
        <v>n=43</v>
      </c>
      <c r="H45" s="2">
        <f t="shared" si="7"/>
        <v>2</v>
      </c>
      <c r="I45" s="2">
        <f t="shared" si="8"/>
        <v>1</v>
      </c>
      <c r="J45" s="2">
        <f t="shared" si="9"/>
        <v>3</v>
      </c>
      <c r="K45" s="2" t="e">
        <f>(RANK(#REF!,$B45:$D45,1)*COUNTIF($B45:$D45,#REF!)+COUNTIF($B45:$D45,#REF!)*(COUNTIF($B45:$D45,#REF!)-1)/2)/COUNTIF($B45:$D45,#REF!)</f>
        <v>#REF!</v>
      </c>
      <c r="L45" s="2" t="e">
        <f>(RANK(#REF!,$B45:$D45,1)*COUNTIF($B45:$D45,#REF!)+COUNTIF($B45:$D45,#REF!)*(COUNTIF($B45:$D45,#REF!)-1)/2)/COUNTIF($B45:$D45,#REF!)</f>
        <v>#REF!</v>
      </c>
      <c r="M45" s="2" t="e">
        <f>(RANK(#REF!,$B45:$D45,1)*COUNTIF($B45:$D45,#REF!)+COUNTIF($B45:$D45,#REF!)*(COUNTIF($B45:$D45,#REF!)-1)/2)/COUNTIF($B45:$D45,#REF!)</f>
        <v>#REF!</v>
      </c>
      <c r="N45" s="2" t="e">
        <f>(RANK(#REF!,$B45:$D45,1)*COUNTIF($B45:$D45,#REF!)+COUNTIF($B45:$D45,#REF!)*(COUNTIF($B45:$D45,#REF!)-1)/2)/COUNTIF($B45:$D45,#REF!)</f>
        <v>#REF!</v>
      </c>
      <c r="O45" s="2" t="e">
        <f>(RANK(#REF!,$B45:$D45,1)*COUNTIF($B45:$D45,#REF!)+COUNTIF($B45:$D45,#REF!)*(COUNTIF($B45:$D45,#REF!)-1)/2)/COUNTIF($B45:$D45,#REF!)</f>
        <v>#REF!</v>
      </c>
      <c r="P45" s="2" t="e">
        <f>(RANK(#REF!,$B45:$D45,1)*COUNTIF($B45:$D45,#REF!)+COUNTIF($B45:$D45,#REF!)*(COUNTIF($B45:$D45,#REF!)-1)/2)/COUNTIF($B45:$D45,#REF!)</f>
        <v>#REF!</v>
      </c>
      <c r="Q45" s="2" t="e">
        <f>(RANK(#REF!,$B45:$D45,1)*COUNTIF($B45:$D45,#REF!)+COUNTIF($B45:$D45,#REF!)*(COUNTIF($B45:$D45,#REF!)-1)/2)/COUNTIF($B45:$D45,#REF!)</f>
        <v>#REF!</v>
      </c>
      <c r="R45" s="2" t="e">
        <f>(RANK(#REF!,$B45:$D45,1)*COUNTIF($B45:$D45,#REF!)+COUNTIF($B45:$D45,#REF!)*(COUNTIF($B45:$D45,#REF!)-1)/2)/COUNTIF($B45:$D45,#REF!)</f>
        <v>#REF!</v>
      </c>
      <c r="S45" s="2" t="e">
        <f>(RANK(#REF!,$B45:$D45,1)*COUNTIF($B45:$D45,#REF!)+COUNTIF($B45:$D45,#REF!)*(COUNTIF($B45:$D45,#REF!)-1)/2)/COUNTIF($B45:$D45,#REF!)</f>
        <v>#REF!</v>
      </c>
      <c r="T45" s="2" t="e">
        <f>(RANK(#REF!,$B45:$D45,1)*COUNTIF($B45:$D45,#REF!)+COUNTIF($B45:$D45,#REF!)*(COUNTIF($B45:$D45,#REF!)-1)/2)/COUNTIF($B45:$D45,#REF!)</f>
        <v>#REF!</v>
      </c>
      <c r="U45" s="2" t="e">
        <f>(RANK(#REF!,$B45:$D45,1)*COUNTIF($B45:$D45,#REF!)+COUNTIF($B45:$D45,#REF!)*(COUNTIF($B45:$D45,#REF!)-1)/2)/COUNTIF($B45:$D45,#REF!)</f>
        <v>#REF!</v>
      </c>
      <c r="V45" s="2" t="e">
        <f>(RANK(#REF!,$B45:$D45,1)*COUNTIF($B45:$D45,#REF!)+COUNTIF($B45:$D45,#REF!)*(COUNTIF($B45:$D45,#REF!)-1)/2)/COUNTIF($B45:$D45,#REF!)</f>
        <v>#REF!</v>
      </c>
      <c r="W45" s="2" t="e">
        <f>(RANK(#REF!,$B45:$D45,1)*COUNTIF($B45:$D45,#REF!)+COUNTIF($B45:$D45,#REF!)*(COUNTIF($B45:$D45,#REF!)-1)/2)/COUNTIF($B45:$D45,#REF!)</f>
        <v>#REF!</v>
      </c>
      <c r="X45" s="2" t="e">
        <f>(RANK(#REF!,$B45:$D45,1)*COUNTIF($B45:$D45,#REF!)+COUNTIF($B45:$D45,#REF!)*(COUNTIF($B45:$D45,#REF!)-1)/2)/COUNTIF($B45:$D45,#REF!)</f>
        <v>#REF!</v>
      </c>
      <c r="Y45" s="2" t="e">
        <f>(RANK(#REF!,$B45:$D45,1)*COUNTIF($B45:$D45,#REF!)+COUNTIF($B45:$D45,#REF!)*(COUNTIF($B45:$D45,#REF!)-1)/2)/COUNTIF($B45:$D45,#REF!)</f>
        <v>#REF!</v>
      </c>
      <c r="Z45" s="2" t="e">
        <f>(RANK(#REF!,$B45:$D45,1)*COUNTIF($B45:$D45,#REF!)+COUNTIF($B45:$D45,#REF!)*(COUNTIF($B45:$D45,#REF!)-1)/2)/COUNTIF($B45:$D45,#REF!)</f>
        <v>#REF!</v>
      </c>
      <c r="AA45" s="2" t="e">
        <f>(RANK(#REF!,$B45:$D45,1)*COUNTIF($B45:$D45,#REF!)+COUNTIF($B45:$D45,#REF!)*(COUNTIF($B45:$D45,#REF!)-1)/2)/COUNTIF($B45:$D45,#REF!)</f>
        <v>#REF!</v>
      </c>
      <c r="AB45" s="2" t="e">
        <f>(RANK(#REF!,$B45:$D45,1)*COUNTIF($B45:$D45,#REF!)+COUNTIF($B45:$D45,#REF!)*(COUNTIF($B45:$D45,#REF!)-1)/2)/COUNTIF($B45:$D45,#REF!)</f>
        <v>#REF!</v>
      </c>
    </row>
    <row r="46" spans="1:28" s="2" customFormat="1" ht="14.25" customHeight="1">
      <c r="A46" s="3" t="s">
        <v>69</v>
      </c>
      <c r="B46" s="39">
        <v>17.72</v>
      </c>
      <c r="C46" s="39">
        <v>12.88</v>
      </c>
      <c r="D46" s="39">
        <v>44.53</v>
      </c>
      <c r="E46" s="2">
        <f t="shared" si="5"/>
        <v>581.30806666666672</v>
      </c>
      <c r="G46" s="3" t="str">
        <f t="shared" si="6"/>
        <v>n=44</v>
      </c>
      <c r="H46" s="2">
        <f t="shared" si="7"/>
        <v>2</v>
      </c>
      <c r="I46" s="2">
        <f t="shared" si="8"/>
        <v>1</v>
      </c>
      <c r="J46" s="2">
        <f t="shared" si="9"/>
        <v>3</v>
      </c>
      <c r="K46" s="2" t="e">
        <f>(RANK(#REF!,$B46:$D46,1)*COUNTIF($B46:$D46,#REF!)+COUNTIF($B46:$D46,#REF!)*(COUNTIF($B46:$D46,#REF!)-1)/2)/COUNTIF($B46:$D46,#REF!)</f>
        <v>#REF!</v>
      </c>
      <c r="L46" s="2" t="e">
        <f>(RANK(#REF!,$B46:$D46,1)*COUNTIF($B46:$D46,#REF!)+COUNTIF($B46:$D46,#REF!)*(COUNTIF($B46:$D46,#REF!)-1)/2)/COUNTIF($B46:$D46,#REF!)</f>
        <v>#REF!</v>
      </c>
      <c r="M46" s="2" t="e">
        <f>(RANK(#REF!,$B46:$D46,1)*COUNTIF($B46:$D46,#REF!)+COUNTIF($B46:$D46,#REF!)*(COUNTIF($B46:$D46,#REF!)-1)/2)/COUNTIF($B46:$D46,#REF!)</f>
        <v>#REF!</v>
      </c>
      <c r="N46" s="2" t="e">
        <f>(RANK(#REF!,$B46:$D46,1)*COUNTIF($B46:$D46,#REF!)+COUNTIF($B46:$D46,#REF!)*(COUNTIF($B46:$D46,#REF!)-1)/2)/COUNTIF($B46:$D46,#REF!)</f>
        <v>#REF!</v>
      </c>
      <c r="O46" s="2" t="e">
        <f>(RANK(#REF!,$B46:$D46,1)*COUNTIF($B46:$D46,#REF!)+COUNTIF($B46:$D46,#REF!)*(COUNTIF($B46:$D46,#REF!)-1)/2)/COUNTIF($B46:$D46,#REF!)</f>
        <v>#REF!</v>
      </c>
      <c r="P46" s="2" t="e">
        <f>(RANK(#REF!,$B46:$D46,1)*COUNTIF($B46:$D46,#REF!)+COUNTIF($B46:$D46,#REF!)*(COUNTIF($B46:$D46,#REF!)-1)/2)/COUNTIF($B46:$D46,#REF!)</f>
        <v>#REF!</v>
      </c>
      <c r="Q46" s="2" t="e">
        <f>(RANK(#REF!,$B46:$D46,1)*COUNTIF($B46:$D46,#REF!)+COUNTIF($B46:$D46,#REF!)*(COUNTIF($B46:$D46,#REF!)-1)/2)/COUNTIF($B46:$D46,#REF!)</f>
        <v>#REF!</v>
      </c>
      <c r="R46" s="2" t="e">
        <f>(RANK(#REF!,$B46:$D46,1)*COUNTIF($B46:$D46,#REF!)+COUNTIF($B46:$D46,#REF!)*(COUNTIF($B46:$D46,#REF!)-1)/2)/COUNTIF($B46:$D46,#REF!)</f>
        <v>#REF!</v>
      </c>
      <c r="S46" s="2" t="e">
        <f>(RANK(#REF!,$B46:$D46,1)*COUNTIF($B46:$D46,#REF!)+COUNTIF($B46:$D46,#REF!)*(COUNTIF($B46:$D46,#REF!)-1)/2)/COUNTIF($B46:$D46,#REF!)</f>
        <v>#REF!</v>
      </c>
      <c r="T46" s="2" t="e">
        <f>(RANK(#REF!,$B46:$D46,1)*COUNTIF($B46:$D46,#REF!)+COUNTIF($B46:$D46,#REF!)*(COUNTIF($B46:$D46,#REF!)-1)/2)/COUNTIF($B46:$D46,#REF!)</f>
        <v>#REF!</v>
      </c>
      <c r="U46" s="2" t="e">
        <f>(RANK(#REF!,$B46:$D46,1)*COUNTIF($B46:$D46,#REF!)+COUNTIF($B46:$D46,#REF!)*(COUNTIF($B46:$D46,#REF!)-1)/2)/COUNTIF($B46:$D46,#REF!)</f>
        <v>#REF!</v>
      </c>
      <c r="V46" s="2" t="e">
        <f>(RANK(#REF!,$B46:$D46,1)*COUNTIF($B46:$D46,#REF!)+COUNTIF($B46:$D46,#REF!)*(COUNTIF($B46:$D46,#REF!)-1)/2)/COUNTIF($B46:$D46,#REF!)</f>
        <v>#REF!</v>
      </c>
      <c r="W46" s="2" t="e">
        <f>(RANK(#REF!,$B46:$D46,1)*COUNTIF($B46:$D46,#REF!)+COUNTIF($B46:$D46,#REF!)*(COUNTIF($B46:$D46,#REF!)-1)/2)/COUNTIF($B46:$D46,#REF!)</f>
        <v>#REF!</v>
      </c>
      <c r="X46" s="2" t="e">
        <f>(RANK(#REF!,$B46:$D46,1)*COUNTIF($B46:$D46,#REF!)+COUNTIF($B46:$D46,#REF!)*(COUNTIF($B46:$D46,#REF!)-1)/2)/COUNTIF($B46:$D46,#REF!)</f>
        <v>#REF!</v>
      </c>
      <c r="Y46" s="2" t="e">
        <f>(RANK(#REF!,$B46:$D46,1)*COUNTIF($B46:$D46,#REF!)+COUNTIF($B46:$D46,#REF!)*(COUNTIF($B46:$D46,#REF!)-1)/2)/COUNTIF($B46:$D46,#REF!)</f>
        <v>#REF!</v>
      </c>
      <c r="Z46" s="2" t="e">
        <f>(RANK(#REF!,$B46:$D46,1)*COUNTIF($B46:$D46,#REF!)+COUNTIF($B46:$D46,#REF!)*(COUNTIF($B46:$D46,#REF!)-1)/2)/COUNTIF($B46:$D46,#REF!)</f>
        <v>#REF!</v>
      </c>
      <c r="AA46" s="2" t="e">
        <f>(RANK(#REF!,$B46:$D46,1)*COUNTIF($B46:$D46,#REF!)+COUNTIF($B46:$D46,#REF!)*(COUNTIF($B46:$D46,#REF!)-1)/2)/COUNTIF($B46:$D46,#REF!)</f>
        <v>#REF!</v>
      </c>
      <c r="AB46" s="2" t="e">
        <f>(RANK(#REF!,$B46:$D46,1)*COUNTIF($B46:$D46,#REF!)+COUNTIF($B46:$D46,#REF!)*(COUNTIF($B46:$D46,#REF!)-1)/2)/COUNTIF($B46:$D46,#REF!)</f>
        <v>#REF!</v>
      </c>
    </row>
    <row r="47" spans="1:28" s="2" customFormat="1" ht="14.25" customHeight="1">
      <c r="A47" s="3" t="s">
        <v>68</v>
      </c>
      <c r="B47" s="39">
        <v>12.86</v>
      </c>
      <c r="C47" s="39">
        <v>8.1999999999999993</v>
      </c>
      <c r="D47" s="39">
        <v>15.88</v>
      </c>
      <c r="E47" s="2">
        <f t="shared" si="5"/>
        <v>29.939466666666675</v>
      </c>
      <c r="G47" s="3" t="str">
        <f t="shared" si="6"/>
        <v>n=45</v>
      </c>
      <c r="H47" s="2">
        <f t="shared" si="7"/>
        <v>2</v>
      </c>
      <c r="I47" s="2">
        <f t="shared" si="8"/>
        <v>1</v>
      </c>
      <c r="J47" s="2">
        <f t="shared" si="9"/>
        <v>3</v>
      </c>
      <c r="K47" s="2" t="e">
        <f>(RANK(#REF!,$B47:$D47,1)*COUNTIF($B47:$D47,#REF!)+COUNTIF($B47:$D47,#REF!)*(COUNTIF($B47:$D47,#REF!)-1)/2)/COUNTIF($B47:$D47,#REF!)</f>
        <v>#REF!</v>
      </c>
      <c r="L47" s="2" t="e">
        <f>(RANK(#REF!,$B47:$D47,1)*COUNTIF($B47:$D47,#REF!)+COUNTIF($B47:$D47,#REF!)*(COUNTIF($B47:$D47,#REF!)-1)/2)/COUNTIF($B47:$D47,#REF!)</f>
        <v>#REF!</v>
      </c>
      <c r="M47" s="2" t="e">
        <f>(RANK(#REF!,$B47:$D47,1)*COUNTIF($B47:$D47,#REF!)+COUNTIF($B47:$D47,#REF!)*(COUNTIF($B47:$D47,#REF!)-1)/2)/COUNTIF($B47:$D47,#REF!)</f>
        <v>#REF!</v>
      </c>
      <c r="N47" s="2" t="e">
        <f>(RANK(#REF!,$B47:$D47,1)*COUNTIF($B47:$D47,#REF!)+COUNTIF($B47:$D47,#REF!)*(COUNTIF($B47:$D47,#REF!)-1)/2)/COUNTIF($B47:$D47,#REF!)</f>
        <v>#REF!</v>
      </c>
      <c r="O47" s="2" t="e">
        <f>(RANK(#REF!,$B47:$D47,1)*COUNTIF($B47:$D47,#REF!)+COUNTIF($B47:$D47,#REF!)*(COUNTIF($B47:$D47,#REF!)-1)/2)/COUNTIF($B47:$D47,#REF!)</f>
        <v>#REF!</v>
      </c>
      <c r="P47" s="2" t="e">
        <f>(RANK(#REF!,$B47:$D47,1)*COUNTIF($B47:$D47,#REF!)+COUNTIF($B47:$D47,#REF!)*(COUNTIF($B47:$D47,#REF!)-1)/2)/COUNTIF($B47:$D47,#REF!)</f>
        <v>#REF!</v>
      </c>
      <c r="Q47" s="2" t="e">
        <f>(RANK(#REF!,$B47:$D47,1)*COUNTIF($B47:$D47,#REF!)+COUNTIF($B47:$D47,#REF!)*(COUNTIF($B47:$D47,#REF!)-1)/2)/COUNTIF($B47:$D47,#REF!)</f>
        <v>#REF!</v>
      </c>
      <c r="R47" s="2" t="e">
        <f>(RANK(#REF!,$B47:$D47,1)*COUNTIF($B47:$D47,#REF!)+COUNTIF($B47:$D47,#REF!)*(COUNTIF($B47:$D47,#REF!)-1)/2)/COUNTIF($B47:$D47,#REF!)</f>
        <v>#REF!</v>
      </c>
      <c r="S47" s="2" t="e">
        <f>(RANK(#REF!,$B47:$D47,1)*COUNTIF($B47:$D47,#REF!)+COUNTIF($B47:$D47,#REF!)*(COUNTIF($B47:$D47,#REF!)-1)/2)/COUNTIF($B47:$D47,#REF!)</f>
        <v>#REF!</v>
      </c>
      <c r="T47" s="2" t="e">
        <f>(RANK(#REF!,$B47:$D47,1)*COUNTIF($B47:$D47,#REF!)+COUNTIF($B47:$D47,#REF!)*(COUNTIF($B47:$D47,#REF!)-1)/2)/COUNTIF($B47:$D47,#REF!)</f>
        <v>#REF!</v>
      </c>
      <c r="U47" s="2" t="e">
        <f>(RANK(#REF!,$B47:$D47,1)*COUNTIF($B47:$D47,#REF!)+COUNTIF($B47:$D47,#REF!)*(COUNTIF($B47:$D47,#REF!)-1)/2)/COUNTIF($B47:$D47,#REF!)</f>
        <v>#REF!</v>
      </c>
      <c r="V47" s="2" t="e">
        <f>(RANK(#REF!,$B47:$D47,1)*COUNTIF($B47:$D47,#REF!)+COUNTIF($B47:$D47,#REF!)*(COUNTIF($B47:$D47,#REF!)-1)/2)/COUNTIF($B47:$D47,#REF!)</f>
        <v>#REF!</v>
      </c>
      <c r="W47" s="2" t="e">
        <f>(RANK(#REF!,$B47:$D47,1)*COUNTIF($B47:$D47,#REF!)+COUNTIF($B47:$D47,#REF!)*(COUNTIF($B47:$D47,#REF!)-1)/2)/COUNTIF($B47:$D47,#REF!)</f>
        <v>#REF!</v>
      </c>
      <c r="X47" s="2" t="e">
        <f>(RANK(#REF!,$B47:$D47,1)*COUNTIF($B47:$D47,#REF!)+COUNTIF($B47:$D47,#REF!)*(COUNTIF($B47:$D47,#REF!)-1)/2)/COUNTIF($B47:$D47,#REF!)</f>
        <v>#REF!</v>
      </c>
      <c r="Y47" s="2" t="e">
        <f>(RANK(#REF!,$B47:$D47,1)*COUNTIF($B47:$D47,#REF!)+COUNTIF($B47:$D47,#REF!)*(COUNTIF($B47:$D47,#REF!)-1)/2)/COUNTIF($B47:$D47,#REF!)</f>
        <v>#REF!</v>
      </c>
      <c r="Z47" s="2" t="e">
        <f>(RANK(#REF!,$B47:$D47,1)*COUNTIF($B47:$D47,#REF!)+COUNTIF($B47:$D47,#REF!)*(COUNTIF($B47:$D47,#REF!)-1)/2)/COUNTIF($B47:$D47,#REF!)</f>
        <v>#REF!</v>
      </c>
      <c r="AA47" s="2" t="e">
        <f>(RANK(#REF!,$B47:$D47,1)*COUNTIF($B47:$D47,#REF!)+COUNTIF($B47:$D47,#REF!)*(COUNTIF($B47:$D47,#REF!)-1)/2)/COUNTIF($B47:$D47,#REF!)</f>
        <v>#REF!</v>
      </c>
      <c r="AB47" s="2" t="e">
        <f>(RANK(#REF!,$B47:$D47,1)*COUNTIF($B47:$D47,#REF!)+COUNTIF($B47:$D47,#REF!)*(COUNTIF($B47:$D47,#REF!)-1)/2)/COUNTIF($B47:$D47,#REF!)</f>
        <v>#REF!</v>
      </c>
    </row>
    <row r="48" spans="1:28" s="2" customFormat="1" ht="14.25" customHeight="1">
      <c r="A48" s="3" t="s">
        <v>67</v>
      </c>
      <c r="B48" s="39">
        <v>32.880000000000003</v>
      </c>
      <c r="C48" s="39">
        <v>11.16</v>
      </c>
      <c r="D48" s="39">
        <v>21.71</v>
      </c>
      <c r="E48" s="2">
        <f t="shared" si="5"/>
        <v>235.94326666666674</v>
      </c>
      <c r="G48" s="3" t="str">
        <f t="shared" si="6"/>
        <v>n=46</v>
      </c>
      <c r="H48" s="2">
        <f t="shared" si="7"/>
        <v>3</v>
      </c>
      <c r="I48" s="2">
        <f t="shared" si="8"/>
        <v>1</v>
      </c>
      <c r="J48" s="2">
        <f t="shared" si="9"/>
        <v>2</v>
      </c>
      <c r="K48" s="2" t="e">
        <f>(RANK(#REF!,$B48:$D48,1)*COUNTIF($B48:$D48,#REF!)+COUNTIF($B48:$D48,#REF!)*(COUNTIF($B48:$D48,#REF!)-1)/2)/COUNTIF($B48:$D48,#REF!)</f>
        <v>#REF!</v>
      </c>
      <c r="L48" s="2" t="e">
        <f>(RANK(#REF!,$B48:$D48,1)*COUNTIF($B48:$D48,#REF!)+COUNTIF($B48:$D48,#REF!)*(COUNTIF($B48:$D48,#REF!)-1)/2)/COUNTIF($B48:$D48,#REF!)</f>
        <v>#REF!</v>
      </c>
      <c r="M48" s="2" t="e">
        <f>(RANK(#REF!,$B48:$D48,1)*COUNTIF($B48:$D48,#REF!)+COUNTIF($B48:$D48,#REF!)*(COUNTIF($B48:$D48,#REF!)-1)/2)/COUNTIF($B48:$D48,#REF!)</f>
        <v>#REF!</v>
      </c>
      <c r="N48" s="2" t="e">
        <f>(RANK(#REF!,$B48:$D48,1)*COUNTIF($B48:$D48,#REF!)+COUNTIF($B48:$D48,#REF!)*(COUNTIF($B48:$D48,#REF!)-1)/2)/COUNTIF($B48:$D48,#REF!)</f>
        <v>#REF!</v>
      </c>
      <c r="O48" s="2" t="e">
        <f>(RANK(#REF!,$B48:$D48,1)*COUNTIF($B48:$D48,#REF!)+COUNTIF($B48:$D48,#REF!)*(COUNTIF($B48:$D48,#REF!)-1)/2)/COUNTIF($B48:$D48,#REF!)</f>
        <v>#REF!</v>
      </c>
      <c r="P48" s="2" t="e">
        <f>(RANK(#REF!,$B48:$D48,1)*COUNTIF($B48:$D48,#REF!)+COUNTIF($B48:$D48,#REF!)*(COUNTIF($B48:$D48,#REF!)-1)/2)/COUNTIF($B48:$D48,#REF!)</f>
        <v>#REF!</v>
      </c>
      <c r="Q48" s="2" t="e">
        <f>(RANK(#REF!,$B48:$D48,1)*COUNTIF($B48:$D48,#REF!)+COUNTIF($B48:$D48,#REF!)*(COUNTIF($B48:$D48,#REF!)-1)/2)/COUNTIF($B48:$D48,#REF!)</f>
        <v>#REF!</v>
      </c>
      <c r="R48" s="2" t="e">
        <f>(RANK(#REF!,$B48:$D48,1)*COUNTIF($B48:$D48,#REF!)+COUNTIF($B48:$D48,#REF!)*(COUNTIF($B48:$D48,#REF!)-1)/2)/COUNTIF($B48:$D48,#REF!)</f>
        <v>#REF!</v>
      </c>
      <c r="S48" s="2" t="e">
        <f>(RANK(#REF!,$B48:$D48,1)*COUNTIF($B48:$D48,#REF!)+COUNTIF($B48:$D48,#REF!)*(COUNTIF($B48:$D48,#REF!)-1)/2)/COUNTIF($B48:$D48,#REF!)</f>
        <v>#REF!</v>
      </c>
      <c r="T48" s="2" t="e">
        <f>(RANK(#REF!,$B48:$D48,1)*COUNTIF($B48:$D48,#REF!)+COUNTIF($B48:$D48,#REF!)*(COUNTIF($B48:$D48,#REF!)-1)/2)/COUNTIF($B48:$D48,#REF!)</f>
        <v>#REF!</v>
      </c>
      <c r="U48" s="2" t="e">
        <f>(RANK(#REF!,$B48:$D48,1)*COUNTIF($B48:$D48,#REF!)+COUNTIF($B48:$D48,#REF!)*(COUNTIF($B48:$D48,#REF!)-1)/2)/COUNTIF($B48:$D48,#REF!)</f>
        <v>#REF!</v>
      </c>
      <c r="V48" s="2" t="e">
        <f>(RANK(#REF!,$B48:$D48,1)*COUNTIF($B48:$D48,#REF!)+COUNTIF($B48:$D48,#REF!)*(COUNTIF($B48:$D48,#REF!)-1)/2)/COUNTIF($B48:$D48,#REF!)</f>
        <v>#REF!</v>
      </c>
      <c r="W48" s="2" t="e">
        <f>(RANK(#REF!,$B48:$D48,1)*COUNTIF($B48:$D48,#REF!)+COUNTIF($B48:$D48,#REF!)*(COUNTIF($B48:$D48,#REF!)-1)/2)/COUNTIF($B48:$D48,#REF!)</f>
        <v>#REF!</v>
      </c>
      <c r="X48" s="2" t="e">
        <f>(RANK(#REF!,$B48:$D48,1)*COUNTIF($B48:$D48,#REF!)+COUNTIF($B48:$D48,#REF!)*(COUNTIF($B48:$D48,#REF!)-1)/2)/COUNTIF($B48:$D48,#REF!)</f>
        <v>#REF!</v>
      </c>
      <c r="Y48" s="2" t="e">
        <f>(RANK(#REF!,$B48:$D48,1)*COUNTIF($B48:$D48,#REF!)+COUNTIF($B48:$D48,#REF!)*(COUNTIF($B48:$D48,#REF!)-1)/2)/COUNTIF($B48:$D48,#REF!)</f>
        <v>#REF!</v>
      </c>
      <c r="Z48" s="2" t="e">
        <f>(RANK(#REF!,$B48:$D48,1)*COUNTIF($B48:$D48,#REF!)+COUNTIF($B48:$D48,#REF!)*(COUNTIF($B48:$D48,#REF!)-1)/2)/COUNTIF($B48:$D48,#REF!)</f>
        <v>#REF!</v>
      </c>
      <c r="AA48" s="2" t="e">
        <f>(RANK(#REF!,$B48:$D48,1)*COUNTIF($B48:$D48,#REF!)+COUNTIF($B48:$D48,#REF!)*(COUNTIF($B48:$D48,#REF!)-1)/2)/COUNTIF($B48:$D48,#REF!)</f>
        <v>#REF!</v>
      </c>
      <c r="AB48" s="2" t="e">
        <f>(RANK(#REF!,$B48:$D48,1)*COUNTIF($B48:$D48,#REF!)+COUNTIF($B48:$D48,#REF!)*(COUNTIF($B48:$D48,#REF!)-1)/2)/COUNTIF($B48:$D48,#REF!)</f>
        <v>#REF!</v>
      </c>
    </row>
    <row r="49" spans="1:28" s="2" customFormat="1" ht="14.25" customHeight="1">
      <c r="A49" s="3" t="s">
        <v>66</v>
      </c>
      <c r="B49" s="39">
        <v>21.23</v>
      </c>
      <c r="C49" s="39">
        <v>11.8</v>
      </c>
      <c r="D49" s="39">
        <v>41.25</v>
      </c>
      <c r="E49" s="2">
        <f t="shared" si="5"/>
        <v>452.34259999999995</v>
      </c>
      <c r="G49" s="3" t="str">
        <f t="shared" si="6"/>
        <v>n=47</v>
      </c>
      <c r="H49" s="2">
        <f t="shared" si="7"/>
        <v>2</v>
      </c>
      <c r="I49" s="2">
        <f t="shared" si="8"/>
        <v>1</v>
      </c>
      <c r="J49" s="2">
        <f t="shared" si="9"/>
        <v>3</v>
      </c>
      <c r="K49" s="2" t="e">
        <f>(RANK(#REF!,$B49:$D49,1)*COUNTIF($B49:$D49,#REF!)+COUNTIF($B49:$D49,#REF!)*(COUNTIF($B49:$D49,#REF!)-1)/2)/COUNTIF($B49:$D49,#REF!)</f>
        <v>#REF!</v>
      </c>
      <c r="L49" s="2" t="e">
        <f>(RANK(#REF!,$B49:$D49,1)*COUNTIF($B49:$D49,#REF!)+COUNTIF($B49:$D49,#REF!)*(COUNTIF($B49:$D49,#REF!)-1)/2)/COUNTIF($B49:$D49,#REF!)</f>
        <v>#REF!</v>
      </c>
      <c r="M49" s="2" t="e">
        <f>(RANK(#REF!,$B49:$D49,1)*COUNTIF($B49:$D49,#REF!)+COUNTIF($B49:$D49,#REF!)*(COUNTIF($B49:$D49,#REF!)-1)/2)/COUNTIF($B49:$D49,#REF!)</f>
        <v>#REF!</v>
      </c>
      <c r="N49" s="2" t="e">
        <f>(RANK(#REF!,$B49:$D49,1)*COUNTIF($B49:$D49,#REF!)+COUNTIF($B49:$D49,#REF!)*(COUNTIF($B49:$D49,#REF!)-1)/2)/COUNTIF($B49:$D49,#REF!)</f>
        <v>#REF!</v>
      </c>
      <c r="O49" s="2" t="e">
        <f>(RANK(#REF!,$B49:$D49,1)*COUNTIF($B49:$D49,#REF!)+COUNTIF($B49:$D49,#REF!)*(COUNTIF($B49:$D49,#REF!)-1)/2)/COUNTIF($B49:$D49,#REF!)</f>
        <v>#REF!</v>
      </c>
      <c r="P49" s="2" t="e">
        <f>(RANK(#REF!,$B49:$D49,1)*COUNTIF($B49:$D49,#REF!)+COUNTIF($B49:$D49,#REF!)*(COUNTIF($B49:$D49,#REF!)-1)/2)/COUNTIF($B49:$D49,#REF!)</f>
        <v>#REF!</v>
      </c>
      <c r="Q49" s="2" t="e">
        <f>(RANK(#REF!,$B49:$D49,1)*COUNTIF($B49:$D49,#REF!)+COUNTIF($B49:$D49,#REF!)*(COUNTIF($B49:$D49,#REF!)-1)/2)/COUNTIF($B49:$D49,#REF!)</f>
        <v>#REF!</v>
      </c>
      <c r="R49" s="2" t="e">
        <f>(RANK(#REF!,$B49:$D49,1)*COUNTIF($B49:$D49,#REF!)+COUNTIF($B49:$D49,#REF!)*(COUNTIF($B49:$D49,#REF!)-1)/2)/COUNTIF($B49:$D49,#REF!)</f>
        <v>#REF!</v>
      </c>
      <c r="S49" s="2" t="e">
        <f>(RANK(#REF!,$B49:$D49,1)*COUNTIF($B49:$D49,#REF!)+COUNTIF($B49:$D49,#REF!)*(COUNTIF($B49:$D49,#REF!)-1)/2)/COUNTIF($B49:$D49,#REF!)</f>
        <v>#REF!</v>
      </c>
      <c r="T49" s="2" t="e">
        <f>(RANK(#REF!,$B49:$D49,1)*COUNTIF($B49:$D49,#REF!)+COUNTIF($B49:$D49,#REF!)*(COUNTIF($B49:$D49,#REF!)-1)/2)/COUNTIF($B49:$D49,#REF!)</f>
        <v>#REF!</v>
      </c>
      <c r="U49" s="2" t="e">
        <f>(RANK(#REF!,$B49:$D49,1)*COUNTIF($B49:$D49,#REF!)+COUNTIF($B49:$D49,#REF!)*(COUNTIF($B49:$D49,#REF!)-1)/2)/COUNTIF($B49:$D49,#REF!)</f>
        <v>#REF!</v>
      </c>
      <c r="V49" s="2" t="e">
        <f>(RANK(#REF!,$B49:$D49,1)*COUNTIF($B49:$D49,#REF!)+COUNTIF($B49:$D49,#REF!)*(COUNTIF($B49:$D49,#REF!)-1)/2)/COUNTIF($B49:$D49,#REF!)</f>
        <v>#REF!</v>
      </c>
      <c r="W49" s="2" t="e">
        <f>(RANK(#REF!,$B49:$D49,1)*COUNTIF($B49:$D49,#REF!)+COUNTIF($B49:$D49,#REF!)*(COUNTIF($B49:$D49,#REF!)-1)/2)/COUNTIF($B49:$D49,#REF!)</f>
        <v>#REF!</v>
      </c>
      <c r="X49" s="2" t="e">
        <f>(RANK(#REF!,$B49:$D49,1)*COUNTIF($B49:$D49,#REF!)+COUNTIF($B49:$D49,#REF!)*(COUNTIF($B49:$D49,#REF!)-1)/2)/COUNTIF($B49:$D49,#REF!)</f>
        <v>#REF!</v>
      </c>
      <c r="Y49" s="2" t="e">
        <f>(RANK(#REF!,$B49:$D49,1)*COUNTIF($B49:$D49,#REF!)+COUNTIF($B49:$D49,#REF!)*(COUNTIF($B49:$D49,#REF!)-1)/2)/COUNTIF($B49:$D49,#REF!)</f>
        <v>#REF!</v>
      </c>
      <c r="Z49" s="2" t="e">
        <f>(RANK(#REF!,$B49:$D49,1)*COUNTIF($B49:$D49,#REF!)+COUNTIF($B49:$D49,#REF!)*(COUNTIF($B49:$D49,#REF!)-1)/2)/COUNTIF($B49:$D49,#REF!)</f>
        <v>#REF!</v>
      </c>
      <c r="AA49" s="2" t="e">
        <f>(RANK(#REF!,$B49:$D49,1)*COUNTIF($B49:$D49,#REF!)+COUNTIF($B49:$D49,#REF!)*(COUNTIF($B49:$D49,#REF!)-1)/2)/COUNTIF($B49:$D49,#REF!)</f>
        <v>#REF!</v>
      </c>
      <c r="AB49" s="2" t="e">
        <f>(RANK(#REF!,$B49:$D49,1)*COUNTIF($B49:$D49,#REF!)+COUNTIF($B49:$D49,#REF!)*(COUNTIF($B49:$D49,#REF!)-1)/2)/COUNTIF($B49:$D49,#REF!)</f>
        <v>#REF!</v>
      </c>
    </row>
    <row r="50" spans="1:28" s="2" customFormat="1" ht="14.25" customHeight="1">
      <c r="A50" s="3" t="s">
        <v>65</v>
      </c>
      <c r="B50" s="39">
        <v>11.66</v>
      </c>
      <c r="C50" s="39">
        <v>25.8</v>
      </c>
      <c r="D50" s="39">
        <v>6.96</v>
      </c>
      <c r="E50" s="2">
        <f t="shared" si="5"/>
        <v>192.32506666666669</v>
      </c>
      <c r="G50" s="3" t="str">
        <f t="shared" si="6"/>
        <v>n=48</v>
      </c>
      <c r="H50" s="2">
        <f t="shared" si="7"/>
        <v>2</v>
      </c>
      <c r="I50" s="2">
        <f t="shared" si="8"/>
        <v>3</v>
      </c>
      <c r="J50" s="2">
        <f t="shared" si="9"/>
        <v>1</v>
      </c>
      <c r="K50" s="2" t="e">
        <f>(RANK(#REF!,$B50:$D50,1)*COUNTIF($B50:$D50,#REF!)+COUNTIF($B50:$D50,#REF!)*(COUNTIF($B50:$D50,#REF!)-1)/2)/COUNTIF($B50:$D50,#REF!)</f>
        <v>#REF!</v>
      </c>
      <c r="L50" s="2" t="e">
        <f>(RANK(#REF!,$B50:$D50,1)*COUNTIF($B50:$D50,#REF!)+COUNTIF($B50:$D50,#REF!)*(COUNTIF($B50:$D50,#REF!)-1)/2)/COUNTIF($B50:$D50,#REF!)</f>
        <v>#REF!</v>
      </c>
      <c r="M50" s="2" t="e">
        <f>(RANK(#REF!,$B50:$D50,1)*COUNTIF($B50:$D50,#REF!)+COUNTIF($B50:$D50,#REF!)*(COUNTIF($B50:$D50,#REF!)-1)/2)/COUNTIF($B50:$D50,#REF!)</f>
        <v>#REF!</v>
      </c>
      <c r="N50" s="2" t="e">
        <f>(RANK(#REF!,$B50:$D50,1)*COUNTIF($B50:$D50,#REF!)+COUNTIF($B50:$D50,#REF!)*(COUNTIF($B50:$D50,#REF!)-1)/2)/COUNTIF($B50:$D50,#REF!)</f>
        <v>#REF!</v>
      </c>
      <c r="O50" s="2" t="e">
        <f>(RANK(#REF!,$B50:$D50,1)*COUNTIF($B50:$D50,#REF!)+COUNTIF($B50:$D50,#REF!)*(COUNTIF($B50:$D50,#REF!)-1)/2)/COUNTIF($B50:$D50,#REF!)</f>
        <v>#REF!</v>
      </c>
      <c r="P50" s="2" t="e">
        <f>(RANK(#REF!,$B50:$D50,1)*COUNTIF($B50:$D50,#REF!)+COUNTIF($B50:$D50,#REF!)*(COUNTIF($B50:$D50,#REF!)-1)/2)/COUNTIF($B50:$D50,#REF!)</f>
        <v>#REF!</v>
      </c>
      <c r="Q50" s="2" t="e">
        <f>(RANK(#REF!,$B50:$D50,1)*COUNTIF($B50:$D50,#REF!)+COUNTIF($B50:$D50,#REF!)*(COUNTIF($B50:$D50,#REF!)-1)/2)/COUNTIF($B50:$D50,#REF!)</f>
        <v>#REF!</v>
      </c>
      <c r="R50" s="2" t="e">
        <f>(RANK(#REF!,$B50:$D50,1)*COUNTIF($B50:$D50,#REF!)+COUNTIF($B50:$D50,#REF!)*(COUNTIF($B50:$D50,#REF!)-1)/2)/COUNTIF($B50:$D50,#REF!)</f>
        <v>#REF!</v>
      </c>
      <c r="S50" s="2" t="e">
        <f>(RANK(#REF!,$B50:$D50,1)*COUNTIF($B50:$D50,#REF!)+COUNTIF($B50:$D50,#REF!)*(COUNTIF($B50:$D50,#REF!)-1)/2)/COUNTIF($B50:$D50,#REF!)</f>
        <v>#REF!</v>
      </c>
      <c r="T50" s="2" t="e">
        <f>(RANK(#REF!,$B50:$D50,1)*COUNTIF($B50:$D50,#REF!)+COUNTIF($B50:$D50,#REF!)*(COUNTIF($B50:$D50,#REF!)-1)/2)/COUNTIF($B50:$D50,#REF!)</f>
        <v>#REF!</v>
      </c>
      <c r="U50" s="2" t="e">
        <f>(RANK(#REF!,$B50:$D50,1)*COUNTIF($B50:$D50,#REF!)+COUNTIF($B50:$D50,#REF!)*(COUNTIF($B50:$D50,#REF!)-1)/2)/COUNTIF($B50:$D50,#REF!)</f>
        <v>#REF!</v>
      </c>
      <c r="V50" s="2" t="e">
        <f>(RANK(#REF!,$B50:$D50,1)*COUNTIF($B50:$D50,#REF!)+COUNTIF($B50:$D50,#REF!)*(COUNTIF($B50:$D50,#REF!)-1)/2)/COUNTIF($B50:$D50,#REF!)</f>
        <v>#REF!</v>
      </c>
      <c r="W50" s="2" t="e">
        <f>(RANK(#REF!,$B50:$D50,1)*COUNTIF($B50:$D50,#REF!)+COUNTIF($B50:$D50,#REF!)*(COUNTIF($B50:$D50,#REF!)-1)/2)/COUNTIF($B50:$D50,#REF!)</f>
        <v>#REF!</v>
      </c>
      <c r="X50" s="2" t="e">
        <f>(RANK(#REF!,$B50:$D50,1)*COUNTIF($B50:$D50,#REF!)+COUNTIF($B50:$D50,#REF!)*(COUNTIF($B50:$D50,#REF!)-1)/2)/COUNTIF($B50:$D50,#REF!)</f>
        <v>#REF!</v>
      </c>
      <c r="Y50" s="2" t="e">
        <f>(RANK(#REF!,$B50:$D50,1)*COUNTIF($B50:$D50,#REF!)+COUNTIF($B50:$D50,#REF!)*(COUNTIF($B50:$D50,#REF!)-1)/2)/COUNTIF($B50:$D50,#REF!)</f>
        <v>#REF!</v>
      </c>
      <c r="Z50" s="2" t="e">
        <f>(RANK(#REF!,$B50:$D50,1)*COUNTIF($B50:$D50,#REF!)+COUNTIF($B50:$D50,#REF!)*(COUNTIF($B50:$D50,#REF!)-1)/2)/COUNTIF($B50:$D50,#REF!)</f>
        <v>#REF!</v>
      </c>
      <c r="AA50" s="2" t="e">
        <f>(RANK(#REF!,$B50:$D50,1)*COUNTIF($B50:$D50,#REF!)+COUNTIF($B50:$D50,#REF!)*(COUNTIF($B50:$D50,#REF!)-1)/2)/COUNTIF($B50:$D50,#REF!)</f>
        <v>#REF!</v>
      </c>
      <c r="AB50" s="2" t="e">
        <f>(RANK(#REF!,$B50:$D50,1)*COUNTIF($B50:$D50,#REF!)+COUNTIF($B50:$D50,#REF!)*(COUNTIF($B50:$D50,#REF!)-1)/2)/COUNTIF($B50:$D50,#REF!)</f>
        <v>#REF!</v>
      </c>
    </row>
    <row r="51" spans="1:28" s="2" customFormat="1" ht="14.25" customHeight="1">
      <c r="A51" s="3" t="s">
        <v>64</v>
      </c>
      <c r="B51" s="39">
        <v>34.549999999999997</v>
      </c>
      <c r="C51" s="39">
        <v>17.78</v>
      </c>
      <c r="D51" s="39">
        <v>18.100000000000001</v>
      </c>
      <c r="E51" s="2">
        <f t="shared" si="5"/>
        <v>183.97926666666658</v>
      </c>
      <c r="G51" s="3" t="str">
        <f t="shared" si="6"/>
        <v>n=49</v>
      </c>
      <c r="H51" s="2">
        <f t="shared" si="7"/>
        <v>3</v>
      </c>
      <c r="I51" s="2">
        <f t="shared" si="8"/>
        <v>1</v>
      </c>
      <c r="J51" s="2">
        <f t="shared" si="9"/>
        <v>2</v>
      </c>
      <c r="K51" s="2" t="e">
        <f>(RANK(#REF!,$B51:$D51,1)*COUNTIF($B51:$D51,#REF!)+COUNTIF($B51:$D51,#REF!)*(COUNTIF($B51:$D51,#REF!)-1)/2)/COUNTIF($B51:$D51,#REF!)</f>
        <v>#REF!</v>
      </c>
      <c r="L51" s="2" t="e">
        <f>(RANK(#REF!,$B51:$D51,1)*COUNTIF($B51:$D51,#REF!)+COUNTIF($B51:$D51,#REF!)*(COUNTIF($B51:$D51,#REF!)-1)/2)/COUNTIF($B51:$D51,#REF!)</f>
        <v>#REF!</v>
      </c>
      <c r="M51" s="2" t="e">
        <f>(RANK(#REF!,$B51:$D51,1)*COUNTIF($B51:$D51,#REF!)+COUNTIF($B51:$D51,#REF!)*(COUNTIF($B51:$D51,#REF!)-1)/2)/COUNTIF($B51:$D51,#REF!)</f>
        <v>#REF!</v>
      </c>
      <c r="N51" s="2" t="e">
        <f>(RANK(#REF!,$B51:$D51,1)*COUNTIF($B51:$D51,#REF!)+COUNTIF($B51:$D51,#REF!)*(COUNTIF($B51:$D51,#REF!)-1)/2)/COUNTIF($B51:$D51,#REF!)</f>
        <v>#REF!</v>
      </c>
      <c r="O51" s="2" t="e">
        <f>(RANK(#REF!,$B51:$D51,1)*COUNTIF($B51:$D51,#REF!)+COUNTIF($B51:$D51,#REF!)*(COUNTIF($B51:$D51,#REF!)-1)/2)/COUNTIF($B51:$D51,#REF!)</f>
        <v>#REF!</v>
      </c>
      <c r="P51" s="2" t="e">
        <f>(RANK(#REF!,$B51:$D51,1)*COUNTIF($B51:$D51,#REF!)+COUNTIF($B51:$D51,#REF!)*(COUNTIF($B51:$D51,#REF!)-1)/2)/COUNTIF($B51:$D51,#REF!)</f>
        <v>#REF!</v>
      </c>
      <c r="Q51" s="2" t="e">
        <f>(RANK(#REF!,$B51:$D51,1)*COUNTIF($B51:$D51,#REF!)+COUNTIF($B51:$D51,#REF!)*(COUNTIF($B51:$D51,#REF!)-1)/2)/COUNTIF($B51:$D51,#REF!)</f>
        <v>#REF!</v>
      </c>
      <c r="R51" s="2" t="e">
        <f>(RANK(#REF!,$B51:$D51,1)*COUNTIF($B51:$D51,#REF!)+COUNTIF($B51:$D51,#REF!)*(COUNTIF($B51:$D51,#REF!)-1)/2)/COUNTIF($B51:$D51,#REF!)</f>
        <v>#REF!</v>
      </c>
      <c r="S51" s="2" t="e">
        <f>(RANK(#REF!,$B51:$D51,1)*COUNTIF($B51:$D51,#REF!)+COUNTIF($B51:$D51,#REF!)*(COUNTIF($B51:$D51,#REF!)-1)/2)/COUNTIF($B51:$D51,#REF!)</f>
        <v>#REF!</v>
      </c>
      <c r="T51" s="2" t="e">
        <f>(RANK(#REF!,$B51:$D51,1)*COUNTIF($B51:$D51,#REF!)+COUNTIF($B51:$D51,#REF!)*(COUNTIF($B51:$D51,#REF!)-1)/2)/COUNTIF($B51:$D51,#REF!)</f>
        <v>#REF!</v>
      </c>
      <c r="U51" s="2" t="e">
        <f>(RANK(#REF!,$B51:$D51,1)*COUNTIF($B51:$D51,#REF!)+COUNTIF($B51:$D51,#REF!)*(COUNTIF($B51:$D51,#REF!)-1)/2)/COUNTIF($B51:$D51,#REF!)</f>
        <v>#REF!</v>
      </c>
      <c r="V51" s="2" t="e">
        <f>(RANK(#REF!,$B51:$D51,1)*COUNTIF($B51:$D51,#REF!)+COUNTIF($B51:$D51,#REF!)*(COUNTIF($B51:$D51,#REF!)-1)/2)/COUNTIF($B51:$D51,#REF!)</f>
        <v>#REF!</v>
      </c>
      <c r="W51" s="2" t="e">
        <f>(RANK(#REF!,$B51:$D51,1)*COUNTIF($B51:$D51,#REF!)+COUNTIF($B51:$D51,#REF!)*(COUNTIF($B51:$D51,#REF!)-1)/2)/COUNTIF($B51:$D51,#REF!)</f>
        <v>#REF!</v>
      </c>
      <c r="X51" s="2" t="e">
        <f>(RANK(#REF!,$B51:$D51,1)*COUNTIF($B51:$D51,#REF!)+COUNTIF($B51:$D51,#REF!)*(COUNTIF($B51:$D51,#REF!)-1)/2)/COUNTIF($B51:$D51,#REF!)</f>
        <v>#REF!</v>
      </c>
      <c r="Y51" s="2" t="e">
        <f>(RANK(#REF!,$B51:$D51,1)*COUNTIF($B51:$D51,#REF!)+COUNTIF($B51:$D51,#REF!)*(COUNTIF($B51:$D51,#REF!)-1)/2)/COUNTIF($B51:$D51,#REF!)</f>
        <v>#REF!</v>
      </c>
      <c r="Z51" s="2" t="e">
        <f>(RANK(#REF!,$B51:$D51,1)*COUNTIF($B51:$D51,#REF!)+COUNTIF($B51:$D51,#REF!)*(COUNTIF($B51:$D51,#REF!)-1)/2)/COUNTIF($B51:$D51,#REF!)</f>
        <v>#REF!</v>
      </c>
      <c r="AA51" s="2" t="e">
        <f>(RANK(#REF!,$B51:$D51,1)*COUNTIF($B51:$D51,#REF!)+COUNTIF($B51:$D51,#REF!)*(COUNTIF($B51:$D51,#REF!)-1)/2)/COUNTIF($B51:$D51,#REF!)</f>
        <v>#REF!</v>
      </c>
      <c r="AB51" s="2" t="e">
        <f>(RANK(#REF!,$B51:$D51,1)*COUNTIF($B51:$D51,#REF!)+COUNTIF($B51:$D51,#REF!)*(COUNTIF($B51:$D51,#REF!)-1)/2)/COUNTIF($B51:$D51,#REF!)</f>
        <v>#REF!</v>
      </c>
    </row>
    <row r="52" spans="1:28" s="2" customFormat="1" ht="14.25" customHeight="1">
      <c r="A52" s="3" t="s">
        <v>63</v>
      </c>
      <c r="B52" s="39">
        <v>11.06</v>
      </c>
      <c r="C52" s="39">
        <v>11.51</v>
      </c>
      <c r="D52" s="39">
        <v>8.68</v>
      </c>
      <c r="E52" s="2">
        <f t="shared" si="5"/>
        <v>4.6252666666666675</v>
      </c>
      <c r="G52" s="3" t="str">
        <f t="shared" si="6"/>
        <v>n=50</v>
      </c>
      <c r="H52" s="2">
        <f t="shared" si="7"/>
        <v>2</v>
      </c>
      <c r="I52" s="2">
        <f t="shared" si="8"/>
        <v>3</v>
      </c>
      <c r="J52" s="2">
        <f t="shared" si="9"/>
        <v>1</v>
      </c>
      <c r="K52" s="2" t="e">
        <f>(RANK(#REF!,$B52:$D52,1)*COUNTIF($B52:$D52,#REF!)+COUNTIF($B52:$D52,#REF!)*(COUNTIF($B52:$D52,#REF!)-1)/2)/COUNTIF($B52:$D52,#REF!)</f>
        <v>#REF!</v>
      </c>
      <c r="L52" s="2" t="e">
        <f>(RANK(#REF!,$B52:$D52,1)*COUNTIF($B52:$D52,#REF!)+COUNTIF($B52:$D52,#REF!)*(COUNTIF($B52:$D52,#REF!)-1)/2)/COUNTIF($B52:$D52,#REF!)</f>
        <v>#REF!</v>
      </c>
      <c r="M52" s="2" t="e">
        <f>(RANK(#REF!,$B52:$D52,1)*COUNTIF($B52:$D52,#REF!)+COUNTIF($B52:$D52,#REF!)*(COUNTIF($B52:$D52,#REF!)-1)/2)/COUNTIF($B52:$D52,#REF!)</f>
        <v>#REF!</v>
      </c>
      <c r="N52" s="2" t="e">
        <f>(RANK(#REF!,$B52:$D52,1)*COUNTIF($B52:$D52,#REF!)+COUNTIF($B52:$D52,#REF!)*(COUNTIF($B52:$D52,#REF!)-1)/2)/COUNTIF($B52:$D52,#REF!)</f>
        <v>#REF!</v>
      </c>
      <c r="O52" s="2" t="e">
        <f>(RANK(#REF!,$B52:$D52,1)*COUNTIF($B52:$D52,#REF!)+COUNTIF($B52:$D52,#REF!)*(COUNTIF($B52:$D52,#REF!)-1)/2)/COUNTIF($B52:$D52,#REF!)</f>
        <v>#REF!</v>
      </c>
      <c r="P52" s="2" t="e">
        <f>(RANK(#REF!,$B52:$D52,1)*COUNTIF($B52:$D52,#REF!)+COUNTIF($B52:$D52,#REF!)*(COUNTIF($B52:$D52,#REF!)-1)/2)/COUNTIF($B52:$D52,#REF!)</f>
        <v>#REF!</v>
      </c>
      <c r="Q52" s="2" t="e">
        <f>(RANK(#REF!,$B52:$D52,1)*COUNTIF($B52:$D52,#REF!)+COUNTIF($B52:$D52,#REF!)*(COUNTIF($B52:$D52,#REF!)-1)/2)/COUNTIF($B52:$D52,#REF!)</f>
        <v>#REF!</v>
      </c>
      <c r="R52" s="2" t="e">
        <f>(RANK(#REF!,$B52:$D52,1)*COUNTIF($B52:$D52,#REF!)+COUNTIF($B52:$D52,#REF!)*(COUNTIF($B52:$D52,#REF!)-1)/2)/COUNTIF($B52:$D52,#REF!)</f>
        <v>#REF!</v>
      </c>
      <c r="S52" s="2" t="e">
        <f>(RANK(#REF!,$B52:$D52,1)*COUNTIF($B52:$D52,#REF!)+COUNTIF($B52:$D52,#REF!)*(COUNTIF($B52:$D52,#REF!)-1)/2)/COUNTIF($B52:$D52,#REF!)</f>
        <v>#REF!</v>
      </c>
      <c r="T52" s="2" t="e">
        <f>(RANK(#REF!,$B52:$D52,1)*COUNTIF($B52:$D52,#REF!)+COUNTIF($B52:$D52,#REF!)*(COUNTIF($B52:$D52,#REF!)-1)/2)/COUNTIF($B52:$D52,#REF!)</f>
        <v>#REF!</v>
      </c>
      <c r="U52" s="2" t="e">
        <f>(RANK(#REF!,$B52:$D52,1)*COUNTIF($B52:$D52,#REF!)+COUNTIF($B52:$D52,#REF!)*(COUNTIF($B52:$D52,#REF!)-1)/2)/COUNTIF($B52:$D52,#REF!)</f>
        <v>#REF!</v>
      </c>
      <c r="V52" s="2" t="e">
        <f>(RANK(#REF!,$B52:$D52,1)*COUNTIF($B52:$D52,#REF!)+COUNTIF($B52:$D52,#REF!)*(COUNTIF($B52:$D52,#REF!)-1)/2)/COUNTIF($B52:$D52,#REF!)</f>
        <v>#REF!</v>
      </c>
      <c r="W52" s="2" t="e">
        <f>(RANK(#REF!,$B52:$D52,1)*COUNTIF($B52:$D52,#REF!)+COUNTIF($B52:$D52,#REF!)*(COUNTIF($B52:$D52,#REF!)-1)/2)/COUNTIF($B52:$D52,#REF!)</f>
        <v>#REF!</v>
      </c>
      <c r="X52" s="2" t="e">
        <f>(RANK(#REF!,$B52:$D52,1)*COUNTIF($B52:$D52,#REF!)+COUNTIF($B52:$D52,#REF!)*(COUNTIF($B52:$D52,#REF!)-1)/2)/COUNTIF($B52:$D52,#REF!)</f>
        <v>#REF!</v>
      </c>
      <c r="Y52" s="2" t="e">
        <f>(RANK(#REF!,$B52:$D52,1)*COUNTIF($B52:$D52,#REF!)+COUNTIF($B52:$D52,#REF!)*(COUNTIF($B52:$D52,#REF!)-1)/2)/COUNTIF($B52:$D52,#REF!)</f>
        <v>#REF!</v>
      </c>
      <c r="Z52" s="2" t="e">
        <f>(RANK(#REF!,$B52:$D52,1)*COUNTIF($B52:$D52,#REF!)+COUNTIF($B52:$D52,#REF!)*(COUNTIF($B52:$D52,#REF!)-1)/2)/COUNTIF($B52:$D52,#REF!)</f>
        <v>#REF!</v>
      </c>
      <c r="AA52" s="2" t="e">
        <f>(RANK(#REF!,$B52:$D52,1)*COUNTIF($B52:$D52,#REF!)+COUNTIF($B52:$D52,#REF!)*(COUNTIF($B52:$D52,#REF!)-1)/2)/COUNTIF($B52:$D52,#REF!)</f>
        <v>#REF!</v>
      </c>
      <c r="AB52" s="2" t="e">
        <f>(RANK(#REF!,$B52:$D52,1)*COUNTIF($B52:$D52,#REF!)+COUNTIF($B52:$D52,#REF!)*(COUNTIF($B52:$D52,#REF!)-1)/2)/COUNTIF($B52:$D52,#REF!)</f>
        <v>#REF!</v>
      </c>
    </row>
    <row r="53" spans="1:28" s="2" customFormat="1" ht="14.25" customHeight="1">
      <c r="A53" s="3" t="s">
        <v>62</v>
      </c>
      <c r="B53" s="39">
        <v>29</v>
      </c>
      <c r="C53" s="39">
        <v>41.5</v>
      </c>
      <c r="D53" s="39">
        <v>19.760000000000002</v>
      </c>
      <c r="E53" s="2">
        <f t="shared" si="5"/>
        <v>238.08506666666665</v>
      </c>
      <c r="G53" s="3" t="str">
        <f t="shared" si="6"/>
        <v>n=51</v>
      </c>
      <c r="H53" s="2">
        <f t="shared" si="7"/>
        <v>2</v>
      </c>
      <c r="I53" s="2">
        <f t="shared" si="8"/>
        <v>3</v>
      </c>
      <c r="J53" s="2">
        <f t="shared" si="9"/>
        <v>1</v>
      </c>
      <c r="K53" s="2" t="e">
        <f>(RANK(#REF!,$B53:$D53,1)*COUNTIF($B53:$D53,#REF!)+COUNTIF($B53:$D53,#REF!)*(COUNTIF($B53:$D53,#REF!)-1)/2)/COUNTIF($B53:$D53,#REF!)</f>
        <v>#REF!</v>
      </c>
      <c r="L53" s="2" t="e">
        <f>(RANK(#REF!,$B53:$D53,1)*COUNTIF($B53:$D53,#REF!)+COUNTIF($B53:$D53,#REF!)*(COUNTIF($B53:$D53,#REF!)-1)/2)/COUNTIF($B53:$D53,#REF!)</f>
        <v>#REF!</v>
      </c>
      <c r="M53" s="2" t="e">
        <f>(RANK(#REF!,$B53:$D53,1)*COUNTIF($B53:$D53,#REF!)+COUNTIF($B53:$D53,#REF!)*(COUNTIF($B53:$D53,#REF!)-1)/2)/COUNTIF($B53:$D53,#REF!)</f>
        <v>#REF!</v>
      </c>
      <c r="N53" s="2" t="e">
        <f>(RANK(#REF!,$B53:$D53,1)*COUNTIF($B53:$D53,#REF!)+COUNTIF($B53:$D53,#REF!)*(COUNTIF($B53:$D53,#REF!)-1)/2)/COUNTIF($B53:$D53,#REF!)</f>
        <v>#REF!</v>
      </c>
      <c r="O53" s="2" t="e">
        <f>(RANK(#REF!,$B53:$D53,1)*COUNTIF($B53:$D53,#REF!)+COUNTIF($B53:$D53,#REF!)*(COUNTIF($B53:$D53,#REF!)-1)/2)/COUNTIF($B53:$D53,#REF!)</f>
        <v>#REF!</v>
      </c>
      <c r="P53" s="2" t="e">
        <f>(RANK(#REF!,$B53:$D53,1)*COUNTIF($B53:$D53,#REF!)+COUNTIF($B53:$D53,#REF!)*(COUNTIF($B53:$D53,#REF!)-1)/2)/COUNTIF($B53:$D53,#REF!)</f>
        <v>#REF!</v>
      </c>
      <c r="Q53" s="2" t="e">
        <f>(RANK(#REF!,$B53:$D53,1)*COUNTIF($B53:$D53,#REF!)+COUNTIF($B53:$D53,#REF!)*(COUNTIF($B53:$D53,#REF!)-1)/2)/COUNTIF($B53:$D53,#REF!)</f>
        <v>#REF!</v>
      </c>
      <c r="R53" s="2" t="e">
        <f>(RANK(#REF!,$B53:$D53,1)*COUNTIF($B53:$D53,#REF!)+COUNTIF($B53:$D53,#REF!)*(COUNTIF($B53:$D53,#REF!)-1)/2)/COUNTIF($B53:$D53,#REF!)</f>
        <v>#REF!</v>
      </c>
      <c r="S53" s="2" t="e">
        <f>(RANK(#REF!,$B53:$D53,1)*COUNTIF($B53:$D53,#REF!)+COUNTIF($B53:$D53,#REF!)*(COUNTIF($B53:$D53,#REF!)-1)/2)/COUNTIF($B53:$D53,#REF!)</f>
        <v>#REF!</v>
      </c>
      <c r="T53" s="2" t="e">
        <f>(RANK(#REF!,$B53:$D53,1)*COUNTIF($B53:$D53,#REF!)+COUNTIF($B53:$D53,#REF!)*(COUNTIF($B53:$D53,#REF!)-1)/2)/COUNTIF($B53:$D53,#REF!)</f>
        <v>#REF!</v>
      </c>
      <c r="U53" s="2" t="e">
        <f>(RANK(#REF!,$B53:$D53,1)*COUNTIF($B53:$D53,#REF!)+COUNTIF($B53:$D53,#REF!)*(COUNTIF($B53:$D53,#REF!)-1)/2)/COUNTIF($B53:$D53,#REF!)</f>
        <v>#REF!</v>
      </c>
      <c r="V53" s="2" t="e">
        <f>(RANK(#REF!,$B53:$D53,1)*COUNTIF($B53:$D53,#REF!)+COUNTIF($B53:$D53,#REF!)*(COUNTIF($B53:$D53,#REF!)-1)/2)/COUNTIF($B53:$D53,#REF!)</f>
        <v>#REF!</v>
      </c>
      <c r="W53" s="2" t="e">
        <f>(RANK(#REF!,$B53:$D53,1)*COUNTIF($B53:$D53,#REF!)+COUNTIF($B53:$D53,#REF!)*(COUNTIF($B53:$D53,#REF!)-1)/2)/COUNTIF($B53:$D53,#REF!)</f>
        <v>#REF!</v>
      </c>
      <c r="X53" s="2" t="e">
        <f>(RANK(#REF!,$B53:$D53,1)*COUNTIF($B53:$D53,#REF!)+COUNTIF($B53:$D53,#REF!)*(COUNTIF($B53:$D53,#REF!)-1)/2)/COUNTIF($B53:$D53,#REF!)</f>
        <v>#REF!</v>
      </c>
      <c r="Y53" s="2" t="e">
        <f>(RANK(#REF!,$B53:$D53,1)*COUNTIF($B53:$D53,#REF!)+COUNTIF($B53:$D53,#REF!)*(COUNTIF($B53:$D53,#REF!)-1)/2)/COUNTIF($B53:$D53,#REF!)</f>
        <v>#REF!</v>
      </c>
      <c r="Z53" s="2" t="e">
        <f>(RANK(#REF!,$B53:$D53,1)*COUNTIF($B53:$D53,#REF!)+COUNTIF($B53:$D53,#REF!)*(COUNTIF($B53:$D53,#REF!)-1)/2)/COUNTIF($B53:$D53,#REF!)</f>
        <v>#REF!</v>
      </c>
      <c r="AA53" s="2" t="e">
        <f>(RANK(#REF!,$B53:$D53,1)*COUNTIF($B53:$D53,#REF!)+COUNTIF($B53:$D53,#REF!)*(COUNTIF($B53:$D53,#REF!)-1)/2)/COUNTIF($B53:$D53,#REF!)</f>
        <v>#REF!</v>
      </c>
      <c r="AB53" s="2" t="e">
        <f>(RANK(#REF!,$B53:$D53,1)*COUNTIF($B53:$D53,#REF!)+COUNTIF($B53:$D53,#REF!)*(COUNTIF($B53:$D53,#REF!)-1)/2)/COUNTIF($B53:$D53,#REF!)</f>
        <v>#REF!</v>
      </c>
    </row>
    <row r="54" spans="1:28" s="2" customFormat="1" ht="14.25" customHeight="1">
      <c r="A54" s="3" t="s">
        <v>61</v>
      </c>
      <c r="B54" s="39">
        <v>11.41</v>
      </c>
      <c r="C54" s="39">
        <v>9.77</v>
      </c>
      <c r="D54" s="39">
        <v>54.32</v>
      </c>
      <c r="E54" s="2">
        <f t="shared" si="5"/>
        <v>1276.2200666666668</v>
      </c>
      <c r="G54" s="3" t="str">
        <f t="shared" si="6"/>
        <v>n=52</v>
      </c>
      <c r="H54" s="2">
        <f t="shared" si="7"/>
        <v>2</v>
      </c>
      <c r="I54" s="2">
        <f t="shared" si="8"/>
        <v>1</v>
      </c>
      <c r="J54" s="2">
        <f t="shared" si="9"/>
        <v>3</v>
      </c>
      <c r="K54" s="2" t="e">
        <f>(RANK(#REF!,$B54:$D54,1)*COUNTIF($B54:$D54,#REF!)+COUNTIF($B54:$D54,#REF!)*(COUNTIF($B54:$D54,#REF!)-1)/2)/COUNTIF($B54:$D54,#REF!)</f>
        <v>#REF!</v>
      </c>
      <c r="L54" s="2" t="e">
        <f>(RANK(#REF!,$B54:$D54,1)*COUNTIF($B54:$D54,#REF!)+COUNTIF($B54:$D54,#REF!)*(COUNTIF($B54:$D54,#REF!)-1)/2)/COUNTIF($B54:$D54,#REF!)</f>
        <v>#REF!</v>
      </c>
      <c r="M54" s="2" t="e">
        <f>(RANK(#REF!,$B54:$D54,1)*COUNTIF($B54:$D54,#REF!)+COUNTIF($B54:$D54,#REF!)*(COUNTIF($B54:$D54,#REF!)-1)/2)/COUNTIF($B54:$D54,#REF!)</f>
        <v>#REF!</v>
      </c>
      <c r="N54" s="2" t="e">
        <f>(RANK(#REF!,$B54:$D54,1)*COUNTIF($B54:$D54,#REF!)+COUNTIF($B54:$D54,#REF!)*(COUNTIF($B54:$D54,#REF!)-1)/2)/COUNTIF($B54:$D54,#REF!)</f>
        <v>#REF!</v>
      </c>
      <c r="O54" s="2" t="e">
        <f>(RANK(#REF!,$B54:$D54,1)*COUNTIF($B54:$D54,#REF!)+COUNTIF($B54:$D54,#REF!)*(COUNTIF($B54:$D54,#REF!)-1)/2)/COUNTIF($B54:$D54,#REF!)</f>
        <v>#REF!</v>
      </c>
      <c r="P54" s="2" t="e">
        <f>(RANK(#REF!,$B54:$D54,1)*COUNTIF($B54:$D54,#REF!)+COUNTIF($B54:$D54,#REF!)*(COUNTIF($B54:$D54,#REF!)-1)/2)/COUNTIF($B54:$D54,#REF!)</f>
        <v>#REF!</v>
      </c>
      <c r="Q54" s="2" t="e">
        <f>(RANK(#REF!,$B54:$D54,1)*COUNTIF($B54:$D54,#REF!)+COUNTIF($B54:$D54,#REF!)*(COUNTIF($B54:$D54,#REF!)-1)/2)/COUNTIF($B54:$D54,#REF!)</f>
        <v>#REF!</v>
      </c>
      <c r="R54" s="2" t="e">
        <f>(RANK(#REF!,$B54:$D54,1)*COUNTIF($B54:$D54,#REF!)+COUNTIF($B54:$D54,#REF!)*(COUNTIF($B54:$D54,#REF!)-1)/2)/COUNTIF($B54:$D54,#REF!)</f>
        <v>#REF!</v>
      </c>
      <c r="S54" s="2" t="e">
        <f>(RANK(#REF!,$B54:$D54,1)*COUNTIF($B54:$D54,#REF!)+COUNTIF($B54:$D54,#REF!)*(COUNTIF($B54:$D54,#REF!)-1)/2)/COUNTIF($B54:$D54,#REF!)</f>
        <v>#REF!</v>
      </c>
      <c r="T54" s="2" t="e">
        <f>(RANK(#REF!,$B54:$D54,1)*COUNTIF($B54:$D54,#REF!)+COUNTIF($B54:$D54,#REF!)*(COUNTIF($B54:$D54,#REF!)-1)/2)/COUNTIF($B54:$D54,#REF!)</f>
        <v>#REF!</v>
      </c>
      <c r="U54" s="2" t="e">
        <f>(RANK(#REF!,$B54:$D54,1)*COUNTIF($B54:$D54,#REF!)+COUNTIF($B54:$D54,#REF!)*(COUNTIF($B54:$D54,#REF!)-1)/2)/COUNTIF($B54:$D54,#REF!)</f>
        <v>#REF!</v>
      </c>
      <c r="V54" s="2" t="e">
        <f>(RANK(#REF!,$B54:$D54,1)*COUNTIF($B54:$D54,#REF!)+COUNTIF($B54:$D54,#REF!)*(COUNTIF($B54:$D54,#REF!)-1)/2)/COUNTIF($B54:$D54,#REF!)</f>
        <v>#REF!</v>
      </c>
      <c r="W54" s="2" t="e">
        <f>(RANK(#REF!,$B54:$D54,1)*COUNTIF($B54:$D54,#REF!)+COUNTIF($B54:$D54,#REF!)*(COUNTIF($B54:$D54,#REF!)-1)/2)/COUNTIF($B54:$D54,#REF!)</f>
        <v>#REF!</v>
      </c>
      <c r="X54" s="2" t="e">
        <f>(RANK(#REF!,$B54:$D54,1)*COUNTIF($B54:$D54,#REF!)+COUNTIF($B54:$D54,#REF!)*(COUNTIF($B54:$D54,#REF!)-1)/2)/COUNTIF($B54:$D54,#REF!)</f>
        <v>#REF!</v>
      </c>
      <c r="Y54" s="2" t="e">
        <f>(RANK(#REF!,$B54:$D54,1)*COUNTIF($B54:$D54,#REF!)+COUNTIF($B54:$D54,#REF!)*(COUNTIF($B54:$D54,#REF!)-1)/2)/COUNTIF($B54:$D54,#REF!)</f>
        <v>#REF!</v>
      </c>
      <c r="Z54" s="2" t="e">
        <f>(RANK(#REF!,$B54:$D54,1)*COUNTIF($B54:$D54,#REF!)+COUNTIF($B54:$D54,#REF!)*(COUNTIF($B54:$D54,#REF!)-1)/2)/COUNTIF($B54:$D54,#REF!)</f>
        <v>#REF!</v>
      </c>
      <c r="AA54" s="2" t="e">
        <f>(RANK(#REF!,$B54:$D54,1)*COUNTIF($B54:$D54,#REF!)+COUNTIF($B54:$D54,#REF!)*(COUNTIF($B54:$D54,#REF!)-1)/2)/COUNTIF($B54:$D54,#REF!)</f>
        <v>#REF!</v>
      </c>
      <c r="AB54" s="2" t="e">
        <f>(RANK(#REF!,$B54:$D54,1)*COUNTIF($B54:$D54,#REF!)+COUNTIF($B54:$D54,#REF!)*(COUNTIF($B54:$D54,#REF!)-1)/2)/COUNTIF($B54:$D54,#REF!)</f>
        <v>#REF!</v>
      </c>
    </row>
    <row r="55" spans="1:28" s="2" customFormat="1" ht="14.25" customHeight="1">
      <c r="A55" s="3" t="s">
        <v>60</v>
      </c>
      <c r="B55" s="39">
        <v>40.85</v>
      </c>
      <c r="C55" s="39">
        <v>7.95</v>
      </c>
      <c r="D55" s="39">
        <v>40.25</v>
      </c>
      <c r="E55" s="2">
        <f t="shared" si="5"/>
        <v>708.68666666666672</v>
      </c>
      <c r="G55" s="3" t="str">
        <f t="shared" si="6"/>
        <v>n=53</v>
      </c>
      <c r="H55" s="2">
        <f t="shared" si="7"/>
        <v>3</v>
      </c>
      <c r="I55" s="2">
        <f t="shared" si="8"/>
        <v>1</v>
      </c>
      <c r="J55" s="2">
        <f t="shared" si="9"/>
        <v>2</v>
      </c>
      <c r="K55" s="2" t="e">
        <f>(RANK(#REF!,$B55:$D55,1)*COUNTIF($B55:$D55,#REF!)+COUNTIF($B55:$D55,#REF!)*(COUNTIF($B55:$D55,#REF!)-1)/2)/COUNTIF($B55:$D55,#REF!)</f>
        <v>#REF!</v>
      </c>
      <c r="L55" s="2" t="e">
        <f>(RANK(#REF!,$B55:$D55,1)*COUNTIF($B55:$D55,#REF!)+COUNTIF($B55:$D55,#REF!)*(COUNTIF($B55:$D55,#REF!)-1)/2)/COUNTIF($B55:$D55,#REF!)</f>
        <v>#REF!</v>
      </c>
      <c r="M55" s="2" t="e">
        <f>(RANK(#REF!,$B55:$D55,1)*COUNTIF($B55:$D55,#REF!)+COUNTIF($B55:$D55,#REF!)*(COUNTIF($B55:$D55,#REF!)-1)/2)/COUNTIF($B55:$D55,#REF!)</f>
        <v>#REF!</v>
      </c>
      <c r="N55" s="2" t="e">
        <f>(RANK(#REF!,$B55:$D55,1)*COUNTIF($B55:$D55,#REF!)+COUNTIF($B55:$D55,#REF!)*(COUNTIF($B55:$D55,#REF!)-1)/2)/COUNTIF($B55:$D55,#REF!)</f>
        <v>#REF!</v>
      </c>
      <c r="O55" s="2" t="e">
        <f>(RANK(#REF!,$B55:$D55,1)*COUNTIF($B55:$D55,#REF!)+COUNTIF($B55:$D55,#REF!)*(COUNTIF($B55:$D55,#REF!)-1)/2)/COUNTIF($B55:$D55,#REF!)</f>
        <v>#REF!</v>
      </c>
      <c r="P55" s="2" t="e">
        <f>(RANK(#REF!,$B55:$D55,1)*COUNTIF($B55:$D55,#REF!)+COUNTIF($B55:$D55,#REF!)*(COUNTIF($B55:$D55,#REF!)-1)/2)/COUNTIF($B55:$D55,#REF!)</f>
        <v>#REF!</v>
      </c>
      <c r="Q55" s="2" t="e">
        <f>(RANK(#REF!,$B55:$D55,1)*COUNTIF($B55:$D55,#REF!)+COUNTIF($B55:$D55,#REF!)*(COUNTIF($B55:$D55,#REF!)-1)/2)/COUNTIF($B55:$D55,#REF!)</f>
        <v>#REF!</v>
      </c>
      <c r="R55" s="2" t="e">
        <f>(RANK(#REF!,$B55:$D55,1)*COUNTIF($B55:$D55,#REF!)+COUNTIF($B55:$D55,#REF!)*(COUNTIF($B55:$D55,#REF!)-1)/2)/COUNTIF($B55:$D55,#REF!)</f>
        <v>#REF!</v>
      </c>
      <c r="S55" s="2" t="e">
        <f>(RANK(#REF!,$B55:$D55,1)*COUNTIF($B55:$D55,#REF!)+COUNTIF($B55:$D55,#REF!)*(COUNTIF($B55:$D55,#REF!)-1)/2)/COUNTIF($B55:$D55,#REF!)</f>
        <v>#REF!</v>
      </c>
      <c r="T55" s="2" t="e">
        <f>(RANK(#REF!,$B55:$D55,1)*COUNTIF($B55:$D55,#REF!)+COUNTIF($B55:$D55,#REF!)*(COUNTIF($B55:$D55,#REF!)-1)/2)/COUNTIF($B55:$D55,#REF!)</f>
        <v>#REF!</v>
      </c>
      <c r="U55" s="2" t="e">
        <f>(RANK(#REF!,$B55:$D55,1)*COUNTIF($B55:$D55,#REF!)+COUNTIF($B55:$D55,#REF!)*(COUNTIF($B55:$D55,#REF!)-1)/2)/COUNTIF($B55:$D55,#REF!)</f>
        <v>#REF!</v>
      </c>
      <c r="V55" s="2" t="e">
        <f>(RANK(#REF!,$B55:$D55,1)*COUNTIF($B55:$D55,#REF!)+COUNTIF($B55:$D55,#REF!)*(COUNTIF($B55:$D55,#REF!)-1)/2)/COUNTIF($B55:$D55,#REF!)</f>
        <v>#REF!</v>
      </c>
      <c r="W55" s="2" t="e">
        <f>(RANK(#REF!,$B55:$D55,1)*COUNTIF($B55:$D55,#REF!)+COUNTIF($B55:$D55,#REF!)*(COUNTIF($B55:$D55,#REF!)-1)/2)/COUNTIF($B55:$D55,#REF!)</f>
        <v>#REF!</v>
      </c>
      <c r="X55" s="2" t="e">
        <f>(RANK(#REF!,$B55:$D55,1)*COUNTIF($B55:$D55,#REF!)+COUNTIF($B55:$D55,#REF!)*(COUNTIF($B55:$D55,#REF!)-1)/2)/COUNTIF($B55:$D55,#REF!)</f>
        <v>#REF!</v>
      </c>
      <c r="Y55" s="2" t="e">
        <f>(RANK(#REF!,$B55:$D55,1)*COUNTIF($B55:$D55,#REF!)+COUNTIF($B55:$D55,#REF!)*(COUNTIF($B55:$D55,#REF!)-1)/2)/COUNTIF($B55:$D55,#REF!)</f>
        <v>#REF!</v>
      </c>
      <c r="Z55" s="2" t="e">
        <f>(RANK(#REF!,$B55:$D55,1)*COUNTIF($B55:$D55,#REF!)+COUNTIF($B55:$D55,#REF!)*(COUNTIF($B55:$D55,#REF!)-1)/2)/COUNTIF($B55:$D55,#REF!)</f>
        <v>#REF!</v>
      </c>
      <c r="AA55" s="2" t="e">
        <f>(RANK(#REF!,$B55:$D55,1)*COUNTIF($B55:$D55,#REF!)+COUNTIF($B55:$D55,#REF!)*(COUNTIF($B55:$D55,#REF!)-1)/2)/COUNTIF($B55:$D55,#REF!)</f>
        <v>#REF!</v>
      </c>
      <c r="AB55" s="2" t="e">
        <f>(RANK(#REF!,$B55:$D55,1)*COUNTIF($B55:$D55,#REF!)+COUNTIF($B55:$D55,#REF!)*(COUNTIF($B55:$D55,#REF!)-1)/2)/COUNTIF($B55:$D55,#REF!)</f>
        <v>#REF!</v>
      </c>
    </row>
    <row r="56" spans="1:28" s="2" customFormat="1" ht="14.25" customHeight="1">
      <c r="A56" s="3" t="s">
        <v>59</v>
      </c>
      <c r="B56" s="39">
        <v>14.1</v>
      </c>
      <c r="C56" s="39">
        <v>65.47</v>
      </c>
      <c r="D56" s="39" t="s">
        <v>20</v>
      </c>
      <c r="E56" s="2">
        <f t="shared" si="5"/>
        <v>1319.4384499999999</v>
      </c>
      <c r="G56" s="3" t="str">
        <f t="shared" si="6"/>
        <v>n=54</v>
      </c>
      <c r="H56" s="2">
        <f t="shared" si="7"/>
        <v>1</v>
      </c>
      <c r="I56" s="2">
        <f t="shared" si="8"/>
        <v>2</v>
      </c>
      <c r="J56" s="2" t="e">
        <f t="shared" si="9"/>
        <v>#VALUE!</v>
      </c>
      <c r="K56" s="2" t="e">
        <f>(RANK(#REF!,$B56:$D56,1)*COUNTIF($B56:$D56,#REF!)+COUNTIF($B56:$D56,#REF!)*(COUNTIF($B56:$D56,#REF!)-1)/2)/COUNTIF($B56:$D56,#REF!)</f>
        <v>#REF!</v>
      </c>
      <c r="L56" s="2" t="e">
        <f>(RANK(#REF!,$B56:$D56,1)*COUNTIF($B56:$D56,#REF!)+COUNTIF($B56:$D56,#REF!)*(COUNTIF($B56:$D56,#REF!)-1)/2)/COUNTIF($B56:$D56,#REF!)</f>
        <v>#REF!</v>
      </c>
      <c r="M56" s="2" t="e">
        <f>(RANK(#REF!,$B56:$D56,1)*COUNTIF($B56:$D56,#REF!)+COUNTIF($B56:$D56,#REF!)*(COUNTIF($B56:$D56,#REF!)-1)/2)/COUNTIF($B56:$D56,#REF!)</f>
        <v>#REF!</v>
      </c>
      <c r="N56" s="2" t="e">
        <f>(RANK(#REF!,$B56:$D56,1)*COUNTIF($B56:$D56,#REF!)+COUNTIF($B56:$D56,#REF!)*(COUNTIF($B56:$D56,#REF!)-1)/2)/COUNTIF($B56:$D56,#REF!)</f>
        <v>#REF!</v>
      </c>
      <c r="O56" s="2" t="e">
        <f>(RANK(#REF!,$B56:$D56,1)*COUNTIF($B56:$D56,#REF!)+COUNTIF($B56:$D56,#REF!)*(COUNTIF($B56:$D56,#REF!)-1)/2)/COUNTIF($B56:$D56,#REF!)</f>
        <v>#REF!</v>
      </c>
      <c r="P56" s="2" t="e">
        <f>(RANK(#REF!,$B56:$D56,1)*COUNTIF($B56:$D56,#REF!)+COUNTIF($B56:$D56,#REF!)*(COUNTIF($B56:$D56,#REF!)-1)/2)/COUNTIF($B56:$D56,#REF!)</f>
        <v>#REF!</v>
      </c>
      <c r="Q56" s="2" t="e">
        <f>(RANK(#REF!,$B56:$D56,1)*COUNTIF($B56:$D56,#REF!)+COUNTIF($B56:$D56,#REF!)*(COUNTIF($B56:$D56,#REF!)-1)/2)/COUNTIF($B56:$D56,#REF!)</f>
        <v>#REF!</v>
      </c>
      <c r="R56" s="2" t="e">
        <f>(RANK(#REF!,$B56:$D56,1)*COUNTIF($B56:$D56,#REF!)+COUNTIF($B56:$D56,#REF!)*(COUNTIF($B56:$D56,#REF!)-1)/2)/COUNTIF($B56:$D56,#REF!)</f>
        <v>#REF!</v>
      </c>
      <c r="S56" s="2" t="e">
        <f>(RANK(#REF!,$B56:$D56,1)*COUNTIF($B56:$D56,#REF!)+COUNTIF($B56:$D56,#REF!)*(COUNTIF($B56:$D56,#REF!)-1)/2)/COUNTIF($B56:$D56,#REF!)</f>
        <v>#REF!</v>
      </c>
      <c r="T56" s="2" t="e">
        <f>(RANK(#REF!,$B56:$D56,1)*COUNTIF($B56:$D56,#REF!)+COUNTIF($B56:$D56,#REF!)*(COUNTIF($B56:$D56,#REF!)-1)/2)/COUNTIF($B56:$D56,#REF!)</f>
        <v>#REF!</v>
      </c>
      <c r="U56" s="2" t="e">
        <f>(RANK(#REF!,$B56:$D56,1)*COUNTIF($B56:$D56,#REF!)+COUNTIF($B56:$D56,#REF!)*(COUNTIF($B56:$D56,#REF!)-1)/2)/COUNTIF($B56:$D56,#REF!)</f>
        <v>#REF!</v>
      </c>
      <c r="V56" s="2" t="e">
        <f>(RANK(#REF!,$B56:$D56,1)*COUNTIF($B56:$D56,#REF!)+COUNTIF($B56:$D56,#REF!)*(COUNTIF($B56:$D56,#REF!)-1)/2)/COUNTIF($B56:$D56,#REF!)</f>
        <v>#REF!</v>
      </c>
      <c r="W56" s="2" t="e">
        <f>(RANK(#REF!,$B56:$D56,1)*COUNTIF($B56:$D56,#REF!)+COUNTIF($B56:$D56,#REF!)*(COUNTIF($B56:$D56,#REF!)-1)/2)/COUNTIF($B56:$D56,#REF!)</f>
        <v>#REF!</v>
      </c>
      <c r="X56" s="2" t="e">
        <f>(RANK(#REF!,$B56:$D56,1)*COUNTIF($B56:$D56,#REF!)+COUNTIF($B56:$D56,#REF!)*(COUNTIF($B56:$D56,#REF!)-1)/2)/COUNTIF($B56:$D56,#REF!)</f>
        <v>#REF!</v>
      </c>
      <c r="Y56" s="2" t="e">
        <f>(RANK(#REF!,$B56:$D56,1)*COUNTIF($B56:$D56,#REF!)+COUNTIF($B56:$D56,#REF!)*(COUNTIF($B56:$D56,#REF!)-1)/2)/COUNTIF($B56:$D56,#REF!)</f>
        <v>#REF!</v>
      </c>
      <c r="Z56" s="2" t="e">
        <f>(RANK(#REF!,$B56:$D56,1)*COUNTIF($B56:$D56,#REF!)+COUNTIF($B56:$D56,#REF!)*(COUNTIF($B56:$D56,#REF!)-1)/2)/COUNTIF($B56:$D56,#REF!)</f>
        <v>#REF!</v>
      </c>
      <c r="AA56" s="2" t="e">
        <f>(RANK(#REF!,$B56:$D56,1)*COUNTIF($B56:$D56,#REF!)+COUNTIF($B56:$D56,#REF!)*(COUNTIF($B56:$D56,#REF!)-1)/2)/COUNTIF($B56:$D56,#REF!)</f>
        <v>#REF!</v>
      </c>
      <c r="AB56" s="2" t="e">
        <f>(RANK(#REF!,$B56:$D56,1)*COUNTIF($B56:$D56,#REF!)+COUNTIF($B56:$D56,#REF!)*(COUNTIF($B56:$D56,#REF!)-1)/2)/COUNTIF($B56:$D56,#REF!)</f>
        <v>#REF!</v>
      </c>
    </row>
    <row r="57" spans="1:28" s="2" customFormat="1" ht="14.25" customHeight="1">
      <c r="A57" s="3" t="s">
        <v>58</v>
      </c>
      <c r="B57" s="39">
        <v>22.4</v>
      </c>
      <c r="C57" s="39">
        <v>22.9</v>
      </c>
      <c r="D57" s="39">
        <v>37.72</v>
      </c>
      <c r="E57" s="2">
        <f t="shared" si="5"/>
        <v>151.52826666666667</v>
      </c>
      <c r="G57" s="3" t="str">
        <f t="shared" si="6"/>
        <v>n=55</v>
      </c>
      <c r="H57" s="2">
        <f t="shared" si="7"/>
        <v>1</v>
      </c>
      <c r="I57" s="2">
        <f t="shared" si="8"/>
        <v>2</v>
      </c>
      <c r="J57" s="2">
        <f t="shared" si="9"/>
        <v>3</v>
      </c>
      <c r="K57" s="2" t="e">
        <f>(RANK(#REF!,$B57:$D57,1)*COUNTIF($B57:$D57,#REF!)+COUNTIF($B57:$D57,#REF!)*(COUNTIF($B57:$D57,#REF!)-1)/2)/COUNTIF($B57:$D57,#REF!)</f>
        <v>#REF!</v>
      </c>
      <c r="L57" s="2" t="e">
        <f>(RANK(#REF!,$B57:$D57,1)*COUNTIF($B57:$D57,#REF!)+COUNTIF($B57:$D57,#REF!)*(COUNTIF($B57:$D57,#REF!)-1)/2)/COUNTIF($B57:$D57,#REF!)</f>
        <v>#REF!</v>
      </c>
      <c r="M57" s="2" t="e">
        <f>(RANK(#REF!,$B57:$D57,1)*COUNTIF($B57:$D57,#REF!)+COUNTIF($B57:$D57,#REF!)*(COUNTIF($B57:$D57,#REF!)-1)/2)/COUNTIF($B57:$D57,#REF!)</f>
        <v>#REF!</v>
      </c>
      <c r="N57" s="2" t="e">
        <f>(RANK(#REF!,$B57:$D57,1)*COUNTIF($B57:$D57,#REF!)+COUNTIF($B57:$D57,#REF!)*(COUNTIF($B57:$D57,#REF!)-1)/2)/COUNTIF($B57:$D57,#REF!)</f>
        <v>#REF!</v>
      </c>
      <c r="O57" s="2" t="e">
        <f>(RANK(#REF!,$B57:$D57,1)*COUNTIF($B57:$D57,#REF!)+COUNTIF($B57:$D57,#REF!)*(COUNTIF($B57:$D57,#REF!)-1)/2)/COUNTIF($B57:$D57,#REF!)</f>
        <v>#REF!</v>
      </c>
      <c r="P57" s="2" t="e">
        <f>(RANK(#REF!,$B57:$D57,1)*COUNTIF($B57:$D57,#REF!)+COUNTIF($B57:$D57,#REF!)*(COUNTIF($B57:$D57,#REF!)-1)/2)/COUNTIF($B57:$D57,#REF!)</f>
        <v>#REF!</v>
      </c>
      <c r="Q57" s="2" t="e">
        <f>(RANK(#REF!,$B57:$D57,1)*COUNTIF($B57:$D57,#REF!)+COUNTIF($B57:$D57,#REF!)*(COUNTIF($B57:$D57,#REF!)-1)/2)/COUNTIF($B57:$D57,#REF!)</f>
        <v>#REF!</v>
      </c>
      <c r="R57" s="2" t="e">
        <f>(RANK(#REF!,$B57:$D57,1)*COUNTIF($B57:$D57,#REF!)+COUNTIF($B57:$D57,#REF!)*(COUNTIF($B57:$D57,#REF!)-1)/2)/COUNTIF($B57:$D57,#REF!)</f>
        <v>#REF!</v>
      </c>
      <c r="S57" s="2" t="e">
        <f>(RANK(#REF!,$B57:$D57,1)*COUNTIF($B57:$D57,#REF!)+COUNTIF($B57:$D57,#REF!)*(COUNTIF($B57:$D57,#REF!)-1)/2)/COUNTIF($B57:$D57,#REF!)</f>
        <v>#REF!</v>
      </c>
      <c r="T57" s="2" t="e">
        <f>(RANK(#REF!,$B57:$D57,1)*COUNTIF($B57:$D57,#REF!)+COUNTIF($B57:$D57,#REF!)*(COUNTIF($B57:$D57,#REF!)-1)/2)/COUNTIF($B57:$D57,#REF!)</f>
        <v>#REF!</v>
      </c>
      <c r="U57" s="2" t="e">
        <f>(RANK(#REF!,$B57:$D57,1)*COUNTIF($B57:$D57,#REF!)+COUNTIF($B57:$D57,#REF!)*(COUNTIF($B57:$D57,#REF!)-1)/2)/COUNTIF($B57:$D57,#REF!)</f>
        <v>#REF!</v>
      </c>
      <c r="V57" s="2" t="e">
        <f>(RANK(#REF!,$B57:$D57,1)*COUNTIF($B57:$D57,#REF!)+COUNTIF($B57:$D57,#REF!)*(COUNTIF($B57:$D57,#REF!)-1)/2)/COUNTIF($B57:$D57,#REF!)</f>
        <v>#REF!</v>
      </c>
      <c r="W57" s="2" t="e">
        <f>(RANK(#REF!,$B57:$D57,1)*COUNTIF($B57:$D57,#REF!)+COUNTIF($B57:$D57,#REF!)*(COUNTIF($B57:$D57,#REF!)-1)/2)/COUNTIF($B57:$D57,#REF!)</f>
        <v>#REF!</v>
      </c>
      <c r="X57" s="2" t="e">
        <f>(RANK(#REF!,$B57:$D57,1)*COUNTIF($B57:$D57,#REF!)+COUNTIF($B57:$D57,#REF!)*(COUNTIF($B57:$D57,#REF!)-1)/2)/COUNTIF($B57:$D57,#REF!)</f>
        <v>#REF!</v>
      </c>
      <c r="Y57" s="2" t="e">
        <f>(RANK(#REF!,$B57:$D57,1)*COUNTIF($B57:$D57,#REF!)+COUNTIF($B57:$D57,#REF!)*(COUNTIF($B57:$D57,#REF!)-1)/2)/COUNTIF($B57:$D57,#REF!)</f>
        <v>#REF!</v>
      </c>
      <c r="Z57" s="2" t="e">
        <f>(RANK(#REF!,$B57:$D57,1)*COUNTIF($B57:$D57,#REF!)+COUNTIF($B57:$D57,#REF!)*(COUNTIF($B57:$D57,#REF!)-1)/2)/COUNTIF($B57:$D57,#REF!)</f>
        <v>#REF!</v>
      </c>
      <c r="AA57" s="2" t="e">
        <f>(RANK(#REF!,$B57:$D57,1)*COUNTIF($B57:$D57,#REF!)+COUNTIF($B57:$D57,#REF!)*(COUNTIF($B57:$D57,#REF!)-1)/2)/COUNTIF($B57:$D57,#REF!)</f>
        <v>#REF!</v>
      </c>
      <c r="AB57" s="2" t="e">
        <f>(RANK(#REF!,$B57:$D57,1)*COUNTIF($B57:$D57,#REF!)+COUNTIF($B57:$D57,#REF!)*(COUNTIF($B57:$D57,#REF!)-1)/2)/COUNTIF($B57:$D57,#REF!)</f>
        <v>#REF!</v>
      </c>
    </row>
    <row r="58" spans="1:28" s="2" customFormat="1" ht="14.25" customHeight="1">
      <c r="A58" s="3"/>
    </row>
    <row r="59" spans="1:28" s="2" customFormat="1" ht="14.25" customHeight="1">
      <c r="A59" s="3" t="s">
        <v>143</v>
      </c>
      <c r="B59" s="2">
        <f>AVERAGE(B3:B57)</f>
        <v>26.335454545454546</v>
      </c>
      <c r="C59" s="2">
        <f>AVERAGE(C3:C57)</f>
        <v>23.796296296296301</v>
      </c>
      <c r="D59" s="2">
        <f>AVERAGE(D3:D57)</f>
        <v>33.376037735849053</v>
      </c>
      <c r="G59" s="3" t="s">
        <v>142</v>
      </c>
      <c r="H59" s="2">
        <f t="shared" ref="H59:AB59" si="10">COUNT(H3:H57)</f>
        <v>55</v>
      </c>
      <c r="I59" s="2">
        <f t="shared" si="10"/>
        <v>54</v>
      </c>
      <c r="J59" s="2">
        <f t="shared" si="10"/>
        <v>53</v>
      </c>
      <c r="K59" s="2">
        <f t="shared" si="10"/>
        <v>0</v>
      </c>
      <c r="L59" s="2">
        <f t="shared" si="10"/>
        <v>0</v>
      </c>
      <c r="M59" s="2">
        <f t="shared" si="10"/>
        <v>0</v>
      </c>
      <c r="N59" s="2">
        <f t="shared" si="10"/>
        <v>0</v>
      </c>
      <c r="O59" s="2">
        <f t="shared" si="10"/>
        <v>0</v>
      </c>
      <c r="P59" s="2">
        <f t="shared" si="10"/>
        <v>0</v>
      </c>
      <c r="Q59" s="2">
        <f t="shared" si="10"/>
        <v>0</v>
      </c>
      <c r="R59" s="2">
        <f t="shared" si="10"/>
        <v>0</v>
      </c>
      <c r="S59" s="2">
        <f t="shared" si="10"/>
        <v>0</v>
      </c>
      <c r="T59" s="2">
        <f t="shared" si="10"/>
        <v>0</v>
      </c>
      <c r="U59" s="2">
        <f t="shared" si="10"/>
        <v>0</v>
      </c>
      <c r="V59" s="2">
        <f t="shared" si="10"/>
        <v>0</v>
      </c>
      <c r="W59" s="2">
        <f t="shared" si="10"/>
        <v>0</v>
      </c>
      <c r="X59" s="2">
        <f t="shared" si="10"/>
        <v>0</v>
      </c>
      <c r="Y59" s="2">
        <f t="shared" si="10"/>
        <v>0</v>
      </c>
      <c r="Z59" s="2">
        <f t="shared" si="10"/>
        <v>0</v>
      </c>
      <c r="AA59" s="2">
        <f t="shared" si="10"/>
        <v>0</v>
      </c>
      <c r="AB59" s="2">
        <f t="shared" si="10"/>
        <v>0</v>
      </c>
    </row>
    <row r="60" spans="1:28" s="2" customFormat="1" ht="14.25" customHeight="1">
      <c r="A60" s="3" t="s">
        <v>141</v>
      </c>
      <c r="B60" s="2">
        <f>(B59-AVERAGE($B$3:$D$57))^2*(COUNT(B3:B57))</f>
        <v>116.75903340677071</v>
      </c>
      <c r="C60" s="2">
        <f>(C59-AVERAGE($B$3:$D$57))^2*(COUNT(C3:C57))</f>
        <v>862.34745761316867</v>
      </c>
      <c r="D60" s="2">
        <f>(D59-AVERAGE($B$3:$D$57))^2*(COUNT(D3:D57))</f>
        <v>1652.3406305055842</v>
      </c>
      <c r="G60" s="3" t="s">
        <v>140</v>
      </c>
      <c r="H60" s="2">
        <f t="shared" ref="H60:AB60" si="11">(SUMIF(H3:H57,"&gt;0",H3:H57)^2)</f>
        <v>12769</v>
      </c>
      <c r="I60" s="2">
        <f t="shared" si="11"/>
        <v>7396</v>
      </c>
      <c r="J60" s="2">
        <f t="shared" si="11"/>
        <v>14884</v>
      </c>
      <c r="K60" s="2">
        <f t="shared" si="11"/>
        <v>0</v>
      </c>
      <c r="L60" s="2">
        <f t="shared" si="11"/>
        <v>0</v>
      </c>
      <c r="M60" s="2">
        <f t="shared" si="11"/>
        <v>0</v>
      </c>
      <c r="N60" s="2">
        <f t="shared" si="11"/>
        <v>0</v>
      </c>
      <c r="O60" s="2">
        <f t="shared" si="11"/>
        <v>0</v>
      </c>
      <c r="P60" s="2">
        <f t="shared" si="11"/>
        <v>0</v>
      </c>
      <c r="Q60" s="2">
        <f t="shared" si="11"/>
        <v>0</v>
      </c>
      <c r="R60" s="2">
        <f t="shared" si="11"/>
        <v>0</v>
      </c>
      <c r="S60" s="2">
        <f t="shared" si="11"/>
        <v>0</v>
      </c>
      <c r="T60" s="2">
        <f t="shared" si="11"/>
        <v>0</v>
      </c>
      <c r="U60" s="2">
        <f t="shared" si="11"/>
        <v>0</v>
      </c>
      <c r="V60" s="2">
        <f t="shared" si="11"/>
        <v>0</v>
      </c>
      <c r="W60" s="2">
        <f t="shared" si="11"/>
        <v>0</v>
      </c>
      <c r="X60" s="2">
        <f t="shared" si="11"/>
        <v>0</v>
      </c>
      <c r="Y60" s="2">
        <f t="shared" si="11"/>
        <v>0</v>
      </c>
      <c r="Z60" s="2">
        <f t="shared" si="11"/>
        <v>0</v>
      </c>
      <c r="AA60" s="2">
        <f t="shared" si="11"/>
        <v>0</v>
      </c>
      <c r="AB60" s="2">
        <f t="shared" si="11"/>
        <v>0</v>
      </c>
    </row>
    <row r="61" spans="1:28" s="2" customFormat="1" ht="14.25" customHeight="1">
      <c r="A61" s="3" t="s">
        <v>139</v>
      </c>
      <c r="B61" s="3" t="s">
        <v>138</v>
      </c>
      <c r="C61" s="3" t="s">
        <v>137</v>
      </c>
      <c r="D61" s="3" t="s">
        <v>136</v>
      </c>
      <c r="G61" s="3" t="s">
        <v>126</v>
      </c>
      <c r="H61" s="53" t="str">
        <f>CONCATENATE(COUNTIF($B$3:$D$3,"&gt;0"),"/",COUNTIF($B$3:$B$57,"&gt;0"))</f>
        <v>3/55</v>
      </c>
    </row>
    <row r="62" spans="1:28" s="2" customFormat="1" ht="14.25" customHeight="1">
      <c r="A62" s="2">
        <f>SUMIF($B$60:$D$60,"&gt;0",$B$60:$D$60)/(COUNT($B$3:$D$3)-1)</f>
        <v>1315.7235607627617</v>
      </c>
      <c r="B62" s="2">
        <f>(SUMIF($E$3:$E$57,"&gt;0",$E$3:$E$57)-SUMIF($B$60:$D$60,"&gt;0",$B$60:$D$60))/((COUNT($B$3:$B$57)-1)*(COUNT($B$3:$D$3)-1))</f>
        <v>186.80741523278832</v>
      </c>
      <c r="C62" s="2">
        <f>COUNT($B$3:$D$3)-1</f>
        <v>2</v>
      </c>
      <c r="D62" s="2">
        <f>(COUNT($B$3:$B$57)-1)*(COUNT($B$3:$D$3)-1)</f>
        <v>108</v>
      </c>
    </row>
    <row r="63" spans="1:28" s="2" customFormat="1" ht="14.25" customHeight="1">
      <c r="F63" s="38" t="s">
        <v>135</v>
      </c>
      <c r="H63" s="1"/>
      <c r="I63" s="1"/>
      <c r="J63" s="1"/>
    </row>
    <row r="64" spans="1:28" s="2" customFormat="1" ht="14.25" customHeight="1">
      <c r="F64" s="50" t="s">
        <v>134</v>
      </c>
      <c r="H64" s="52"/>
      <c r="I64" s="34" t="e">
        <f>CONCATENATE("one-tail   P=",1/2*$BQ$242)</f>
        <v>#N/A</v>
      </c>
      <c r="K64" s="1"/>
      <c r="M64" s="1"/>
    </row>
    <row r="65" spans="1:28" s="2" customFormat="1" ht="14.25" customHeight="1">
      <c r="G65" s="37" t="s">
        <v>129</v>
      </c>
      <c r="H65" s="36">
        <f>((12/(COUNT($B$3:$D$3)*COUNT($B$3:$B$57)*(COUNT($B$3:$D$3)+1)))*(SUM($H$60:$AB$60)))-3*COUNT($B$3:$B$57)*(COUNT($B$3:$D$3)+1)</f>
        <v>-22.74545454545455</v>
      </c>
      <c r="I65" s="51" t="e">
        <f>HLOOKUP($H$61,$BC$233:$BN$241,5,FALSE)</f>
        <v>#N/A</v>
      </c>
      <c r="J65" s="34" t="e">
        <f>IF($H$65&gt;$I$65,"P&lt;0.05  significant difference*","P&lt;0.05  no significant difference")</f>
        <v>#N/A</v>
      </c>
      <c r="K65" s="35"/>
      <c r="L65" s="1"/>
      <c r="M65" s="35"/>
    </row>
    <row r="66" spans="1:28" s="2" customFormat="1" ht="14.25" customHeight="1">
      <c r="G66" s="37" t="s">
        <v>129</v>
      </c>
      <c r="H66" s="36">
        <f>((12/(COUNT($B$3:$D$3)*COUNT($B$3:$B$57)*(COUNT($B$3:$D$3)+1)))*(SUM($H$60:$AB$60)))-3*COUNT($B$3:$B$57)*(COUNT($B$3:$D$3)+1)</f>
        <v>-22.74545454545455</v>
      </c>
      <c r="I66" s="51" t="e">
        <f>HLOOKUP($H$61,$BC$233:$BN$241,7,FALSE)</f>
        <v>#N/A</v>
      </c>
      <c r="J66" s="34" t="e">
        <f>IF($H$65&gt;$I$66,"P&lt;0.01  significant difference**","P&lt;0.01  no significant difference")</f>
        <v>#N/A</v>
      </c>
      <c r="K66" s="1"/>
      <c r="L66" s="35"/>
      <c r="M66" s="35"/>
    </row>
    <row r="67" spans="1:28" s="2" customFormat="1" ht="14.25" customHeight="1">
      <c r="G67" s="37"/>
      <c r="H67" s="36"/>
      <c r="I67" s="34" t="e">
        <f>CONCATENATE("two-tail   P=",$BQ$242)</f>
        <v>#N/A</v>
      </c>
      <c r="K67" s="1"/>
      <c r="L67" s="35"/>
      <c r="M67" s="35"/>
    </row>
    <row r="68" spans="1:28" s="2" customFormat="1" ht="14.25" customHeight="1">
      <c r="G68" s="37" t="s">
        <v>129</v>
      </c>
      <c r="H68" s="36">
        <f>((12/(COUNT($B$3:$D$3)*COUNT($B$3:$B$57)*(COUNT($B$3:$D$3)+1)))*(SUM($H$60:$AB$60)))-3*COUNT($B$3:$B$57)*(COUNT($B$3:$D$3)+1)</f>
        <v>-22.74545454545455</v>
      </c>
      <c r="I68" s="51" t="e">
        <f>HLOOKUP($H$61,$BC$233:$BN$241,6,FALSE)</f>
        <v>#N/A</v>
      </c>
      <c r="J68" s="34" t="e">
        <f>IF($H$65&gt;$I$68,"P&lt;0.05  significant difference*","P&lt;0.05  no significant difference")</f>
        <v>#N/A</v>
      </c>
      <c r="K68" s="35"/>
      <c r="L68" s="35"/>
      <c r="M68" s="35"/>
    </row>
    <row r="69" spans="1:28" s="2" customFormat="1" ht="14.25" customHeight="1">
      <c r="G69" s="37" t="s">
        <v>129</v>
      </c>
      <c r="H69" s="36">
        <f>((12/(COUNT($B$3:$D$3)*COUNT($B$3:$B$57)*(COUNT($B$3:$D$3)+1)))*(SUM($H$60:$AB$60)))-3*COUNT($B$3:$B$57)*(COUNT($B$3:$D$3)+1)</f>
        <v>-22.74545454545455</v>
      </c>
      <c r="I69" s="51" t="e">
        <f>HLOOKUP($H$61,$BC$233:$BN$241,8,FALSE)</f>
        <v>#N/A</v>
      </c>
      <c r="J69" s="34" t="e">
        <f>IF($H$65&gt;$I$69,"P&lt;0.01  significant difference**","P&lt;0.01  no significant difference")</f>
        <v>#N/A</v>
      </c>
      <c r="K69" s="1"/>
      <c r="L69" s="35"/>
      <c r="M69" s="35"/>
    </row>
    <row r="70" spans="1:28" s="2" customFormat="1" ht="14.25" customHeight="1">
      <c r="F70" s="50" t="s">
        <v>133</v>
      </c>
      <c r="H70" s="35"/>
      <c r="I70" s="34" t="e">
        <f>CONCATENATE("one-tail   P=",(1/2)*CHIDIST($H$71,COUNT($B$3:$D$3)-1))</f>
        <v>#NUM!</v>
      </c>
      <c r="J70" s="1"/>
      <c r="K70" s="35"/>
      <c r="L70" s="35"/>
      <c r="M70" s="35"/>
      <c r="P70" s="22" t="s">
        <v>132</v>
      </c>
    </row>
    <row r="71" spans="1:28" s="2" customFormat="1" ht="14.25" customHeight="1">
      <c r="G71" s="37" t="s">
        <v>129</v>
      </c>
      <c r="H71" s="36">
        <f>((12/(COUNT($B$3:$D$3)*COUNT($B$3:$B$57)*(COUNT($B$3:$D$3)+1)))*(SUM($H$60:$AB$60)))-3*COUNT($B$3:$B$57)*(COUNT($B$3:$D$3)+1)</f>
        <v>-22.74545454545455</v>
      </c>
      <c r="I71" s="35">
        <f>CHIINV(0.05*2,COUNT($B$3:$D$3)-1)</f>
        <v>4.6051701859880909</v>
      </c>
      <c r="J71" s="34" t="str">
        <f>IF($H$65&gt;I71,"P&lt;0.05  significant difference*","P&lt;0.05  no significant difference")</f>
        <v>P&lt;0.05  no significant difference</v>
      </c>
      <c r="K71" s="1"/>
      <c r="L71" s="35"/>
      <c r="M71" s="1"/>
      <c r="P71" s="22" t="s">
        <v>131</v>
      </c>
      <c r="Q71" s="3"/>
      <c r="R71" s="3"/>
    </row>
    <row r="72" spans="1:28" s="2" customFormat="1" ht="14.25" customHeight="1">
      <c r="G72" s="37" t="s">
        <v>129</v>
      </c>
      <c r="H72" s="36">
        <f>((12/(COUNT($B$3:$D$3)*COUNT($B$3:$B$57)*(COUNT($B$3:$D$3)+1)))*(SUM($H$60:$AB$60)))-3*COUNT($B$3:$B$57)*(COUNT($B$3:$D$3)+1)</f>
        <v>-22.74545454545455</v>
      </c>
      <c r="I72" s="35">
        <f>CHIINV(0.01*2,COUNT($B$3:$D$3)-1)</f>
        <v>7.8240460108562919</v>
      </c>
      <c r="J72" s="34" t="str">
        <f>IF($H$65&gt;I72,"P&lt;0.01  significant difference**","P&lt;0.01  no significant difference")</f>
        <v>P&lt;0.01  no significant difference</v>
      </c>
      <c r="K72" s="1"/>
      <c r="L72" s="35"/>
      <c r="M72" s="35"/>
      <c r="Q72" s="12"/>
      <c r="R72" s="4"/>
    </row>
    <row r="73" spans="1:28" s="2" customFormat="1" ht="14.25" customHeight="1">
      <c r="G73" s="37"/>
      <c r="H73" s="36"/>
      <c r="I73" s="34" t="e">
        <f>CONCATENATE("two-tail   P=",CHIDIST($H$71,COUNT($B$3:$D$3)-1))</f>
        <v>#NUM!</v>
      </c>
      <c r="J73" s="1"/>
      <c r="K73" s="35"/>
      <c r="L73" s="35"/>
      <c r="M73" s="35"/>
      <c r="P73" s="66" t="s">
        <v>130</v>
      </c>
      <c r="Q73" s="66"/>
      <c r="R73" s="66"/>
    </row>
    <row r="74" spans="1:28" s="2" customFormat="1" ht="14.25" customHeight="1">
      <c r="G74" s="37" t="s">
        <v>129</v>
      </c>
      <c r="H74" s="36">
        <f>((12/(COUNT($B$3:$D$3)*COUNT($B$3:$B$57)*(COUNT($B$3:$D$3)+1)))*(SUM($H$60:$AB$60)))-3*COUNT($B$3:$B$57)*(COUNT($B$3:$D$3)+1)</f>
        <v>-22.74545454545455</v>
      </c>
      <c r="I74" s="35">
        <f>CHIINV(0.05,COUNT($B$3:$D$3)-1)</f>
        <v>5.9914645471079817</v>
      </c>
      <c r="J74" s="34" t="str">
        <f>IF($H$65&gt;I74,"P&lt;0.05  significant difference*","P&lt;0.05  no significant difference")</f>
        <v>P&lt;0.05  no significant difference</v>
      </c>
      <c r="K74" s="1"/>
      <c r="L74" s="35"/>
      <c r="M74" s="35"/>
    </row>
    <row r="75" spans="1:28" ht="14.25" customHeight="1">
      <c r="A75" s="2"/>
      <c r="B75" s="2"/>
      <c r="C75" s="2"/>
      <c r="D75" s="2"/>
      <c r="E75" s="2"/>
      <c r="G75" s="37" t="s">
        <v>129</v>
      </c>
      <c r="H75" s="36">
        <f>((12/(COUNT($B$3:$D$3)*COUNT($B$3:$B$57)*(COUNT($B$3:$D$3)+1)))*(SUM($H$60:$AB$60)))-3*COUNT($B$3:$B$57)*(COUNT($B$3:$D$3)+1)</f>
        <v>-22.74545454545455</v>
      </c>
      <c r="I75" s="35">
        <f>CHIINV(0.01,COUNT($B$3:$D$3)-1)</f>
        <v>9.2103403719761818</v>
      </c>
      <c r="J75" s="34" t="str">
        <f>IF($H$65&gt;I75,"P&lt;0.01  significant difference**","P&lt;0.01  no significant difference")</f>
        <v>P&lt;0.01  no significant difference</v>
      </c>
      <c r="L75" s="35"/>
      <c r="M75" s="35"/>
    </row>
    <row r="78" spans="1:28" ht="14.25" customHeight="1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4.25" customHeight="1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25" customHeight="1"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 ht="14.25" customHeight="1">
      <c r="H81" s="14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 ht="14.25" customHeight="1"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25" customHeight="1">
      <c r="B83" s="3" t="str">
        <f>B2</f>
        <v>Mcimobi</v>
      </c>
      <c r="C83" s="3" t="str">
        <f>C2</f>
        <v>AWSimobi</v>
      </c>
      <c r="D83" s="3" t="str">
        <f>D2</f>
        <v>Aceimobi</v>
      </c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25" customHeight="1">
      <c r="B84" s="2">
        <f>PERCENTILE(B$3:B$57,0.1)</f>
        <v>13.08</v>
      </c>
      <c r="C84" s="2">
        <f>PERCENTILE(C$3:C$57,0.1)</f>
        <v>9.8239999999999998</v>
      </c>
      <c r="D84" s="2">
        <f>PERCENTILE(D$3:D$57,0.1)</f>
        <v>14.508000000000001</v>
      </c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4.25" customHeight="1">
      <c r="B85" s="2">
        <f>PERCENTILE(B$3:B$57,0.25)-PERCENTILE(B$3:B$57,0.1)</f>
        <v>2.9599999999999991</v>
      </c>
      <c r="C85" s="2">
        <f>PERCENTILE(C$3:C$57,0.25)-PERCENTILE(C$3:C$57,0.1)</f>
        <v>2.2835000000000001</v>
      </c>
      <c r="D85" s="2">
        <f>PERCENTILE(D$3:D$57,0.25)-PERCENTILE(D$3:D$57,0.1)</f>
        <v>4.7419999999999991</v>
      </c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25" customHeight="1">
      <c r="B86" s="2">
        <f>PERCENTILE(B$3:B$57,0.5)-PERCENTILE(B$3:B$57,0.25)</f>
        <v>5.1400000000000006</v>
      </c>
      <c r="C86" s="2">
        <f>PERCENTILE(C$3:C$57,0.5)-PERCENTILE(C$3:C$57,0.25)</f>
        <v>5.6475000000000026</v>
      </c>
      <c r="D86" s="2">
        <f>PERCENTILE(D$3:D$57,0.5)-PERCENTILE(D$3:D$57,0.25)</f>
        <v>8.43</v>
      </c>
      <c r="H86" s="4"/>
      <c r="I86" s="14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14.25" customHeight="1">
      <c r="B87" s="2">
        <f>PERCENTILE(B$3:B$57,0.75)-PERCENTILE(B$3:B$57,0.5)</f>
        <v>9.32</v>
      </c>
      <c r="C87" s="2">
        <f>PERCENTILE(C$3:C$57,0.75)-PERCENTILE(C$3:C$57,0.5)</f>
        <v>11.02</v>
      </c>
      <c r="D87" s="2">
        <f>PERCENTILE(D$3:D$57,0.75)-PERCENTILE(D$3:D$57,0.5)</f>
        <v>16.850000000000001</v>
      </c>
      <c r="H87" s="4"/>
      <c r="I87" s="14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4.25" customHeight="1">
      <c r="B88" s="2">
        <f>PERCENTILE(B$3:B$57,0.9)-PERCENTILE(B$3:B$57,0.75)</f>
        <v>15.060000000000009</v>
      </c>
      <c r="C88" s="2">
        <f>PERCENTILE(C$3:C$57,0.9)-PERCENTILE(C$3:C$57,0.75)</f>
        <v>19.838000000000005</v>
      </c>
      <c r="D88" s="2">
        <f>PERCENTILE(D$3:D$57,0.9)-PERCENTILE(D$3:D$57,0.75)</f>
        <v>16.406000000000034</v>
      </c>
      <c r="H88" s="4"/>
      <c r="I88" s="1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4.25" customHeight="1">
      <c r="H89" s="4"/>
      <c r="I89" s="1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4.25" customHeight="1">
      <c r="A90" s="38" t="s">
        <v>128</v>
      </c>
      <c r="H90" s="4"/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4.25" customHeight="1">
      <c r="B91" s="34"/>
      <c r="C91" s="34" t="str">
        <f>CONCATENATE("one-tail   P=",(1/2)*FDIST($A$62/$B$62,C62,D62))</f>
        <v>one-tail   P=0.000666524358727358</v>
      </c>
      <c r="H91" s="4"/>
      <c r="I91" s="4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4.25" customHeight="1">
      <c r="A92" s="37" t="s">
        <v>57</v>
      </c>
      <c r="B92" s="36">
        <f>$A$62/$B$62</f>
        <v>7.0432084246933409</v>
      </c>
      <c r="C92" s="35">
        <f>FINV(0.05,$C$62,$D$62)</f>
        <v>3.0803868632925813</v>
      </c>
      <c r="D92" s="34" t="str">
        <f>IF($A$62/$B$62&gt;C92,"P&lt;0.05  significant difference*","P&lt;0.05  no significant difference")</f>
        <v>P&lt;0.05  significant difference*</v>
      </c>
      <c r="H92" s="4"/>
      <c r="I92" s="4"/>
      <c r="J92" s="14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ht="14.25" customHeight="1">
      <c r="A93" s="37" t="s">
        <v>57</v>
      </c>
      <c r="B93" s="36">
        <f>$A$62/$B$62</f>
        <v>7.0432084246933409</v>
      </c>
      <c r="C93" s="35">
        <f>FINV(0.01,$C$62,$D$62)</f>
        <v>4.807239962241419</v>
      </c>
      <c r="D93" s="34" t="str">
        <f>IF($A$62/$B$62&gt;C93,"P&lt;0.01  significant difference**","P&lt;0.01  no significant difference")</f>
        <v>P&lt;0.01  significant difference**</v>
      </c>
      <c r="H93" s="4"/>
      <c r="I93" s="4"/>
      <c r="J93" s="14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 ht="14.25" customHeight="1">
      <c r="A94" s="37"/>
      <c r="B94" s="36"/>
      <c r="C94" s="34" t="str">
        <f>CONCATENATE("two-tail   P=",FDIST($A$62/$B$62,C62,D62))</f>
        <v>two-tail   P=0.00133304871745472</v>
      </c>
      <c r="H94" s="4"/>
      <c r="I94" s="4"/>
      <c r="J94" s="1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4.25" customHeight="1">
      <c r="A95" s="37" t="s">
        <v>57</v>
      </c>
      <c r="B95" s="36">
        <f>$A$62/$B$62</f>
        <v>7.0432084246933409</v>
      </c>
      <c r="C95" s="35">
        <f>FINV(0.05/2,$C$62,$D$62)</f>
        <v>3.8177966639999981</v>
      </c>
      <c r="D95" s="34" t="str">
        <f>IF($A$62/$B$62&gt;C95,"P&lt;0.05  significant difference*","P&lt;0.05  no significant difference")</f>
        <v>P&lt;0.05  significant difference*</v>
      </c>
      <c r="H95" s="4"/>
      <c r="I95" s="4"/>
      <c r="J95" s="1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4.25" customHeight="1">
      <c r="A96" s="37" t="s">
        <v>57</v>
      </c>
      <c r="B96" s="36">
        <f>$A$62/$B$62</f>
        <v>7.0432084246933409</v>
      </c>
      <c r="C96" s="35">
        <f>FINV(0.01/2,$C$62,$D$62)</f>
        <v>5.5669586236543021</v>
      </c>
      <c r="D96" s="34" t="str">
        <f>IF($A$62/$B$62&gt;C96,"P&lt;0.01  significant difference**","P&lt;0.01  no significant difference")</f>
        <v>P&lt;0.01  significant difference**</v>
      </c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s="2" customFormat="1" ht="14.25" customHeight="1">
      <c r="A97" s="1"/>
      <c r="B97" s="1"/>
      <c r="C97" s="1"/>
      <c r="D97" s="1"/>
      <c r="E97" s="1"/>
      <c r="H97" s="4"/>
      <c r="I97" s="4"/>
      <c r="J97" s="4"/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s="2" customFormat="1" ht="14.25" customHeight="1">
      <c r="A98" s="22" t="s">
        <v>56</v>
      </c>
      <c r="B98" s="1"/>
      <c r="C98" s="3" t="str">
        <f>C2</f>
        <v>AWSimobi</v>
      </c>
      <c r="D98" s="3" t="str">
        <f>D2</f>
        <v>Aceimobi</v>
      </c>
      <c r="E98" s="3"/>
      <c r="H98" s="4"/>
      <c r="I98" s="4"/>
      <c r="J98" s="4"/>
      <c r="K98" s="14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 s="2" customFormat="1" ht="14.25" customHeight="1">
      <c r="A99" s="1"/>
      <c r="B99" s="3" t="str">
        <f>B2</f>
        <v>Mcimobi</v>
      </c>
      <c r="C99" s="23">
        <f>ABS(C$59-$B$59)/SQRT((($B$62))*((1/(COUNT($B$3:$B$57))+(1/COUNT(C$3:C$57)))))</f>
        <v>0.96974531129503805</v>
      </c>
      <c r="D99" s="23">
        <f>ABS(D$59-$B$59)/SQRT((($B$62))*((1/(COUNT($B$3:$B$57))+(1/COUNT(D$3:D$57)))))</f>
        <v>2.6762025522078305</v>
      </c>
      <c r="E99" s="7"/>
      <c r="H99" s="4"/>
      <c r="I99" s="4"/>
      <c r="J99" s="4"/>
      <c r="K99" s="14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 s="2" customFormat="1" ht="14.25" customHeight="1">
      <c r="A100" s="33" t="s">
        <v>25</v>
      </c>
      <c r="B100" s="32">
        <f>TINV(0.05/(COUNT($B$3:$D$3)-1),D62)</f>
        <v>2.2730811123900438</v>
      </c>
      <c r="C100" s="29" t="str">
        <f>IF(C99&gt;$B$100,"*"," ")</f>
        <v xml:space="preserve"> </v>
      </c>
      <c r="D100" s="21" t="str">
        <f>IF(D99&gt;$B$100,"*"," ")</f>
        <v>*</v>
      </c>
      <c r="E100" s="11"/>
      <c r="H100" s="4"/>
      <c r="I100" s="4"/>
      <c r="J100" s="4"/>
      <c r="K100" s="1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s="2" customFormat="1" ht="14.25" customHeight="1">
      <c r="A101" s="31" t="s">
        <v>24</v>
      </c>
      <c r="B101" s="30">
        <f>TINV(0.01/(COUNT($B$3:$D$3)-1),D62)</f>
        <v>2.8658482411056827</v>
      </c>
      <c r="C101" s="29" t="str">
        <f>IF(C99&gt;$B$101,"**"," ")</f>
        <v xml:space="preserve"> </v>
      </c>
      <c r="D101" s="21" t="str">
        <f>IF(D99&gt;$B$101,"**"," ")</f>
        <v xml:space="preserve"> </v>
      </c>
      <c r="E101" s="11"/>
      <c r="H101" s="4"/>
      <c r="I101" s="4"/>
      <c r="J101" s="4"/>
      <c r="K101" s="1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s="2" customFormat="1" ht="14.25" customHeight="1">
      <c r="A102" s="28"/>
      <c r="B102" s="27"/>
      <c r="C102" s="11"/>
      <c r="D102" s="11"/>
      <c r="E102" s="11"/>
      <c r="H102" s="4"/>
      <c r="I102" s="4"/>
      <c r="J102" s="4"/>
      <c r="K102" s="4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s="2" customFormat="1" ht="14.25" customHeight="1">
      <c r="A103" s="26" t="s">
        <v>54</v>
      </c>
      <c r="C103" s="3" t="str">
        <f>C2</f>
        <v>AWSimobi</v>
      </c>
      <c r="D103" s="3" t="str">
        <f>D2</f>
        <v>Aceimobi</v>
      </c>
      <c r="E103" s="3"/>
      <c r="H103" s="4"/>
      <c r="I103" s="4"/>
      <c r="J103" s="4"/>
      <c r="K103" s="4"/>
      <c r="L103" s="3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s="2" customFormat="1" ht="14.25" customHeight="1">
      <c r="B104" s="3" t="str">
        <f>B2</f>
        <v>Mcimobi</v>
      </c>
      <c r="C104" s="23">
        <f>C111/SQRT(2)</f>
        <v>0.96974531129503794</v>
      </c>
      <c r="D104" s="23">
        <f>D111/SQRT(2)</f>
        <v>2.6762025522078301</v>
      </c>
      <c r="E104" s="7"/>
      <c r="H104" s="4"/>
      <c r="I104" s="4"/>
      <c r="J104" s="4"/>
      <c r="K104" s="4"/>
      <c r="L104" s="14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s="2" customFormat="1" ht="14.25" customHeight="1">
      <c r="A105" s="3"/>
      <c r="B105" s="25" t="s">
        <v>25</v>
      </c>
      <c r="C105" s="21" t="str">
        <f>IF(C104&gt;C107,"*"," ")</f>
        <v xml:space="preserve"> </v>
      </c>
      <c r="D105" s="21" t="str">
        <f>IF(D104&gt;D107,"*"," ")</f>
        <v>*</v>
      </c>
      <c r="E105" s="11"/>
      <c r="H105" s="4"/>
      <c r="I105" s="4"/>
      <c r="J105" s="4"/>
      <c r="K105" s="4"/>
      <c r="L105" s="14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s="2" customFormat="1" ht="14.25" customHeight="1">
      <c r="A106" s="3"/>
      <c r="B106" s="25" t="s">
        <v>24</v>
      </c>
      <c r="C106" s="21" t="str">
        <f>IF(C104&gt;C108,"**"," ")</f>
        <v xml:space="preserve"> </v>
      </c>
      <c r="D106" s="21" t="str">
        <f>IF(D104&gt;D108,"**"," ")</f>
        <v xml:space="preserve"> </v>
      </c>
      <c r="E106" s="11"/>
      <c r="G106" s="4"/>
      <c r="H106" s="4"/>
      <c r="I106" s="4"/>
      <c r="J106" s="4"/>
      <c r="K106" s="4"/>
      <c r="L106" s="13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s="2" customFormat="1" ht="14.25" customHeight="1">
      <c r="A107" s="3"/>
      <c r="B107" s="24" t="s">
        <v>25</v>
      </c>
      <c r="C107" s="23">
        <f>SMALL($AG300:$AZ300,RANK(C$104,$C$104:$D$104,1))</f>
        <v>1.984</v>
      </c>
      <c r="D107" s="23">
        <f>SMALL($AG300:$AZ300,RANK(D$104,$C$104:$D$104,1))</f>
        <v>2.246</v>
      </c>
      <c r="E107" s="7"/>
      <c r="F107" s="3"/>
      <c r="G107" s="12"/>
      <c r="H107" s="4"/>
      <c r="I107" s="4"/>
      <c r="J107" s="4"/>
      <c r="K107" s="4"/>
      <c r="L107" s="13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s="2" customFormat="1" ht="14.25" customHeight="1">
      <c r="A108" s="3"/>
      <c r="B108" s="24" t="s">
        <v>24</v>
      </c>
      <c r="C108" s="23">
        <f>SMALL($AG301:$AZ301,RANK(C$104,$C$104:$D$104,1))</f>
        <v>2.6280000000000001</v>
      </c>
      <c r="D108" s="23">
        <f>SMALL($AG301:$AZ301,RANK(D$104,$C$104:$D$104,1))</f>
        <v>2.86</v>
      </c>
      <c r="E108" s="7"/>
      <c r="H108" s="4"/>
      <c r="I108" s="4"/>
      <c r="J108" s="4"/>
      <c r="K108" s="4"/>
      <c r="L108" s="4"/>
      <c r="M108" s="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s="2" customFormat="1" ht="14.25" customHeight="1">
      <c r="A109" s="3"/>
      <c r="B109" s="5"/>
      <c r="C109" s="7"/>
      <c r="D109" s="7"/>
      <c r="E109" s="7"/>
      <c r="H109" s="4"/>
      <c r="I109" s="4"/>
      <c r="J109" s="4"/>
      <c r="K109" s="4"/>
      <c r="L109" s="4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s="2" customFormat="1" ht="14.25" customHeight="1">
      <c r="A110" s="22" t="s">
        <v>55</v>
      </c>
      <c r="B110" s="3"/>
      <c r="C110" s="3" t="str">
        <f>C2</f>
        <v>AWSimobi</v>
      </c>
      <c r="D110" s="3" t="str">
        <f>D2</f>
        <v>Aceimobi</v>
      </c>
      <c r="E110" s="3"/>
      <c r="H110" s="4"/>
      <c r="I110" s="4"/>
      <c r="J110" s="4"/>
      <c r="K110" s="4"/>
      <c r="L110" s="4"/>
      <c r="M110" s="14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s="2" customFormat="1" ht="14.25" customHeight="1">
      <c r="B111" s="12" t="str">
        <f>B2</f>
        <v>Mcimobi</v>
      </c>
      <c r="C111" s="20">
        <f>ABS(C$59-$B$59)/SQRT((($B$62)/2)*((1/(COUNT($B$3:$B$57))+(1/COUNT(C$3:C$57)))))</f>
        <v>1.3714269712811618</v>
      </c>
      <c r="D111" s="20">
        <f>ABS(D$59-$B$59)/SQRT((($B$62)/2)*((1/(COUNT($B$3:$B$57))+(1/COUNT(D$3:D$57)))))</f>
        <v>3.7847219449898049</v>
      </c>
      <c r="E111" s="4"/>
      <c r="H111" s="4"/>
      <c r="I111" s="4"/>
      <c r="J111" s="4"/>
      <c r="K111" s="4"/>
      <c r="L111" s="4"/>
      <c r="M111" s="14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s="2" customFormat="1" ht="14.25" customHeight="1">
      <c r="B112" s="19" t="s">
        <v>25</v>
      </c>
      <c r="C112" s="21" t="str">
        <f>IF(C111&gt;C114,"*"," ")</f>
        <v xml:space="preserve"> </v>
      </c>
      <c r="D112" s="21" t="str">
        <f>IF(D111&gt;D114,"*"," ")</f>
        <v>*</v>
      </c>
      <c r="E112" s="11"/>
      <c r="H112" s="4"/>
      <c r="I112" s="4"/>
      <c r="J112" s="4"/>
      <c r="K112" s="4"/>
      <c r="L112" s="4"/>
      <c r="M112" s="1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s="2" customFormat="1" ht="14.25" customHeight="1">
      <c r="B113" s="19" t="s">
        <v>24</v>
      </c>
      <c r="C113" s="21" t="str">
        <f>IF(C111&gt;C115,"**"," ")</f>
        <v xml:space="preserve"> </v>
      </c>
      <c r="D113" s="21" t="str">
        <f>IF(D111&gt;D115,"**"," ")</f>
        <v xml:space="preserve"> </v>
      </c>
      <c r="E113" s="11"/>
      <c r="H113" s="4"/>
      <c r="I113" s="4"/>
      <c r="J113" s="4"/>
      <c r="K113" s="4"/>
      <c r="L113" s="4"/>
      <c r="M113" s="1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s="2" customFormat="1" ht="14.25" customHeight="1">
      <c r="B114" s="18" t="s">
        <v>25</v>
      </c>
      <c r="C114" s="20">
        <f>SMALL($AG371:$AZ371,RANK(C$111,$C$111:$D$111,1))</f>
        <v>2.8058000000000001</v>
      </c>
      <c r="D114" s="20">
        <f>SMALL($AG371:$AZ371,RANK(D$111,$C$111:$D$111,1))</f>
        <v>3.3645999999999998</v>
      </c>
      <c r="E114" s="4"/>
      <c r="H114" s="4"/>
      <c r="I114" s="4"/>
      <c r="J114" s="4"/>
      <c r="K114" s="4"/>
      <c r="L114" s="4"/>
      <c r="M114" s="4"/>
      <c r="N114" s="4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s="2" customFormat="1" ht="14.25" customHeight="1">
      <c r="B115" s="18" t="s">
        <v>24</v>
      </c>
      <c r="C115" s="20">
        <f>SMALL($AG372:$AZ372,RANK(C$111,$C$111:$D$111,1))</f>
        <v>3.714</v>
      </c>
      <c r="D115" s="20">
        <f>SMALL($AG372:$AZ372,RANK(D$111,$C$111:$D$111,1))</f>
        <v>4.2164000000000001</v>
      </c>
      <c r="E115" s="4"/>
      <c r="H115" s="4"/>
      <c r="I115" s="4"/>
      <c r="J115" s="4"/>
      <c r="K115" s="4"/>
      <c r="L115" s="4"/>
      <c r="M115" s="4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s="2" customFormat="1" ht="14.25" customHeight="1">
      <c r="B116" s="4"/>
      <c r="C116" s="4"/>
      <c r="D116" s="3" t="str">
        <f>D2</f>
        <v>Aceimobi</v>
      </c>
      <c r="E116" s="12"/>
      <c r="H116" s="4"/>
      <c r="I116" s="4"/>
      <c r="J116" s="4"/>
      <c r="K116" s="4"/>
      <c r="L116" s="4"/>
      <c r="M116" s="4"/>
      <c r="N116" s="14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2:28" s="2" customFormat="1" ht="14.25" customHeight="1">
      <c r="B117" s="4"/>
      <c r="C117" s="3" t="str">
        <f>C2</f>
        <v>AWSimobi</v>
      </c>
      <c r="D117" s="20">
        <f>ABS(D$59-$C$59)/SQRT((($B$62)/2)*((1/(COUNT($C$3:$C$57))+(1/COUNT(D$3:D$57)))))</f>
        <v>5.1264255608513745</v>
      </c>
      <c r="E117" s="4"/>
      <c r="H117" s="4"/>
      <c r="I117" s="4"/>
      <c r="J117" s="4"/>
      <c r="K117" s="4"/>
      <c r="L117" s="4"/>
      <c r="M117" s="4"/>
      <c r="N117" s="14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2:28" s="2" customFormat="1" ht="14.25" customHeight="1">
      <c r="B118" s="4"/>
      <c r="C118" s="19" t="s">
        <v>25</v>
      </c>
      <c r="D118" s="21" t="str">
        <f>IF(D117&gt;D120,"*"," ")</f>
        <v>*</v>
      </c>
      <c r="E118" s="11"/>
      <c r="H118" s="4"/>
      <c r="I118" s="4"/>
      <c r="J118" s="4"/>
      <c r="K118" s="4"/>
      <c r="L118" s="4"/>
      <c r="M118" s="4"/>
      <c r="N118" s="1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s="2" customFormat="1" ht="14.25" customHeight="1">
      <c r="B119" s="4"/>
      <c r="C119" s="19" t="s">
        <v>24</v>
      </c>
      <c r="D119" s="21" t="str">
        <f>IF(D117&gt;D121,"**"," ")</f>
        <v>**</v>
      </c>
      <c r="E119" s="11"/>
      <c r="H119" s="4"/>
      <c r="I119" s="4"/>
      <c r="J119" s="4"/>
      <c r="K119" s="4"/>
      <c r="L119" s="4"/>
      <c r="M119" s="4"/>
      <c r="N119" s="1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s="2" customFormat="1" ht="14.25" customHeight="1">
      <c r="B120" s="4"/>
      <c r="C120" s="18" t="s">
        <v>25</v>
      </c>
      <c r="D120" s="20">
        <f>SMALL($AG371:$AZ371,RANK(D$117,$D$117:$D$117,1))</f>
        <v>2.8058000000000001</v>
      </c>
      <c r="E120" s="4"/>
      <c r="H120" s="4"/>
      <c r="I120" s="4"/>
      <c r="J120" s="4"/>
      <c r="K120" s="4"/>
      <c r="L120" s="4"/>
      <c r="M120" s="4"/>
      <c r="N120" s="4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s="2" customFormat="1" ht="14.25" customHeight="1">
      <c r="B121" s="4"/>
      <c r="C121" s="18" t="s">
        <v>24</v>
      </c>
      <c r="D121" s="20">
        <f>SMALL($AG372:$AZ372,RANK(D$117,$D$117:$D$117,1))</f>
        <v>3.714</v>
      </c>
      <c r="E121" s="4"/>
      <c r="H121" s="4"/>
      <c r="I121" s="4"/>
      <c r="J121" s="4"/>
      <c r="K121" s="4"/>
      <c r="L121" s="4"/>
      <c r="M121" s="4"/>
      <c r="N121" s="4"/>
      <c r="O121" s="3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s="2" customFormat="1" ht="14.25" customHeight="1">
      <c r="B122" s="4"/>
      <c r="C122" s="4"/>
      <c r="D122" s="4"/>
      <c r="E122" s="12"/>
      <c r="H122" s="4"/>
      <c r="I122" s="4"/>
      <c r="J122" s="4"/>
      <c r="K122" s="4"/>
      <c r="L122" s="4"/>
      <c r="M122" s="4"/>
      <c r="N122" s="4"/>
      <c r="O122" s="14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2:28" s="2" customFormat="1" ht="14.25" customHeight="1">
      <c r="B123" s="4"/>
      <c r="C123" s="4"/>
      <c r="D123" s="3" t="str">
        <f>D2</f>
        <v>Aceimobi</v>
      </c>
      <c r="E123" s="4"/>
      <c r="H123" s="4"/>
      <c r="I123" s="4"/>
      <c r="J123" s="4"/>
      <c r="K123" s="4"/>
      <c r="L123" s="4"/>
      <c r="M123" s="4"/>
      <c r="N123" s="4"/>
      <c r="O123" s="14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2:28" s="2" customFormat="1" ht="14.25" customHeight="1">
      <c r="B124" s="4"/>
      <c r="C124" s="4"/>
      <c r="D124" s="19" t="s">
        <v>25</v>
      </c>
      <c r="E124" s="11"/>
      <c r="H124" s="4"/>
      <c r="I124" s="4"/>
      <c r="J124" s="4"/>
      <c r="K124" s="4"/>
      <c r="L124" s="4"/>
      <c r="M124" s="4"/>
      <c r="N124" s="4"/>
      <c r="O124" s="13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s="2" customFormat="1" ht="14.25" customHeight="1">
      <c r="B125" s="4"/>
      <c r="C125" s="4"/>
      <c r="D125" s="19" t="s">
        <v>24</v>
      </c>
      <c r="E125" s="11"/>
      <c r="H125" s="4"/>
      <c r="I125" s="4"/>
      <c r="J125" s="4"/>
      <c r="K125" s="4"/>
      <c r="L125" s="4"/>
      <c r="M125" s="4"/>
      <c r="N125" s="4"/>
      <c r="O125" s="13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s="2" customFormat="1" ht="14.25" customHeight="1">
      <c r="B126" s="4"/>
      <c r="C126" s="4"/>
      <c r="D126" s="18" t="s">
        <v>25</v>
      </c>
      <c r="E126" s="4"/>
      <c r="H126" s="4"/>
      <c r="I126" s="4"/>
      <c r="J126" s="4"/>
      <c r="K126" s="4"/>
      <c r="L126" s="4"/>
      <c r="M126" s="4"/>
      <c r="N126" s="4"/>
      <c r="O126" s="4"/>
      <c r="P126" s="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s="2" customFormat="1" ht="14.25" customHeight="1">
      <c r="B127" s="4"/>
      <c r="C127" s="4"/>
      <c r="D127" s="18" t="s">
        <v>24</v>
      </c>
      <c r="E127" s="4"/>
      <c r="H127" s="4"/>
      <c r="I127" s="4"/>
      <c r="J127" s="4"/>
      <c r="K127" s="4"/>
      <c r="L127" s="4"/>
      <c r="M127" s="4"/>
      <c r="N127" s="4"/>
      <c r="O127" s="4"/>
      <c r="P127" s="3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s="2" customFormat="1" ht="14.25" customHeight="1">
      <c r="B128" s="4"/>
      <c r="C128" s="4"/>
      <c r="D128" s="4"/>
      <c r="E128" s="12"/>
      <c r="H128" s="4"/>
      <c r="I128" s="4"/>
      <c r="J128" s="4"/>
      <c r="K128" s="4"/>
      <c r="L128" s="4"/>
      <c r="M128" s="4"/>
      <c r="N128" s="4"/>
      <c r="O128" s="4"/>
      <c r="P128" s="14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 s="2" customFormat="1" ht="14.25" customHeight="1">
      <c r="B129" s="4"/>
      <c r="C129" s="4"/>
      <c r="D129" s="4"/>
      <c r="E129" s="4"/>
      <c r="H129" s="4"/>
      <c r="I129" s="4"/>
      <c r="J129" s="4"/>
      <c r="K129" s="4"/>
      <c r="L129" s="4"/>
      <c r="M129" s="4"/>
      <c r="N129" s="4"/>
      <c r="O129" s="4"/>
      <c r="P129" s="14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 s="2" customFormat="1" ht="14.25" customHeight="1">
      <c r="A130" s="17"/>
      <c r="B130" s="4"/>
      <c r="C130" s="4"/>
      <c r="D130" s="4"/>
      <c r="E130" s="11"/>
      <c r="H130" s="4"/>
      <c r="I130" s="4"/>
      <c r="J130" s="4"/>
      <c r="K130" s="4"/>
      <c r="L130" s="4"/>
      <c r="M130" s="4"/>
      <c r="N130" s="4"/>
      <c r="O130" s="4"/>
      <c r="P130" s="13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s="2" customFormat="1" ht="14.25" customHeight="1">
      <c r="A131" s="17"/>
      <c r="B131" s="4"/>
      <c r="C131" s="4"/>
      <c r="D131" s="4"/>
      <c r="E131" s="11"/>
      <c r="H131" s="4"/>
      <c r="I131" s="4"/>
      <c r="J131" s="4"/>
      <c r="K131" s="4"/>
      <c r="L131" s="4"/>
      <c r="M131" s="4"/>
      <c r="N131" s="4"/>
      <c r="O131" s="4"/>
      <c r="P131" s="13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s="2" customFormat="1" ht="14.25" customHeight="1">
      <c r="B132" s="4"/>
      <c r="C132" s="4"/>
      <c r="D132" s="4"/>
      <c r="E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s="2" customFormat="1" ht="14.25" customHeight="1">
      <c r="B133" s="4"/>
      <c r="C133" s="4"/>
      <c r="D133" s="4"/>
      <c r="E133" s="4"/>
      <c r="H133" s="4"/>
      <c r="I133" s="4"/>
      <c r="J133" s="4"/>
      <c r="K133" s="4"/>
      <c r="L133" s="4"/>
      <c r="M133" s="4"/>
      <c r="N133" s="4"/>
      <c r="O133" s="4"/>
      <c r="P133" s="4"/>
      <c r="Q133" s="3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s="2" customFormat="1" ht="14.25" customHeight="1">
      <c r="B134" s="4"/>
      <c r="C134" s="4"/>
      <c r="D134" s="4"/>
      <c r="E134" s="12"/>
      <c r="H134" s="4"/>
      <c r="I134" s="4"/>
      <c r="J134" s="4"/>
      <c r="K134" s="4"/>
      <c r="L134" s="4"/>
      <c r="M134" s="4"/>
      <c r="N134" s="4"/>
      <c r="O134" s="4"/>
      <c r="P134" s="4"/>
      <c r="Q134" s="14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 s="2" customFormat="1" ht="14.25" customHeight="1">
      <c r="B135" s="4"/>
      <c r="C135" s="4"/>
      <c r="D135" s="4"/>
      <c r="E135" s="4"/>
      <c r="H135" s="4"/>
      <c r="I135" s="4"/>
      <c r="J135" s="4"/>
      <c r="K135" s="4"/>
      <c r="L135" s="4"/>
      <c r="M135" s="4"/>
      <c r="N135" s="4"/>
      <c r="O135" s="4"/>
      <c r="P135" s="4"/>
      <c r="Q135" s="14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 s="2" customFormat="1" ht="14.25" customHeight="1">
      <c r="B136" s="4"/>
      <c r="C136" s="4"/>
      <c r="D136" s="4"/>
      <c r="E136" s="11"/>
      <c r="H136" s="4"/>
      <c r="I136" s="4"/>
      <c r="J136" s="4"/>
      <c r="K136" s="4"/>
      <c r="L136" s="4"/>
      <c r="M136" s="4"/>
      <c r="N136" s="4"/>
      <c r="O136" s="4"/>
      <c r="P136" s="4"/>
      <c r="Q136" s="16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</row>
    <row r="137" spans="1:28" s="2" customFormat="1" ht="14.25" customHeight="1">
      <c r="B137" s="4"/>
      <c r="C137" s="4"/>
      <c r="D137" s="4"/>
      <c r="E137" s="11"/>
      <c r="H137" s="4"/>
      <c r="I137" s="4"/>
      <c r="J137" s="4"/>
      <c r="K137" s="4"/>
      <c r="L137" s="4"/>
      <c r="M137" s="4"/>
      <c r="N137" s="4"/>
      <c r="O137" s="4"/>
      <c r="P137" s="4"/>
      <c r="Q137" s="1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s="2" customFormat="1" ht="14.25" customHeight="1">
      <c r="B138" s="4"/>
      <c r="C138" s="4"/>
      <c r="D138" s="4"/>
      <c r="E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s="2" customFormat="1" ht="14.25" customHeight="1">
      <c r="B139" s="4"/>
      <c r="C139" s="4"/>
      <c r="D139" s="4"/>
      <c r="E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s="2" customFormat="1" ht="14.25" customHeight="1">
      <c r="B140" s="4"/>
      <c r="C140" s="4"/>
      <c r="D140" s="4"/>
      <c r="E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14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 s="2" customFormat="1" ht="14.25" customHeight="1">
      <c r="B141" s="4"/>
      <c r="C141" s="4"/>
      <c r="D141" s="4"/>
      <c r="E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14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 s="2" customFormat="1" ht="14.25" customHeight="1">
      <c r="B142" s="4"/>
      <c r="C142" s="4"/>
      <c r="D142" s="4"/>
      <c r="E142" s="11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13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s="2" customFormat="1" ht="14.25" customHeight="1">
      <c r="B143" s="4"/>
      <c r="C143" s="4"/>
      <c r="D143" s="4"/>
      <c r="E143" s="11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13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s="2" customFormat="1" ht="14.25" customHeight="1">
      <c r="B144" s="4"/>
      <c r="C144" s="4"/>
      <c r="D144" s="4"/>
      <c r="E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s="2" customFormat="1" ht="14.25" customHeight="1">
      <c r="B145" s="4"/>
      <c r="C145" s="4"/>
      <c r="D145" s="4"/>
      <c r="E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3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s="2" customFormat="1" ht="14.25" customHeight="1">
      <c r="B146" s="4"/>
      <c r="C146" s="4"/>
      <c r="D146" s="4"/>
      <c r="E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4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2:28" s="2" customFormat="1" ht="14.25" customHeight="1">
      <c r="B147" s="4"/>
      <c r="C147" s="4"/>
      <c r="D147" s="4"/>
      <c r="E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4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2:28" s="2" customFormat="1" ht="14.25" customHeight="1">
      <c r="B148" s="4"/>
      <c r="C148" s="4"/>
      <c r="D148" s="4"/>
      <c r="E148" s="11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3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s="2" customFormat="1" ht="14.25" customHeight="1">
      <c r="B149" s="4"/>
      <c r="C149" s="4"/>
      <c r="D149" s="4"/>
      <c r="E149" s="11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3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s="2" customFormat="1" ht="14.25" customHeight="1">
      <c r="B150" s="4"/>
      <c r="C150" s="4"/>
      <c r="D150" s="4"/>
      <c r="E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3"/>
      <c r="X150" s="3"/>
      <c r="Y150" s="3"/>
      <c r="Z150" s="3"/>
      <c r="AA150" s="3"/>
      <c r="AB150" s="3"/>
    </row>
    <row r="151" spans="2:28" s="2" customFormat="1" ht="14.25" customHeight="1">
      <c r="B151" s="4"/>
      <c r="C151" s="4"/>
      <c r="D151" s="4"/>
      <c r="E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/>
      <c r="U151" s="4"/>
      <c r="V151" s="4"/>
      <c r="W151" s="4"/>
      <c r="X151" s="4"/>
      <c r="Y151" s="4"/>
      <c r="Z151" s="4"/>
      <c r="AA151" s="4"/>
      <c r="AB151" s="4"/>
    </row>
    <row r="152" spans="2:28" s="2" customFormat="1" ht="14.25" customHeight="1">
      <c r="B152" s="4"/>
      <c r="C152" s="4"/>
      <c r="D152" s="4"/>
      <c r="E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4"/>
      <c r="U152" s="11"/>
      <c r="V152" s="11"/>
      <c r="W152" s="11"/>
      <c r="X152" s="11"/>
      <c r="Y152" s="11"/>
      <c r="Z152" s="11"/>
      <c r="AA152" s="11"/>
      <c r="AB152" s="11"/>
    </row>
    <row r="153" spans="2:28" s="2" customFormat="1" ht="14.25" customHeight="1">
      <c r="B153" s="4"/>
      <c r="C153" s="4"/>
      <c r="D153" s="4"/>
      <c r="E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4"/>
      <c r="U153" s="11"/>
      <c r="V153" s="11"/>
      <c r="W153" s="11"/>
      <c r="X153" s="11"/>
      <c r="Y153" s="11"/>
      <c r="Z153" s="11"/>
      <c r="AA153" s="11"/>
      <c r="AB153" s="11"/>
    </row>
    <row r="154" spans="2:28" s="2" customFormat="1" ht="14.25" customHeight="1">
      <c r="B154" s="4"/>
      <c r="C154" s="4"/>
      <c r="D154" s="4"/>
      <c r="E154" s="11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3"/>
      <c r="U154" s="4"/>
      <c r="V154" s="4"/>
      <c r="W154" s="4"/>
      <c r="X154" s="4"/>
      <c r="Y154" s="4"/>
      <c r="Z154" s="4"/>
      <c r="AA154" s="4"/>
      <c r="AB154" s="4"/>
    </row>
    <row r="155" spans="2:28" s="2" customFormat="1" ht="14.25" customHeight="1">
      <c r="B155" s="4"/>
      <c r="C155" s="4"/>
      <c r="D155" s="4"/>
      <c r="E155" s="11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3"/>
      <c r="U155" s="4"/>
      <c r="V155" s="4"/>
      <c r="W155" s="4"/>
      <c r="X155" s="4"/>
      <c r="Y155" s="4"/>
      <c r="Z155" s="4"/>
      <c r="AA155" s="4"/>
      <c r="AB155" s="4"/>
    </row>
    <row r="156" spans="2:28" s="2" customFormat="1" ht="14.25" customHeight="1">
      <c r="B156" s="4"/>
      <c r="C156" s="4"/>
      <c r="D156" s="4"/>
      <c r="E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3"/>
      <c r="W156" s="3"/>
      <c r="X156" s="3"/>
      <c r="Y156" s="3"/>
      <c r="Z156" s="3"/>
      <c r="AA156" s="3"/>
      <c r="AB156" s="3"/>
    </row>
    <row r="157" spans="2:28" s="2" customFormat="1" ht="14.25" customHeight="1">
      <c r="B157" s="4"/>
      <c r="C157" s="4"/>
      <c r="D157" s="4"/>
      <c r="E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4"/>
      <c r="W157" s="4"/>
      <c r="X157" s="4"/>
      <c r="Y157" s="4"/>
      <c r="Z157" s="4"/>
      <c r="AA157" s="4"/>
      <c r="AB157" s="4"/>
    </row>
    <row r="158" spans="2:28" s="2" customFormat="1" ht="14.25" customHeight="1">
      <c r="B158" s="4"/>
      <c r="C158" s="4"/>
      <c r="D158" s="4"/>
      <c r="E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14"/>
      <c r="V158" s="11"/>
      <c r="W158" s="11"/>
      <c r="X158" s="11"/>
      <c r="Y158" s="11"/>
      <c r="Z158" s="11"/>
      <c r="AA158" s="11"/>
      <c r="AB158" s="11"/>
    </row>
    <row r="159" spans="2:28" s="2" customFormat="1" ht="14.25" customHeight="1">
      <c r="B159" s="4"/>
      <c r="C159" s="4"/>
      <c r="D159" s="4"/>
      <c r="E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14"/>
      <c r="V159" s="11"/>
      <c r="W159" s="11"/>
      <c r="X159" s="11"/>
      <c r="Y159" s="11"/>
      <c r="Z159" s="11"/>
      <c r="AA159" s="11"/>
      <c r="AB159" s="11"/>
    </row>
    <row r="160" spans="2:28" s="2" customFormat="1" ht="14.25" customHeight="1">
      <c r="B160" s="4"/>
      <c r="C160" s="4"/>
      <c r="D160" s="4"/>
      <c r="E160" s="11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3"/>
      <c r="V160" s="4"/>
      <c r="W160" s="4"/>
      <c r="X160" s="4"/>
      <c r="Y160" s="4"/>
      <c r="Z160" s="4"/>
      <c r="AA160" s="4"/>
      <c r="AB160" s="4"/>
    </row>
    <row r="161" spans="2:28" s="2" customFormat="1" ht="14.25" customHeight="1">
      <c r="B161" s="4"/>
      <c r="C161" s="4"/>
      <c r="D161" s="4"/>
      <c r="E161" s="11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13"/>
      <c r="V161" s="4"/>
      <c r="W161" s="4"/>
      <c r="X161" s="4"/>
      <c r="Y161" s="4"/>
      <c r="Z161" s="4"/>
      <c r="AA161" s="4"/>
      <c r="AB161" s="4"/>
    </row>
    <row r="162" spans="2:28" s="2" customFormat="1" ht="14.25" customHeight="1">
      <c r="B162" s="4"/>
      <c r="C162" s="4"/>
      <c r="D162" s="4"/>
      <c r="E162" s="4"/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3"/>
      <c r="X162" s="3"/>
      <c r="Y162" s="3"/>
      <c r="Z162" s="3"/>
      <c r="AA162" s="3"/>
      <c r="AB162" s="3"/>
    </row>
    <row r="163" spans="2:28" s="2" customFormat="1" ht="14.25" customHeight="1">
      <c r="B163" s="4"/>
      <c r="C163" s="4"/>
      <c r="D163" s="4"/>
      <c r="E163" s="4"/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3"/>
      <c r="W163" s="4"/>
      <c r="X163" s="4"/>
      <c r="Y163" s="4"/>
      <c r="Z163" s="4"/>
      <c r="AA163" s="4"/>
      <c r="AB163" s="4"/>
    </row>
    <row r="164" spans="2:28" s="2" customFormat="1" ht="14.25" customHeight="1">
      <c r="B164" s="4"/>
      <c r="C164" s="4"/>
      <c r="D164" s="4"/>
      <c r="E164" s="12"/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14"/>
      <c r="W164" s="11"/>
      <c r="X164" s="11"/>
      <c r="Y164" s="11"/>
      <c r="Z164" s="11"/>
      <c r="AA164" s="11"/>
      <c r="AB164" s="11"/>
    </row>
    <row r="165" spans="2:28" s="2" customFormat="1" ht="14.25" customHeight="1">
      <c r="B165" s="4"/>
      <c r="C165" s="4"/>
      <c r="D165" s="4"/>
      <c r="E165" s="4"/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14"/>
      <c r="W165" s="11"/>
      <c r="X165" s="11"/>
      <c r="Y165" s="11"/>
      <c r="Z165" s="11"/>
      <c r="AA165" s="11"/>
      <c r="AB165" s="11"/>
    </row>
    <row r="166" spans="2:28" s="2" customFormat="1" ht="14.25" customHeight="1">
      <c r="B166" s="4"/>
      <c r="C166" s="4"/>
      <c r="D166" s="4"/>
      <c r="E166" s="11"/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13"/>
      <c r="W166" s="4"/>
      <c r="X166" s="4"/>
      <c r="Y166" s="4"/>
      <c r="Z166" s="4"/>
      <c r="AA166" s="4"/>
      <c r="AB166" s="4"/>
    </row>
    <row r="167" spans="2:28" s="2" customFormat="1" ht="14.25" customHeight="1">
      <c r="B167" s="4"/>
      <c r="C167" s="4"/>
      <c r="D167" s="4"/>
      <c r="E167" s="11"/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13"/>
      <c r="W167" s="4"/>
      <c r="X167" s="4"/>
      <c r="Y167" s="4"/>
      <c r="Z167" s="4"/>
      <c r="AA167" s="4"/>
      <c r="AB167" s="4"/>
    </row>
    <row r="168" spans="2:28" s="2" customFormat="1" ht="14.25" customHeight="1">
      <c r="B168" s="4"/>
      <c r="C168" s="4"/>
      <c r="D168" s="4"/>
      <c r="E168" s="15"/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"/>
      <c r="Y168" s="3"/>
      <c r="Z168" s="3"/>
      <c r="AA168" s="3"/>
      <c r="AB168" s="3"/>
    </row>
    <row r="169" spans="2:28" s="2" customFormat="1" ht="14.25" customHeight="1">
      <c r="B169" s="4"/>
      <c r="C169" s="4"/>
      <c r="D169" s="4"/>
      <c r="E169" s="4"/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3"/>
      <c r="X169" s="4"/>
      <c r="Y169" s="4"/>
      <c r="Z169" s="4"/>
      <c r="AA169" s="4"/>
      <c r="AB169" s="4"/>
    </row>
    <row r="170" spans="2:28" s="2" customFormat="1" ht="14.25" customHeight="1">
      <c r="B170" s="4"/>
      <c r="C170" s="4"/>
      <c r="D170" s="4"/>
      <c r="E170" s="12"/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14"/>
      <c r="X170" s="11"/>
      <c r="Y170" s="11"/>
      <c r="Z170" s="11"/>
      <c r="AA170" s="11"/>
      <c r="AB170" s="11"/>
    </row>
    <row r="171" spans="2:28" s="2" customFormat="1" ht="14.25" customHeight="1">
      <c r="B171" s="4"/>
      <c r="C171" s="4"/>
      <c r="D171" s="4"/>
      <c r="E171" s="4"/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14"/>
      <c r="X171" s="11"/>
      <c r="Y171" s="11"/>
      <c r="Z171" s="11"/>
      <c r="AA171" s="11"/>
      <c r="AB171" s="11"/>
    </row>
    <row r="172" spans="2:28" s="2" customFormat="1" ht="14.25" customHeight="1">
      <c r="B172" s="4"/>
      <c r="C172" s="4"/>
      <c r="D172" s="4"/>
      <c r="E172" s="11"/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13"/>
      <c r="X172" s="4"/>
      <c r="Y172" s="4"/>
      <c r="Z172" s="4"/>
      <c r="AA172" s="4"/>
      <c r="AB172" s="4"/>
    </row>
    <row r="173" spans="2:28" s="2" customFormat="1" ht="14.25" customHeight="1">
      <c r="B173" s="4"/>
      <c r="C173" s="4"/>
      <c r="D173" s="4"/>
      <c r="E173" s="11"/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13"/>
      <c r="X173" s="4"/>
      <c r="Y173" s="4"/>
      <c r="Z173" s="4"/>
      <c r="AA173" s="4"/>
      <c r="AB173" s="4"/>
    </row>
    <row r="174" spans="2:28" s="2" customFormat="1" ht="14.25" customHeight="1">
      <c r="B174" s="4"/>
      <c r="C174" s="4"/>
      <c r="D174" s="4"/>
      <c r="E174" s="4"/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3"/>
      <c r="AA174" s="3"/>
      <c r="AB174" s="3"/>
    </row>
    <row r="175" spans="2:28" s="2" customFormat="1" ht="14.25" customHeight="1">
      <c r="B175" s="4"/>
      <c r="C175" s="4"/>
      <c r="D175" s="4"/>
      <c r="E175" s="4"/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"/>
      <c r="Y175" s="4"/>
      <c r="Z175" s="4"/>
      <c r="AA175" s="4"/>
      <c r="AB175" s="4"/>
    </row>
    <row r="176" spans="2:28" s="2" customFormat="1" ht="14.25" customHeight="1">
      <c r="B176" s="4"/>
      <c r="C176" s="4"/>
      <c r="D176" s="4"/>
      <c r="E176" s="12"/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14"/>
      <c r="Y176" s="11"/>
      <c r="Z176" s="11"/>
      <c r="AA176" s="11"/>
      <c r="AB176" s="11"/>
    </row>
    <row r="177" spans="2:30" s="2" customFormat="1" ht="14.25" customHeight="1">
      <c r="B177" s="4"/>
      <c r="C177" s="4"/>
      <c r="D177" s="4"/>
      <c r="E177" s="4"/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14"/>
      <c r="Y177" s="11"/>
      <c r="Z177" s="11"/>
      <c r="AA177" s="11"/>
      <c r="AB177" s="11"/>
    </row>
    <row r="178" spans="2:30" s="2" customFormat="1" ht="14.25" customHeight="1">
      <c r="B178" s="4"/>
      <c r="C178" s="4"/>
      <c r="D178" s="4"/>
      <c r="E178" s="11"/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13"/>
      <c r="Y178" s="4"/>
      <c r="Z178" s="4"/>
      <c r="AA178" s="4"/>
      <c r="AB178" s="4"/>
    </row>
    <row r="179" spans="2:30" s="2" customFormat="1" ht="14.25" customHeight="1">
      <c r="B179" s="4"/>
      <c r="C179" s="4"/>
      <c r="D179" s="4"/>
      <c r="E179" s="11"/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13"/>
      <c r="Y179" s="4"/>
      <c r="Z179" s="4"/>
      <c r="AA179" s="4"/>
      <c r="AB179" s="4"/>
    </row>
    <row r="180" spans="2:30" s="2" customFormat="1" ht="14.25" customHeight="1">
      <c r="B180" s="4"/>
      <c r="C180" s="4"/>
      <c r="D180" s="4"/>
      <c r="E180" s="4"/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3"/>
      <c r="AA180" s="3"/>
      <c r="AB180" s="3"/>
    </row>
    <row r="181" spans="2:30" s="2" customFormat="1" ht="14.25" customHeight="1">
      <c r="B181" s="4"/>
      <c r="C181" s="4"/>
      <c r="D181" s="4"/>
      <c r="E181" s="4"/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4"/>
      <c r="AA181" s="4"/>
      <c r="AB181" s="4"/>
    </row>
    <row r="182" spans="2:30" s="2" customFormat="1" ht="14.25" customHeight="1">
      <c r="B182" s="4"/>
      <c r="C182" s="4"/>
      <c r="D182" s="4"/>
      <c r="E182" s="12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14"/>
      <c r="Z182" s="11"/>
      <c r="AA182" s="11"/>
      <c r="AB182" s="11"/>
    </row>
    <row r="183" spans="2:30" s="2" customFormat="1" ht="14.25" customHeight="1">
      <c r="B183" s="4"/>
      <c r="C183" s="4"/>
      <c r="D183" s="4"/>
      <c r="E183" s="4"/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14"/>
      <c r="Z183" s="11"/>
      <c r="AA183" s="11"/>
      <c r="AB183" s="11"/>
    </row>
    <row r="184" spans="2:30" s="2" customFormat="1" ht="14.25" customHeight="1">
      <c r="B184" s="4"/>
      <c r="C184" s="4"/>
      <c r="D184" s="4"/>
      <c r="E184" s="11"/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13"/>
      <c r="Z184" s="4"/>
      <c r="AA184" s="4"/>
      <c r="AB184" s="4"/>
    </row>
    <row r="185" spans="2:30" s="2" customFormat="1" ht="14.25" customHeight="1">
      <c r="B185" s="4"/>
      <c r="C185" s="4"/>
      <c r="D185" s="4"/>
      <c r="E185" s="11"/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13"/>
      <c r="Z185" s="4"/>
      <c r="AA185" s="4"/>
      <c r="AB185" s="4"/>
    </row>
    <row r="186" spans="2:30" s="2" customFormat="1" ht="14.25" customHeight="1">
      <c r="B186" s="4"/>
      <c r="C186" s="4"/>
      <c r="D186" s="4"/>
      <c r="E186" s="4"/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13"/>
      <c r="Z186" s="4"/>
      <c r="AA186" s="3"/>
      <c r="AB186" s="3"/>
    </row>
    <row r="187" spans="2:30" s="2" customFormat="1" ht="14.25" customHeight="1">
      <c r="B187" s="4"/>
      <c r="C187" s="4"/>
      <c r="D187" s="4"/>
      <c r="E187" s="4"/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13"/>
      <c r="Z187" s="3"/>
      <c r="AA187" s="4"/>
      <c r="AB187" s="4"/>
    </row>
    <row r="188" spans="2:30" s="2" customFormat="1" ht="14.25" customHeight="1">
      <c r="B188" s="4"/>
      <c r="C188" s="4"/>
      <c r="D188" s="4"/>
      <c r="E188" s="12"/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13"/>
      <c r="Z188" s="14"/>
      <c r="AA188" s="11"/>
      <c r="AB188" s="11"/>
    </row>
    <row r="189" spans="2:30" s="2" customFormat="1" ht="14.25" customHeight="1">
      <c r="B189" s="4"/>
      <c r="C189" s="4"/>
      <c r="D189" s="4"/>
      <c r="E189" s="4"/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13"/>
      <c r="Z189" s="14"/>
      <c r="AA189" s="11"/>
      <c r="AB189" s="11"/>
      <c r="AC189" s="3"/>
      <c r="AD189" s="3"/>
    </row>
    <row r="190" spans="2:30" s="2" customFormat="1" ht="14.25" customHeight="1">
      <c r="B190" s="4"/>
      <c r="C190" s="4"/>
      <c r="D190" s="4"/>
      <c r="E190" s="11"/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13"/>
      <c r="Z190" s="13"/>
      <c r="AA190" s="4"/>
      <c r="AB190" s="4"/>
      <c r="AC190" s="3"/>
      <c r="AD190" s="3"/>
    </row>
    <row r="191" spans="2:30" s="2" customFormat="1" ht="14.25" customHeight="1">
      <c r="B191" s="4"/>
      <c r="C191" s="4"/>
      <c r="D191" s="4"/>
      <c r="E191" s="11"/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13"/>
      <c r="Z191" s="13"/>
      <c r="AA191" s="4"/>
      <c r="AB191" s="4"/>
    </row>
    <row r="192" spans="2:30" s="2" customFormat="1" ht="14.25" customHeight="1">
      <c r="B192" s="4"/>
      <c r="C192" s="4"/>
      <c r="D192" s="4"/>
      <c r="E192" s="4"/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13"/>
      <c r="Z192" s="4"/>
      <c r="AA192" s="4"/>
      <c r="AB192" s="3"/>
      <c r="AC192" s="3"/>
      <c r="AD192" s="3"/>
    </row>
    <row r="193" spans="1:28" s="2" customFormat="1" ht="14.25" customHeight="1">
      <c r="B193" s="4"/>
      <c r="C193" s="4"/>
      <c r="D193" s="4"/>
      <c r="E193" s="4"/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4"/>
    </row>
    <row r="194" spans="1:28" s="2" customFormat="1" ht="14.25" customHeight="1">
      <c r="A194" s="3"/>
      <c r="B194" s="3"/>
      <c r="C194" s="3"/>
      <c r="D194" s="4"/>
      <c r="E194" s="12"/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14"/>
      <c r="AB194" s="11"/>
    </row>
    <row r="195" spans="1:28" s="2" customFormat="1" ht="14.25" customHeight="1">
      <c r="A195" s="3"/>
      <c r="B195" s="3"/>
      <c r="C195" s="3"/>
      <c r="D195" s="4"/>
      <c r="E195" s="4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14"/>
      <c r="AB195" s="11"/>
    </row>
    <row r="196" spans="1:28" s="2" customFormat="1" ht="14.25" customHeight="1">
      <c r="A196" s="3"/>
      <c r="B196" s="3"/>
      <c r="C196" s="3"/>
      <c r="D196" s="4"/>
      <c r="E196" s="11"/>
      <c r="AA196" s="13"/>
      <c r="AB196" s="4"/>
    </row>
    <row r="197" spans="1:28" s="2" customFormat="1" ht="14.25" customHeight="1">
      <c r="A197" s="3"/>
      <c r="B197" s="3"/>
      <c r="C197" s="3"/>
      <c r="D197" s="4"/>
      <c r="E197" s="11"/>
      <c r="AA197" s="13"/>
      <c r="AB197" s="4"/>
    </row>
    <row r="198" spans="1:28" s="2" customFormat="1" ht="14.25" customHeight="1">
      <c r="A198" s="3"/>
      <c r="B198" s="3"/>
      <c r="C198" s="3"/>
      <c r="D198" s="4"/>
      <c r="E198" s="4"/>
    </row>
    <row r="199" spans="1:28" s="2" customFormat="1" ht="14.25" customHeight="1">
      <c r="A199" s="3"/>
      <c r="B199" s="3"/>
      <c r="C199" s="3"/>
      <c r="D199" s="4"/>
      <c r="E199" s="4"/>
    </row>
    <row r="200" spans="1:28" s="2" customFormat="1" ht="14.25" customHeight="1">
      <c r="A200" s="3"/>
      <c r="B200" s="3"/>
      <c r="C200" s="3"/>
      <c r="D200" s="4"/>
      <c r="E200" s="12"/>
    </row>
    <row r="201" spans="1:28" s="2" customFormat="1" ht="14.25" customHeight="1">
      <c r="A201" s="3"/>
      <c r="B201" s="3"/>
      <c r="C201" s="3"/>
      <c r="D201" s="4"/>
      <c r="E201" s="4"/>
    </row>
    <row r="202" spans="1:28" s="2" customFormat="1" ht="14.25" customHeight="1">
      <c r="A202" s="3"/>
      <c r="B202" s="3"/>
      <c r="C202" s="3"/>
      <c r="D202" s="4"/>
      <c r="E202" s="11"/>
    </row>
    <row r="203" spans="1:28" s="2" customFormat="1" ht="14.25" customHeight="1">
      <c r="A203" s="3"/>
      <c r="B203" s="3"/>
      <c r="C203" s="3"/>
      <c r="D203" s="4"/>
      <c r="E203" s="11"/>
    </row>
    <row r="204" spans="1:28" s="2" customFormat="1" ht="14.25" customHeight="1">
      <c r="A204" s="3"/>
      <c r="B204" s="3"/>
      <c r="C204" s="3"/>
      <c r="D204" s="4"/>
      <c r="E204" s="4"/>
    </row>
    <row r="205" spans="1:28" s="2" customFormat="1" ht="14.25" customHeight="1">
      <c r="A205" s="3"/>
      <c r="B205" s="3"/>
      <c r="C205" s="3"/>
      <c r="D205" s="4"/>
      <c r="E205" s="4"/>
    </row>
    <row r="206" spans="1:28" s="2" customFormat="1" ht="14.25" customHeight="1">
      <c r="A206" s="3"/>
      <c r="B206" s="3"/>
      <c r="C206" s="3"/>
      <c r="D206" s="4"/>
      <c r="E206" s="12"/>
    </row>
    <row r="207" spans="1:28" s="2" customFormat="1" ht="14.25" customHeight="1">
      <c r="A207" s="3"/>
      <c r="B207" s="3"/>
      <c r="C207" s="3"/>
      <c r="D207" s="4"/>
      <c r="E207" s="4"/>
    </row>
    <row r="208" spans="1:28" s="2" customFormat="1" ht="14.25" customHeight="1">
      <c r="A208" s="3"/>
      <c r="B208" s="3"/>
      <c r="C208" s="3"/>
      <c r="D208" s="4"/>
      <c r="E208" s="11"/>
    </row>
    <row r="209" spans="1:5" s="2" customFormat="1" ht="14.25" customHeight="1">
      <c r="A209" s="3"/>
      <c r="B209" s="3"/>
      <c r="C209" s="3"/>
      <c r="D209" s="4"/>
      <c r="E209" s="11"/>
    </row>
    <row r="210" spans="1:5" s="2" customFormat="1" ht="14.25" customHeight="1">
      <c r="A210" s="3"/>
      <c r="B210" s="3"/>
      <c r="C210" s="3"/>
      <c r="D210" s="4"/>
      <c r="E210" s="4"/>
    </row>
    <row r="211" spans="1:5" s="2" customFormat="1" ht="14.25" customHeight="1">
      <c r="A211" s="3"/>
      <c r="B211" s="3"/>
      <c r="C211" s="3"/>
      <c r="D211" s="4"/>
      <c r="E211" s="4"/>
    </row>
    <row r="212" spans="1:5" s="2" customFormat="1" ht="14.25" customHeight="1">
      <c r="A212" s="3"/>
      <c r="B212" s="3"/>
      <c r="C212" s="3"/>
      <c r="D212" s="4"/>
      <c r="E212" s="12"/>
    </row>
    <row r="213" spans="1:5" s="2" customFormat="1" ht="14.25" customHeight="1">
      <c r="A213" s="3"/>
      <c r="B213" s="3"/>
      <c r="C213" s="3"/>
      <c r="D213" s="4"/>
      <c r="E213" s="4"/>
    </row>
    <row r="214" spans="1:5" s="2" customFormat="1" ht="14.25" customHeight="1">
      <c r="A214" s="3"/>
      <c r="B214" s="3"/>
      <c r="C214" s="3"/>
      <c r="D214" s="4"/>
      <c r="E214" s="11"/>
    </row>
    <row r="215" spans="1:5" s="2" customFormat="1" ht="14.25" customHeight="1">
      <c r="A215" s="3"/>
      <c r="B215" s="3"/>
      <c r="C215" s="3"/>
      <c r="D215" s="4"/>
      <c r="E215" s="11"/>
    </row>
    <row r="216" spans="1:5" s="2" customFormat="1" ht="14.25" customHeight="1">
      <c r="A216" s="3"/>
      <c r="B216" s="3"/>
      <c r="C216" s="3"/>
      <c r="D216" s="4"/>
      <c r="E216" s="4"/>
    </row>
    <row r="217" spans="1:5" s="2" customFormat="1" ht="14.25" customHeight="1">
      <c r="A217" s="3"/>
      <c r="B217" s="3"/>
      <c r="C217" s="3"/>
      <c r="D217" s="4"/>
      <c r="E217" s="4"/>
    </row>
    <row r="218" spans="1:5" s="2" customFormat="1" ht="14.25" customHeight="1">
      <c r="A218" s="3"/>
      <c r="B218" s="3"/>
      <c r="C218" s="3"/>
      <c r="D218" s="4"/>
      <c r="E218" s="12"/>
    </row>
    <row r="219" spans="1:5" s="2" customFormat="1" ht="14.25" customHeight="1">
      <c r="A219" s="3"/>
      <c r="B219" s="3"/>
      <c r="C219" s="3"/>
      <c r="D219" s="4"/>
      <c r="E219" s="4"/>
    </row>
    <row r="220" spans="1:5" s="2" customFormat="1" ht="14.25" customHeight="1">
      <c r="A220" s="3"/>
      <c r="B220" s="3"/>
      <c r="C220" s="3"/>
      <c r="D220" s="4"/>
      <c r="E220" s="11"/>
    </row>
    <row r="221" spans="1:5" s="2" customFormat="1" ht="14.25" customHeight="1">
      <c r="A221" s="3"/>
      <c r="B221" s="3"/>
      <c r="C221" s="3"/>
      <c r="D221" s="4"/>
      <c r="E221" s="11"/>
    </row>
    <row r="222" spans="1:5" s="2" customFormat="1" ht="14.25" customHeight="1">
      <c r="A222" s="3"/>
      <c r="B222" s="3"/>
      <c r="C222" s="3"/>
      <c r="D222" s="4"/>
      <c r="E222" s="4"/>
    </row>
    <row r="223" spans="1:5" s="2" customFormat="1" ht="14.25" customHeight="1">
      <c r="A223" s="3"/>
      <c r="B223" s="3"/>
      <c r="C223" s="3"/>
      <c r="D223" s="4"/>
      <c r="E223" s="4"/>
    </row>
    <row r="224" spans="1:5" s="2" customFormat="1" ht="14.25" customHeight="1">
      <c r="A224" s="3"/>
      <c r="B224" s="3"/>
      <c r="C224" s="3"/>
      <c r="D224" s="4"/>
      <c r="E224" s="12"/>
    </row>
    <row r="225" spans="1:69" s="2" customFormat="1" ht="14.25" customHeight="1">
      <c r="A225" s="3"/>
      <c r="B225" s="3"/>
      <c r="C225" s="3"/>
      <c r="D225" s="4"/>
      <c r="E225" s="4"/>
    </row>
    <row r="226" spans="1:69" s="2" customFormat="1" ht="14.25" customHeight="1">
      <c r="A226" s="3"/>
      <c r="B226" s="3"/>
      <c r="C226" s="3"/>
      <c r="D226" s="4"/>
      <c r="E226" s="11"/>
    </row>
    <row r="227" spans="1:69" s="2" customFormat="1" ht="14.25" customHeight="1">
      <c r="A227" s="3"/>
      <c r="B227" s="3"/>
      <c r="C227" s="3"/>
      <c r="D227" s="4"/>
      <c r="E227" s="11"/>
    </row>
    <row r="228" spans="1:69" s="2" customFormat="1" ht="14.25" customHeight="1">
      <c r="E228" s="4"/>
    </row>
    <row r="229" spans="1:69" s="2" customFormat="1" ht="14.25" customHeight="1">
      <c r="E229" s="4"/>
    </row>
    <row r="230" spans="1:69" s="2" customFormat="1" ht="14.25" customHeight="1"/>
    <row r="231" spans="1:69" s="2" customFormat="1" ht="14.25" customHeight="1"/>
    <row r="232" spans="1:69" s="2" customFormat="1" ht="14.25" customHeight="1">
      <c r="B232" s="3" t="str">
        <f>B2</f>
        <v>Mcimobi</v>
      </c>
      <c r="C232" s="3" t="str">
        <f>C2</f>
        <v>AWSimobi</v>
      </c>
      <c r="D232" s="3" t="str">
        <f>D2</f>
        <v>Aceimobi</v>
      </c>
      <c r="AD232" s="49" t="s">
        <v>54</v>
      </c>
      <c r="AE232" s="3"/>
      <c r="AF232" s="3"/>
      <c r="BB232" s="47" t="s">
        <v>127</v>
      </c>
      <c r="BC232" s="7"/>
    </row>
    <row r="233" spans="1:69" s="2" customFormat="1" ht="14.25" customHeight="1">
      <c r="A233" s="3" t="str">
        <f>CONCATENATE("n=",ROUNDUP((MAX($H$59:$AB$59)/(100)*((COUNTA($A$232:$A232)+1))),0))</f>
        <v>n=1</v>
      </c>
      <c r="B233" s="2">
        <f>IF(ISBLANK(VLOOKUP($A233,$A$3:$D$57,COUNT($B$3:B$3)+1,FALSE)),NA(),VLOOKUP($A233,$A$3:$D$57,COUNT($B$3:B$3)+1,FALSE))</f>
        <v>26.43</v>
      </c>
      <c r="C233" s="2">
        <f>IF(ISBLANK(VLOOKUP($A233,$A$3:$D$57,COUNT($B$3:C$3)+1,FALSE)),NA(),VLOOKUP($A233,$A$3:$D$57,COUNT($B$3:C$3)+1,FALSE))</f>
        <v>33.42</v>
      </c>
      <c r="D233" s="2">
        <f>IF(ISBLANK(VLOOKUP($A233,$A$3:$D$57,COUNT($B$3:D$3)+1,FALSE)),NA(),VLOOKUP($A233,$A$3:$D$57,COUNT($B$3:D$3)+1,FALSE))</f>
        <v>25.13</v>
      </c>
      <c r="AD233" s="3"/>
      <c r="AE233" s="3"/>
      <c r="AF233" s="3"/>
      <c r="AG233" s="3" t="s">
        <v>47</v>
      </c>
      <c r="AH233" s="3" t="s">
        <v>46</v>
      </c>
      <c r="AI233" s="3" t="s">
        <v>45</v>
      </c>
      <c r="AJ233" s="3" t="s">
        <v>44</v>
      </c>
      <c r="AK233" s="3" t="s">
        <v>43</v>
      </c>
      <c r="AL233" s="3" t="s">
        <v>42</v>
      </c>
      <c r="AM233" s="3" t="s">
        <v>41</v>
      </c>
      <c r="AN233" s="3" t="s">
        <v>40</v>
      </c>
      <c r="AO233" s="3" t="s">
        <v>39</v>
      </c>
      <c r="AP233" s="3" t="s">
        <v>38</v>
      </c>
      <c r="AQ233" s="3" t="s">
        <v>37</v>
      </c>
      <c r="AR233" s="3" t="s">
        <v>36</v>
      </c>
      <c r="AS233" s="3" t="s">
        <v>35</v>
      </c>
      <c r="AT233" s="3" t="s">
        <v>34</v>
      </c>
      <c r="AU233" s="3" t="s">
        <v>33</v>
      </c>
      <c r="AV233" s="3" t="s">
        <v>32</v>
      </c>
      <c r="AW233" s="3" t="s">
        <v>31</v>
      </c>
      <c r="AX233" s="3" t="s">
        <v>30</v>
      </c>
      <c r="AY233" s="3" t="s">
        <v>29</v>
      </c>
      <c r="AZ233" s="3" t="s">
        <v>28</v>
      </c>
      <c r="BB233" s="47" t="s">
        <v>126</v>
      </c>
      <c r="BC233" s="46" t="s">
        <v>125</v>
      </c>
      <c r="BD233" s="46" t="s">
        <v>124</v>
      </c>
      <c r="BE233" s="46" t="s">
        <v>123</v>
      </c>
      <c r="BF233" s="46" t="s">
        <v>122</v>
      </c>
      <c r="BG233" s="46" t="s">
        <v>121</v>
      </c>
      <c r="BH233" s="46" t="s">
        <v>120</v>
      </c>
      <c r="BI233" s="46" t="s">
        <v>119</v>
      </c>
      <c r="BJ233" s="46" t="s">
        <v>118</v>
      </c>
      <c r="BK233" s="46" t="s">
        <v>117</v>
      </c>
      <c r="BL233" s="46" t="s">
        <v>116</v>
      </c>
      <c r="BM233" s="46" t="s">
        <v>115</v>
      </c>
      <c r="BN233" s="46" t="s">
        <v>114</v>
      </c>
      <c r="BP233" s="3" t="e">
        <f>HLOOKUP($H$61,$BC$233:$BN$241,1,FALSE)</f>
        <v>#N/A</v>
      </c>
    </row>
    <row r="234" spans="1:69" s="2" customFormat="1" ht="14.25" customHeight="1">
      <c r="A234" s="3" t="str">
        <f>CONCATENATE("n=",ROUNDUP((MAX($H$59:$AB$59)/(100)*((COUNTA($A$232:$A233)+1))),0))</f>
        <v>n=2</v>
      </c>
      <c r="B234" s="2">
        <f>IF(ISBLANK(VLOOKUP($A234,$A$3:$D$57,COUNT($B$3:B$3)+1,FALSE)),NA(),VLOOKUP($A234,$A$3:$D$57,COUNT($B$3:B$3)+1,FALSE))</f>
        <v>16.23</v>
      </c>
      <c r="C234" s="2">
        <f>IF(ISBLANK(VLOOKUP($A234,$A$3:$D$57,COUNT($B$3:C$3)+1,FALSE)),NA(),VLOOKUP($A234,$A$3:$D$57,COUNT($B$3:C$3)+1,FALSE))</f>
        <v>18.73</v>
      </c>
      <c r="D234" s="2">
        <f>IF(ISBLANK(VLOOKUP($A234,$A$3:$D$57,COUNT($B$3:D$3)+1,FALSE)),NA(),VLOOKUP($A234,$A$3:$D$57,COUNT($B$3:D$3)+1,FALSE))</f>
        <v>20.16</v>
      </c>
      <c r="AD234" s="3" t="s">
        <v>26</v>
      </c>
      <c r="AE234" s="3">
        <v>5</v>
      </c>
      <c r="AF234" s="3" t="s">
        <v>25</v>
      </c>
      <c r="AG234" s="8">
        <v>2.57</v>
      </c>
      <c r="AH234" s="8">
        <v>3.03</v>
      </c>
      <c r="AI234" s="8">
        <v>3.29</v>
      </c>
      <c r="AJ234" s="8">
        <v>3.48</v>
      </c>
      <c r="AK234" s="8">
        <v>3.62</v>
      </c>
      <c r="AL234" s="8">
        <v>3.73</v>
      </c>
      <c r="AM234" s="8">
        <v>3.82</v>
      </c>
      <c r="AN234" s="8">
        <v>3.9</v>
      </c>
      <c r="AO234" s="8">
        <v>3.97</v>
      </c>
      <c r="AP234" s="8">
        <v>4.03</v>
      </c>
      <c r="AQ234" s="8">
        <v>4.09</v>
      </c>
      <c r="AR234" s="8">
        <v>4.1399999999999997</v>
      </c>
      <c r="AS234" s="8">
        <v>4.18</v>
      </c>
      <c r="AT234" s="8">
        <v>4.22</v>
      </c>
      <c r="AU234" s="8">
        <v>4.26</v>
      </c>
      <c r="AV234" s="8">
        <v>4.29</v>
      </c>
      <c r="AW234" s="8">
        <v>4.32</v>
      </c>
      <c r="AX234" s="8">
        <v>4.3600000000000003</v>
      </c>
      <c r="AY234" s="8">
        <v>4.3899999999999997</v>
      </c>
      <c r="AZ234" s="8">
        <v>4.42</v>
      </c>
      <c r="BB234" s="43" t="s">
        <v>53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P234" s="2" t="e">
        <f>HLOOKUP($H$61,$BC$233:$BN$241,2,FALSE)</f>
        <v>#N/A</v>
      </c>
      <c r="BQ234" s="43">
        <v>1</v>
      </c>
    </row>
    <row r="235" spans="1:69" s="2" customFormat="1" ht="14.25" customHeight="1">
      <c r="A235" s="3" t="str">
        <f>CONCATENATE("n=",ROUNDUP((MAX($H$59:$AB$59)/(100)*((COUNTA($A$232:$A234)+1))),0))</f>
        <v>n=2</v>
      </c>
      <c r="B235" s="2">
        <f>IF(ISBLANK(VLOOKUP($A235,$A$3:$D$57,COUNT($B$3:B$3)+1,FALSE)),NA(),VLOOKUP($A235,$A$3:$D$57,COUNT($B$3:B$3)+1,FALSE))</f>
        <v>16.23</v>
      </c>
      <c r="C235" s="2">
        <f>IF(ISBLANK(VLOOKUP($A235,$A$3:$D$57,COUNT($B$3:C$3)+1,FALSE)),NA(),VLOOKUP($A235,$A$3:$D$57,COUNT($B$3:C$3)+1,FALSE))</f>
        <v>18.73</v>
      </c>
      <c r="D235" s="2">
        <f>IF(ISBLANK(VLOOKUP($A235,$A$3:$D$57,COUNT($B$3:D$3)+1,FALSE)),NA(),VLOOKUP($A235,$A$3:$D$57,COUNT($B$3:D$3)+1,FALSE))</f>
        <v>20.16</v>
      </c>
      <c r="AD235" s="3"/>
      <c r="AE235" s="3"/>
      <c r="AF235" s="3" t="s">
        <v>24</v>
      </c>
      <c r="AG235" s="8">
        <v>4.03</v>
      </c>
      <c r="AH235" s="8">
        <v>4.63</v>
      </c>
      <c r="AI235" s="8">
        <v>4.9800000000000004</v>
      </c>
      <c r="AJ235" s="8">
        <v>5.22</v>
      </c>
      <c r="AK235" s="8">
        <v>5.41</v>
      </c>
      <c r="AL235" s="8">
        <v>5.56</v>
      </c>
      <c r="AM235" s="8">
        <v>5.69</v>
      </c>
      <c r="AN235" s="8">
        <v>5.8</v>
      </c>
      <c r="AO235" s="8">
        <v>5.89</v>
      </c>
      <c r="AP235" s="8">
        <v>5.98</v>
      </c>
      <c r="AQ235" s="8">
        <v>6.05</v>
      </c>
      <c r="AR235" s="8">
        <v>6.12</v>
      </c>
      <c r="AS235" s="8">
        <v>6.18</v>
      </c>
      <c r="AT235" s="8">
        <v>6.24</v>
      </c>
      <c r="AU235" s="8">
        <v>6.3</v>
      </c>
      <c r="AV235" s="8">
        <v>6.34</v>
      </c>
      <c r="AW235" s="8">
        <v>6.39</v>
      </c>
      <c r="AX235" s="8">
        <v>6.43</v>
      </c>
      <c r="AY235" s="8">
        <v>6.48</v>
      </c>
      <c r="AZ235" s="8">
        <v>6.52</v>
      </c>
      <c r="BB235" s="45" t="s">
        <v>113</v>
      </c>
      <c r="BC235" s="8">
        <v>4</v>
      </c>
      <c r="BD235" s="8">
        <v>4.67</v>
      </c>
      <c r="BE235" s="8">
        <v>4.5</v>
      </c>
      <c r="BF235" s="8">
        <v>3.6</v>
      </c>
      <c r="BG235" s="8">
        <v>4</v>
      </c>
      <c r="BH235" s="8">
        <v>3.71</v>
      </c>
      <c r="BI235" s="8">
        <v>4</v>
      </c>
      <c r="BJ235" s="8">
        <v>3.56</v>
      </c>
      <c r="BK235" s="8">
        <v>5.4</v>
      </c>
      <c r="BL235" s="8">
        <v>5.4</v>
      </c>
      <c r="BM235" s="8">
        <v>4.8</v>
      </c>
      <c r="BN235" s="8">
        <v>5.16</v>
      </c>
      <c r="BP235" s="2" t="e">
        <f>HLOOKUP($H$61,$BC$233:$BN$241,3,FALSE)</f>
        <v>#N/A</v>
      </c>
      <c r="BQ235" s="43">
        <v>0.2</v>
      </c>
    </row>
    <row r="236" spans="1:69" s="2" customFormat="1" ht="14.25" customHeight="1">
      <c r="A236" s="3" t="str">
        <f>CONCATENATE("n=",ROUNDUP((MAX($H$59:$AB$59)/(100)*((COUNTA($A$232:$A235)+1))),0))</f>
        <v>n=3</v>
      </c>
      <c r="B236" s="2">
        <f>IF(ISBLANK(VLOOKUP($A236,$A$3:$D$57,COUNT($B$3:B$3)+1,FALSE)),NA(),VLOOKUP($A236,$A$3:$D$57,COUNT($B$3:B$3)+1,FALSE))</f>
        <v>23.68</v>
      </c>
      <c r="C236" s="2">
        <f>IF(ISBLANK(VLOOKUP($A236,$A$3:$D$57,COUNT($B$3:C$3)+1,FALSE)),NA(),VLOOKUP($A236,$A$3:$D$57,COUNT($B$3:C$3)+1,FALSE))</f>
        <v>12.98</v>
      </c>
      <c r="D236" s="2">
        <f>IF(ISBLANK(VLOOKUP($A236,$A$3:$D$57,COUNT($B$3:D$3)+1,FALSE)),NA(),VLOOKUP($A236,$A$3:$D$57,COUNT($B$3:D$3)+1,FALSE))</f>
        <v>33.11</v>
      </c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B236" s="45" t="s">
        <v>52</v>
      </c>
      <c r="BC236" s="48">
        <v>6</v>
      </c>
      <c r="BD236" s="8">
        <v>6</v>
      </c>
      <c r="BE236" s="8">
        <v>6</v>
      </c>
      <c r="BF236" s="8">
        <v>5.2</v>
      </c>
      <c r="BG236" s="8">
        <v>5.33</v>
      </c>
      <c r="BH236" s="8">
        <v>5.43</v>
      </c>
      <c r="BI236" s="8">
        <v>5.25</v>
      </c>
      <c r="BJ236" s="8">
        <v>5.56</v>
      </c>
      <c r="BK236" s="8">
        <v>6</v>
      </c>
      <c r="BL236" s="8">
        <v>6.6</v>
      </c>
      <c r="BM236" s="8">
        <v>6.3</v>
      </c>
      <c r="BN236" s="8">
        <v>6.36</v>
      </c>
      <c r="BP236" s="2" t="e">
        <f>HLOOKUP($H$61,$BC$233:$BN$241,4,FALSE)</f>
        <v>#N/A</v>
      </c>
      <c r="BQ236" s="43">
        <v>0.1</v>
      </c>
    </row>
    <row r="237" spans="1:69" s="2" customFormat="1" ht="14.25" customHeight="1">
      <c r="A237" s="3" t="str">
        <f>CONCATENATE("n=",ROUNDUP((MAX($H$59:$AB$59)/(100)*((COUNTA($A$232:$A236)+1))),0))</f>
        <v>n=3</v>
      </c>
      <c r="B237" s="2">
        <f>IF(ISBLANK(VLOOKUP($A237,$A$3:$D$57,COUNT($B$3:B$3)+1,FALSE)),NA(),VLOOKUP($A237,$A$3:$D$57,COUNT($B$3:B$3)+1,FALSE))</f>
        <v>23.68</v>
      </c>
      <c r="C237" s="2">
        <f>IF(ISBLANK(VLOOKUP($A237,$A$3:$D$57,COUNT($B$3:C$3)+1,FALSE)),NA(),VLOOKUP($A237,$A$3:$D$57,COUNT($B$3:C$3)+1,FALSE))</f>
        <v>12.98</v>
      </c>
      <c r="D237" s="2">
        <f>IF(ISBLANK(VLOOKUP($A237,$A$3:$D$57,COUNT($B$3:D$3)+1,FALSE)),NA(),VLOOKUP($A237,$A$3:$D$57,COUNT($B$3:D$3)+1,FALSE))</f>
        <v>33.11</v>
      </c>
      <c r="AD237" s="3" t="s">
        <v>26</v>
      </c>
      <c r="AE237" s="3">
        <v>6</v>
      </c>
      <c r="AF237" s="3" t="s">
        <v>25</v>
      </c>
      <c r="AG237" s="8">
        <v>2.4500000000000002</v>
      </c>
      <c r="AH237" s="8">
        <v>2.86</v>
      </c>
      <c r="AI237" s="8">
        <v>3.1</v>
      </c>
      <c r="AJ237" s="8">
        <v>3.26</v>
      </c>
      <c r="AK237" s="8">
        <v>3.39</v>
      </c>
      <c r="AL237" s="8">
        <v>3.49</v>
      </c>
      <c r="AM237" s="8">
        <v>3.57</v>
      </c>
      <c r="AN237" s="8">
        <v>3.64</v>
      </c>
      <c r="AO237" s="8">
        <v>3.71</v>
      </c>
      <c r="AP237" s="8">
        <v>3.76</v>
      </c>
      <c r="AQ237" s="8">
        <v>3.81</v>
      </c>
      <c r="AR237" s="8">
        <v>3.86</v>
      </c>
      <c r="AS237" s="8">
        <v>3.9</v>
      </c>
      <c r="AT237" s="8">
        <v>3.93</v>
      </c>
      <c r="AU237" s="8">
        <v>3.97</v>
      </c>
      <c r="AV237" s="8">
        <v>4</v>
      </c>
      <c r="AW237" s="8">
        <v>4.03</v>
      </c>
      <c r="AX237" s="8">
        <v>4.05</v>
      </c>
      <c r="AY237" s="8">
        <v>4.08</v>
      </c>
      <c r="AZ237" s="8">
        <v>4.1100000000000003</v>
      </c>
      <c r="BB237" s="45" t="s">
        <v>25</v>
      </c>
      <c r="BC237" s="48">
        <v>8</v>
      </c>
      <c r="BD237" s="8">
        <v>6</v>
      </c>
      <c r="BE237" s="8">
        <v>6.5</v>
      </c>
      <c r="BF237" s="8">
        <v>6.4</v>
      </c>
      <c r="BG237" s="8">
        <v>7</v>
      </c>
      <c r="BH237" s="8">
        <v>7.14</v>
      </c>
      <c r="BI237" s="8">
        <v>6.25</v>
      </c>
      <c r="BJ237" s="8">
        <v>6.22</v>
      </c>
      <c r="BK237" s="8">
        <v>6</v>
      </c>
      <c r="BL237" s="8">
        <v>7.4</v>
      </c>
      <c r="BM237" s="8">
        <v>7.8</v>
      </c>
      <c r="BN237" s="8">
        <v>7.8</v>
      </c>
      <c r="BP237" s="2" t="e">
        <f>HLOOKUP($H$61,$BC$233:$BN$241,5,FALSE)</f>
        <v>#N/A</v>
      </c>
      <c r="BQ237" s="43">
        <v>0.05</v>
      </c>
    </row>
    <row r="238" spans="1:69" s="2" customFormat="1" ht="14.25" customHeight="1">
      <c r="A238" s="3" t="str">
        <f>CONCATENATE("n=",ROUNDUP((MAX($H$59:$AB$59)/(100)*((COUNTA($A$232:$A237)+1))),0))</f>
        <v>n=4</v>
      </c>
      <c r="B238" s="2">
        <f>IF(ISBLANK(VLOOKUP($A238,$A$3:$D$57,COUNT($B$3:B$3)+1,FALSE)),NA(),VLOOKUP($A238,$A$3:$D$57,COUNT($B$3:B$3)+1,FALSE))</f>
        <v>26.15</v>
      </c>
      <c r="C238" s="2">
        <f>IF(ISBLANK(VLOOKUP($A238,$A$3:$D$57,COUNT($B$3:C$3)+1,FALSE)),NA(),VLOOKUP($A238,$A$3:$D$57,COUNT($B$3:C$3)+1,FALSE))</f>
        <v>72.400000000000006</v>
      </c>
      <c r="D238" s="2">
        <f>IF(ISBLANK(VLOOKUP($A238,$A$3:$D$57,COUNT($B$3:D$3)+1,FALSE)),NA(),VLOOKUP($A238,$A$3:$D$57,COUNT($B$3:D$3)+1,FALSE))</f>
        <v>46.35</v>
      </c>
      <c r="AD238" s="3"/>
      <c r="AE238" s="3"/>
      <c r="AF238" s="3" t="s">
        <v>24</v>
      </c>
      <c r="AG238" s="8">
        <v>3.71</v>
      </c>
      <c r="AH238" s="8">
        <v>4.21</v>
      </c>
      <c r="AI238" s="8">
        <v>4.51</v>
      </c>
      <c r="AJ238" s="8">
        <v>4.71</v>
      </c>
      <c r="AK238" s="8">
        <v>4.87</v>
      </c>
      <c r="AL238" s="8">
        <v>5</v>
      </c>
      <c r="AM238" s="8">
        <v>5.0999999999999996</v>
      </c>
      <c r="AN238" s="8">
        <v>5.2</v>
      </c>
      <c r="AO238" s="8">
        <v>5.28</v>
      </c>
      <c r="AP238" s="8">
        <v>5.35</v>
      </c>
      <c r="AQ238" s="8">
        <v>5.41</v>
      </c>
      <c r="AR238" s="8">
        <v>5.47</v>
      </c>
      <c r="AS238" s="8">
        <v>5.52</v>
      </c>
      <c r="AT238" s="8">
        <v>5.57</v>
      </c>
      <c r="AU238" s="8">
        <v>5.62</v>
      </c>
      <c r="AV238" s="8">
        <v>5.66</v>
      </c>
      <c r="AW238" s="8">
        <v>5.7</v>
      </c>
      <c r="AX238" s="8">
        <v>5.73</v>
      </c>
      <c r="AY238" s="8">
        <v>5.77</v>
      </c>
      <c r="AZ238" s="8">
        <v>5.81</v>
      </c>
      <c r="BB238" s="45" t="s">
        <v>51</v>
      </c>
      <c r="BC238" s="48">
        <v>8</v>
      </c>
      <c r="BD238" s="48">
        <v>7</v>
      </c>
      <c r="BE238" s="8">
        <v>8</v>
      </c>
      <c r="BF238" s="8">
        <v>7.6</v>
      </c>
      <c r="BG238" s="8">
        <v>8.33</v>
      </c>
      <c r="BH238" s="8">
        <v>7.71</v>
      </c>
      <c r="BI238" s="8">
        <v>7.75</v>
      </c>
      <c r="BJ238" s="8">
        <v>8</v>
      </c>
      <c r="BK238" s="48">
        <v>7</v>
      </c>
      <c r="BL238" s="8">
        <v>8.1999999999999993</v>
      </c>
      <c r="BM238" s="8">
        <v>8.4</v>
      </c>
      <c r="BN238" s="8">
        <v>8.76</v>
      </c>
      <c r="BP238" s="2" t="e">
        <f>HLOOKUP($H$61,$BC$233:$BN$241,6,FALSE)</f>
        <v>#N/A</v>
      </c>
      <c r="BQ238" s="43">
        <v>2.5000000000000001E-2</v>
      </c>
    </row>
    <row r="239" spans="1:69" s="2" customFormat="1" ht="14.25" customHeight="1">
      <c r="A239" s="3" t="str">
        <f>CONCATENATE("n=",ROUNDUP((MAX($H$59:$AB$59)/(100)*((COUNTA($A$232:$A238)+1))),0))</f>
        <v>n=4</v>
      </c>
      <c r="B239" s="2">
        <f>IF(ISBLANK(VLOOKUP($A239,$A$3:$D$57,COUNT($B$3:B$3)+1,FALSE)),NA(),VLOOKUP($A239,$A$3:$D$57,COUNT($B$3:B$3)+1,FALSE))</f>
        <v>26.15</v>
      </c>
      <c r="C239" s="2">
        <f>IF(ISBLANK(VLOOKUP($A239,$A$3:$D$57,COUNT($B$3:C$3)+1,FALSE)),NA(),VLOOKUP($A239,$A$3:$D$57,COUNT($B$3:C$3)+1,FALSE))</f>
        <v>72.400000000000006</v>
      </c>
      <c r="D239" s="2">
        <f>IF(ISBLANK(VLOOKUP($A239,$A$3:$D$57,COUNT($B$3:D$3)+1,FALSE)),NA(),VLOOKUP($A239,$A$3:$D$57,COUNT($B$3:D$3)+1,FALSE))</f>
        <v>46.35</v>
      </c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B239" s="45" t="s">
        <v>24</v>
      </c>
      <c r="BC239" s="48">
        <v>8</v>
      </c>
      <c r="BD239" s="48">
        <v>8</v>
      </c>
      <c r="BE239" s="8">
        <v>8</v>
      </c>
      <c r="BF239" s="8">
        <v>8.4</v>
      </c>
      <c r="BG239" s="8">
        <v>9</v>
      </c>
      <c r="BH239" s="8">
        <v>8.86</v>
      </c>
      <c r="BI239" s="8">
        <v>9</v>
      </c>
      <c r="BJ239" s="8">
        <v>9.56</v>
      </c>
      <c r="BK239" s="48">
        <v>8</v>
      </c>
      <c r="BL239" s="8">
        <v>9</v>
      </c>
      <c r="BM239" s="8">
        <v>9.6</v>
      </c>
      <c r="BN239" s="8">
        <v>9.9600000000000009</v>
      </c>
      <c r="BP239" s="2" t="e">
        <f>HLOOKUP($H$61,$BC$233:$BN$241,7,FALSE)</f>
        <v>#N/A</v>
      </c>
      <c r="BQ239" s="43">
        <v>0.01</v>
      </c>
    </row>
    <row r="240" spans="1:69" s="2" customFormat="1" ht="14.25" customHeight="1">
      <c r="A240" s="3" t="str">
        <f>CONCATENATE("n=",ROUNDUP((MAX($H$59:$AB$59)/(100)*((COUNTA($A$232:$A239)+1))),0))</f>
        <v>n=5</v>
      </c>
      <c r="B240" s="2">
        <f>IF(ISBLANK(VLOOKUP($A240,$A$3:$D$57,COUNT($B$3:B$3)+1,FALSE)),NA(),VLOOKUP($A240,$A$3:$D$57,COUNT($B$3:B$3)+1,FALSE))</f>
        <v>41.57</v>
      </c>
      <c r="C240" s="2">
        <f>IF(ISBLANK(VLOOKUP($A240,$A$3:$D$57,COUNT($B$3:C$3)+1,FALSE)),NA(),VLOOKUP($A240,$A$3:$D$57,COUNT($B$3:C$3)+1,FALSE))</f>
        <v>40.6</v>
      </c>
      <c r="D240" s="2">
        <f>IF(ISBLANK(VLOOKUP($A240,$A$3:$D$57,COUNT($B$3:D$3)+1,FALSE)),NA(),VLOOKUP($A240,$A$3:$D$57,COUNT($B$3:D$3)+1,FALSE))</f>
        <v>39.21</v>
      </c>
      <c r="AD240" s="3" t="s">
        <v>26</v>
      </c>
      <c r="AE240" s="3">
        <v>7</v>
      </c>
      <c r="AF240" s="3" t="s">
        <v>25</v>
      </c>
      <c r="AG240" s="8">
        <v>2.36</v>
      </c>
      <c r="AH240" s="8">
        <v>2.75</v>
      </c>
      <c r="AI240" s="8">
        <v>2.97</v>
      </c>
      <c r="AJ240" s="8">
        <v>3.12</v>
      </c>
      <c r="AK240" s="8">
        <v>3.24</v>
      </c>
      <c r="AL240" s="8">
        <v>3.33</v>
      </c>
      <c r="AM240" s="8">
        <v>3.41</v>
      </c>
      <c r="AN240" s="8">
        <v>3.47</v>
      </c>
      <c r="AO240" s="8">
        <v>3.53</v>
      </c>
      <c r="AP240" s="8">
        <v>3.58</v>
      </c>
      <c r="AQ240" s="8">
        <v>3.63</v>
      </c>
      <c r="AR240" s="8">
        <v>3.67</v>
      </c>
      <c r="AS240" s="8">
        <v>3.71</v>
      </c>
      <c r="AT240" s="8">
        <v>3.74</v>
      </c>
      <c r="AU240" s="8">
        <v>3.78</v>
      </c>
      <c r="AV240" s="8">
        <v>3.81</v>
      </c>
      <c r="AW240" s="8">
        <v>3.83</v>
      </c>
      <c r="AX240" s="8">
        <v>3.86</v>
      </c>
      <c r="AY240" s="8">
        <v>3.88</v>
      </c>
      <c r="AZ240" s="8">
        <v>3.91</v>
      </c>
      <c r="BB240" s="45" t="s">
        <v>50</v>
      </c>
      <c r="BC240" s="48">
        <v>8</v>
      </c>
      <c r="BD240" s="48">
        <v>8</v>
      </c>
      <c r="BE240" s="8">
        <v>8</v>
      </c>
      <c r="BF240" s="8">
        <v>10</v>
      </c>
      <c r="BG240" s="8">
        <v>10.33</v>
      </c>
      <c r="BH240" s="8">
        <v>10.29</v>
      </c>
      <c r="BI240" s="8">
        <v>9.75</v>
      </c>
      <c r="BJ240" s="8">
        <v>10.68</v>
      </c>
      <c r="BK240" s="48">
        <v>8</v>
      </c>
      <c r="BL240" s="8">
        <v>9</v>
      </c>
      <c r="BM240" s="8">
        <v>10.199999999999999</v>
      </c>
      <c r="BN240" s="8">
        <v>10.92</v>
      </c>
      <c r="BP240" s="2" t="e">
        <f>HLOOKUP($H$61,$BC$233:$BN$241,8,FALSE)</f>
        <v>#N/A</v>
      </c>
      <c r="BQ240" s="43">
        <v>5.0000000000000001E-3</v>
      </c>
    </row>
    <row r="241" spans="1:69" s="2" customFormat="1" ht="14.25" customHeight="1">
      <c r="A241" s="3" t="str">
        <f>CONCATENATE("n=",ROUNDUP((MAX($H$59:$AB$59)/(100)*((COUNTA($A$232:$A240)+1))),0))</f>
        <v>n=5</v>
      </c>
      <c r="B241" s="2">
        <f>IF(ISBLANK(VLOOKUP($A241,$A$3:$D$57,COUNT($B$3:B$3)+1,FALSE)),NA(),VLOOKUP($A241,$A$3:$D$57,COUNT($B$3:B$3)+1,FALSE))</f>
        <v>41.57</v>
      </c>
      <c r="C241" s="2">
        <f>IF(ISBLANK(VLOOKUP($A241,$A$3:$D$57,COUNT($B$3:C$3)+1,FALSE)),NA(),VLOOKUP($A241,$A$3:$D$57,COUNT($B$3:C$3)+1,FALSE))</f>
        <v>40.6</v>
      </c>
      <c r="D241" s="2">
        <f>IF(ISBLANK(VLOOKUP($A241,$A$3:$D$57,COUNT($B$3:D$3)+1,FALSE)),NA(),VLOOKUP($A241,$A$3:$D$57,COUNT($B$3:D$3)+1,FALSE))</f>
        <v>39.21</v>
      </c>
      <c r="AD241" s="3"/>
      <c r="AE241" s="3"/>
      <c r="AF241" s="3" t="s">
        <v>24</v>
      </c>
      <c r="AG241" s="8">
        <v>3.5</v>
      </c>
      <c r="AH241" s="8">
        <v>3.95</v>
      </c>
      <c r="AI241" s="8">
        <v>4.21</v>
      </c>
      <c r="AJ241" s="8">
        <v>4.3499999999999996</v>
      </c>
      <c r="AK241" s="8">
        <v>4.53</v>
      </c>
      <c r="AL241" s="8">
        <v>4.6399999999999997</v>
      </c>
      <c r="AM241" s="8">
        <v>4.74</v>
      </c>
      <c r="AN241" s="8">
        <v>4.82</v>
      </c>
      <c r="AO241" s="8">
        <v>4.8899999999999997</v>
      </c>
      <c r="AP241" s="8">
        <v>4.95</v>
      </c>
      <c r="AQ241" s="8">
        <v>5.01</v>
      </c>
      <c r="AR241" s="8">
        <v>5.0599999999999996</v>
      </c>
      <c r="AS241" s="8">
        <v>5.0999999999999996</v>
      </c>
      <c r="AT241" s="8">
        <v>5.15</v>
      </c>
      <c r="AU241" s="8">
        <v>5.19</v>
      </c>
      <c r="AV241" s="8">
        <v>5.22</v>
      </c>
      <c r="AW241" s="8">
        <v>5.26</v>
      </c>
      <c r="AX241" s="8">
        <v>5.29</v>
      </c>
      <c r="AY241" s="8">
        <v>5.33</v>
      </c>
      <c r="AZ241" s="8">
        <v>5.36</v>
      </c>
      <c r="BB241" s="43" t="s">
        <v>49</v>
      </c>
      <c r="BC241" s="48">
        <v>12</v>
      </c>
      <c r="BD241" s="48">
        <v>12</v>
      </c>
      <c r="BE241" s="48">
        <v>12</v>
      </c>
      <c r="BF241" s="48">
        <v>16</v>
      </c>
      <c r="BG241" s="48">
        <v>16</v>
      </c>
      <c r="BH241" s="48">
        <v>16</v>
      </c>
      <c r="BI241" s="48">
        <v>16</v>
      </c>
      <c r="BJ241" s="48">
        <v>16</v>
      </c>
      <c r="BK241" s="48">
        <v>12</v>
      </c>
      <c r="BL241" s="48">
        <v>12</v>
      </c>
      <c r="BM241" s="48">
        <v>16</v>
      </c>
      <c r="BN241" s="48">
        <v>16</v>
      </c>
      <c r="BP241" s="2" t="e">
        <f>HLOOKUP($H$61,$BC$233:$BN$241,9,FALSE)</f>
        <v>#N/A</v>
      </c>
      <c r="BQ241" s="43">
        <v>0</v>
      </c>
    </row>
    <row r="242" spans="1:69" s="2" customFormat="1" ht="14.25" customHeight="1">
      <c r="A242" s="3" t="str">
        <f>CONCATENATE("n=",ROUNDUP((MAX($H$59:$AB$59)/(100)*((COUNTA($A$232:$A241)+1))),0))</f>
        <v>n=6</v>
      </c>
      <c r="B242" s="2">
        <f>IF(ISBLANK(VLOOKUP($A242,$A$3:$D$57,COUNT($B$3:B$3)+1,FALSE)),NA(),VLOOKUP($A242,$A$3:$D$57,COUNT($B$3:B$3)+1,FALSE))</f>
        <v>13.96</v>
      </c>
      <c r="C242" s="2">
        <f>IF(ISBLANK(VLOOKUP($A242,$A$3:$D$57,COUNT($B$3:C$3)+1,FALSE)),NA(),VLOOKUP($A242,$A$3:$D$57,COUNT($B$3:C$3)+1,FALSE))</f>
        <v>13.03</v>
      </c>
      <c r="D242" s="2" t="str">
        <f>IF(ISBLANK(VLOOKUP($A242,$A$3:$D$57,COUNT($B$3:D$3)+1,FALSE)),NA(),VLOOKUP($A242,$A$3:$D$57,COUNT($B$3:D$3)+1,FALSE))</f>
        <v>fault</v>
      </c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C242" s="8"/>
      <c r="BP242" s="2">
        <f>((12/(COUNT($B$3:$D$3)*COUNT($B$3:$B$57)*(COUNT($B$3:$D$3)+1)))*(SUM($H$60:$AB$60)))-3*COUNT($B$3:$B$57)*(COUNT($B$3:$D$3)+1)</f>
        <v>-22.74545454545455</v>
      </c>
      <c r="BQ242" s="43" t="e">
        <f>VLOOKUP(LARGE(BP234:BP242,RANK(BP242,BP234:BP242)-1),BP234:BQ241,2,FALSE)-(VLOOKUP(LARGE(BP234:BP242,RANK(BP242,BP234:BP242)-1),BP234:BQ241,2,FALSE)-VLOOKUP(LARGE(BP234:BP242,RANK(BP242,BP234:BP242)+1),BP234:BQ241,2,FALSE))/(LARGE(BP234:BP242,RANK(BP242,BP234:BP242)+1)-LARGE(BP234:BP242,RANK(BP242,BP234:BP242)-1))*(BP242-LARGE(BP234:BP242,RANK(BP242,BP234:BP242)-1))</f>
        <v>#N/A</v>
      </c>
    </row>
    <row r="243" spans="1:69" s="2" customFormat="1" ht="14.25" customHeight="1">
      <c r="A243" s="3" t="str">
        <f>CONCATENATE("n=",ROUNDUP((MAX($H$59:$AB$59)/(100)*((COUNTA($A$232:$A242)+1))),0))</f>
        <v>n=7</v>
      </c>
      <c r="B243" s="2">
        <f>IF(ISBLANK(VLOOKUP($A243,$A$3:$D$57,COUNT($B$3:B$3)+1,FALSE)),NA(),VLOOKUP($A243,$A$3:$D$57,COUNT($B$3:B$3)+1,FALSE))</f>
        <v>11.3</v>
      </c>
      <c r="C243" s="2">
        <f>IF(ISBLANK(VLOOKUP($A243,$A$3:$D$57,COUNT($B$3:C$3)+1,FALSE)),NA(),VLOOKUP($A243,$A$3:$D$57,COUNT($B$3:C$3)+1,FALSE))</f>
        <v>17.16</v>
      </c>
      <c r="D243" s="2">
        <f>IF(ISBLANK(VLOOKUP($A243,$A$3:$D$57,COUNT($B$3:D$3)+1,FALSE)),NA(),VLOOKUP($A243,$A$3:$D$57,COUNT($B$3:D$3)+1,FALSE))</f>
        <v>41.07</v>
      </c>
      <c r="AD243" s="3" t="s">
        <v>26</v>
      </c>
      <c r="AE243" s="3">
        <v>8</v>
      </c>
      <c r="AF243" s="3" t="s">
        <v>25</v>
      </c>
      <c r="AG243" s="8">
        <v>2.31</v>
      </c>
      <c r="AH243" s="8">
        <v>2.67</v>
      </c>
      <c r="AI243" s="8">
        <v>2.88</v>
      </c>
      <c r="AJ243" s="8">
        <v>3.02</v>
      </c>
      <c r="AK243" s="8">
        <v>3.13</v>
      </c>
      <c r="AL243" s="8">
        <v>3.22</v>
      </c>
      <c r="AM243" s="8">
        <v>3.29</v>
      </c>
      <c r="AN243" s="8">
        <v>3.35</v>
      </c>
      <c r="AO243" s="8">
        <v>3.41</v>
      </c>
      <c r="AP243" s="8">
        <v>3.46</v>
      </c>
      <c r="AQ243" s="8">
        <v>3.5</v>
      </c>
      <c r="AR243" s="8">
        <v>3.54</v>
      </c>
      <c r="AS243" s="8">
        <v>3.57</v>
      </c>
      <c r="AT243" s="8">
        <v>3.61</v>
      </c>
      <c r="AU243" s="8">
        <v>3.64</v>
      </c>
      <c r="AV243" s="8">
        <v>3.66</v>
      </c>
      <c r="AW243" s="8">
        <v>3.69</v>
      </c>
      <c r="AX243" s="8">
        <v>3.71</v>
      </c>
      <c r="AY243" s="8">
        <v>3.74</v>
      </c>
      <c r="AZ243" s="8">
        <v>3.76</v>
      </c>
    </row>
    <row r="244" spans="1:69" s="2" customFormat="1" ht="14.25" customHeight="1">
      <c r="A244" s="3" t="str">
        <f>CONCATENATE("n=",ROUNDUP((MAX($H$59:$AB$59)/(100)*((COUNTA($A$232:$A243)+1))),0))</f>
        <v>n=7</v>
      </c>
      <c r="B244" s="2">
        <f>IF(ISBLANK(VLOOKUP($A244,$A$3:$D$57,COUNT($B$3:B$3)+1,FALSE)),NA(),VLOOKUP($A244,$A$3:$D$57,COUNT($B$3:B$3)+1,FALSE))</f>
        <v>11.3</v>
      </c>
      <c r="C244" s="2">
        <f>IF(ISBLANK(VLOOKUP($A244,$A$3:$D$57,COUNT($B$3:C$3)+1,FALSE)),NA(),VLOOKUP($A244,$A$3:$D$57,COUNT($B$3:C$3)+1,FALSE))</f>
        <v>17.16</v>
      </c>
      <c r="D244" s="2">
        <f>IF(ISBLANK(VLOOKUP($A244,$A$3:$D$57,COUNT($B$3:D$3)+1,FALSE)),NA(),VLOOKUP($A244,$A$3:$D$57,COUNT($B$3:D$3)+1,FALSE))</f>
        <v>41.07</v>
      </c>
      <c r="AD244" s="3"/>
      <c r="AE244" s="3"/>
      <c r="AF244" s="3" t="s">
        <v>24</v>
      </c>
      <c r="AG244" s="8">
        <v>3.36</v>
      </c>
      <c r="AH244" s="8">
        <v>3.77</v>
      </c>
      <c r="AI244" s="8">
        <v>4</v>
      </c>
      <c r="AJ244" s="8">
        <v>4.17</v>
      </c>
      <c r="AK244" s="8">
        <v>4.29</v>
      </c>
      <c r="AL244" s="8">
        <v>4.4000000000000004</v>
      </c>
      <c r="AM244" s="8">
        <v>4.4800000000000004</v>
      </c>
      <c r="AN244" s="8">
        <v>4.5599999999999996</v>
      </c>
      <c r="AO244" s="8">
        <v>4.62</v>
      </c>
      <c r="AP244" s="8">
        <v>4.68</v>
      </c>
      <c r="AQ244" s="8">
        <v>4.7300000000000004</v>
      </c>
      <c r="AR244" s="8">
        <v>4.78</v>
      </c>
      <c r="AS244" s="8">
        <v>4.82</v>
      </c>
      <c r="AT244" s="8">
        <v>4.8600000000000003</v>
      </c>
      <c r="AU244" s="8">
        <v>4.9000000000000004</v>
      </c>
      <c r="AV244" s="8">
        <v>4.93</v>
      </c>
      <c r="AW244" s="8">
        <v>4.96</v>
      </c>
      <c r="AX244" s="8">
        <v>4.99</v>
      </c>
      <c r="AY244" s="8">
        <v>5.0199999999999996</v>
      </c>
      <c r="AZ244" s="8">
        <v>5.05</v>
      </c>
      <c r="BB244" s="47"/>
      <c r="BD244" s="7"/>
    </row>
    <row r="245" spans="1:69" s="2" customFormat="1" ht="14.25" customHeight="1">
      <c r="A245" s="3" t="str">
        <f>CONCATENATE("n=",ROUNDUP((MAX($H$59:$AB$59)/(100)*((COUNTA($A$232:$A244)+1))),0))</f>
        <v>n=8</v>
      </c>
      <c r="B245" s="2">
        <f>IF(ISBLANK(VLOOKUP($A245,$A$3:$D$57,COUNT($B$3:B$3)+1,FALSE)),NA(),VLOOKUP($A245,$A$3:$D$57,COUNT($B$3:B$3)+1,FALSE))</f>
        <v>30.46</v>
      </c>
      <c r="C245" s="2">
        <f>IF(ISBLANK(VLOOKUP($A245,$A$3:$D$57,COUNT($B$3:C$3)+1,FALSE)),NA(),VLOOKUP($A245,$A$3:$D$57,COUNT($B$3:C$3)+1,FALSE))</f>
        <v>14.98</v>
      </c>
      <c r="D245" s="2">
        <f>IF(ISBLANK(VLOOKUP($A245,$A$3:$D$57,COUNT($B$3:D$3)+1,FALSE)),NA(),VLOOKUP($A245,$A$3:$D$57,COUNT($B$3:D$3)+1,FALSE))</f>
        <v>19.18</v>
      </c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B245" s="47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P245" s="3"/>
    </row>
    <row r="246" spans="1:69" s="2" customFormat="1" ht="14.25" customHeight="1">
      <c r="A246" s="3" t="str">
        <f>CONCATENATE("n=",ROUNDUP((MAX($H$59:$AB$59)/(100)*((COUNTA($A$232:$A245)+1))),0))</f>
        <v>n=8</v>
      </c>
      <c r="B246" s="2">
        <f>IF(ISBLANK(VLOOKUP($A246,$A$3:$D$57,COUNT($B$3:B$3)+1,FALSE)),NA(),VLOOKUP($A246,$A$3:$D$57,COUNT($B$3:B$3)+1,FALSE))</f>
        <v>30.46</v>
      </c>
      <c r="C246" s="2">
        <f>IF(ISBLANK(VLOOKUP($A246,$A$3:$D$57,COUNT($B$3:C$3)+1,FALSE)),NA(),VLOOKUP($A246,$A$3:$D$57,COUNT($B$3:C$3)+1,FALSE))</f>
        <v>14.98</v>
      </c>
      <c r="D246" s="2">
        <f>IF(ISBLANK(VLOOKUP($A246,$A$3:$D$57,COUNT($B$3:D$3)+1,FALSE)),NA(),VLOOKUP($A246,$A$3:$D$57,COUNT($B$3:D$3)+1,FALSE))</f>
        <v>19.18</v>
      </c>
      <c r="AD246" s="3" t="s">
        <v>26</v>
      </c>
      <c r="AE246" s="3">
        <v>9</v>
      </c>
      <c r="AF246" s="3" t="s">
        <v>25</v>
      </c>
      <c r="AG246" s="8">
        <v>2.2599999999999998</v>
      </c>
      <c r="AH246" s="8">
        <v>2.61</v>
      </c>
      <c r="AI246" s="8">
        <v>2.81</v>
      </c>
      <c r="AJ246" s="8">
        <v>2.95</v>
      </c>
      <c r="AK246" s="8">
        <v>3.05</v>
      </c>
      <c r="AL246" s="8">
        <v>3.14</v>
      </c>
      <c r="AM246" s="8">
        <v>3.2</v>
      </c>
      <c r="AN246" s="8">
        <v>3.26</v>
      </c>
      <c r="AO246" s="8">
        <v>3.32</v>
      </c>
      <c r="AP246" s="8">
        <v>3.36</v>
      </c>
      <c r="AQ246" s="8">
        <v>3.4</v>
      </c>
      <c r="AR246" s="8">
        <v>3.44</v>
      </c>
      <c r="AS246" s="8">
        <v>3.47</v>
      </c>
      <c r="AT246" s="8">
        <v>3.5</v>
      </c>
      <c r="AU246" s="8">
        <v>3.53</v>
      </c>
      <c r="AV246" s="8">
        <v>3.55</v>
      </c>
      <c r="AW246" s="8">
        <v>3.58</v>
      </c>
      <c r="AX246" s="8">
        <v>3.6</v>
      </c>
      <c r="AY246" s="8">
        <v>3.63</v>
      </c>
      <c r="AZ246" s="8">
        <v>3.65</v>
      </c>
      <c r="BB246" s="43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Q246" s="43"/>
    </row>
    <row r="247" spans="1:69" s="2" customFormat="1" ht="14.25" customHeight="1">
      <c r="A247" s="3" t="str">
        <f>CONCATENATE("n=",ROUNDUP((MAX($H$59:$AB$59)/(100)*((COUNTA($A$232:$A246)+1))),0))</f>
        <v>n=9</v>
      </c>
      <c r="B247" s="2">
        <f>IF(ISBLANK(VLOOKUP($A247,$A$3:$D$57,COUNT($B$3:B$3)+1,FALSE)),NA(),VLOOKUP($A247,$A$3:$D$57,COUNT($B$3:B$3)+1,FALSE))</f>
        <v>54.48</v>
      </c>
      <c r="C247" s="2">
        <f>IF(ISBLANK(VLOOKUP($A247,$A$3:$D$57,COUNT($B$3:C$3)+1,FALSE)),NA(),VLOOKUP($A247,$A$3:$D$57,COUNT($B$3:C$3)+1,FALSE))</f>
        <v>29.1</v>
      </c>
      <c r="D247" s="2">
        <f>IF(ISBLANK(VLOOKUP($A247,$A$3:$D$57,COUNT($B$3:D$3)+1,FALSE)),NA(),VLOOKUP($A247,$A$3:$D$57,COUNT($B$3:D$3)+1,FALSE))</f>
        <v>81.150000000000006</v>
      </c>
      <c r="AD247" s="3"/>
      <c r="AE247" s="3"/>
      <c r="AF247" s="3" t="s">
        <v>24</v>
      </c>
      <c r="AG247" s="8">
        <v>3.25</v>
      </c>
      <c r="AH247" s="8">
        <v>3.63</v>
      </c>
      <c r="AI247" s="8">
        <v>3.85</v>
      </c>
      <c r="AJ247" s="8">
        <v>4.01</v>
      </c>
      <c r="AK247" s="8">
        <v>4.12</v>
      </c>
      <c r="AL247" s="8">
        <v>4.22</v>
      </c>
      <c r="AM247" s="8">
        <v>4.3</v>
      </c>
      <c r="AN247" s="8">
        <v>4.37</v>
      </c>
      <c r="AO247" s="8">
        <v>4.43</v>
      </c>
      <c r="AP247" s="8">
        <v>4.4800000000000004</v>
      </c>
      <c r="AQ247" s="8">
        <v>4.53</v>
      </c>
      <c r="AR247" s="8">
        <v>4.57</v>
      </c>
      <c r="AS247" s="8">
        <v>4.6100000000000003</v>
      </c>
      <c r="AT247" s="8">
        <v>4.6399999999999997</v>
      </c>
      <c r="AU247" s="8">
        <v>4.68</v>
      </c>
      <c r="AV247" s="8">
        <v>4.71</v>
      </c>
      <c r="AW247" s="8">
        <v>4.74</v>
      </c>
      <c r="AX247" s="8">
        <v>4.76</v>
      </c>
      <c r="AY247" s="8">
        <v>4.79</v>
      </c>
      <c r="AZ247" s="8">
        <v>4.82</v>
      </c>
      <c r="BB247" s="45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Q247" s="43"/>
    </row>
    <row r="248" spans="1:69" s="2" customFormat="1" ht="14.25" customHeight="1">
      <c r="A248" s="3" t="str">
        <f>CONCATENATE("n=",ROUNDUP((MAX($H$59:$AB$59)/(100)*((COUNTA($A$232:$A247)+1))),0))</f>
        <v>n=9</v>
      </c>
      <c r="B248" s="2">
        <f>IF(ISBLANK(VLOOKUP($A248,$A$3:$D$57,COUNT($B$3:B$3)+1,FALSE)),NA(),VLOOKUP($A248,$A$3:$D$57,COUNT($B$3:B$3)+1,FALSE))</f>
        <v>54.48</v>
      </c>
      <c r="C248" s="2">
        <f>IF(ISBLANK(VLOOKUP($A248,$A$3:$D$57,COUNT($B$3:C$3)+1,FALSE)),NA(),VLOOKUP($A248,$A$3:$D$57,COUNT($B$3:C$3)+1,FALSE))</f>
        <v>29.1</v>
      </c>
      <c r="D248" s="2">
        <f>IF(ISBLANK(VLOOKUP($A248,$A$3:$D$57,COUNT($B$3:D$3)+1,FALSE)),NA(),VLOOKUP($A248,$A$3:$D$57,COUNT($B$3:D$3)+1,FALSE))</f>
        <v>81.150000000000006</v>
      </c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B248" s="45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Q248" s="43"/>
    </row>
    <row r="249" spans="1:69" s="2" customFormat="1" ht="14.25" customHeight="1">
      <c r="A249" s="3" t="str">
        <f>CONCATENATE("n=",ROUNDUP((MAX($H$59:$AB$59)/(100)*((COUNTA($A$232:$A248)+1))),0))</f>
        <v>n=10</v>
      </c>
      <c r="B249" s="2">
        <f>IF(ISBLANK(VLOOKUP($A249,$A$3:$D$57,COUNT($B$3:B$3)+1,FALSE)),NA(),VLOOKUP($A249,$A$3:$D$57,COUNT($B$3:B$3)+1,FALSE))</f>
        <v>20.13</v>
      </c>
      <c r="C249" s="2">
        <f>IF(ISBLANK(VLOOKUP($A249,$A$3:$D$57,COUNT($B$3:C$3)+1,FALSE)),NA(),VLOOKUP($A249,$A$3:$D$57,COUNT($B$3:C$3)+1,FALSE))</f>
        <v>13.48</v>
      </c>
      <c r="D249" s="2">
        <f>IF(ISBLANK(VLOOKUP($A249,$A$3:$D$57,COUNT($B$3:D$3)+1,FALSE)),NA(),VLOOKUP($A249,$A$3:$D$57,COUNT($B$3:D$3)+1,FALSE))</f>
        <v>26.33</v>
      </c>
      <c r="AD249" s="3" t="s">
        <v>26</v>
      </c>
      <c r="AE249" s="3">
        <v>10</v>
      </c>
      <c r="AF249" s="3" t="s">
        <v>25</v>
      </c>
      <c r="AG249" s="8">
        <v>2.23</v>
      </c>
      <c r="AH249" s="8">
        <v>2.57</v>
      </c>
      <c r="AI249" s="8">
        <v>2.76</v>
      </c>
      <c r="AJ249" s="8">
        <v>2.89</v>
      </c>
      <c r="AK249" s="8">
        <v>2.99</v>
      </c>
      <c r="AL249" s="8">
        <v>3.07</v>
      </c>
      <c r="AM249" s="8">
        <v>3.14</v>
      </c>
      <c r="AN249" s="8">
        <v>3.19</v>
      </c>
      <c r="AO249" s="8">
        <v>3.24</v>
      </c>
      <c r="AP249" s="8">
        <v>3.29</v>
      </c>
      <c r="AQ249" s="8">
        <v>3.33</v>
      </c>
      <c r="AR249" s="8">
        <v>3.36</v>
      </c>
      <c r="AS249" s="8">
        <v>3.39</v>
      </c>
      <c r="AT249" s="8">
        <v>3.42</v>
      </c>
      <c r="AU249" s="8">
        <v>3.45</v>
      </c>
      <c r="AV249" s="8">
        <v>3.4740000000000002</v>
      </c>
      <c r="AW249" s="8">
        <v>3.4980000000000002</v>
      </c>
      <c r="AX249" s="8">
        <v>3.5219999999999998</v>
      </c>
      <c r="AY249" s="8">
        <v>3.5459999999999998</v>
      </c>
      <c r="AZ249" s="8">
        <v>3.57</v>
      </c>
      <c r="BB249" s="45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Q249" s="43"/>
    </row>
    <row r="250" spans="1:69" s="2" customFormat="1" ht="14.25" customHeight="1">
      <c r="A250" s="3" t="str">
        <f>CONCATENATE("n=",ROUNDUP((MAX($H$59:$AB$59)/(100)*((COUNTA($A$232:$A249)+1))),0))</f>
        <v>n=10</v>
      </c>
      <c r="B250" s="2">
        <f>IF(ISBLANK(VLOOKUP($A250,$A$3:$D$57,COUNT($B$3:B$3)+1,FALSE)),NA(),VLOOKUP($A250,$A$3:$D$57,COUNT($B$3:B$3)+1,FALSE))</f>
        <v>20.13</v>
      </c>
      <c r="C250" s="2">
        <f>IF(ISBLANK(VLOOKUP($A250,$A$3:$D$57,COUNT($B$3:C$3)+1,FALSE)),NA(),VLOOKUP($A250,$A$3:$D$57,COUNT($B$3:C$3)+1,FALSE))</f>
        <v>13.48</v>
      </c>
      <c r="D250" s="2">
        <f>IF(ISBLANK(VLOOKUP($A250,$A$3:$D$57,COUNT($B$3:D$3)+1,FALSE)),NA(),VLOOKUP($A250,$A$3:$D$57,COUNT($B$3:D$3)+1,FALSE))</f>
        <v>26.33</v>
      </c>
      <c r="AD250" s="3"/>
      <c r="AE250" s="3"/>
      <c r="AF250" s="3" t="s">
        <v>24</v>
      </c>
      <c r="AG250" s="8">
        <v>3.17</v>
      </c>
      <c r="AH250" s="8">
        <v>3.53</v>
      </c>
      <c r="AI250" s="8">
        <v>3.74</v>
      </c>
      <c r="AJ250" s="8">
        <v>3.88</v>
      </c>
      <c r="AK250" s="8">
        <v>3.99</v>
      </c>
      <c r="AL250" s="8">
        <v>4.08</v>
      </c>
      <c r="AM250" s="8">
        <v>4.16</v>
      </c>
      <c r="AN250" s="8">
        <v>4.22</v>
      </c>
      <c r="AO250" s="8">
        <v>4.28</v>
      </c>
      <c r="AP250" s="8">
        <v>4.33</v>
      </c>
      <c r="AQ250" s="8">
        <v>4.37</v>
      </c>
      <c r="AR250" s="8">
        <v>4.42</v>
      </c>
      <c r="AS250" s="8">
        <v>4.4533333333333331</v>
      </c>
      <c r="AT250" s="8">
        <v>4.4866666666666664</v>
      </c>
      <c r="AU250" s="8">
        <v>4.5199999999999996</v>
      </c>
      <c r="AV250" s="8">
        <v>4.5459999999999994</v>
      </c>
      <c r="AW250" s="8">
        <v>4.5720000000000001</v>
      </c>
      <c r="AX250" s="8">
        <v>4.5979999999999999</v>
      </c>
      <c r="AY250" s="8">
        <v>4.6240000000000006</v>
      </c>
      <c r="AZ250" s="8">
        <v>4.6500000000000004</v>
      </c>
      <c r="BB250" s="45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Q250" s="43"/>
    </row>
    <row r="251" spans="1:69" s="2" customFormat="1" ht="14.25" customHeight="1">
      <c r="A251" s="3" t="str">
        <f>CONCATENATE("n=",ROUNDUP((MAX($H$59:$AB$59)/(100)*((COUNTA($A$232:$A250)+1))),0))</f>
        <v>n=11</v>
      </c>
      <c r="B251" s="2">
        <f>IF(ISBLANK(VLOOKUP($A251,$A$3:$D$57,COUNT($B$3:B$3)+1,FALSE)),NA(),VLOOKUP($A251,$A$3:$D$57,COUNT($B$3:B$3)+1,FALSE))</f>
        <v>82.77</v>
      </c>
      <c r="C251" s="2">
        <f>IF(ISBLANK(VLOOKUP($A251,$A$3:$D$57,COUNT($B$3:C$3)+1,FALSE)),NA(),VLOOKUP($A251,$A$3:$D$57,COUNT($B$3:C$3)+1,FALSE))</f>
        <v>92.19</v>
      </c>
      <c r="D251" s="2">
        <f>IF(ISBLANK(VLOOKUP($A251,$A$3:$D$57,COUNT($B$3:D$3)+1,FALSE)),NA(),VLOOKUP($A251,$A$3:$D$57,COUNT($B$3:D$3)+1,FALSE))</f>
        <v>52.17</v>
      </c>
      <c r="AD251" s="3"/>
      <c r="AE251" s="3"/>
      <c r="AF251" s="3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B251" s="45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Q251" s="43"/>
    </row>
    <row r="252" spans="1:69" s="2" customFormat="1" ht="14.25" customHeight="1">
      <c r="A252" s="3" t="str">
        <f>CONCATENATE("n=",ROUNDUP((MAX($H$59:$AB$59)/(100)*((COUNTA($A$232:$A251)+1))),0))</f>
        <v>n=11</v>
      </c>
      <c r="B252" s="2">
        <f>IF(ISBLANK(VLOOKUP($A252,$A$3:$D$57,COUNT($B$3:B$3)+1,FALSE)),NA(),VLOOKUP($A252,$A$3:$D$57,COUNT($B$3:B$3)+1,FALSE))</f>
        <v>82.77</v>
      </c>
      <c r="C252" s="2">
        <f>IF(ISBLANK(VLOOKUP($A252,$A$3:$D$57,COUNT($B$3:C$3)+1,FALSE)),NA(),VLOOKUP($A252,$A$3:$D$57,COUNT($B$3:C$3)+1,FALSE))</f>
        <v>92.19</v>
      </c>
      <c r="D252" s="2">
        <f>IF(ISBLANK(VLOOKUP($A252,$A$3:$D$57,COUNT($B$3:D$3)+1,FALSE)),NA(),VLOOKUP($A252,$A$3:$D$57,COUNT($B$3:D$3)+1,FALSE))</f>
        <v>52.17</v>
      </c>
      <c r="AD252" s="3" t="s">
        <v>26</v>
      </c>
      <c r="AE252" s="3">
        <v>11</v>
      </c>
      <c r="AF252" s="3" t="s">
        <v>25</v>
      </c>
      <c r="AG252" s="8">
        <v>2.2000000000000002</v>
      </c>
      <c r="AH252" s="8">
        <v>2.5299999999999998</v>
      </c>
      <c r="AI252" s="8">
        <v>2.72</v>
      </c>
      <c r="AJ252" s="8">
        <v>2.84</v>
      </c>
      <c r="AK252" s="8">
        <v>2.94</v>
      </c>
      <c r="AL252" s="8">
        <v>3.02</v>
      </c>
      <c r="AM252" s="8">
        <v>3.08</v>
      </c>
      <c r="AN252" s="8">
        <v>3.14</v>
      </c>
      <c r="AO252" s="8">
        <v>3.19</v>
      </c>
      <c r="AP252" s="8">
        <v>3.23</v>
      </c>
      <c r="AQ252" s="8">
        <v>3.27</v>
      </c>
      <c r="AR252" s="8">
        <v>3.3</v>
      </c>
      <c r="AS252" s="8">
        <v>3.33</v>
      </c>
      <c r="AT252" s="8">
        <v>3.36</v>
      </c>
      <c r="AU252" s="8">
        <v>3.39</v>
      </c>
      <c r="AV252" s="8">
        <v>3.4119999999999999</v>
      </c>
      <c r="AW252" s="8">
        <v>3.4340000000000002</v>
      </c>
      <c r="AX252" s="8">
        <v>3.456</v>
      </c>
      <c r="AY252" s="8">
        <v>3.4780000000000002</v>
      </c>
      <c r="AZ252" s="8">
        <v>3.5</v>
      </c>
      <c r="BB252" s="45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Q252" s="43"/>
    </row>
    <row r="253" spans="1:69" s="2" customFormat="1" ht="14.25" customHeight="1">
      <c r="A253" s="3" t="str">
        <f>CONCATENATE("n=",ROUNDUP((MAX($H$59:$AB$59)/(100)*((COUNTA($A$232:$A252)+1))),0))</f>
        <v>n=12</v>
      </c>
      <c r="B253" s="2">
        <f>IF(ISBLANK(VLOOKUP($A253,$A$3:$D$57,COUNT($B$3:B$3)+1,FALSE)),NA(),VLOOKUP($A253,$A$3:$D$57,COUNT($B$3:B$3)+1,FALSE))</f>
        <v>14.01</v>
      </c>
      <c r="C253" s="2">
        <f>IF(ISBLANK(VLOOKUP($A253,$A$3:$D$57,COUNT($B$3:C$3)+1,FALSE)),NA(),VLOOKUP($A253,$A$3:$D$57,COUNT($B$3:C$3)+1,FALSE))</f>
        <v>21</v>
      </c>
      <c r="D253" s="2">
        <f>IF(ISBLANK(VLOOKUP($A253,$A$3:$D$57,COUNT($B$3:D$3)+1,FALSE)),NA(),VLOOKUP($A253,$A$3:$D$57,COUNT($B$3:D$3)+1,FALSE))</f>
        <v>65.19</v>
      </c>
      <c r="AD253" s="3"/>
      <c r="AE253" s="3"/>
      <c r="AF253" s="3" t="s">
        <v>24</v>
      </c>
      <c r="AG253" s="8">
        <v>3.11</v>
      </c>
      <c r="AH253" s="8">
        <v>3.45</v>
      </c>
      <c r="AI253" s="8">
        <v>3.65</v>
      </c>
      <c r="AJ253" s="8">
        <v>3.79</v>
      </c>
      <c r="AK253" s="8">
        <v>3.89</v>
      </c>
      <c r="AL253" s="8">
        <v>3.98</v>
      </c>
      <c r="AM253" s="8">
        <v>4.05</v>
      </c>
      <c r="AN253" s="8">
        <v>4.1100000000000003</v>
      </c>
      <c r="AO253" s="8">
        <v>4.16</v>
      </c>
      <c r="AP253" s="8">
        <v>4.21</v>
      </c>
      <c r="AQ253" s="8">
        <v>4.25</v>
      </c>
      <c r="AR253" s="8">
        <v>4.29</v>
      </c>
      <c r="AS253" s="8">
        <v>4.3266666666666671</v>
      </c>
      <c r="AT253" s="8">
        <v>4.3633333333333333</v>
      </c>
      <c r="AU253" s="8">
        <v>4.4000000000000004</v>
      </c>
      <c r="AV253" s="8">
        <v>4.4240000000000004</v>
      </c>
      <c r="AW253" s="8">
        <v>4.4480000000000004</v>
      </c>
      <c r="AX253" s="8">
        <v>4.4719999999999995</v>
      </c>
      <c r="AY253" s="8">
        <v>4.4959999999999996</v>
      </c>
      <c r="AZ253" s="8">
        <v>4.5199999999999996</v>
      </c>
      <c r="BB253" s="43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Q253" s="43"/>
    </row>
    <row r="254" spans="1:69" s="2" customFormat="1" ht="14.25" customHeight="1">
      <c r="A254" s="3" t="str">
        <f>CONCATENATE("n=",ROUNDUP((MAX($H$59:$AB$59)/(100)*((COUNTA($A$232:$A253)+1))),0))</f>
        <v>n=13</v>
      </c>
      <c r="B254" s="2">
        <f>IF(ISBLANK(VLOOKUP($A254,$A$3:$D$57,COUNT($B$3:B$3)+1,FALSE)),NA(),VLOOKUP($A254,$A$3:$D$57,COUNT($B$3:B$3)+1,FALSE))</f>
        <v>21.18</v>
      </c>
      <c r="C254" s="2">
        <f>IF(ISBLANK(VLOOKUP($A254,$A$3:$D$57,COUNT($B$3:C$3)+1,FALSE)),NA(),VLOOKUP($A254,$A$3:$D$57,COUNT($B$3:C$3)+1,FALSE))</f>
        <v>20.86</v>
      </c>
      <c r="D254" s="2">
        <f>IF(ISBLANK(VLOOKUP($A254,$A$3:$D$57,COUNT($B$3:D$3)+1,FALSE)),NA(),VLOOKUP($A254,$A$3:$D$57,COUNT($B$3:D$3)+1,FALSE))</f>
        <v>43.08</v>
      </c>
      <c r="AD254" s="3"/>
      <c r="AE254" s="3"/>
      <c r="AF254" s="3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Q254" s="43"/>
    </row>
    <row r="255" spans="1:69" s="2" customFormat="1" ht="14.25" customHeight="1">
      <c r="A255" s="3" t="str">
        <f>CONCATENATE("n=",ROUNDUP((MAX($H$59:$AB$59)/(100)*((COUNTA($A$232:$A254)+1))),0))</f>
        <v>n=13</v>
      </c>
      <c r="B255" s="2">
        <f>IF(ISBLANK(VLOOKUP($A255,$A$3:$D$57,COUNT($B$3:B$3)+1,FALSE)),NA(),VLOOKUP($A255,$A$3:$D$57,COUNT($B$3:B$3)+1,FALSE))</f>
        <v>21.18</v>
      </c>
      <c r="C255" s="2">
        <f>IF(ISBLANK(VLOOKUP($A255,$A$3:$D$57,COUNT($B$3:C$3)+1,FALSE)),NA(),VLOOKUP($A255,$A$3:$D$57,COUNT($B$3:C$3)+1,FALSE))</f>
        <v>20.86</v>
      </c>
      <c r="D255" s="2">
        <f>IF(ISBLANK(VLOOKUP($A255,$A$3:$D$57,COUNT($B$3:D$3)+1,FALSE)),NA(),VLOOKUP($A255,$A$3:$D$57,COUNT($B$3:D$3)+1,FALSE))</f>
        <v>43.08</v>
      </c>
      <c r="AD255" s="3" t="s">
        <v>26</v>
      </c>
      <c r="AE255" s="3">
        <v>12</v>
      </c>
      <c r="AF255" s="3" t="s">
        <v>25</v>
      </c>
      <c r="AG255" s="8">
        <v>2.1800000000000002</v>
      </c>
      <c r="AH255" s="8">
        <v>2.5</v>
      </c>
      <c r="AI255" s="8">
        <v>2.68</v>
      </c>
      <c r="AJ255" s="8">
        <v>2.81</v>
      </c>
      <c r="AK255" s="8">
        <v>2.9</v>
      </c>
      <c r="AL255" s="8">
        <v>2.98</v>
      </c>
      <c r="AM255" s="8">
        <v>3.04</v>
      </c>
      <c r="AN255" s="8">
        <v>3.09</v>
      </c>
      <c r="AO255" s="8">
        <v>3.14</v>
      </c>
      <c r="AP255" s="8">
        <v>3.18</v>
      </c>
      <c r="AQ255" s="8">
        <v>3.22</v>
      </c>
      <c r="AR255" s="8">
        <v>3.25</v>
      </c>
      <c r="AS255" s="8">
        <v>3.28</v>
      </c>
      <c r="AT255" s="8">
        <v>3.31</v>
      </c>
      <c r="AU255" s="8">
        <v>3.34</v>
      </c>
      <c r="AV255" s="8">
        <v>3.3620000000000001</v>
      </c>
      <c r="AW255" s="8">
        <v>3.3839999999999999</v>
      </c>
      <c r="AX255" s="8">
        <v>3.4060000000000001</v>
      </c>
      <c r="AY255" s="8">
        <v>3.4279999999999999</v>
      </c>
      <c r="AZ255" s="8">
        <v>3.45</v>
      </c>
    </row>
    <row r="256" spans="1:69" s="2" customFormat="1" ht="14.25" customHeight="1">
      <c r="A256" s="3" t="str">
        <f>CONCATENATE("n=",ROUNDUP((MAX($H$59:$AB$59)/(100)*((COUNTA($A$232:$A255)+1))),0))</f>
        <v>n=14</v>
      </c>
      <c r="B256" s="2">
        <f>IF(ISBLANK(VLOOKUP($A256,$A$3:$D$57,COUNT($B$3:B$3)+1,FALSE)),NA(),VLOOKUP($A256,$A$3:$D$57,COUNT($B$3:B$3)+1,FALSE))</f>
        <v>37.950000000000003</v>
      </c>
      <c r="C256" s="2">
        <f>IF(ISBLANK(VLOOKUP($A256,$A$3:$D$57,COUNT($B$3:C$3)+1,FALSE)),NA(),VLOOKUP($A256,$A$3:$D$57,COUNT($B$3:C$3)+1,FALSE))</f>
        <v>49.3</v>
      </c>
      <c r="D256" s="2">
        <f>IF(ISBLANK(VLOOKUP($A256,$A$3:$D$57,COUNT($B$3:D$3)+1,FALSE)),NA(),VLOOKUP($A256,$A$3:$D$57,COUNT($B$3:D$3)+1,FALSE))</f>
        <v>24.95</v>
      </c>
      <c r="AD256" s="3"/>
      <c r="AE256" s="3"/>
      <c r="AF256" s="3" t="s">
        <v>24</v>
      </c>
      <c r="AG256" s="8">
        <v>3.05</v>
      </c>
      <c r="AH256" s="8">
        <v>3.39</v>
      </c>
      <c r="AI256" s="8">
        <v>3.58</v>
      </c>
      <c r="AJ256" s="8">
        <v>3.71</v>
      </c>
      <c r="AK256" s="8">
        <v>3.81</v>
      </c>
      <c r="AL256" s="8">
        <v>3.89</v>
      </c>
      <c r="AM256" s="8">
        <v>3.96</v>
      </c>
      <c r="AN256" s="8">
        <v>4.0199999999999996</v>
      </c>
      <c r="AO256" s="8">
        <v>4.07</v>
      </c>
      <c r="AP256" s="8">
        <v>4.12</v>
      </c>
      <c r="AQ256" s="8">
        <v>4.16</v>
      </c>
      <c r="AR256" s="8">
        <v>4.1900000000000004</v>
      </c>
      <c r="AS256" s="8">
        <v>4.2233333333333336</v>
      </c>
      <c r="AT256" s="8">
        <v>4.2566666666666668</v>
      </c>
      <c r="AU256" s="8">
        <v>4.29</v>
      </c>
      <c r="AV256" s="8">
        <v>4.3140000000000001</v>
      </c>
      <c r="AW256" s="8">
        <v>4.3380000000000001</v>
      </c>
      <c r="AX256" s="8">
        <v>4.3620000000000001</v>
      </c>
      <c r="AY256" s="8">
        <v>4.3860000000000001</v>
      </c>
      <c r="AZ256" s="8">
        <v>4.41</v>
      </c>
    </row>
    <row r="257" spans="1:52" s="2" customFormat="1" ht="14.25" customHeight="1">
      <c r="A257" s="3" t="str">
        <f>CONCATENATE("n=",ROUNDUP((MAX($H$59:$AB$59)/(100)*((COUNTA($A$232:$A256)+1))),0))</f>
        <v>n=14</v>
      </c>
      <c r="B257" s="2">
        <f>IF(ISBLANK(VLOOKUP($A257,$A$3:$D$57,COUNT($B$3:B$3)+1,FALSE)),NA(),VLOOKUP($A257,$A$3:$D$57,COUNT($B$3:B$3)+1,FALSE))</f>
        <v>37.950000000000003</v>
      </c>
      <c r="C257" s="2">
        <f>IF(ISBLANK(VLOOKUP($A257,$A$3:$D$57,COUNT($B$3:C$3)+1,FALSE)),NA(),VLOOKUP($A257,$A$3:$D$57,COUNT($B$3:C$3)+1,FALSE))</f>
        <v>49.3</v>
      </c>
      <c r="D257" s="2">
        <f>IF(ISBLANK(VLOOKUP($A257,$A$3:$D$57,COUNT($B$3:D$3)+1,FALSE)),NA(),VLOOKUP($A257,$A$3:$D$57,COUNT($B$3:D$3)+1,FALSE))</f>
        <v>24.95</v>
      </c>
      <c r="AD257" s="3"/>
      <c r="AE257" s="3"/>
      <c r="AF257" s="3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</row>
    <row r="258" spans="1:52" s="2" customFormat="1" ht="14.25" customHeight="1">
      <c r="A258" s="3" t="str">
        <f>CONCATENATE("n=",ROUNDUP((MAX($H$59:$AB$59)/(100)*((COUNTA($A$232:$A257)+1))),0))</f>
        <v>n=15</v>
      </c>
      <c r="B258" s="2">
        <f>IF(ISBLANK(VLOOKUP($A258,$A$3:$D$57,COUNT($B$3:B$3)+1,FALSE)),NA(),VLOOKUP($A258,$A$3:$D$57,COUNT($B$3:B$3)+1,FALSE))</f>
        <v>54.73</v>
      </c>
      <c r="C258" s="2">
        <f>IF(ISBLANK(VLOOKUP($A258,$A$3:$D$57,COUNT($B$3:C$3)+1,FALSE)),NA(),VLOOKUP($A258,$A$3:$D$57,COUNT($B$3:C$3)+1,FALSE))</f>
        <v>23.78</v>
      </c>
      <c r="D258" s="2">
        <f>IF(ISBLANK(VLOOKUP($A258,$A$3:$D$57,COUNT($B$3:D$3)+1,FALSE)),NA(),VLOOKUP($A258,$A$3:$D$57,COUNT($B$3:D$3)+1,FALSE))</f>
        <v>72.2</v>
      </c>
      <c r="AD258" s="3" t="s">
        <v>26</v>
      </c>
      <c r="AE258" s="3">
        <v>13</v>
      </c>
      <c r="AF258" s="3" t="s">
        <v>25</v>
      </c>
      <c r="AG258" s="8">
        <v>2.16</v>
      </c>
      <c r="AH258" s="8">
        <v>2.48</v>
      </c>
      <c r="AI258" s="8">
        <v>2.65</v>
      </c>
      <c r="AJ258" s="8">
        <v>2.78</v>
      </c>
      <c r="AK258" s="8">
        <v>2.87</v>
      </c>
      <c r="AL258" s="8">
        <v>2.94</v>
      </c>
      <c r="AM258" s="8">
        <v>3</v>
      </c>
      <c r="AN258" s="8">
        <v>3.06</v>
      </c>
      <c r="AO258" s="8">
        <v>3.1</v>
      </c>
      <c r="AP258" s="8">
        <v>3.14</v>
      </c>
      <c r="AQ258" s="8">
        <v>3.18</v>
      </c>
      <c r="AR258" s="8">
        <v>3.21</v>
      </c>
      <c r="AS258" s="8">
        <v>3.2366666666666668</v>
      </c>
      <c r="AT258" s="8">
        <v>3.2633333333333332</v>
      </c>
      <c r="AU258" s="8">
        <v>3.29</v>
      </c>
      <c r="AV258" s="8">
        <v>3.3119999999999998</v>
      </c>
      <c r="AW258" s="8">
        <v>3.3340000000000001</v>
      </c>
      <c r="AX258" s="8">
        <v>3.3559999999999999</v>
      </c>
      <c r="AY258" s="8">
        <v>3.3780000000000001</v>
      </c>
      <c r="AZ258" s="8">
        <v>3.4</v>
      </c>
    </row>
    <row r="259" spans="1:52" s="2" customFormat="1" ht="14.25" customHeight="1">
      <c r="A259" s="3" t="str">
        <f>CONCATENATE("n=",ROUNDUP((MAX($H$59:$AB$59)/(100)*((COUNTA($A$232:$A258)+1))),0))</f>
        <v>n=15</v>
      </c>
      <c r="B259" s="2">
        <f>IF(ISBLANK(VLOOKUP($A259,$A$3:$D$57,COUNT($B$3:B$3)+1,FALSE)),NA(),VLOOKUP($A259,$A$3:$D$57,COUNT($B$3:B$3)+1,FALSE))</f>
        <v>54.73</v>
      </c>
      <c r="C259" s="2">
        <f>IF(ISBLANK(VLOOKUP($A259,$A$3:$D$57,COUNT($B$3:C$3)+1,FALSE)),NA(),VLOOKUP($A259,$A$3:$D$57,COUNT($B$3:C$3)+1,FALSE))</f>
        <v>23.78</v>
      </c>
      <c r="D259" s="2">
        <f>IF(ISBLANK(VLOOKUP($A259,$A$3:$D$57,COUNT($B$3:D$3)+1,FALSE)),NA(),VLOOKUP($A259,$A$3:$D$57,COUNT($B$3:D$3)+1,FALSE))</f>
        <v>72.2</v>
      </c>
      <c r="AD259" s="3"/>
      <c r="AE259" s="3"/>
      <c r="AF259" s="3" t="s">
        <v>24</v>
      </c>
      <c r="AG259" s="8">
        <v>3.01</v>
      </c>
      <c r="AH259" s="8">
        <v>3.33</v>
      </c>
      <c r="AI259" s="8">
        <v>3.52</v>
      </c>
      <c r="AJ259" s="8">
        <v>3.65</v>
      </c>
      <c r="AK259" s="8">
        <v>3.74</v>
      </c>
      <c r="AL259" s="8">
        <v>3.82</v>
      </c>
      <c r="AM259" s="8">
        <v>3.89</v>
      </c>
      <c r="AN259" s="8">
        <v>3.94</v>
      </c>
      <c r="AO259" s="8">
        <v>3.99</v>
      </c>
      <c r="AP259" s="8">
        <v>4.04</v>
      </c>
      <c r="AQ259" s="8">
        <v>4.08</v>
      </c>
      <c r="AR259" s="8">
        <v>4.1100000000000003</v>
      </c>
      <c r="AS259" s="8">
        <v>4.1399999999999997</v>
      </c>
      <c r="AT259" s="8">
        <v>4.17</v>
      </c>
      <c r="AU259" s="8">
        <v>4.2</v>
      </c>
      <c r="AV259" s="8">
        <v>4.2240000000000002</v>
      </c>
      <c r="AW259" s="8">
        <v>4.2480000000000002</v>
      </c>
      <c r="AX259" s="8">
        <v>4.2720000000000002</v>
      </c>
      <c r="AY259" s="8">
        <v>4.2960000000000003</v>
      </c>
      <c r="AZ259" s="8">
        <v>4.32</v>
      </c>
    </row>
    <row r="260" spans="1:52" s="2" customFormat="1" ht="14.25" customHeight="1">
      <c r="A260" s="3" t="str">
        <f>CONCATENATE("n=",ROUNDUP((MAX($H$59:$AB$59)/(100)*((COUNTA($A$232:$A259)+1))),0))</f>
        <v>n=16</v>
      </c>
      <c r="B260" s="2">
        <f>IF(ISBLANK(VLOOKUP($A260,$A$3:$D$57,COUNT($B$3:B$3)+1,FALSE)),NA(),VLOOKUP($A260,$A$3:$D$57,COUNT($B$3:B$3)+1,FALSE))</f>
        <v>68.069999999999993</v>
      </c>
      <c r="C260" s="2">
        <f>IF(ISBLANK(VLOOKUP($A260,$A$3:$D$57,COUNT($B$3:C$3)+1,FALSE)),NA(),VLOOKUP($A260,$A$3:$D$57,COUNT($B$3:C$3)+1,FALSE))</f>
        <v>29.23</v>
      </c>
      <c r="D260" s="2">
        <f>IF(ISBLANK(VLOOKUP($A260,$A$3:$D$57,COUNT($B$3:D$3)+1,FALSE)),NA(),VLOOKUP($A260,$A$3:$D$57,COUNT($B$3:D$3)+1,FALSE))</f>
        <v>49.33</v>
      </c>
      <c r="AD260" s="3"/>
      <c r="AE260" s="3"/>
      <c r="AF260" s="3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</row>
    <row r="261" spans="1:52" s="2" customFormat="1" ht="14.25" customHeight="1">
      <c r="A261" s="3" t="str">
        <f>CONCATENATE("n=",ROUNDUP((MAX($H$59:$AB$59)/(100)*((COUNTA($A$232:$A260)+1))),0))</f>
        <v>n=16</v>
      </c>
      <c r="B261" s="2">
        <f>IF(ISBLANK(VLOOKUP($A261,$A$3:$D$57,COUNT($B$3:B$3)+1,FALSE)),NA(),VLOOKUP($A261,$A$3:$D$57,COUNT($B$3:B$3)+1,FALSE))</f>
        <v>68.069999999999993</v>
      </c>
      <c r="C261" s="2">
        <f>IF(ISBLANK(VLOOKUP($A261,$A$3:$D$57,COUNT($B$3:C$3)+1,FALSE)),NA(),VLOOKUP($A261,$A$3:$D$57,COUNT($B$3:C$3)+1,FALSE))</f>
        <v>29.23</v>
      </c>
      <c r="D261" s="2">
        <f>IF(ISBLANK(VLOOKUP($A261,$A$3:$D$57,COUNT($B$3:D$3)+1,FALSE)),NA(),VLOOKUP($A261,$A$3:$D$57,COUNT($B$3:D$3)+1,FALSE))</f>
        <v>49.33</v>
      </c>
      <c r="AD261" s="3" t="s">
        <v>26</v>
      </c>
      <c r="AE261" s="3">
        <v>14</v>
      </c>
      <c r="AF261" s="3" t="s">
        <v>25</v>
      </c>
      <c r="AG261" s="8">
        <v>2.14</v>
      </c>
      <c r="AH261" s="8">
        <v>2.46</v>
      </c>
      <c r="AI261" s="8">
        <v>2.63</v>
      </c>
      <c r="AJ261" s="8">
        <v>2.75</v>
      </c>
      <c r="AK261" s="8">
        <v>2.84</v>
      </c>
      <c r="AL261" s="8">
        <v>2.91</v>
      </c>
      <c r="AM261" s="8">
        <v>2.97</v>
      </c>
      <c r="AN261" s="8">
        <v>3.02</v>
      </c>
      <c r="AO261" s="8">
        <v>3.07</v>
      </c>
      <c r="AP261" s="8">
        <v>3.11</v>
      </c>
      <c r="AQ261" s="8">
        <v>3.14</v>
      </c>
      <c r="AR261" s="8">
        <v>3.18</v>
      </c>
      <c r="AS261" s="8">
        <v>3.2066666666666666</v>
      </c>
      <c r="AT261" s="8">
        <v>3.2333333333333334</v>
      </c>
      <c r="AU261" s="8">
        <v>3.26</v>
      </c>
      <c r="AV261" s="8">
        <v>3.28</v>
      </c>
      <c r="AW261" s="8">
        <v>3.3</v>
      </c>
      <c r="AX261" s="8">
        <v>3.32</v>
      </c>
      <c r="AY261" s="8">
        <v>3.34</v>
      </c>
      <c r="AZ261" s="8">
        <v>3.36</v>
      </c>
    </row>
    <row r="262" spans="1:52" s="2" customFormat="1" ht="14.25" customHeight="1">
      <c r="A262" s="3" t="str">
        <f>CONCATENATE("n=",ROUNDUP((MAX($H$59:$AB$59)/(100)*((COUNTA($A$232:$A261)+1))),0))</f>
        <v>n=17</v>
      </c>
      <c r="B262" s="2">
        <f>IF(ISBLANK(VLOOKUP($A262,$A$3:$D$57,COUNT($B$3:B$3)+1,FALSE)),NA(),VLOOKUP($A262,$A$3:$D$57,COUNT($B$3:B$3)+1,FALSE))</f>
        <v>16.260000000000002</v>
      </c>
      <c r="C262" s="2">
        <f>IF(ISBLANK(VLOOKUP($A262,$A$3:$D$57,COUNT($B$3:C$3)+1,FALSE)),NA(),VLOOKUP($A262,$A$3:$D$57,COUNT($B$3:C$3)+1,FALSE))</f>
        <v>11.85</v>
      </c>
      <c r="D262" s="2">
        <f>IF(ISBLANK(VLOOKUP($A262,$A$3:$D$57,COUNT($B$3:D$3)+1,FALSE)),NA(),VLOOKUP($A262,$A$3:$D$57,COUNT($B$3:D$3)+1,FALSE))</f>
        <v>32.72</v>
      </c>
      <c r="AD262" s="3"/>
      <c r="AE262" s="3"/>
      <c r="AF262" s="3" t="s">
        <v>24</v>
      </c>
      <c r="AG262" s="8">
        <v>2.98</v>
      </c>
      <c r="AH262" s="8">
        <v>3.29</v>
      </c>
      <c r="AI262" s="8">
        <v>3.47</v>
      </c>
      <c r="AJ262" s="8">
        <v>3.59</v>
      </c>
      <c r="AK262" s="8">
        <v>3.69</v>
      </c>
      <c r="AL262" s="8">
        <v>3.76</v>
      </c>
      <c r="AM262" s="8">
        <v>3.83</v>
      </c>
      <c r="AN262" s="8">
        <v>3.88</v>
      </c>
      <c r="AO262" s="8">
        <v>3.93</v>
      </c>
      <c r="AP262" s="8">
        <v>3.97</v>
      </c>
      <c r="AQ262" s="8">
        <v>4.01</v>
      </c>
      <c r="AR262" s="8">
        <v>4.05</v>
      </c>
      <c r="AS262" s="8">
        <v>4.0766666666666662</v>
      </c>
      <c r="AT262" s="8">
        <v>4.1033333333333335</v>
      </c>
      <c r="AU262" s="8">
        <v>4.13</v>
      </c>
      <c r="AV262" s="8">
        <v>4.1520000000000001</v>
      </c>
      <c r="AW262" s="8">
        <v>4.1740000000000004</v>
      </c>
      <c r="AX262" s="8">
        <v>4.1959999999999997</v>
      </c>
      <c r="AY262" s="8">
        <v>4.218</v>
      </c>
      <c r="AZ262" s="8">
        <v>4.24</v>
      </c>
    </row>
    <row r="263" spans="1:52" s="2" customFormat="1" ht="14.25" customHeight="1">
      <c r="A263" s="3" t="str">
        <f>CONCATENATE("n=",ROUNDUP((MAX($H$59:$AB$59)/(100)*((COUNTA($A$232:$A262)+1))),0))</f>
        <v>n=18</v>
      </c>
      <c r="B263" s="2">
        <f>IF(ISBLANK(VLOOKUP($A263,$A$3:$D$57,COUNT($B$3:B$3)+1,FALSE)),NA(),VLOOKUP($A263,$A$3:$D$57,COUNT($B$3:B$3)+1,FALSE))</f>
        <v>11.6</v>
      </c>
      <c r="C263" s="2">
        <f>IF(ISBLANK(VLOOKUP($A263,$A$3:$D$57,COUNT($B$3:C$3)+1,FALSE)),NA(),VLOOKUP($A263,$A$3:$D$57,COUNT($B$3:C$3)+1,FALSE))</f>
        <v>51.27</v>
      </c>
      <c r="D263" s="2">
        <f>IF(ISBLANK(VLOOKUP($A263,$A$3:$D$57,COUNT($B$3:D$3)+1,FALSE)),NA(),VLOOKUP($A263,$A$3:$D$57,COUNT($B$3:D$3)+1,FALSE))</f>
        <v>48.25</v>
      </c>
      <c r="AD263" s="3"/>
      <c r="AE263" s="3"/>
      <c r="AF263" s="3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</row>
    <row r="264" spans="1:52" s="2" customFormat="1" ht="14.25" customHeight="1">
      <c r="A264" s="3" t="str">
        <f>CONCATENATE("n=",ROUNDUP((MAX($H$59:$AB$59)/(100)*((COUNTA($A$232:$A263)+1))),0))</f>
        <v>n=18</v>
      </c>
      <c r="B264" s="2">
        <f>IF(ISBLANK(VLOOKUP($A264,$A$3:$D$57,COUNT($B$3:B$3)+1,FALSE)),NA(),VLOOKUP($A264,$A$3:$D$57,COUNT($B$3:B$3)+1,FALSE))</f>
        <v>11.6</v>
      </c>
      <c r="C264" s="2">
        <f>IF(ISBLANK(VLOOKUP($A264,$A$3:$D$57,COUNT($B$3:C$3)+1,FALSE)),NA(),VLOOKUP($A264,$A$3:$D$57,COUNT($B$3:C$3)+1,FALSE))</f>
        <v>51.27</v>
      </c>
      <c r="D264" s="2">
        <f>IF(ISBLANK(VLOOKUP($A264,$A$3:$D$57,COUNT($B$3:D$3)+1,FALSE)),NA(),VLOOKUP($A264,$A$3:$D$57,COUNT($B$3:D$3)+1,FALSE))</f>
        <v>48.25</v>
      </c>
      <c r="AD264" s="3" t="s">
        <v>26</v>
      </c>
      <c r="AE264" s="3">
        <v>15</v>
      </c>
      <c r="AF264" s="3" t="s">
        <v>25</v>
      </c>
      <c r="AG264" s="8">
        <v>2.13</v>
      </c>
      <c r="AH264" s="8">
        <v>2.44</v>
      </c>
      <c r="AI264" s="8">
        <v>2.61</v>
      </c>
      <c r="AJ264" s="8">
        <v>2.73</v>
      </c>
      <c r="AK264" s="8">
        <v>2.82</v>
      </c>
      <c r="AL264" s="8">
        <v>2.89</v>
      </c>
      <c r="AM264" s="8">
        <v>2.95</v>
      </c>
      <c r="AN264" s="8">
        <v>3</v>
      </c>
      <c r="AO264" s="8">
        <v>3.04</v>
      </c>
      <c r="AP264" s="8">
        <v>3.08</v>
      </c>
      <c r="AQ264" s="8">
        <v>3.12</v>
      </c>
      <c r="AR264" s="8">
        <v>3.15</v>
      </c>
      <c r="AS264" s="8">
        <v>3.1766666666666667</v>
      </c>
      <c r="AT264" s="8">
        <v>3.2033333333333331</v>
      </c>
      <c r="AU264" s="8">
        <v>3.23</v>
      </c>
      <c r="AV264" s="8">
        <v>3.25</v>
      </c>
      <c r="AW264" s="8">
        <v>3.27</v>
      </c>
      <c r="AX264" s="8">
        <v>3.29</v>
      </c>
      <c r="AY264" s="8">
        <v>3.31</v>
      </c>
      <c r="AZ264" s="8">
        <v>3.33</v>
      </c>
    </row>
    <row r="265" spans="1:52" s="2" customFormat="1" ht="14.25" customHeight="1">
      <c r="A265" s="3" t="str">
        <f>CONCATENATE("n=",ROUNDUP((MAX($H$59:$AB$59)/(100)*((COUNTA($A$232:$A264)+1))),0))</f>
        <v>n=19</v>
      </c>
      <c r="B265" s="2">
        <f>IF(ISBLANK(VLOOKUP($A265,$A$3:$D$57,COUNT($B$3:B$3)+1,FALSE)),NA(),VLOOKUP($A265,$A$3:$D$57,COUNT($B$3:B$3)+1,FALSE))</f>
        <v>14.62</v>
      </c>
      <c r="C265" s="2">
        <f>IF(ISBLANK(VLOOKUP($A265,$A$3:$D$57,COUNT($B$3:C$3)+1,FALSE)),NA(),VLOOKUP($A265,$A$3:$D$57,COUNT($B$3:C$3)+1,FALSE))</f>
        <v>13.55</v>
      </c>
      <c r="D265" s="2">
        <f>IF(ISBLANK(VLOOKUP($A265,$A$3:$D$57,COUNT($B$3:D$3)+1,FALSE)),NA(),VLOOKUP($A265,$A$3:$D$57,COUNT($B$3:D$3)+1,FALSE))</f>
        <v>54.18</v>
      </c>
      <c r="AD265" s="3"/>
      <c r="AE265" s="3"/>
      <c r="AF265" s="3" t="s">
        <v>24</v>
      </c>
      <c r="AG265" s="8">
        <v>2.95</v>
      </c>
      <c r="AH265" s="8">
        <v>3.25</v>
      </c>
      <c r="AI265" s="8">
        <v>3.43</v>
      </c>
      <c r="AJ265" s="8">
        <v>3.55</v>
      </c>
      <c r="AK265" s="8">
        <v>3.64</v>
      </c>
      <c r="AL265" s="8">
        <v>3.71</v>
      </c>
      <c r="AM265" s="8">
        <v>3.78</v>
      </c>
      <c r="AN265" s="8">
        <v>3.83</v>
      </c>
      <c r="AO265" s="8">
        <v>3.88</v>
      </c>
      <c r="AP265" s="8">
        <v>3.92</v>
      </c>
      <c r="AQ265" s="8">
        <v>3.95</v>
      </c>
      <c r="AR265" s="8">
        <v>3.99</v>
      </c>
      <c r="AS265" s="8">
        <v>4.0166666666666666</v>
      </c>
      <c r="AT265" s="8">
        <v>4.0433333333333339</v>
      </c>
      <c r="AU265" s="8">
        <v>4.07</v>
      </c>
      <c r="AV265" s="8">
        <v>4.0920000000000005</v>
      </c>
      <c r="AW265" s="8">
        <v>4.1139999999999999</v>
      </c>
      <c r="AX265" s="8">
        <v>4.1360000000000001</v>
      </c>
      <c r="AY265" s="8">
        <v>4.1579999999999995</v>
      </c>
      <c r="AZ265" s="8">
        <v>4.18</v>
      </c>
    </row>
    <row r="266" spans="1:52" s="2" customFormat="1" ht="14.25" customHeight="1">
      <c r="A266" s="3" t="str">
        <f>CONCATENATE("n=",ROUNDUP((MAX($H$59:$AB$59)/(100)*((COUNTA($A$232:$A265)+1))),0))</f>
        <v>n=19</v>
      </c>
      <c r="B266" s="2">
        <f>IF(ISBLANK(VLOOKUP($A266,$A$3:$D$57,COUNT($B$3:B$3)+1,FALSE)),NA(),VLOOKUP($A266,$A$3:$D$57,COUNT($B$3:B$3)+1,FALSE))</f>
        <v>14.62</v>
      </c>
      <c r="C266" s="2">
        <f>IF(ISBLANK(VLOOKUP($A266,$A$3:$D$57,COUNT($B$3:C$3)+1,FALSE)),NA(),VLOOKUP($A266,$A$3:$D$57,COUNT($B$3:C$3)+1,FALSE))</f>
        <v>13.55</v>
      </c>
      <c r="D266" s="2">
        <f>IF(ISBLANK(VLOOKUP($A266,$A$3:$D$57,COUNT($B$3:D$3)+1,FALSE)),NA(),VLOOKUP($A266,$A$3:$D$57,COUNT($B$3:D$3)+1,FALSE))</f>
        <v>54.18</v>
      </c>
      <c r="AD266" s="3"/>
      <c r="AE266" s="3"/>
      <c r="AF266" s="3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</row>
    <row r="267" spans="1:52" s="2" customFormat="1" ht="14.25" customHeight="1">
      <c r="A267" s="3" t="str">
        <f>CONCATENATE("n=",ROUNDUP((MAX($H$59:$AB$59)/(100)*((COUNTA($A$232:$A266)+1))),0))</f>
        <v>n=20</v>
      </c>
      <c r="B267" s="2">
        <f>IF(ISBLANK(VLOOKUP($A267,$A$3:$D$57,COUNT($B$3:B$3)+1,FALSE)),NA(),VLOOKUP($A267,$A$3:$D$57,COUNT($B$3:B$3)+1,FALSE))</f>
        <v>63.55</v>
      </c>
      <c r="C267" s="2">
        <f>IF(ISBLANK(VLOOKUP($A267,$A$3:$D$57,COUNT($B$3:C$3)+1,FALSE)),NA(),VLOOKUP($A267,$A$3:$D$57,COUNT($B$3:C$3)+1,FALSE))</f>
        <v>27.8</v>
      </c>
      <c r="D267" s="2">
        <f>IF(ISBLANK(VLOOKUP($A267,$A$3:$D$57,COUNT($B$3:D$3)+1,FALSE)),NA(),VLOOKUP($A267,$A$3:$D$57,COUNT($B$3:D$3)+1,FALSE))</f>
        <v>50.77</v>
      </c>
      <c r="AD267" s="3" t="s">
        <v>26</v>
      </c>
      <c r="AE267" s="3">
        <v>16</v>
      </c>
      <c r="AF267" s="3" t="s">
        <v>25</v>
      </c>
      <c r="AG267" s="8">
        <v>2.12</v>
      </c>
      <c r="AH267" s="8">
        <v>2.42</v>
      </c>
      <c r="AI267" s="8">
        <v>2.59</v>
      </c>
      <c r="AJ267" s="8">
        <v>2.71</v>
      </c>
      <c r="AK267" s="8">
        <v>2.8</v>
      </c>
      <c r="AL267" s="8">
        <v>2.87</v>
      </c>
      <c r="AM267" s="8">
        <v>2.92</v>
      </c>
      <c r="AN267" s="8">
        <v>2.97</v>
      </c>
      <c r="AO267" s="8">
        <v>3.02</v>
      </c>
      <c r="AP267" s="8">
        <v>3.06</v>
      </c>
      <c r="AQ267" s="8">
        <v>3.09</v>
      </c>
      <c r="AR267" s="8">
        <v>3.12</v>
      </c>
      <c r="AS267" s="8">
        <v>3.1466666666666669</v>
      </c>
      <c r="AT267" s="8">
        <v>3.1733333333333333</v>
      </c>
      <c r="AU267" s="8">
        <v>3.2</v>
      </c>
      <c r="AV267" s="8">
        <v>3.22</v>
      </c>
      <c r="AW267" s="8">
        <v>3.24</v>
      </c>
      <c r="AX267" s="8">
        <v>3.26</v>
      </c>
      <c r="AY267" s="8">
        <v>3.28</v>
      </c>
      <c r="AZ267" s="8">
        <v>3.3</v>
      </c>
    </row>
    <row r="268" spans="1:52" s="2" customFormat="1" ht="14.25" customHeight="1">
      <c r="A268" s="3" t="str">
        <f>CONCATENATE("n=",ROUNDUP((MAX($H$59:$AB$59)/(100)*((COUNTA($A$232:$A267)+1))),0))</f>
        <v>n=20</v>
      </c>
      <c r="B268" s="2">
        <f>IF(ISBLANK(VLOOKUP($A268,$A$3:$D$57,COUNT($B$3:B$3)+1,FALSE)),NA(),VLOOKUP($A268,$A$3:$D$57,COUNT($B$3:B$3)+1,FALSE))</f>
        <v>63.55</v>
      </c>
      <c r="C268" s="2">
        <f>IF(ISBLANK(VLOOKUP($A268,$A$3:$D$57,COUNT($B$3:C$3)+1,FALSE)),NA(),VLOOKUP($A268,$A$3:$D$57,COUNT($B$3:C$3)+1,FALSE))</f>
        <v>27.8</v>
      </c>
      <c r="D268" s="2">
        <f>IF(ISBLANK(VLOOKUP($A268,$A$3:$D$57,COUNT($B$3:D$3)+1,FALSE)),NA(),VLOOKUP($A268,$A$3:$D$57,COUNT($B$3:D$3)+1,FALSE))</f>
        <v>50.77</v>
      </c>
      <c r="AD268" s="3"/>
      <c r="AE268" s="3"/>
      <c r="AF268" s="3" t="s">
        <v>24</v>
      </c>
      <c r="AG268" s="8">
        <v>2.92</v>
      </c>
      <c r="AH268" s="8">
        <v>3.22</v>
      </c>
      <c r="AI268" s="8">
        <v>3.39</v>
      </c>
      <c r="AJ268" s="8">
        <v>3.51</v>
      </c>
      <c r="AK268" s="8">
        <v>3.6</v>
      </c>
      <c r="AL268" s="8">
        <v>3.67</v>
      </c>
      <c r="AM268" s="8">
        <v>3.73</v>
      </c>
      <c r="AN268" s="8">
        <v>3.78</v>
      </c>
      <c r="AO268" s="8">
        <v>3.83</v>
      </c>
      <c r="AP268" s="8">
        <v>3.87</v>
      </c>
      <c r="AQ268" s="8">
        <v>3.91</v>
      </c>
      <c r="AR268" s="8">
        <v>3.94</v>
      </c>
      <c r="AS268" s="8">
        <v>3.9666666666666663</v>
      </c>
      <c r="AT268" s="8">
        <v>3.9933333333333332</v>
      </c>
      <c r="AU268" s="8">
        <v>4.0199999999999996</v>
      </c>
      <c r="AV268" s="8">
        <v>4.0419999999999998</v>
      </c>
      <c r="AW268" s="8">
        <v>4.0640000000000001</v>
      </c>
      <c r="AX268" s="8">
        <v>4.0859999999999994</v>
      </c>
      <c r="AY268" s="8">
        <v>4.1079999999999997</v>
      </c>
      <c r="AZ268" s="8">
        <v>4.13</v>
      </c>
    </row>
    <row r="269" spans="1:52" s="2" customFormat="1" ht="14.25" customHeight="1">
      <c r="A269" s="3" t="str">
        <f>CONCATENATE("n=",ROUNDUP((MAX($H$59:$AB$59)/(100)*((COUNTA($A$232:$A268)+1))),0))</f>
        <v>n=21</v>
      </c>
      <c r="B269" s="2">
        <f>IF(ISBLANK(VLOOKUP($A269,$A$3:$D$57,COUNT($B$3:B$3)+1,FALSE)),NA(),VLOOKUP($A269,$A$3:$D$57,COUNT($B$3:B$3)+1,FALSE))</f>
        <v>27.25</v>
      </c>
      <c r="C269" s="2">
        <f>IF(ISBLANK(VLOOKUP($A269,$A$3:$D$57,COUNT($B$3:C$3)+1,FALSE)),NA(),VLOOKUP($A269,$A$3:$D$57,COUNT($B$3:C$3)+1,FALSE))</f>
        <v>12.88</v>
      </c>
      <c r="D269" s="2">
        <f>IF(ISBLANK(VLOOKUP($A269,$A$3:$D$57,COUNT($B$3:D$3)+1,FALSE)),NA(),VLOOKUP($A269,$A$3:$D$57,COUNT($B$3:D$3)+1,FALSE))</f>
        <v>15.7</v>
      </c>
      <c r="AD269" s="3"/>
      <c r="AE269" s="3"/>
      <c r="AF269" s="3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</row>
    <row r="270" spans="1:52" s="2" customFormat="1" ht="14.25" customHeight="1">
      <c r="A270" s="3" t="str">
        <f>CONCATENATE("n=",ROUNDUP((MAX($H$59:$AB$59)/(100)*((COUNTA($A$232:$A269)+1))),0))</f>
        <v>n=21</v>
      </c>
      <c r="B270" s="2">
        <f>IF(ISBLANK(VLOOKUP($A270,$A$3:$D$57,COUNT($B$3:B$3)+1,FALSE)),NA(),VLOOKUP($A270,$A$3:$D$57,COUNT($B$3:B$3)+1,FALSE))</f>
        <v>27.25</v>
      </c>
      <c r="C270" s="2">
        <f>IF(ISBLANK(VLOOKUP($A270,$A$3:$D$57,COUNT($B$3:C$3)+1,FALSE)),NA(),VLOOKUP($A270,$A$3:$D$57,COUNT($B$3:C$3)+1,FALSE))</f>
        <v>12.88</v>
      </c>
      <c r="D270" s="2">
        <f>IF(ISBLANK(VLOOKUP($A270,$A$3:$D$57,COUNT($B$3:D$3)+1,FALSE)),NA(),VLOOKUP($A270,$A$3:$D$57,COUNT($B$3:D$3)+1,FALSE))</f>
        <v>15.7</v>
      </c>
      <c r="AD270" s="3" t="s">
        <v>26</v>
      </c>
      <c r="AE270" s="3">
        <v>17</v>
      </c>
      <c r="AF270" s="3" t="s">
        <v>25</v>
      </c>
      <c r="AG270" s="8">
        <v>2.11</v>
      </c>
      <c r="AH270" s="8">
        <v>2.41</v>
      </c>
      <c r="AI270" s="8">
        <v>2.58</v>
      </c>
      <c r="AJ270" s="8">
        <v>2.69</v>
      </c>
      <c r="AK270" s="8">
        <v>2.78</v>
      </c>
      <c r="AL270" s="8">
        <v>2.85</v>
      </c>
      <c r="AM270" s="8">
        <v>2.9</v>
      </c>
      <c r="AN270" s="8">
        <v>2.95</v>
      </c>
      <c r="AO270" s="8">
        <v>3</v>
      </c>
      <c r="AP270" s="8">
        <v>3.03</v>
      </c>
      <c r="AQ270" s="8">
        <v>3.07</v>
      </c>
      <c r="AR270" s="8">
        <v>3.1</v>
      </c>
      <c r="AS270" s="8">
        <v>3.1266666666666669</v>
      </c>
      <c r="AT270" s="8">
        <v>3.1533333333333333</v>
      </c>
      <c r="AU270" s="8">
        <v>3.18</v>
      </c>
      <c r="AV270" s="8">
        <v>3.198</v>
      </c>
      <c r="AW270" s="8">
        <v>3.2160000000000002</v>
      </c>
      <c r="AX270" s="8">
        <v>3.234</v>
      </c>
      <c r="AY270" s="8">
        <v>3.2520000000000002</v>
      </c>
      <c r="AZ270" s="8">
        <v>3.27</v>
      </c>
    </row>
    <row r="271" spans="1:52" s="2" customFormat="1" ht="14.25" customHeight="1">
      <c r="A271" s="3" t="str">
        <f>CONCATENATE("n=",ROUNDUP((MAX($H$59:$AB$59)/(100)*((COUNTA($A$232:$A270)+1))),0))</f>
        <v>n=22</v>
      </c>
      <c r="B271" s="2">
        <f>IF(ISBLANK(VLOOKUP($A271,$A$3:$D$57,COUNT($B$3:B$3)+1,FALSE)),NA(),VLOOKUP($A271,$A$3:$D$57,COUNT($B$3:B$3)+1,FALSE))</f>
        <v>27.45</v>
      </c>
      <c r="C271" s="2">
        <f>IF(ISBLANK(VLOOKUP($A271,$A$3:$D$57,COUNT($B$3:C$3)+1,FALSE)),NA(),VLOOKUP($A271,$A$3:$D$57,COUNT($B$3:C$3)+1,FALSE))</f>
        <v>54</v>
      </c>
      <c r="D271" s="2">
        <f>IF(ISBLANK(VLOOKUP($A271,$A$3:$D$57,COUNT($B$3:D$3)+1,FALSE)),NA(),VLOOKUP($A271,$A$3:$D$57,COUNT($B$3:D$3)+1,FALSE))</f>
        <v>17.48</v>
      </c>
      <c r="AD271" s="3"/>
      <c r="AE271" s="3"/>
      <c r="AF271" s="3" t="s">
        <v>24</v>
      </c>
      <c r="AG271" s="8">
        <v>2.9</v>
      </c>
      <c r="AH271" s="8">
        <v>3.19</v>
      </c>
      <c r="AI271" s="8">
        <v>3.36</v>
      </c>
      <c r="AJ271" s="8">
        <v>3.47</v>
      </c>
      <c r="AK271" s="8">
        <v>3.56</v>
      </c>
      <c r="AL271" s="8">
        <v>3.63</v>
      </c>
      <c r="AM271" s="8">
        <v>3.69</v>
      </c>
      <c r="AN271" s="8">
        <v>3.74</v>
      </c>
      <c r="AO271" s="8">
        <v>3.79</v>
      </c>
      <c r="AP271" s="8">
        <v>3.83</v>
      </c>
      <c r="AQ271" s="8">
        <v>3.86</v>
      </c>
      <c r="AR271" s="8">
        <v>3.9</v>
      </c>
      <c r="AS271" s="8">
        <v>3.9266666666666667</v>
      </c>
      <c r="AT271" s="8">
        <v>3.9533333333333331</v>
      </c>
      <c r="AU271" s="8">
        <v>3.98</v>
      </c>
      <c r="AV271" s="8">
        <v>4</v>
      </c>
      <c r="AW271" s="8">
        <v>4.0199999999999996</v>
      </c>
      <c r="AX271" s="8">
        <v>4.04</v>
      </c>
      <c r="AY271" s="8">
        <v>4.0599999999999996</v>
      </c>
      <c r="AZ271" s="8">
        <v>4.08</v>
      </c>
    </row>
    <row r="272" spans="1:52" s="2" customFormat="1" ht="14.25" customHeight="1">
      <c r="A272" s="3" t="str">
        <f>CONCATENATE("n=",ROUNDUP((MAX($H$59:$AB$59)/(100)*((COUNTA($A$232:$A271)+1))),0))</f>
        <v>n=22</v>
      </c>
      <c r="B272" s="2">
        <f>IF(ISBLANK(VLOOKUP($A272,$A$3:$D$57,COUNT($B$3:B$3)+1,FALSE)),NA(),VLOOKUP($A272,$A$3:$D$57,COUNT($B$3:B$3)+1,FALSE))</f>
        <v>27.45</v>
      </c>
      <c r="C272" s="2">
        <f>IF(ISBLANK(VLOOKUP($A272,$A$3:$D$57,COUNT($B$3:C$3)+1,FALSE)),NA(),VLOOKUP($A272,$A$3:$D$57,COUNT($B$3:C$3)+1,FALSE))</f>
        <v>54</v>
      </c>
      <c r="D272" s="2">
        <f>IF(ISBLANK(VLOOKUP($A272,$A$3:$D$57,COUNT($B$3:D$3)+1,FALSE)),NA(),VLOOKUP($A272,$A$3:$D$57,COUNT($B$3:D$3)+1,FALSE))</f>
        <v>17.48</v>
      </c>
      <c r="AD272" s="3"/>
      <c r="AE272" s="3"/>
      <c r="AF272" s="3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</row>
    <row r="273" spans="1:52" s="2" customFormat="1" ht="14.25" customHeight="1">
      <c r="A273" s="3" t="str">
        <f>CONCATENATE("n=",ROUNDUP((MAX($H$59:$AB$59)/(100)*((COUNTA($A$232:$A272)+1))),0))</f>
        <v>n=23</v>
      </c>
      <c r="B273" s="2">
        <f>IF(ISBLANK(VLOOKUP($A273,$A$3:$D$57,COUNT($B$3:B$3)+1,FALSE)),NA(),VLOOKUP($A273,$A$3:$D$57,COUNT($B$3:B$3)+1,FALSE))</f>
        <v>48.22</v>
      </c>
      <c r="C273" s="2">
        <f>IF(ISBLANK(VLOOKUP($A273,$A$3:$D$57,COUNT($B$3:C$3)+1,FALSE)),NA(),VLOOKUP($A273,$A$3:$D$57,COUNT($B$3:C$3)+1,FALSE))</f>
        <v>19.55</v>
      </c>
      <c r="D273" s="2">
        <f>IF(ISBLANK(VLOOKUP($A273,$A$3:$D$57,COUNT($B$3:D$3)+1,FALSE)),NA(),VLOOKUP($A273,$A$3:$D$57,COUNT($B$3:D$3)+1,FALSE))</f>
        <v>27.68</v>
      </c>
      <c r="AD273" s="3" t="s">
        <v>26</v>
      </c>
      <c r="AE273" s="3">
        <v>18</v>
      </c>
      <c r="AF273" s="3" t="s">
        <v>25</v>
      </c>
      <c r="AG273" s="8">
        <v>2.1</v>
      </c>
      <c r="AH273" s="8">
        <v>2.4</v>
      </c>
      <c r="AI273" s="8">
        <v>2.56</v>
      </c>
      <c r="AJ273" s="8">
        <v>2.68</v>
      </c>
      <c r="AK273" s="8">
        <v>2.76</v>
      </c>
      <c r="AL273" s="8">
        <v>2.83</v>
      </c>
      <c r="AM273" s="8">
        <v>2.89</v>
      </c>
      <c r="AN273" s="8">
        <v>2.94</v>
      </c>
      <c r="AO273" s="8">
        <v>2.98</v>
      </c>
      <c r="AP273" s="8">
        <v>3.01</v>
      </c>
      <c r="AQ273" s="8">
        <v>3.05</v>
      </c>
      <c r="AR273" s="8">
        <v>3.08</v>
      </c>
      <c r="AS273" s="8">
        <v>3.1066666666666669</v>
      </c>
      <c r="AT273" s="8">
        <v>3.1333333333333333</v>
      </c>
      <c r="AU273" s="8">
        <v>3.16</v>
      </c>
      <c r="AV273" s="8">
        <v>3.1779999999999999</v>
      </c>
      <c r="AW273" s="8">
        <v>3.1960000000000002</v>
      </c>
      <c r="AX273" s="8">
        <v>3.214</v>
      </c>
      <c r="AY273" s="8">
        <v>3.2320000000000002</v>
      </c>
      <c r="AZ273" s="8">
        <v>3.25</v>
      </c>
    </row>
    <row r="274" spans="1:52" s="2" customFormat="1" ht="14.25" customHeight="1">
      <c r="A274" s="3" t="str">
        <f>CONCATENATE("n=",ROUNDUP((MAX($H$59:$AB$59)/(100)*((COUNTA($A$232:$A273)+1))),0))</f>
        <v>n=24</v>
      </c>
      <c r="B274" s="2">
        <f>IF(ISBLANK(VLOOKUP($A274,$A$3:$D$57,COUNT($B$3:B$3)+1,FALSE)),NA(),VLOOKUP($A274,$A$3:$D$57,COUNT($B$3:B$3)+1,FALSE))</f>
        <v>16.68</v>
      </c>
      <c r="C274" s="2">
        <f>IF(ISBLANK(VLOOKUP($A274,$A$3:$D$57,COUNT($B$3:C$3)+1,FALSE)),NA(),VLOOKUP($A274,$A$3:$D$57,COUNT($B$3:C$3)+1,FALSE))</f>
        <v>13.45</v>
      </c>
      <c r="D274" s="2">
        <f>IF(ISBLANK(VLOOKUP($A274,$A$3:$D$57,COUNT($B$3:D$3)+1,FALSE)),NA(),VLOOKUP($A274,$A$3:$D$57,COUNT($B$3:D$3)+1,FALSE))</f>
        <v>28.18</v>
      </c>
      <c r="AD274" s="3"/>
      <c r="AE274" s="3"/>
      <c r="AF274" s="3" t="s">
        <v>24</v>
      </c>
      <c r="AG274" s="8">
        <v>2.88</v>
      </c>
      <c r="AH274" s="8">
        <v>3.17</v>
      </c>
      <c r="AI274" s="8">
        <v>3.33</v>
      </c>
      <c r="AJ274" s="8">
        <v>3.44</v>
      </c>
      <c r="AK274" s="44">
        <v>3.53</v>
      </c>
      <c r="AL274" s="8">
        <v>3.6</v>
      </c>
      <c r="AM274" s="8">
        <v>3.66</v>
      </c>
      <c r="AN274" s="8">
        <v>3.71</v>
      </c>
      <c r="AO274" s="8">
        <v>3.75</v>
      </c>
      <c r="AP274" s="8">
        <v>3.79</v>
      </c>
      <c r="AQ274" s="8">
        <v>3.83</v>
      </c>
      <c r="AR274" s="8">
        <v>3.86</v>
      </c>
      <c r="AS274" s="8">
        <v>3.8866666666666667</v>
      </c>
      <c r="AT274" s="8">
        <v>3.9133333333333331</v>
      </c>
      <c r="AU274" s="8">
        <v>3.94</v>
      </c>
      <c r="AV274" s="8">
        <v>3.96</v>
      </c>
      <c r="AW274" s="8">
        <v>3.98</v>
      </c>
      <c r="AX274" s="8">
        <v>4</v>
      </c>
      <c r="AY274" s="8">
        <v>4.0199999999999996</v>
      </c>
      <c r="AZ274" s="8">
        <v>4.04</v>
      </c>
    </row>
    <row r="275" spans="1:52" s="2" customFormat="1" ht="14.25" customHeight="1">
      <c r="A275" s="3" t="str">
        <f>CONCATENATE("n=",ROUNDUP((MAX($H$59:$AB$59)/(100)*((COUNTA($A$232:$A274)+1))),0))</f>
        <v>n=24</v>
      </c>
      <c r="B275" s="2">
        <f>IF(ISBLANK(VLOOKUP($A275,$A$3:$D$57,COUNT($B$3:B$3)+1,FALSE)),NA(),VLOOKUP($A275,$A$3:$D$57,COUNT($B$3:B$3)+1,FALSE))</f>
        <v>16.68</v>
      </c>
      <c r="C275" s="2">
        <f>IF(ISBLANK(VLOOKUP($A275,$A$3:$D$57,COUNT($B$3:C$3)+1,FALSE)),NA(),VLOOKUP($A275,$A$3:$D$57,COUNT($B$3:C$3)+1,FALSE))</f>
        <v>13.45</v>
      </c>
      <c r="D275" s="2">
        <f>IF(ISBLANK(VLOOKUP($A275,$A$3:$D$57,COUNT($B$3:D$3)+1,FALSE)),NA(),VLOOKUP($A275,$A$3:$D$57,COUNT($B$3:D$3)+1,FALSE))</f>
        <v>28.18</v>
      </c>
      <c r="AD275" s="3"/>
      <c r="AE275" s="3"/>
      <c r="AF275" s="3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</row>
    <row r="276" spans="1:52" s="2" customFormat="1" ht="14.25" customHeight="1">
      <c r="A276" s="3" t="str">
        <f>CONCATENATE("n=",ROUNDUP((MAX($H$59:$AB$59)/(100)*((COUNTA($A$232:$A275)+1))),0))</f>
        <v>n=25</v>
      </c>
      <c r="B276" s="2">
        <f>IF(ISBLANK(VLOOKUP($A276,$A$3:$D$57,COUNT($B$3:B$3)+1,FALSE)),NA(),VLOOKUP($A276,$A$3:$D$57,COUNT($B$3:B$3)+1,FALSE))</f>
        <v>27.29</v>
      </c>
      <c r="C276" s="2" t="str">
        <f>IF(ISBLANK(VLOOKUP($A276,$A$3:$D$57,COUNT($B$3:C$3)+1,FALSE)),NA(),VLOOKUP($A276,$A$3:$D$57,COUNT($B$3:C$3)+1,FALSE))</f>
        <v>fault</v>
      </c>
      <c r="D276" s="2">
        <f>IF(ISBLANK(VLOOKUP($A276,$A$3:$D$57,COUNT($B$3:D$3)+1,FALSE)),NA(),VLOOKUP($A276,$A$3:$D$57,COUNT($B$3:D$3)+1,FALSE))</f>
        <v>20.59</v>
      </c>
      <c r="AD276" s="3" t="s">
        <v>26</v>
      </c>
      <c r="AE276" s="3">
        <v>19</v>
      </c>
      <c r="AF276" s="3" t="s">
        <v>25</v>
      </c>
      <c r="AG276" s="8">
        <v>2.09</v>
      </c>
      <c r="AH276" s="8">
        <v>2.39</v>
      </c>
      <c r="AI276" s="8">
        <v>2.5499999999999998</v>
      </c>
      <c r="AJ276" s="8">
        <v>2.66</v>
      </c>
      <c r="AK276" s="8">
        <v>2.75</v>
      </c>
      <c r="AL276" s="8">
        <v>2.81</v>
      </c>
      <c r="AM276" s="8">
        <v>2.87</v>
      </c>
      <c r="AN276" s="8">
        <v>2.92</v>
      </c>
      <c r="AO276" s="8">
        <v>2.96</v>
      </c>
      <c r="AP276" s="8">
        <v>3</v>
      </c>
      <c r="AQ276" s="8">
        <v>3.03</v>
      </c>
      <c r="AR276" s="8">
        <v>3.06</v>
      </c>
      <c r="AS276" s="8">
        <v>3.0866666666666669</v>
      </c>
      <c r="AT276" s="8">
        <v>3.1133333333333333</v>
      </c>
      <c r="AU276" s="8">
        <v>3.14</v>
      </c>
      <c r="AV276" s="8">
        <v>3.1579999999999999</v>
      </c>
      <c r="AW276" s="8">
        <v>3.1760000000000002</v>
      </c>
      <c r="AX276" s="8">
        <v>3.194</v>
      </c>
      <c r="AY276" s="8">
        <v>3.2120000000000002</v>
      </c>
      <c r="AZ276" s="8">
        <v>3.23</v>
      </c>
    </row>
    <row r="277" spans="1:52" s="2" customFormat="1" ht="14.25" customHeight="1">
      <c r="A277" s="3" t="str">
        <f>CONCATENATE("n=",ROUNDUP((MAX($H$59:$AB$59)/(100)*((COUNTA($A$232:$A276)+1))),0))</f>
        <v>n=25</v>
      </c>
      <c r="B277" s="2">
        <f>IF(ISBLANK(VLOOKUP($A277,$A$3:$D$57,COUNT($B$3:B$3)+1,FALSE)),NA(),VLOOKUP($A277,$A$3:$D$57,COUNT($B$3:B$3)+1,FALSE))</f>
        <v>27.29</v>
      </c>
      <c r="C277" s="2" t="str">
        <f>IF(ISBLANK(VLOOKUP($A277,$A$3:$D$57,COUNT($B$3:C$3)+1,FALSE)),NA(),VLOOKUP($A277,$A$3:$D$57,COUNT($B$3:C$3)+1,FALSE))</f>
        <v>fault</v>
      </c>
      <c r="D277" s="2">
        <f>IF(ISBLANK(VLOOKUP($A277,$A$3:$D$57,COUNT($B$3:D$3)+1,FALSE)),NA(),VLOOKUP($A277,$A$3:$D$57,COUNT($B$3:D$3)+1,FALSE))</f>
        <v>20.59</v>
      </c>
      <c r="AD277" s="3"/>
      <c r="AE277" s="3"/>
      <c r="AF277" s="3" t="s">
        <v>24</v>
      </c>
      <c r="AG277" s="8">
        <v>2.86</v>
      </c>
      <c r="AH277" s="8">
        <v>3.15</v>
      </c>
      <c r="AI277" s="8">
        <v>3.31</v>
      </c>
      <c r="AJ277" s="8">
        <v>3.42</v>
      </c>
      <c r="AK277" s="8">
        <v>3.5</v>
      </c>
      <c r="AL277" s="8">
        <v>3.57</v>
      </c>
      <c r="AM277" s="8">
        <v>3.63</v>
      </c>
      <c r="AN277" s="8">
        <v>3.68</v>
      </c>
      <c r="AO277" s="8">
        <v>3.72</v>
      </c>
      <c r="AP277" s="8">
        <v>3.76</v>
      </c>
      <c r="AQ277" s="8">
        <v>3.79</v>
      </c>
      <c r="AR277" s="8">
        <v>3.83</v>
      </c>
      <c r="AS277" s="8">
        <v>3.8533333333333335</v>
      </c>
      <c r="AT277" s="8">
        <v>3.8766666666666665</v>
      </c>
      <c r="AU277" s="8">
        <v>3.9</v>
      </c>
      <c r="AV277" s="8">
        <v>3.92</v>
      </c>
      <c r="AW277" s="8">
        <v>3.94</v>
      </c>
      <c r="AX277" s="8">
        <v>3.96</v>
      </c>
      <c r="AY277" s="8">
        <v>3.98</v>
      </c>
      <c r="AZ277" s="8">
        <v>4</v>
      </c>
    </row>
    <row r="278" spans="1:52" s="2" customFormat="1" ht="14.25" customHeight="1">
      <c r="A278" s="3" t="str">
        <f>CONCATENATE("n=",ROUNDUP((MAX($H$59:$AB$59)/(100)*((COUNTA($A$232:$A277)+1))),0))</f>
        <v>n=26</v>
      </c>
      <c r="B278" s="2">
        <f>IF(ISBLANK(VLOOKUP($A278,$A$3:$D$57,COUNT($B$3:B$3)+1,FALSE)),NA(),VLOOKUP($A278,$A$3:$D$57,COUNT($B$3:B$3)+1,FALSE))</f>
        <v>20.81</v>
      </c>
      <c r="C278" s="2">
        <f>IF(ISBLANK(VLOOKUP($A278,$A$3:$D$57,COUNT($B$3:C$3)+1,FALSE)),NA(),VLOOKUP($A278,$A$3:$D$57,COUNT($B$3:C$3)+1,FALSE))</f>
        <v>17.989999999999998</v>
      </c>
      <c r="D278" s="2">
        <f>IF(ISBLANK(VLOOKUP($A278,$A$3:$D$57,COUNT($B$3:D$3)+1,FALSE)),NA(),VLOOKUP($A278,$A$3:$D$57,COUNT($B$3:D$3)+1,FALSE))</f>
        <v>25.54</v>
      </c>
      <c r="AD278" s="3"/>
      <c r="AE278" s="3"/>
      <c r="AF278" s="3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</row>
    <row r="279" spans="1:52" s="2" customFormat="1" ht="14.25" customHeight="1">
      <c r="A279" s="3" t="str">
        <f>CONCATENATE("n=",ROUNDUP((MAX($H$59:$AB$59)/(100)*((COUNTA($A$232:$A278)+1))),0))</f>
        <v>n=26</v>
      </c>
      <c r="B279" s="2">
        <f>IF(ISBLANK(VLOOKUP($A279,$A$3:$D$57,COUNT($B$3:B$3)+1,FALSE)),NA(),VLOOKUP($A279,$A$3:$D$57,COUNT($B$3:B$3)+1,FALSE))</f>
        <v>20.81</v>
      </c>
      <c r="C279" s="2">
        <f>IF(ISBLANK(VLOOKUP($A279,$A$3:$D$57,COUNT($B$3:C$3)+1,FALSE)),NA(),VLOOKUP($A279,$A$3:$D$57,COUNT($B$3:C$3)+1,FALSE))</f>
        <v>17.989999999999998</v>
      </c>
      <c r="D279" s="2">
        <f>IF(ISBLANK(VLOOKUP($A279,$A$3:$D$57,COUNT($B$3:D$3)+1,FALSE)),NA(),VLOOKUP($A279,$A$3:$D$57,COUNT($B$3:D$3)+1,FALSE))</f>
        <v>25.54</v>
      </c>
      <c r="AD279" s="3" t="s">
        <v>26</v>
      </c>
      <c r="AE279" s="3">
        <v>20</v>
      </c>
      <c r="AF279" s="3" t="s">
        <v>25</v>
      </c>
      <c r="AG279" s="8">
        <v>2.09</v>
      </c>
      <c r="AH279" s="8">
        <v>2.38</v>
      </c>
      <c r="AI279" s="8">
        <v>2.54</v>
      </c>
      <c r="AJ279" s="8">
        <v>2.65</v>
      </c>
      <c r="AK279" s="8">
        <v>2.73</v>
      </c>
      <c r="AL279" s="8">
        <v>2.8</v>
      </c>
      <c r="AM279" s="8">
        <v>2.86</v>
      </c>
      <c r="AN279" s="8">
        <v>2.9</v>
      </c>
      <c r="AO279" s="8">
        <v>2.95</v>
      </c>
      <c r="AP279" s="8">
        <v>2.98</v>
      </c>
      <c r="AQ279" s="8">
        <v>3.02</v>
      </c>
      <c r="AR279" s="8">
        <v>3.05</v>
      </c>
      <c r="AS279" s="8">
        <v>3.0733333333333333</v>
      </c>
      <c r="AT279" s="8">
        <v>3.0966666666666667</v>
      </c>
      <c r="AU279" s="8">
        <v>3.12</v>
      </c>
      <c r="AV279" s="8">
        <v>3.14</v>
      </c>
      <c r="AW279" s="8">
        <v>3.16</v>
      </c>
      <c r="AX279" s="8">
        <v>3.18</v>
      </c>
      <c r="AY279" s="8">
        <v>3.2</v>
      </c>
      <c r="AZ279" s="8">
        <v>3.22</v>
      </c>
    </row>
    <row r="280" spans="1:52" s="2" customFormat="1" ht="14.25" customHeight="1">
      <c r="A280" s="3" t="str">
        <f>CONCATENATE("n=",ROUNDUP((MAX($H$59:$AB$59)/(100)*((COUNTA($A$232:$A279)+1))),0))</f>
        <v>n=27</v>
      </c>
      <c r="B280" s="2">
        <f>IF(ISBLANK(VLOOKUP($A280,$A$3:$D$57,COUNT($B$3:B$3)+1,FALSE)),NA(),VLOOKUP($A280,$A$3:$D$57,COUNT($B$3:B$3)+1,FALSE))</f>
        <v>30.54</v>
      </c>
      <c r="C280" s="2">
        <f>IF(ISBLANK(VLOOKUP($A280,$A$3:$D$57,COUNT($B$3:C$3)+1,FALSE)),NA(),VLOOKUP($A280,$A$3:$D$57,COUNT($B$3:C$3)+1,FALSE))</f>
        <v>11.43</v>
      </c>
      <c r="D280" s="2">
        <f>IF(ISBLANK(VLOOKUP($A280,$A$3:$D$57,COUNT($B$3:D$3)+1,FALSE)),NA(),VLOOKUP($A280,$A$3:$D$57,COUNT($B$3:D$3)+1,FALSE))</f>
        <v>14.21</v>
      </c>
      <c r="AD280" s="3"/>
      <c r="AE280" s="3"/>
      <c r="AF280" s="3" t="s">
        <v>24</v>
      </c>
      <c r="AG280" s="8">
        <v>2.85</v>
      </c>
      <c r="AH280" s="8">
        <v>3.13</v>
      </c>
      <c r="AI280" s="8">
        <v>3.29</v>
      </c>
      <c r="AJ280" s="8">
        <v>3.4</v>
      </c>
      <c r="AK280" s="8">
        <v>3.48</v>
      </c>
      <c r="AL280" s="8">
        <v>3.55</v>
      </c>
      <c r="AM280" s="8">
        <v>3.6</v>
      </c>
      <c r="AN280" s="8">
        <v>3.65</v>
      </c>
      <c r="AO280" s="8">
        <v>3.69</v>
      </c>
      <c r="AP280" s="8">
        <v>3.73</v>
      </c>
      <c r="AQ280" s="8">
        <v>3.77</v>
      </c>
      <c r="AR280" s="8">
        <v>3.8</v>
      </c>
      <c r="AS280" s="8">
        <v>3.8233333333333333</v>
      </c>
      <c r="AT280" s="8">
        <v>3.8466666666666667</v>
      </c>
      <c r="AU280" s="8">
        <v>3.87</v>
      </c>
      <c r="AV280" s="8">
        <v>3.89</v>
      </c>
      <c r="AW280" s="8">
        <v>3.91</v>
      </c>
      <c r="AX280" s="8">
        <v>3.93</v>
      </c>
      <c r="AY280" s="8">
        <v>3.95</v>
      </c>
      <c r="AZ280" s="8">
        <v>3.97</v>
      </c>
    </row>
    <row r="281" spans="1:52" s="2" customFormat="1" ht="14.25" customHeight="1">
      <c r="A281" s="3" t="str">
        <f>CONCATENATE("n=",ROUNDUP((MAX($H$59:$AB$59)/(100)*((COUNTA($A$232:$A280)+1))),0))</f>
        <v>n=27</v>
      </c>
      <c r="B281" s="2">
        <f>IF(ISBLANK(VLOOKUP($A281,$A$3:$D$57,COUNT($B$3:B$3)+1,FALSE)),NA(),VLOOKUP($A281,$A$3:$D$57,COUNT($B$3:B$3)+1,FALSE))</f>
        <v>30.54</v>
      </c>
      <c r="C281" s="2">
        <f>IF(ISBLANK(VLOOKUP($A281,$A$3:$D$57,COUNT($B$3:C$3)+1,FALSE)),NA(),VLOOKUP($A281,$A$3:$D$57,COUNT($B$3:C$3)+1,FALSE))</f>
        <v>11.43</v>
      </c>
      <c r="D281" s="2">
        <f>IF(ISBLANK(VLOOKUP($A281,$A$3:$D$57,COUNT($B$3:D$3)+1,FALSE)),NA(),VLOOKUP($A281,$A$3:$D$57,COUNT($B$3:D$3)+1,FALSE))</f>
        <v>14.21</v>
      </c>
      <c r="AD281" s="3"/>
      <c r="AE281" s="5"/>
      <c r="AF281" s="3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</row>
    <row r="282" spans="1:52" s="2" customFormat="1" ht="14.25" customHeight="1">
      <c r="A282" s="3" t="str">
        <f>CONCATENATE("n=",ROUNDUP((MAX($H$59:$AB$59)/(100)*((COUNTA($A$232:$A281)+1))),0))</f>
        <v>n=28</v>
      </c>
      <c r="B282" s="2">
        <f>IF(ISBLANK(VLOOKUP($A282,$A$3:$D$57,COUNT($B$3:B$3)+1,FALSE)),NA(),VLOOKUP($A282,$A$3:$D$57,COUNT($B$3:B$3)+1,FALSE))</f>
        <v>14.61</v>
      </c>
      <c r="C282" s="2">
        <f>IF(ISBLANK(VLOOKUP($A282,$A$3:$D$57,COUNT($B$3:C$3)+1,FALSE)),NA(),VLOOKUP($A282,$A$3:$D$57,COUNT($B$3:C$3)+1,FALSE))</f>
        <v>8.19</v>
      </c>
      <c r="D282" s="2">
        <f>IF(ISBLANK(VLOOKUP($A282,$A$3:$D$57,COUNT($B$3:D$3)+1,FALSE)),NA(),VLOOKUP($A282,$A$3:$D$57,COUNT($B$3:D$3)+1,FALSE))</f>
        <v>19.11</v>
      </c>
      <c r="AD282" s="3" t="s">
        <v>26</v>
      </c>
      <c r="AE282" s="3">
        <v>24</v>
      </c>
      <c r="AF282" s="3" t="s">
        <v>25</v>
      </c>
      <c r="AG282" s="8">
        <v>2.06</v>
      </c>
      <c r="AH282" s="8">
        <v>2.35</v>
      </c>
      <c r="AI282" s="8">
        <v>2.5099999999999998</v>
      </c>
      <c r="AJ282" s="8">
        <v>2.61</v>
      </c>
      <c r="AK282" s="8">
        <v>2.7</v>
      </c>
      <c r="AL282" s="8">
        <v>2.76</v>
      </c>
      <c r="AM282" s="8">
        <v>2.81</v>
      </c>
      <c r="AN282" s="8">
        <v>2.86</v>
      </c>
      <c r="AO282" s="8">
        <v>2.9</v>
      </c>
      <c r="AP282" s="8">
        <v>2.94</v>
      </c>
      <c r="AQ282" s="8">
        <v>2.97</v>
      </c>
      <c r="AR282" s="8">
        <v>3</v>
      </c>
      <c r="AS282" s="8">
        <v>3.0233333333333334</v>
      </c>
      <c r="AT282" s="8">
        <v>3.0466666666666664</v>
      </c>
      <c r="AU282" s="8">
        <v>3.07</v>
      </c>
      <c r="AV282" s="8">
        <v>3.0880000000000001</v>
      </c>
      <c r="AW282" s="8">
        <v>3.1059999999999999</v>
      </c>
      <c r="AX282" s="8">
        <v>3.1240000000000001</v>
      </c>
      <c r="AY282" s="8">
        <v>3.1419999999999999</v>
      </c>
      <c r="AZ282" s="8">
        <v>3.16</v>
      </c>
    </row>
    <row r="283" spans="1:52" s="2" customFormat="1" ht="14.25" customHeight="1">
      <c r="A283" s="3" t="str">
        <f>CONCATENATE("n=",ROUNDUP((MAX($H$59:$AB$59)/(100)*((COUNTA($A$232:$A282)+1))),0))</f>
        <v>n=29</v>
      </c>
      <c r="B283" s="2">
        <f>IF(ISBLANK(VLOOKUP($A283,$A$3:$D$57,COUNT($B$3:B$3)+1,FALSE)),NA(),VLOOKUP($A283,$A$3:$D$57,COUNT($B$3:B$3)+1,FALSE))</f>
        <v>19.95</v>
      </c>
      <c r="C283" s="2">
        <f>IF(ISBLANK(VLOOKUP($A283,$A$3:$D$57,COUNT($B$3:C$3)+1,FALSE)),NA(),VLOOKUP($A283,$A$3:$D$57,COUNT($B$3:C$3)+1,FALSE))</f>
        <v>20.88</v>
      </c>
      <c r="D283" s="2">
        <f>IF(ISBLANK(VLOOKUP($A283,$A$3:$D$57,COUNT($B$3:D$3)+1,FALSE)),NA(),VLOOKUP($A283,$A$3:$D$57,COUNT($B$3:D$3)+1,FALSE))</f>
        <v>11.05</v>
      </c>
      <c r="AD283" s="3"/>
      <c r="AE283" s="3"/>
      <c r="AF283" s="3" t="s">
        <v>24</v>
      </c>
      <c r="AG283" s="8">
        <v>2.8</v>
      </c>
      <c r="AH283" s="8">
        <v>3.07</v>
      </c>
      <c r="AI283" s="8">
        <v>3.22</v>
      </c>
      <c r="AJ283" s="8">
        <v>3.32</v>
      </c>
      <c r="AK283" s="8">
        <v>3.4</v>
      </c>
      <c r="AL283" s="8">
        <v>3.47</v>
      </c>
      <c r="AM283" s="8">
        <v>3.52</v>
      </c>
      <c r="AN283" s="8">
        <v>3.57</v>
      </c>
      <c r="AO283" s="8">
        <v>3.61</v>
      </c>
      <c r="AP283" s="8">
        <v>3.64</v>
      </c>
      <c r="AQ283" s="8">
        <v>3.68</v>
      </c>
      <c r="AR283" s="8">
        <v>3.7</v>
      </c>
      <c r="AS283" s="8">
        <v>3.7266666666666666</v>
      </c>
      <c r="AT283" s="8">
        <v>3.7533333333333334</v>
      </c>
      <c r="AU283" s="8">
        <v>3.78</v>
      </c>
      <c r="AV283" s="8">
        <v>3.798</v>
      </c>
      <c r="AW283" s="8">
        <v>3.8159999999999998</v>
      </c>
      <c r="AX283" s="8">
        <v>3.8340000000000001</v>
      </c>
      <c r="AY283" s="8">
        <v>3.8519999999999999</v>
      </c>
      <c r="AZ283" s="8">
        <v>3.87</v>
      </c>
    </row>
    <row r="284" spans="1:52" s="2" customFormat="1" ht="14.25" customHeight="1">
      <c r="A284" s="3" t="str">
        <f>CONCATENATE("n=",ROUNDUP((MAX($H$59:$AB$59)/(100)*((COUNTA($A$232:$A283)+1))),0))</f>
        <v>n=29</v>
      </c>
      <c r="B284" s="2">
        <f>IF(ISBLANK(VLOOKUP($A284,$A$3:$D$57,COUNT($B$3:B$3)+1,FALSE)),NA(),VLOOKUP($A284,$A$3:$D$57,COUNT($B$3:B$3)+1,FALSE))</f>
        <v>19.95</v>
      </c>
      <c r="C284" s="2">
        <f>IF(ISBLANK(VLOOKUP($A284,$A$3:$D$57,COUNT($B$3:C$3)+1,FALSE)),NA(),VLOOKUP($A284,$A$3:$D$57,COUNT($B$3:C$3)+1,FALSE))</f>
        <v>20.88</v>
      </c>
      <c r="D284" s="2">
        <f>IF(ISBLANK(VLOOKUP($A284,$A$3:$D$57,COUNT($B$3:D$3)+1,FALSE)),NA(),VLOOKUP($A284,$A$3:$D$57,COUNT($B$3:D$3)+1,FALSE))</f>
        <v>11.05</v>
      </c>
      <c r="AD284" s="3"/>
      <c r="AE284" s="3"/>
      <c r="AF284" s="3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</row>
    <row r="285" spans="1:52" s="2" customFormat="1" ht="14.25" customHeight="1">
      <c r="A285" s="3" t="str">
        <f>CONCATENATE("n=",ROUNDUP((MAX($H$59:$AB$59)/(100)*((COUNTA($A$232:$A284)+1))),0))</f>
        <v>n=30</v>
      </c>
      <c r="B285" s="2">
        <f>IF(ISBLANK(VLOOKUP($A285,$A$3:$D$57,COUNT($B$3:B$3)+1,FALSE)),NA(),VLOOKUP($A285,$A$3:$D$57,COUNT($B$3:B$3)+1,FALSE))</f>
        <v>32.82</v>
      </c>
      <c r="C285" s="2">
        <f>IF(ISBLANK(VLOOKUP($A285,$A$3:$D$57,COUNT($B$3:C$3)+1,FALSE)),NA(),VLOOKUP($A285,$A$3:$D$57,COUNT($B$3:C$3)+1,FALSE))</f>
        <v>17</v>
      </c>
      <c r="D285" s="2">
        <f>IF(ISBLANK(VLOOKUP($A285,$A$3:$D$57,COUNT($B$3:D$3)+1,FALSE)),NA(),VLOOKUP($A285,$A$3:$D$57,COUNT($B$3:D$3)+1,FALSE))</f>
        <v>62.59</v>
      </c>
      <c r="AD285" s="3" t="s">
        <v>26</v>
      </c>
      <c r="AE285" s="3">
        <v>30</v>
      </c>
      <c r="AF285" s="3" t="s">
        <v>25</v>
      </c>
      <c r="AG285" s="8">
        <v>2.04</v>
      </c>
      <c r="AH285" s="8">
        <v>2.3199999999999998</v>
      </c>
      <c r="AI285" s="8">
        <v>2.4700000000000002</v>
      </c>
      <c r="AJ285" s="8">
        <v>2.58</v>
      </c>
      <c r="AK285" s="8">
        <v>2.66</v>
      </c>
      <c r="AL285" s="8">
        <v>2.72</v>
      </c>
      <c r="AM285" s="8">
        <v>2.77</v>
      </c>
      <c r="AN285" s="8">
        <v>2.82</v>
      </c>
      <c r="AO285" s="8">
        <v>2.86</v>
      </c>
      <c r="AP285" s="8">
        <v>2.89</v>
      </c>
      <c r="AQ285" s="8">
        <v>2.92</v>
      </c>
      <c r="AR285" s="8">
        <v>2.95</v>
      </c>
      <c r="AS285" s="8">
        <v>2.9733333333333336</v>
      </c>
      <c r="AT285" s="8">
        <v>2.9966666666666666</v>
      </c>
      <c r="AU285" s="8">
        <v>3.02</v>
      </c>
      <c r="AV285" s="8">
        <v>3.0379999999999998</v>
      </c>
      <c r="AW285" s="8">
        <v>3.056</v>
      </c>
      <c r="AX285" s="8">
        <v>3.0739999999999998</v>
      </c>
      <c r="AY285" s="8">
        <v>3.0920000000000001</v>
      </c>
      <c r="AZ285" s="8">
        <v>3.11</v>
      </c>
    </row>
    <row r="286" spans="1:52" s="2" customFormat="1" ht="14.25" customHeight="1">
      <c r="A286" s="3" t="str">
        <f>CONCATENATE("n=",ROUNDUP((MAX($H$59:$AB$59)/(100)*((COUNTA($A$232:$A285)+1))),0))</f>
        <v>n=30</v>
      </c>
      <c r="B286" s="2">
        <f>IF(ISBLANK(VLOOKUP($A286,$A$3:$D$57,COUNT($B$3:B$3)+1,FALSE)),NA(),VLOOKUP($A286,$A$3:$D$57,COUNT($B$3:B$3)+1,FALSE))</f>
        <v>32.82</v>
      </c>
      <c r="C286" s="2">
        <f>IF(ISBLANK(VLOOKUP($A286,$A$3:$D$57,COUNT($B$3:C$3)+1,FALSE)),NA(),VLOOKUP($A286,$A$3:$D$57,COUNT($B$3:C$3)+1,FALSE))</f>
        <v>17</v>
      </c>
      <c r="D286" s="2">
        <f>IF(ISBLANK(VLOOKUP($A286,$A$3:$D$57,COUNT($B$3:D$3)+1,FALSE)),NA(),VLOOKUP($A286,$A$3:$D$57,COUNT($B$3:D$3)+1,FALSE))</f>
        <v>62.59</v>
      </c>
      <c r="AD286" s="3"/>
      <c r="AE286" s="3"/>
      <c r="AF286" s="3" t="s">
        <v>24</v>
      </c>
      <c r="AG286" s="8">
        <v>2.75</v>
      </c>
      <c r="AH286" s="8">
        <v>3.01</v>
      </c>
      <c r="AI286" s="8">
        <v>3.15</v>
      </c>
      <c r="AJ286" s="8">
        <v>3.25</v>
      </c>
      <c r="AK286" s="8">
        <v>3.33</v>
      </c>
      <c r="AL286" s="8">
        <v>3.39</v>
      </c>
      <c r="AM286" s="8">
        <v>3.44</v>
      </c>
      <c r="AN286" s="8">
        <v>3.49</v>
      </c>
      <c r="AO286" s="8">
        <v>3.52</v>
      </c>
      <c r="AP286" s="8">
        <v>3.56</v>
      </c>
      <c r="AQ286" s="8">
        <v>3.59</v>
      </c>
      <c r="AR286" s="8">
        <v>3.62</v>
      </c>
      <c r="AS286" s="8">
        <v>3.6433333333333335</v>
      </c>
      <c r="AT286" s="8">
        <v>3.6666666666666665</v>
      </c>
      <c r="AU286" s="8">
        <v>3.69</v>
      </c>
      <c r="AV286" s="8">
        <v>3.7079999999999997</v>
      </c>
      <c r="AW286" s="8">
        <v>3.726</v>
      </c>
      <c r="AX286" s="8">
        <v>3.7439999999999998</v>
      </c>
      <c r="AY286" s="8">
        <v>3.762</v>
      </c>
      <c r="AZ286" s="8">
        <v>3.78</v>
      </c>
    </row>
    <row r="287" spans="1:52" s="2" customFormat="1" ht="14.25" customHeight="1">
      <c r="A287" s="3" t="str">
        <f>CONCATENATE("n=",ROUNDUP((MAX($H$59:$AB$59)/(100)*((COUNTA($A$232:$A286)+1))),0))</f>
        <v>n=31</v>
      </c>
      <c r="B287" s="2">
        <f>IF(ISBLANK(VLOOKUP($A287,$A$3:$D$57,COUNT($B$3:B$3)+1,FALSE)),NA(),VLOOKUP($A287,$A$3:$D$57,COUNT($B$3:B$3)+1,FALSE))</f>
        <v>22.4</v>
      </c>
      <c r="C287" s="2">
        <f>IF(ISBLANK(VLOOKUP($A287,$A$3:$D$57,COUNT($B$3:C$3)+1,FALSE)),NA(),VLOOKUP($A287,$A$3:$D$57,COUNT($B$3:C$3)+1,FALSE))</f>
        <v>47.01</v>
      </c>
      <c r="D287" s="2">
        <f>IF(ISBLANK(VLOOKUP($A287,$A$3:$D$57,COUNT($B$3:D$3)+1,FALSE)),NA(),VLOOKUP($A287,$A$3:$D$57,COUNT($B$3:D$3)+1,FALSE))</f>
        <v>66.33</v>
      </c>
      <c r="AD287" s="3"/>
      <c r="AE287" s="3"/>
      <c r="AF287" s="3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</row>
    <row r="288" spans="1:52" s="2" customFormat="1" ht="14.25" customHeight="1">
      <c r="A288" s="3" t="str">
        <f>CONCATENATE("n=",ROUNDUP((MAX($H$59:$AB$59)/(100)*((COUNTA($A$232:$A287)+1))),0))</f>
        <v>n=31</v>
      </c>
      <c r="B288" s="2">
        <f>IF(ISBLANK(VLOOKUP($A288,$A$3:$D$57,COUNT($B$3:B$3)+1,FALSE)),NA(),VLOOKUP($A288,$A$3:$D$57,COUNT($B$3:B$3)+1,FALSE))</f>
        <v>22.4</v>
      </c>
      <c r="C288" s="2">
        <f>IF(ISBLANK(VLOOKUP($A288,$A$3:$D$57,COUNT($B$3:C$3)+1,FALSE)),NA(),VLOOKUP($A288,$A$3:$D$57,COUNT($B$3:C$3)+1,FALSE))</f>
        <v>47.01</v>
      </c>
      <c r="D288" s="2">
        <f>IF(ISBLANK(VLOOKUP($A288,$A$3:$D$57,COUNT($B$3:D$3)+1,FALSE)),NA(),VLOOKUP($A288,$A$3:$D$57,COUNT($B$3:D$3)+1,FALSE))</f>
        <v>66.33</v>
      </c>
      <c r="AD288" s="3" t="s">
        <v>26</v>
      </c>
      <c r="AE288" s="3">
        <v>40</v>
      </c>
      <c r="AF288" s="3" t="s">
        <v>25</v>
      </c>
      <c r="AG288" s="8">
        <v>2.02</v>
      </c>
      <c r="AH288" s="8">
        <v>2.29</v>
      </c>
      <c r="AI288" s="8">
        <v>2.44</v>
      </c>
      <c r="AJ288" s="8">
        <v>2.54</v>
      </c>
      <c r="AK288" s="8">
        <v>2.62</v>
      </c>
      <c r="AL288" s="8">
        <v>2.68</v>
      </c>
      <c r="AM288" s="8">
        <v>2.73</v>
      </c>
      <c r="AN288" s="8">
        <v>2.77</v>
      </c>
      <c r="AO288" s="8">
        <v>2.81</v>
      </c>
      <c r="AP288" s="8">
        <v>2.85</v>
      </c>
      <c r="AQ288" s="8">
        <v>2.87</v>
      </c>
      <c r="AR288" s="8">
        <v>2.9</v>
      </c>
      <c r="AS288" s="8">
        <v>2.9233333333333333</v>
      </c>
      <c r="AT288" s="8">
        <v>2.9466666666666668</v>
      </c>
      <c r="AU288" s="8">
        <v>2.97</v>
      </c>
      <c r="AV288" s="8">
        <v>2.988</v>
      </c>
      <c r="AW288" s="8">
        <v>3.0060000000000002</v>
      </c>
      <c r="AX288" s="8">
        <v>3.024</v>
      </c>
      <c r="AY288" s="8">
        <v>3.0420000000000003</v>
      </c>
      <c r="AZ288" s="8">
        <v>3.06</v>
      </c>
    </row>
    <row r="289" spans="1:52" s="2" customFormat="1" ht="14.25" customHeight="1">
      <c r="A289" s="3" t="str">
        <f>CONCATENATE("n=",ROUNDUP((MAX($H$59:$AB$59)/(100)*((COUNTA($A$232:$A288)+1))),0))</f>
        <v>n=32</v>
      </c>
      <c r="B289" s="2">
        <f>IF(ISBLANK(VLOOKUP($A289,$A$3:$D$57,COUNT($B$3:B$3)+1,FALSE)),NA(),VLOOKUP($A289,$A$3:$D$57,COUNT($B$3:B$3)+1,FALSE))</f>
        <v>27.89</v>
      </c>
      <c r="C289" s="2">
        <f>IF(ISBLANK(VLOOKUP($A289,$A$3:$D$57,COUNT($B$3:C$3)+1,FALSE)),NA(),VLOOKUP($A289,$A$3:$D$57,COUNT($B$3:C$3)+1,FALSE))</f>
        <v>17.73</v>
      </c>
      <c r="D289" s="2">
        <f>IF(ISBLANK(VLOOKUP($A289,$A$3:$D$57,COUNT($B$3:D$3)+1,FALSE)),NA(),VLOOKUP($A289,$A$3:$D$57,COUNT($B$3:D$3)+1,FALSE))</f>
        <v>22.83</v>
      </c>
      <c r="AD289" s="3"/>
      <c r="AE289" s="3"/>
      <c r="AF289" s="3" t="s">
        <v>24</v>
      </c>
      <c r="AG289" s="8">
        <v>2.7</v>
      </c>
      <c r="AH289" s="8">
        <v>2.95</v>
      </c>
      <c r="AI289" s="8">
        <v>3.09</v>
      </c>
      <c r="AJ289" s="8">
        <v>3.19</v>
      </c>
      <c r="AK289" s="8">
        <v>3.26</v>
      </c>
      <c r="AL289" s="8">
        <v>3.32</v>
      </c>
      <c r="AM289" s="8">
        <v>3.37</v>
      </c>
      <c r="AN289" s="8">
        <v>3.41</v>
      </c>
      <c r="AO289" s="8">
        <v>3.44</v>
      </c>
      <c r="AP289" s="8">
        <v>3.48</v>
      </c>
      <c r="AQ289" s="8">
        <v>3.51</v>
      </c>
      <c r="AR289" s="8">
        <v>3.53</v>
      </c>
      <c r="AS289" s="8">
        <v>3.5533333333333332</v>
      </c>
      <c r="AT289" s="8">
        <v>3.5766666666666667</v>
      </c>
      <c r="AU289" s="8">
        <v>3.6</v>
      </c>
      <c r="AV289" s="8">
        <v>3.6160000000000001</v>
      </c>
      <c r="AW289" s="8">
        <v>3.6320000000000001</v>
      </c>
      <c r="AX289" s="8">
        <v>3.6480000000000001</v>
      </c>
      <c r="AY289" s="8">
        <v>3.6640000000000001</v>
      </c>
      <c r="AZ289" s="8">
        <v>3.68</v>
      </c>
    </row>
    <row r="290" spans="1:52" s="2" customFormat="1" ht="14.25" customHeight="1">
      <c r="A290" s="3" t="str">
        <f>CONCATENATE("n=",ROUNDUP((MAX($H$59:$AB$59)/(100)*((COUNTA($A$232:$A289)+1))),0))</f>
        <v>n=32</v>
      </c>
      <c r="B290" s="2">
        <f>IF(ISBLANK(VLOOKUP($A290,$A$3:$D$57,COUNT($B$3:B$3)+1,FALSE)),NA(),VLOOKUP($A290,$A$3:$D$57,COUNT($B$3:B$3)+1,FALSE))</f>
        <v>27.89</v>
      </c>
      <c r="C290" s="2">
        <f>IF(ISBLANK(VLOOKUP($A290,$A$3:$D$57,COUNT($B$3:C$3)+1,FALSE)),NA(),VLOOKUP($A290,$A$3:$D$57,COUNT($B$3:C$3)+1,FALSE))</f>
        <v>17.73</v>
      </c>
      <c r="D290" s="2">
        <f>IF(ISBLANK(VLOOKUP($A290,$A$3:$D$57,COUNT($B$3:D$3)+1,FALSE)),NA(),VLOOKUP($A290,$A$3:$D$57,COUNT($B$3:D$3)+1,FALSE))</f>
        <v>22.83</v>
      </c>
      <c r="AD290" s="3"/>
      <c r="AE290" s="3"/>
      <c r="AF290" s="3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</row>
    <row r="291" spans="1:52" s="2" customFormat="1" ht="14.25" customHeight="1">
      <c r="A291" s="3" t="str">
        <f>CONCATENATE("n=",ROUNDUP((MAX($H$59:$AB$59)/(100)*((COUNTA($A$232:$A290)+1))),0))</f>
        <v>n=33</v>
      </c>
      <c r="B291" s="2">
        <f>IF(ISBLANK(VLOOKUP($A291,$A$3:$D$57,COUNT($B$3:B$3)+1,FALSE)),NA(),VLOOKUP($A291,$A$3:$D$57,COUNT($B$3:B$3)+1,FALSE))</f>
        <v>17.18</v>
      </c>
      <c r="C291" s="2">
        <f>IF(ISBLANK(VLOOKUP($A291,$A$3:$D$57,COUNT($B$3:C$3)+1,FALSE)),NA(),VLOOKUP($A291,$A$3:$D$57,COUNT($B$3:C$3)+1,FALSE))</f>
        <v>19.53</v>
      </c>
      <c r="D291" s="2">
        <f>IF(ISBLANK(VLOOKUP($A291,$A$3:$D$57,COUNT($B$3:D$3)+1,FALSE)),NA(),VLOOKUP($A291,$A$3:$D$57,COUNT($B$3:D$3)+1,FALSE))</f>
        <v>36.1</v>
      </c>
      <c r="AD291" s="3" t="s">
        <v>26</v>
      </c>
      <c r="AE291" s="3">
        <v>60</v>
      </c>
      <c r="AF291" s="3" t="s">
        <v>25</v>
      </c>
      <c r="AG291" s="8">
        <v>2</v>
      </c>
      <c r="AH291" s="8">
        <v>2.27</v>
      </c>
      <c r="AI291" s="8">
        <v>2.41</v>
      </c>
      <c r="AJ291" s="8">
        <v>2.5099999999999998</v>
      </c>
      <c r="AK291" s="8">
        <v>2.58</v>
      </c>
      <c r="AL291" s="8">
        <v>2.64</v>
      </c>
      <c r="AM291" s="8">
        <v>2.69</v>
      </c>
      <c r="AN291" s="8">
        <v>2.73</v>
      </c>
      <c r="AO291" s="8">
        <v>2.77</v>
      </c>
      <c r="AP291" s="8">
        <v>2.8</v>
      </c>
      <c r="AQ291" s="8">
        <v>2.83</v>
      </c>
      <c r="AR291" s="8">
        <v>2.86</v>
      </c>
      <c r="AS291" s="8">
        <v>2.88</v>
      </c>
      <c r="AT291" s="8">
        <v>2.9</v>
      </c>
      <c r="AU291" s="8">
        <v>2.92</v>
      </c>
      <c r="AV291" s="8">
        <v>2.9359999999999999</v>
      </c>
      <c r="AW291" s="8">
        <v>2.952</v>
      </c>
      <c r="AX291" s="8">
        <v>2.968</v>
      </c>
      <c r="AY291" s="8">
        <v>2.984</v>
      </c>
      <c r="AZ291" s="8">
        <v>3</v>
      </c>
    </row>
    <row r="292" spans="1:52" s="2" customFormat="1" ht="14.25" customHeight="1">
      <c r="A292" s="3" t="str">
        <f>CONCATENATE("n=",ROUNDUP((MAX($H$59:$AB$59)/(100)*((COUNTA($A$232:$A291)+1))),0))</f>
        <v>n=33</v>
      </c>
      <c r="B292" s="2">
        <f>IF(ISBLANK(VLOOKUP($A292,$A$3:$D$57,COUNT($B$3:B$3)+1,FALSE)),NA(),VLOOKUP($A292,$A$3:$D$57,COUNT($B$3:B$3)+1,FALSE))</f>
        <v>17.18</v>
      </c>
      <c r="C292" s="2">
        <f>IF(ISBLANK(VLOOKUP($A292,$A$3:$D$57,COUNT($B$3:C$3)+1,FALSE)),NA(),VLOOKUP($A292,$A$3:$D$57,COUNT($B$3:C$3)+1,FALSE))</f>
        <v>19.53</v>
      </c>
      <c r="D292" s="2">
        <f>IF(ISBLANK(VLOOKUP($A292,$A$3:$D$57,COUNT($B$3:D$3)+1,FALSE)),NA(),VLOOKUP($A292,$A$3:$D$57,COUNT($B$3:D$3)+1,FALSE))</f>
        <v>36.1</v>
      </c>
      <c r="AD292" s="3"/>
      <c r="AE292" s="3"/>
      <c r="AF292" s="3" t="s">
        <v>24</v>
      </c>
      <c r="AG292" s="8">
        <v>2.66</v>
      </c>
      <c r="AH292" s="8">
        <v>2.9</v>
      </c>
      <c r="AI292" s="8">
        <v>3.03</v>
      </c>
      <c r="AJ292" s="8">
        <v>3.12</v>
      </c>
      <c r="AK292" s="8">
        <v>3.19</v>
      </c>
      <c r="AL292" s="8">
        <v>3.25</v>
      </c>
      <c r="AM292" s="8">
        <v>3.29</v>
      </c>
      <c r="AN292" s="8">
        <v>3.33</v>
      </c>
      <c r="AO292" s="8">
        <v>3.37</v>
      </c>
      <c r="AP292" s="8">
        <v>3.4</v>
      </c>
      <c r="AQ292" s="8">
        <v>3.42</v>
      </c>
      <c r="AR292" s="8">
        <v>3.45</v>
      </c>
      <c r="AS292" s="8">
        <v>3.47</v>
      </c>
      <c r="AT292" s="8">
        <v>3.49</v>
      </c>
      <c r="AU292" s="8">
        <v>3.51</v>
      </c>
      <c r="AV292" s="8">
        <v>3.5259999999999998</v>
      </c>
      <c r="AW292" s="8">
        <v>3.5419999999999998</v>
      </c>
      <c r="AX292" s="8">
        <v>3.5579999999999998</v>
      </c>
      <c r="AY292" s="8">
        <v>3.5739999999999998</v>
      </c>
      <c r="AZ292" s="8">
        <v>3.59</v>
      </c>
    </row>
    <row r="293" spans="1:52" s="2" customFormat="1" ht="14.25" customHeight="1">
      <c r="A293" s="3" t="str">
        <f>CONCATENATE("n=",ROUNDUP((MAX($H$59:$AB$59)/(100)*((COUNTA($A$232:$A292)+1))),0))</f>
        <v>n=34</v>
      </c>
      <c r="B293" s="2">
        <f>IF(ISBLANK(VLOOKUP($A293,$A$3:$D$57,COUNT($B$3:B$3)+1,FALSE)),NA(),VLOOKUP($A293,$A$3:$D$57,COUNT($B$3:B$3)+1,FALSE))</f>
        <v>21.07</v>
      </c>
      <c r="C293" s="2">
        <f>IF(ISBLANK(VLOOKUP($A293,$A$3:$D$57,COUNT($B$3:C$3)+1,FALSE)),NA(),VLOOKUP($A293,$A$3:$D$57,COUNT($B$3:C$3)+1,FALSE))</f>
        <v>15.11</v>
      </c>
      <c r="D293" s="2">
        <f>IF(ISBLANK(VLOOKUP($A293,$A$3:$D$57,COUNT($B$3:D$3)+1,FALSE)),NA(),VLOOKUP($A293,$A$3:$D$57,COUNT($B$3:D$3)+1,FALSE))</f>
        <v>19.48</v>
      </c>
      <c r="AA293" s="9"/>
      <c r="AD293" s="3"/>
      <c r="AE293" s="3"/>
      <c r="AF293" s="3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</row>
    <row r="294" spans="1:52" s="2" customFormat="1" ht="14.25" customHeight="1">
      <c r="A294" s="3" t="str">
        <f>CONCATENATE("n=",ROUNDUP((MAX($H$59:$AB$59)/(100)*((COUNTA($A$232:$A293)+1))),0))</f>
        <v>n=35</v>
      </c>
      <c r="B294" s="2">
        <f>IF(ISBLANK(VLOOKUP($A294,$A$3:$D$57,COUNT($B$3:B$3)+1,FALSE)),NA(),VLOOKUP($A294,$A$3:$D$57,COUNT($B$3:B$3)+1,FALSE))</f>
        <v>19.809999999999999</v>
      </c>
      <c r="C294" s="2">
        <f>IF(ISBLANK(VLOOKUP($A294,$A$3:$D$57,COUNT($B$3:C$3)+1,FALSE)),NA(),VLOOKUP($A294,$A$3:$D$57,COUNT($B$3:C$3)+1,FALSE))</f>
        <v>16.8</v>
      </c>
      <c r="D294" s="2">
        <f>IF(ISBLANK(VLOOKUP($A294,$A$3:$D$57,COUNT($B$3:D$3)+1,FALSE)),NA(),VLOOKUP($A294,$A$3:$D$57,COUNT($B$3:D$3)+1,FALSE))</f>
        <v>41.78</v>
      </c>
      <c r="AD294" s="3" t="s">
        <v>26</v>
      </c>
      <c r="AE294" s="3">
        <v>120</v>
      </c>
      <c r="AF294" s="3" t="s">
        <v>25</v>
      </c>
      <c r="AG294" s="8">
        <v>1.98</v>
      </c>
      <c r="AH294" s="8">
        <v>2.2400000000000002</v>
      </c>
      <c r="AI294" s="8">
        <v>2.38</v>
      </c>
      <c r="AJ294" s="8">
        <v>2.4700000000000002</v>
      </c>
      <c r="AK294" s="8">
        <v>2.5499999999999998</v>
      </c>
      <c r="AL294" s="8">
        <v>2.6</v>
      </c>
      <c r="AM294" s="8">
        <v>2.65</v>
      </c>
      <c r="AN294" s="8">
        <v>2.69</v>
      </c>
      <c r="AO294" s="8">
        <v>2.73</v>
      </c>
      <c r="AP294" s="8">
        <v>2.76</v>
      </c>
      <c r="AQ294" s="8">
        <v>2.79</v>
      </c>
      <c r="AR294" s="8">
        <v>2.81</v>
      </c>
      <c r="AS294" s="8">
        <v>2.83</v>
      </c>
      <c r="AT294" s="8">
        <v>2.85</v>
      </c>
      <c r="AU294" s="8">
        <v>2.87</v>
      </c>
      <c r="AV294" s="8">
        <v>2.8860000000000001</v>
      </c>
      <c r="AW294" s="8">
        <v>2.9020000000000001</v>
      </c>
      <c r="AX294" s="8">
        <v>2.9180000000000001</v>
      </c>
      <c r="AY294" s="8">
        <v>2.9340000000000002</v>
      </c>
      <c r="AZ294" s="8">
        <v>2.95</v>
      </c>
    </row>
    <row r="295" spans="1:52" s="2" customFormat="1" ht="14.25" customHeight="1">
      <c r="A295" s="3" t="str">
        <f>CONCATENATE("n=",ROUNDUP((MAX($H$59:$AB$59)/(100)*((COUNTA($A$232:$A294)+1))),0))</f>
        <v>n=35</v>
      </c>
      <c r="B295" s="2">
        <f>IF(ISBLANK(VLOOKUP($A295,$A$3:$D$57,COUNT($B$3:B$3)+1,FALSE)),NA(),VLOOKUP($A295,$A$3:$D$57,COUNT($B$3:B$3)+1,FALSE))</f>
        <v>19.809999999999999</v>
      </c>
      <c r="C295" s="2">
        <f>IF(ISBLANK(VLOOKUP($A295,$A$3:$D$57,COUNT($B$3:C$3)+1,FALSE)),NA(),VLOOKUP($A295,$A$3:$D$57,COUNT($B$3:C$3)+1,FALSE))</f>
        <v>16.8</v>
      </c>
      <c r="D295" s="2">
        <f>IF(ISBLANK(VLOOKUP($A295,$A$3:$D$57,COUNT($B$3:D$3)+1,FALSE)),NA(),VLOOKUP($A295,$A$3:$D$57,COUNT($B$3:D$3)+1,FALSE))</f>
        <v>41.78</v>
      </c>
      <c r="AD295" s="3"/>
      <c r="AE295" s="3"/>
      <c r="AF295" s="3" t="s">
        <v>24</v>
      </c>
      <c r="AG295" s="8">
        <v>2.62</v>
      </c>
      <c r="AH295" s="8">
        <v>2.85</v>
      </c>
      <c r="AI295" s="8">
        <v>2.97</v>
      </c>
      <c r="AJ295" s="8">
        <v>3.06</v>
      </c>
      <c r="AK295" s="8">
        <v>3.12</v>
      </c>
      <c r="AL295" s="8">
        <v>3.18</v>
      </c>
      <c r="AM295" s="8">
        <v>3.22</v>
      </c>
      <c r="AN295" s="8">
        <v>3.26</v>
      </c>
      <c r="AO295" s="8">
        <v>3.29</v>
      </c>
      <c r="AP295" s="8">
        <v>3.32</v>
      </c>
      <c r="AQ295" s="8">
        <v>3.35</v>
      </c>
      <c r="AR295" s="8">
        <v>3.37</v>
      </c>
      <c r="AS295" s="8">
        <v>3.39</v>
      </c>
      <c r="AT295" s="8">
        <v>3.41</v>
      </c>
      <c r="AU295" s="8">
        <v>3.43</v>
      </c>
      <c r="AV295" s="8">
        <v>3.4460000000000002</v>
      </c>
      <c r="AW295" s="8">
        <v>3.4620000000000002</v>
      </c>
      <c r="AX295" s="8">
        <v>3.4779999999999998</v>
      </c>
      <c r="AY295" s="8">
        <v>3.4939999999999998</v>
      </c>
      <c r="AZ295" s="8">
        <v>3.51</v>
      </c>
    </row>
    <row r="296" spans="1:52" s="2" customFormat="1" ht="14.25" customHeight="1">
      <c r="A296" s="3" t="str">
        <f>CONCATENATE("n=",ROUNDUP((MAX($H$59:$AB$59)/(100)*((COUNTA($A$232:$A295)+1))),0))</f>
        <v>n=36</v>
      </c>
      <c r="B296" s="2">
        <f>IF(ISBLANK(VLOOKUP($A296,$A$3:$D$57,COUNT($B$3:B$3)+1,FALSE)),NA(),VLOOKUP($A296,$A$3:$D$57,COUNT($B$3:B$3)+1,FALSE))</f>
        <v>30.4</v>
      </c>
      <c r="C296" s="2">
        <f>IF(ISBLANK(VLOOKUP($A296,$A$3:$D$57,COUNT($B$3:C$3)+1,FALSE)),NA(),VLOOKUP($A296,$A$3:$D$57,COUNT($B$3:C$3)+1,FALSE))</f>
        <v>43.12</v>
      </c>
      <c r="D296" s="2">
        <f>IF(ISBLANK(VLOOKUP($A296,$A$3:$D$57,COUNT($B$3:D$3)+1,FALSE)),NA(),VLOOKUP($A296,$A$3:$D$57,COUNT($B$3:D$3)+1,FALSE))</f>
        <v>40.619999999999997</v>
      </c>
      <c r="AD296" s="3"/>
      <c r="AE296" s="3"/>
      <c r="AF296" s="3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</row>
    <row r="297" spans="1:52" s="2" customFormat="1" ht="14.25" customHeight="1">
      <c r="A297" s="3" t="str">
        <f>CONCATENATE("n=",ROUNDUP((MAX($H$59:$AB$59)/(100)*((COUNTA($A$232:$A296)+1))),0))</f>
        <v>n=36</v>
      </c>
      <c r="B297" s="2">
        <f>IF(ISBLANK(VLOOKUP($A297,$A$3:$D$57,COUNT($B$3:B$3)+1,FALSE)),NA(),VLOOKUP($A297,$A$3:$D$57,COUNT($B$3:B$3)+1,FALSE))</f>
        <v>30.4</v>
      </c>
      <c r="C297" s="2">
        <f>IF(ISBLANK(VLOOKUP($A297,$A$3:$D$57,COUNT($B$3:C$3)+1,FALSE)),NA(),VLOOKUP($A297,$A$3:$D$57,COUNT($B$3:C$3)+1,FALSE))</f>
        <v>43.12</v>
      </c>
      <c r="D297" s="2">
        <f>IF(ISBLANK(VLOOKUP($A297,$A$3:$D$57,COUNT($B$3:D$3)+1,FALSE)),NA(),VLOOKUP($A297,$A$3:$D$57,COUNT($B$3:D$3)+1,FALSE))</f>
        <v>40.619999999999997</v>
      </c>
      <c r="AD297" s="3" t="s">
        <v>26</v>
      </c>
      <c r="AE297" s="3">
        <v>1000</v>
      </c>
      <c r="AF297" s="3" t="s">
        <v>25</v>
      </c>
      <c r="AG297" s="8">
        <v>1.96</v>
      </c>
      <c r="AH297" s="8">
        <v>2.21</v>
      </c>
      <c r="AI297" s="8">
        <v>2.35</v>
      </c>
      <c r="AJ297" s="8">
        <v>2.44</v>
      </c>
      <c r="AK297" s="8">
        <v>2.5099999999999998</v>
      </c>
      <c r="AL297" s="8">
        <v>2.57</v>
      </c>
      <c r="AM297" s="8">
        <v>2.61</v>
      </c>
      <c r="AN297" s="8">
        <v>2.65</v>
      </c>
      <c r="AO297" s="8">
        <v>2.69</v>
      </c>
      <c r="AP297" s="8">
        <v>2.72</v>
      </c>
      <c r="AQ297" s="8">
        <v>2.74</v>
      </c>
      <c r="AR297" s="8">
        <v>2.77</v>
      </c>
      <c r="AS297" s="8">
        <v>2.79</v>
      </c>
      <c r="AT297" s="8">
        <v>2.81</v>
      </c>
      <c r="AU297" s="8">
        <v>2.83</v>
      </c>
      <c r="AV297" s="8">
        <v>2.8460000000000001</v>
      </c>
      <c r="AW297" s="8">
        <v>2.8620000000000001</v>
      </c>
      <c r="AX297" s="8">
        <v>2.8780000000000001</v>
      </c>
      <c r="AY297" s="8">
        <v>2.8940000000000001</v>
      </c>
      <c r="AZ297" s="8">
        <v>2.91</v>
      </c>
    </row>
    <row r="298" spans="1:52" s="2" customFormat="1" ht="14.25" customHeight="1">
      <c r="A298" s="3" t="str">
        <f>CONCATENATE("n=",ROUNDUP((MAX($H$59:$AB$59)/(100)*((COUNTA($A$232:$A297)+1))),0))</f>
        <v>n=37</v>
      </c>
      <c r="B298" s="2">
        <f>IF(ISBLANK(VLOOKUP($A298,$A$3:$D$57,COUNT($B$3:B$3)+1,FALSE)),NA(),VLOOKUP($A298,$A$3:$D$57,COUNT($B$3:B$3)+1,FALSE))</f>
        <v>15.85</v>
      </c>
      <c r="C298" s="2">
        <f>IF(ISBLANK(VLOOKUP($A298,$A$3:$D$57,COUNT($B$3:C$3)+1,FALSE)),NA(),VLOOKUP($A298,$A$3:$D$57,COUNT($B$3:C$3)+1,FALSE))</f>
        <v>10.16</v>
      </c>
      <c r="D298" s="2">
        <f>IF(ISBLANK(VLOOKUP($A298,$A$3:$D$57,COUNT($B$3:D$3)+1,FALSE)),NA(),VLOOKUP($A298,$A$3:$D$57,COUNT($B$3:D$3)+1,FALSE))</f>
        <v>19.079999999999998</v>
      </c>
      <c r="AD298" s="3"/>
      <c r="AE298" s="3" t="s">
        <v>27</v>
      </c>
      <c r="AF298" s="3" t="s">
        <v>24</v>
      </c>
      <c r="AG298" s="8">
        <v>2.58</v>
      </c>
      <c r="AH298" s="8">
        <v>2.79</v>
      </c>
      <c r="AI298" s="8">
        <v>2.92</v>
      </c>
      <c r="AJ298" s="8">
        <v>3</v>
      </c>
      <c r="AK298" s="8">
        <v>3.06</v>
      </c>
      <c r="AL298" s="8">
        <v>3.11</v>
      </c>
      <c r="AM298" s="8">
        <v>3.15</v>
      </c>
      <c r="AN298" s="8">
        <v>3.19</v>
      </c>
      <c r="AO298" s="8">
        <v>3.22</v>
      </c>
      <c r="AP298" s="8">
        <v>3.25</v>
      </c>
      <c r="AQ298" s="8">
        <v>3.27</v>
      </c>
      <c r="AR298" s="8">
        <v>3.29</v>
      </c>
      <c r="AS298" s="8">
        <v>3.31</v>
      </c>
      <c r="AT298" s="8">
        <v>3.33</v>
      </c>
      <c r="AU298" s="8">
        <v>3.35</v>
      </c>
      <c r="AV298" s="8">
        <v>3.3639999999999999</v>
      </c>
      <c r="AW298" s="8">
        <v>3.3780000000000001</v>
      </c>
      <c r="AX298" s="8">
        <v>3.3919999999999999</v>
      </c>
      <c r="AY298" s="8">
        <v>3.4060000000000001</v>
      </c>
      <c r="AZ298" s="8">
        <v>3.42</v>
      </c>
    </row>
    <row r="299" spans="1:52" s="2" customFormat="1" ht="14.25" customHeight="1">
      <c r="A299" s="3" t="str">
        <f>CONCATENATE("n=",ROUNDUP((MAX($H$59:$AB$59)/(100)*((COUNTA($A$232:$A298)+1))),0))</f>
        <v>n=37</v>
      </c>
      <c r="B299" s="2">
        <f>IF(ISBLANK(VLOOKUP($A299,$A$3:$D$57,COUNT($B$3:B$3)+1,FALSE)),NA(),VLOOKUP($A299,$A$3:$D$57,COUNT($B$3:B$3)+1,FALSE))</f>
        <v>15.85</v>
      </c>
      <c r="C299" s="2">
        <f>IF(ISBLANK(VLOOKUP($A299,$A$3:$D$57,COUNT($B$3:C$3)+1,FALSE)),NA(),VLOOKUP($A299,$A$3:$D$57,COUNT($B$3:C$3)+1,FALSE))</f>
        <v>10.16</v>
      </c>
      <c r="D299" s="2">
        <f>IF(ISBLANK(VLOOKUP($A299,$A$3:$D$57,COUNT($B$3:D$3)+1,FALSE)),NA(),VLOOKUP($A299,$A$3:$D$57,COUNT($B$3:D$3)+1,FALSE))</f>
        <v>19.079999999999998</v>
      </c>
      <c r="AD299" s="3"/>
      <c r="AE299" s="3"/>
      <c r="AF299" s="3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</row>
    <row r="300" spans="1:52" s="2" customFormat="1" ht="14.25" customHeight="1">
      <c r="A300" s="3" t="str">
        <f>CONCATENATE("n=",ROUNDUP((MAX($H$59:$AB$59)/(100)*((COUNTA($A$232:$A299)+1))),0))</f>
        <v>n=38</v>
      </c>
      <c r="B300" s="2">
        <f>IF(ISBLANK(VLOOKUP($A300,$A$3:$D$57,COUNT($B$3:B$3)+1,FALSE)),NA(),VLOOKUP($A300,$A$3:$D$57,COUNT($B$3:B$3)+1,FALSE))</f>
        <v>19.55</v>
      </c>
      <c r="C300" s="2">
        <f>IF(ISBLANK(VLOOKUP($A300,$A$3:$D$57,COUNT($B$3:C$3)+1,FALSE)),NA(),VLOOKUP($A300,$A$3:$D$57,COUNT($B$3:C$3)+1,FALSE))</f>
        <v>10.11</v>
      </c>
      <c r="D300" s="2">
        <f>IF(ISBLANK(VLOOKUP($A300,$A$3:$D$57,COUNT($B$3:D$3)+1,FALSE)),NA(),VLOOKUP($A300,$A$3:$D$57,COUNT($B$3:D$3)+1,FALSE))</f>
        <v>22.48</v>
      </c>
      <c r="AD300" s="3" t="s">
        <v>26</v>
      </c>
      <c r="AE300" s="3">
        <f>$D$62</f>
        <v>108</v>
      </c>
      <c r="AF300" s="3" t="s">
        <v>25</v>
      </c>
      <c r="AG300" s="8">
        <f t="shared" ref="AG300:AZ300" si="12">LOOKUP(SMALL($AE234:$AE300,RANK($AE300,$AE234:$AE300,1)-1),$AE234:$AE297,AG234:AG297)-(LOOKUP(SMALL($AE234:$AE300,RANK($AE300,$AE234:$AE300,1)-1),$AE234:$AE297,AG234:AG297)-LOOKUP(SMALL($AE234:$AE300,RANK($AE300,$AE234:$AE300,1)+1),$AE234:$AE297,AG234:AG297))/(SMALL($AE234:$AE300,RANK($AE300,$AE234:$AE300,1)+1)-SMALL($AE234:$AE300,RANK($AE300,$AE234:$AE300,1)-1))*($AE300-SMALL($AE234:$AE300,RANK($AE300,$AE234:$AE300,1)-1))</f>
        <v>1.984</v>
      </c>
      <c r="AH300" s="8">
        <f t="shared" si="12"/>
        <v>2.246</v>
      </c>
      <c r="AI300" s="8">
        <f t="shared" si="12"/>
        <v>2.3860000000000001</v>
      </c>
      <c r="AJ300" s="8">
        <f t="shared" si="12"/>
        <v>2.4780000000000002</v>
      </c>
      <c r="AK300" s="8">
        <f t="shared" si="12"/>
        <v>2.556</v>
      </c>
      <c r="AL300" s="8">
        <f t="shared" si="12"/>
        <v>2.6080000000000001</v>
      </c>
      <c r="AM300" s="8">
        <f t="shared" si="12"/>
        <v>2.6579999999999999</v>
      </c>
      <c r="AN300" s="8">
        <f t="shared" si="12"/>
        <v>2.698</v>
      </c>
      <c r="AO300" s="8">
        <f t="shared" si="12"/>
        <v>2.738</v>
      </c>
      <c r="AP300" s="8">
        <f t="shared" si="12"/>
        <v>2.7679999999999998</v>
      </c>
      <c r="AQ300" s="8">
        <f t="shared" si="12"/>
        <v>2.798</v>
      </c>
      <c r="AR300" s="8">
        <f t="shared" si="12"/>
        <v>2.82</v>
      </c>
      <c r="AS300" s="8">
        <f t="shared" si="12"/>
        <v>2.84</v>
      </c>
      <c r="AT300" s="8">
        <f t="shared" si="12"/>
        <v>2.86</v>
      </c>
      <c r="AU300" s="8">
        <f t="shared" si="12"/>
        <v>2.88</v>
      </c>
      <c r="AV300" s="8">
        <f t="shared" si="12"/>
        <v>2.8959999999999999</v>
      </c>
      <c r="AW300" s="8">
        <f t="shared" si="12"/>
        <v>2.9119999999999999</v>
      </c>
      <c r="AX300" s="8">
        <f t="shared" si="12"/>
        <v>2.9279999999999999</v>
      </c>
      <c r="AY300" s="8">
        <f t="shared" si="12"/>
        <v>2.944</v>
      </c>
      <c r="AZ300" s="8">
        <f t="shared" si="12"/>
        <v>2.96</v>
      </c>
    </row>
    <row r="301" spans="1:52" s="2" customFormat="1" ht="14.25" customHeight="1">
      <c r="A301" s="3" t="str">
        <f>CONCATENATE("n=",ROUNDUP((MAX($H$59:$AB$59)/(100)*((COUNTA($A$232:$A300)+1))),0))</f>
        <v>n=38</v>
      </c>
      <c r="B301" s="2">
        <f>IF(ISBLANK(VLOOKUP($A301,$A$3:$D$57,COUNT($B$3:B$3)+1,FALSE)),NA(),VLOOKUP($A301,$A$3:$D$57,COUNT($B$3:B$3)+1,FALSE))</f>
        <v>19.55</v>
      </c>
      <c r="C301" s="2">
        <f>IF(ISBLANK(VLOOKUP($A301,$A$3:$D$57,COUNT($B$3:C$3)+1,FALSE)),NA(),VLOOKUP($A301,$A$3:$D$57,COUNT($B$3:C$3)+1,FALSE))</f>
        <v>10.11</v>
      </c>
      <c r="D301" s="2">
        <f>IF(ISBLANK(VLOOKUP($A301,$A$3:$D$57,COUNT($B$3:D$3)+1,FALSE)),NA(),VLOOKUP($A301,$A$3:$D$57,COUNT($B$3:D$3)+1,FALSE))</f>
        <v>22.48</v>
      </c>
      <c r="AD301" s="3"/>
      <c r="AE301" s="3"/>
      <c r="AF301" s="3" t="s">
        <v>24</v>
      </c>
      <c r="AG301" s="8">
        <f t="shared" ref="AG301:AZ301" si="13">LOOKUP(SMALL($AE234:$AE300,RANK($AE300,$AE234:$AE300,1)-1),$AE234:$AE297,AG235:AG298)-(LOOKUP(SMALL($AE234:$AE300,RANK($AE300,$AE234:$AE300,1)-1),$AE234:$AE297,AG235:AG298)-LOOKUP(SMALL($AE234:$AE300,RANK($AE300,$AE234:$AE300,1)+1),$AE234:$AE297,AG235:AG298))/(SMALL($AE234:$AE300,RANK($AE300,$AE234:$AE300,1)+1)-SMALL($AE234:$AE300,RANK($AE300,$AE234:$AE300,1)-1))*($AE300-SMALL($AE234:$AE300,RANK($AE300,$AE234:$AE300,1)-1))</f>
        <v>2.6280000000000001</v>
      </c>
      <c r="AH301" s="8">
        <f t="shared" si="13"/>
        <v>2.86</v>
      </c>
      <c r="AI301" s="8">
        <f t="shared" si="13"/>
        <v>2.9820000000000002</v>
      </c>
      <c r="AJ301" s="8">
        <f t="shared" si="13"/>
        <v>3.0720000000000001</v>
      </c>
      <c r="AK301" s="8">
        <f t="shared" si="13"/>
        <v>3.1339999999999999</v>
      </c>
      <c r="AL301" s="8">
        <f t="shared" si="13"/>
        <v>3.194</v>
      </c>
      <c r="AM301" s="8">
        <f t="shared" si="13"/>
        <v>3.234</v>
      </c>
      <c r="AN301" s="8">
        <f t="shared" si="13"/>
        <v>3.274</v>
      </c>
      <c r="AO301" s="8">
        <f t="shared" si="13"/>
        <v>3.306</v>
      </c>
      <c r="AP301" s="8">
        <f t="shared" si="13"/>
        <v>3.3359999999999999</v>
      </c>
      <c r="AQ301" s="8">
        <f t="shared" si="13"/>
        <v>3.3639999999999999</v>
      </c>
      <c r="AR301" s="8">
        <f t="shared" si="13"/>
        <v>3.3860000000000001</v>
      </c>
      <c r="AS301" s="8">
        <f t="shared" si="13"/>
        <v>3.4060000000000001</v>
      </c>
      <c r="AT301" s="8">
        <f t="shared" si="13"/>
        <v>3.4260000000000002</v>
      </c>
      <c r="AU301" s="8">
        <f t="shared" si="13"/>
        <v>3.4460000000000002</v>
      </c>
      <c r="AV301" s="8">
        <f t="shared" si="13"/>
        <v>3.4620000000000002</v>
      </c>
      <c r="AW301" s="8">
        <f t="shared" si="13"/>
        <v>3.4780000000000002</v>
      </c>
      <c r="AX301" s="8">
        <f t="shared" si="13"/>
        <v>3.4939999999999998</v>
      </c>
      <c r="AY301" s="8">
        <f t="shared" si="13"/>
        <v>3.51</v>
      </c>
      <c r="AZ301" s="8">
        <f t="shared" si="13"/>
        <v>3.5259999999999998</v>
      </c>
    </row>
    <row r="302" spans="1:52" s="2" customFormat="1" ht="14.25" customHeight="1">
      <c r="A302" s="3" t="str">
        <f>CONCATENATE("n=",ROUNDUP((MAX($H$59:$AB$59)/(100)*((COUNTA($A$232:$A301)+1))),0))</f>
        <v>n=39</v>
      </c>
      <c r="B302" s="2">
        <f>IF(ISBLANK(VLOOKUP($A302,$A$3:$D$57,COUNT($B$3:B$3)+1,FALSE)),NA(),VLOOKUP($A302,$A$3:$D$57,COUNT($B$3:B$3)+1,FALSE))</f>
        <v>16.36</v>
      </c>
      <c r="C302" s="2">
        <f>IF(ISBLANK(VLOOKUP($A302,$A$3:$D$57,COUNT($B$3:C$3)+1,FALSE)),NA(),VLOOKUP($A302,$A$3:$D$57,COUNT($B$3:C$3)+1,FALSE))</f>
        <v>33.25</v>
      </c>
      <c r="D302" s="2">
        <f>IF(ISBLANK(VLOOKUP($A302,$A$3:$D$57,COUNT($B$3:D$3)+1,FALSE)),NA(),VLOOKUP($A302,$A$3:$D$57,COUNT($B$3:D$3)+1,FALSE))</f>
        <v>19.25</v>
      </c>
      <c r="AD302" s="3"/>
      <c r="AE302" s="3"/>
      <c r="AF302" s="3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</row>
    <row r="303" spans="1:52" s="2" customFormat="1" ht="14.25" customHeight="1">
      <c r="A303" s="3" t="str">
        <f>CONCATENATE("n=",ROUNDUP((MAX($H$59:$AB$59)/(100)*((COUNTA($A$232:$A302)+1))),0))</f>
        <v>n=40</v>
      </c>
      <c r="B303" s="2">
        <f>IF(ISBLANK(VLOOKUP($A303,$A$3:$D$57,COUNT($B$3:B$3)+1,FALSE)),NA(),VLOOKUP($A303,$A$3:$D$57,COUNT($B$3:B$3)+1,FALSE))</f>
        <v>13.41</v>
      </c>
      <c r="C303" s="2">
        <f>IF(ISBLANK(VLOOKUP($A303,$A$3:$D$57,COUNT($B$3:C$3)+1,FALSE)),NA(),VLOOKUP($A303,$A$3:$D$57,COUNT($B$3:C$3)+1,FALSE))</f>
        <v>7.11</v>
      </c>
      <c r="D303" s="2">
        <f>IF(ISBLANK(VLOOKUP($A303,$A$3:$D$57,COUNT($B$3:D$3)+1,FALSE)),NA(),VLOOKUP($A303,$A$3:$D$57,COUNT($B$3:D$3)+1,FALSE))</f>
        <v>8.91</v>
      </c>
      <c r="AD303" s="43" t="s">
        <v>48</v>
      </c>
      <c r="AE303" s="3"/>
      <c r="AF303" s="3"/>
    </row>
    <row r="304" spans="1:52" s="2" customFormat="1" ht="14.25" customHeight="1">
      <c r="A304" s="3" t="str">
        <f>CONCATENATE("n=",ROUNDUP((MAX($H$59:$AB$59)/(100)*((COUNTA($A$232:$A303)+1))),0))</f>
        <v>n=40</v>
      </c>
      <c r="B304" s="2">
        <f>IF(ISBLANK(VLOOKUP($A304,$A$3:$D$57,COUNT($B$3:B$3)+1,FALSE)),NA(),VLOOKUP($A304,$A$3:$D$57,COUNT($B$3:B$3)+1,FALSE))</f>
        <v>13.41</v>
      </c>
      <c r="C304" s="2">
        <f>IF(ISBLANK(VLOOKUP($A304,$A$3:$D$57,COUNT($B$3:C$3)+1,FALSE)),NA(),VLOOKUP($A304,$A$3:$D$57,COUNT($B$3:C$3)+1,FALSE))</f>
        <v>7.11</v>
      </c>
      <c r="D304" s="2">
        <f>IF(ISBLANK(VLOOKUP($A304,$A$3:$D$57,COUNT($B$3:D$3)+1,FALSE)),NA(),VLOOKUP($A304,$A$3:$D$57,COUNT($B$3:D$3)+1,FALSE))</f>
        <v>8.91</v>
      </c>
      <c r="AD304" s="3"/>
      <c r="AE304" s="3"/>
      <c r="AF304" s="3"/>
      <c r="AG304" s="3" t="s">
        <v>47</v>
      </c>
      <c r="AH304" s="3" t="s">
        <v>46</v>
      </c>
      <c r="AI304" s="3" t="s">
        <v>45</v>
      </c>
      <c r="AJ304" s="3" t="s">
        <v>44</v>
      </c>
      <c r="AK304" s="3" t="s">
        <v>43</v>
      </c>
      <c r="AL304" s="3" t="s">
        <v>42</v>
      </c>
      <c r="AM304" s="3" t="s">
        <v>41</v>
      </c>
      <c r="AN304" s="3" t="s">
        <v>40</v>
      </c>
      <c r="AO304" s="3" t="s">
        <v>39</v>
      </c>
      <c r="AP304" s="3" t="s">
        <v>38</v>
      </c>
      <c r="AQ304" s="3" t="s">
        <v>37</v>
      </c>
      <c r="AR304" s="3" t="s">
        <v>36</v>
      </c>
      <c r="AS304" s="3" t="s">
        <v>35</v>
      </c>
      <c r="AT304" s="3" t="s">
        <v>34</v>
      </c>
      <c r="AU304" s="3" t="s">
        <v>33</v>
      </c>
      <c r="AV304" s="3" t="s">
        <v>32</v>
      </c>
      <c r="AW304" s="3" t="s">
        <v>31</v>
      </c>
      <c r="AX304" s="3" t="s">
        <v>30</v>
      </c>
      <c r="AY304" s="3" t="s">
        <v>29</v>
      </c>
      <c r="AZ304" s="3" t="s">
        <v>28</v>
      </c>
    </row>
    <row r="305" spans="1:52" s="2" customFormat="1" ht="14.25" customHeight="1">
      <c r="A305" s="3" t="str">
        <f>CONCATENATE("n=",ROUNDUP((MAX($H$59:$AB$59)/(100)*((COUNTA($A$232:$A304)+1))),0))</f>
        <v>n=41</v>
      </c>
      <c r="B305" s="2">
        <f>IF(ISBLANK(VLOOKUP($A305,$A$3:$D$57,COUNT($B$3:B$3)+1,FALSE)),NA(),VLOOKUP($A305,$A$3:$D$57,COUNT($B$3:B$3)+1,FALSE))</f>
        <v>19.25</v>
      </c>
      <c r="C305" s="2">
        <f>IF(ISBLANK(VLOOKUP($A305,$A$3:$D$57,COUNT($B$3:C$3)+1,FALSE)),NA(),VLOOKUP($A305,$A$3:$D$57,COUNT($B$3:C$3)+1,FALSE))</f>
        <v>8.31</v>
      </c>
      <c r="D305" s="2">
        <f>IF(ISBLANK(VLOOKUP($A305,$A$3:$D$57,COUNT($B$3:D$3)+1,FALSE)),NA(),VLOOKUP($A305,$A$3:$D$57,COUNT($B$3:D$3)+1,FALSE))</f>
        <v>10</v>
      </c>
      <c r="AD305" s="3" t="s">
        <v>26</v>
      </c>
      <c r="AE305" s="3">
        <v>5</v>
      </c>
      <c r="AF305" s="3" t="s">
        <v>25</v>
      </c>
      <c r="AG305" s="6">
        <v>3.6349999999999998</v>
      </c>
      <c r="AH305" s="6">
        <v>4.6020000000000003</v>
      </c>
      <c r="AI305" s="6">
        <v>5.218</v>
      </c>
      <c r="AJ305" s="6">
        <v>5.673</v>
      </c>
      <c r="AK305" s="6">
        <v>6.0330000000000004</v>
      </c>
      <c r="AL305" s="6">
        <v>6.33</v>
      </c>
      <c r="AM305" s="6">
        <v>6.5819999999999999</v>
      </c>
      <c r="AN305" s="6">
        <v>6.8019999999999996</v>
      </c>
      <c r="AO305" s="6">
        <v>6.9950000000000001</v>
      </c>
      <c r="AP305" s="6">
        <v>7.1680000000000001</v>
      </c>
      <c r="AQ305" s="6">
        <v>7.3239999999999998</v>
      </c>
      <c r="AR305" s="6">
        <v>7.4660000000000002</v>
      </c>
      <c r="AS305" s="6">
        <v>7.5960000000000001</v>
      </c>
      <c r="AT305" s="6">
        <v>7.7169999999999996</v>
      </c>
      <c r="AU305" s="6">
        <v>7.8280000000000003</v>
      </c>
      <c r="AV305" s="6">
        <v>7.9320000000000004</v>
      </c>
      <c r="AW305" s="6">
        <v>8.0299999999999994</v>
      </c>
      <c r="AX305" s="6">
        <v>8.1219999999999999</v>
      </c>
      <c r="AY305" s="6">
        <v>8.2080000000000002</v>
      </c>
      <c r="AZ305" s="6">
        <v>8.2940000000000005</v>
      </c>
    </row>
    <row r="306" spans="1:52" s="2" customFormat="1" ht="14.25" customHeight="1">
      <c r="A306" s="3" t="str">
        <f>CONCATENATE("n=",ROUNDUP((MAX($H$59:$AB$59)/(100)*((COUNTA($A$232:$A305)+1))),0))</f>
        <v>n=41</v>
      </c>
      <c r="B306" s="2">
        <f>IF(ISBLANK(VLOOKUP($A306,$A$3:$D$57,COUNT($B$3:B$3)+1,FALSE)),NA(),VLOOKUP($A306,$A$3:$D$57,COUNT($B$3:B$3)+1,FALSE))</f>
        <v>19.25</v>
      </c>
      <c r="C306" s="2">
        <f>IF(ISBLANK(VLOOKUP($A306,$A$3:$D$57,COUNT($B$3:C$3)+1,FALSE)),NA(),VLOOKUP($A306,$A$3:$D$57,COUNT($B$3:C$3)+1,FALSE))</f>
        <v>8.31</v>
      </c>
      <c r="D306" s="2">
        <f>IF(ISBLANK(VLOOKUP($A306,$A$3:$D$57,COUNT($B$3:D$3)+1,FALSE)),NA(),VLOOKUP($A306,$A$3:$D$57,COUNT($B$3:D$3)+1,FALSE))</f>
        <v>10</v>
      </c>
      <c r="AD306" s="3"/>
      <c r="AE306" s="3"/>
      <c r="AF306" s="3" t="s">
        <v>24</v>
      </c>
      <c r="AG306" s="6">
        <v>5.702</v>
      </c>
      <c r="AH306" s="6">
        <v>6.976</v>
      </c>
      <c r="AI306" s="6">
        <v>7.8040000000000003</v>
      </c>
      <c r="AJ306" s="6">
        <v>8.4209999999999994</v>
      </c>
      <c r="AK306" s="6">
        <v>8.9130000000000003</v>
      </c>
      <c r="AL306" s="6">
        <v>9.3209999999999997</v>
      </c>
      <c r="AM306" s="6">
        <v>9.6690000000000005</v>
      </c>
      <c r="AN306" s="6">
        <v>9.9719999999999995</v>
      </c>
      <c r="AO306" s="6">
        <v>10.24</v>
      </c>
      <c r="AP306" s="6">
        <v>10.48</v>
      </c>
      <c r="AQ306" s="6">
        <v>10.7</v>
      </c>
      <c r="AR306" s="6">
        <v>10.89</v>
      </c>
      <c r="AS306" s="6">
        <v>11.08</v>
      </c>
      <c r="AT306" s="6">
        <v>11.24</v>
      </c>
      <c r="AU306" s="6">
        <v>11.4</v>
      </c>
      <c r="AV306" s="6">
        <v>11.55</v>
      </c>
      <c r="AW306" s="6">
        <v>11.68</v>
      </c>
      <c r="AX306" s="6">
        <v>11.81</v>
      </c>
      <c r="AY306" s="6">
        <v>11.93</v>
      </c>
      <c r="AZ306" s="6">
        <v>12.05</v>
      </c>
    </row>
    <row r="307" spans="1:52" s="2" customFormat="1" ht="14.25" customHeight="1">
      <c r="A307" s="3" t="str">
        <f>CONCATENATE("n=",ROUNDUP((MAX($H$59:$AB$59)/(100)*((COUNTA($A$232:$A306)+1))),0))</f>
        <v>n=42</v>
      </c>
      <c r="B307" s="2">
        <f>IF(ISBLANK(VLOOKUP($A307,$A$3:$D$57,COUNT($B$3:B$3)+1,FALSE)),NA(),VLOOKUP($A307,$A$3:$D$57,COUNT($B$3:B$3)+1,FALSE))</f>
        <v>35.18</v>
      </c>
      <c r="C307" s="2">
        <f>IF(ISBLANK(VLOOKUP($A307,$A$3:$D$57,COUNT($B$3:C$3)+1,FALSE)),NA(),VLOOKUP($A307,$A$3:$D$57,COUNT($B$3:C$3)+1,FALSE))</f>
        <v>18.010000000000002</v>
      </c>
      <c r="D307" s="2">
        <f>IF(ISBLANK(VLOOKUP($A307,$A$3:$D$57,COUNT($B$3:D$3)+1,FALSE)),NA(),VLOOKUP($A307,$A$3:$D$57,COUNT($B$3:D$3)+1,FALSE))</f>
        <v>64.25</v>
      </c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1:52" s="2" customFormat="1" ht="14.25" customHeight="1">
      <c r="A308" s="3" t="str">
        <f>CONCATENATE("n=",ROUNDUP((MAX($H$59:$AB$59)/(100)*((COUNTA($A$232:$A307)+1))),0))</f>
        <v>n=42</v>
      </c>
      <c r="B308" s="2">
        <f>IF(ISBLANK(VLOOKUP($A308,$A$3:$D$57,COUNT($B$3:B$3)+1,FALSE)),NA(),VLOOKUP($A308,$A$3:$D$57,COUNT($B$3:B$3)+1,FALSE))</f>
        <v>35.18</v>
      </c>
      <c r="C308" s="2">
        <f>IF(ISBLANK(VLOOKUP($A308,$A$3:$D$57,COUNT($B$3:C$3)+1,FALSE)),NA(),VLOOKUP($A308,$A$3:$D$57,COUNT($B$3:C$3)+1,FALSE))</f>
        <v>18.010000000000002</v>
      </c>
      <c r="D308" s="2">
        <f>IF(ISBLANK(VLOOKUP($A308,$A$3:$D$57,COUNT($B$3:D$3)+1,FALSE)),NA(),VLOOKUP($A308,$A$3:$D$57,COUNT($B$3:D$3)+1,FALSE))</f>
        <v>64.25</v>
      </c>
      <c r="AD308" s="3" t="s">
        <v>26</v>
      </c>
      <c r="AE308" s="3">
        <v>6</v>
      </c>
      <c r="AF308" s="3" t="s">
        <v>25</v>
      </c>
      <c r="AG308" s="6">
        <v>3.4609999999999999</v>
      </c>
      <c r="AH308" s="6">
        <v>4.3390000000000004</v>
      </c>
      <c r="AI308" s="6">
        <v>4.8959999999999999</v>
      </c>
      <c r="AJ308" s="6">
        <v>5.3049999999999997</v>
      </c>
      <c r="AK308" s="6">
        <v>5.6280000000000001</v>
      </c>
      <c r="AL308" s="6">
        <v>5.8949999999999996</v>
      </c>
      <c r="AM308" s="6">
        <v>6.1219999999999999</v>
      </c>
      <c r="AN308" s="6">
        <v>6.319</v>
      </c>
      <c r="AO308" s="6">
        <v>6.4930000000000003</v>
      </c>
      <c r="AP308" s="6">
        <v>6.649</v>
      </c>
      <c r="AQ308" s="6">
        <v>6.7889999999999997</v>
      </c>
      <c r="AR308" s="6">
        <v>6.9169999999999998</v>
      </c>
      <c r="AS308" s="6">
        <v>7.0339999999999998</v>
      </c>
      <c r="AT308" s="6">
        <v>7.1429999999999998</v>
      </c>
      <c r="AU308" s="6">
        <v>7.2439999999999998</v>
      </c>
      <c r="AV308" s="6">
        <v>7.3380000000000001</v>
      </c>
      <c r="AW308" s="6">
        <v>7.4260000000000002</v>
      </c>
      <c r="AX308" s="6">
        <v>7.508</v>
      </c>
      <c r="AY308" s="6">
        <v>7.5869999999999997</v>
      </c>
      <c r="AZ308" s="6">
        <v>7.6659999999999995</v>
      </c>
    </row>
    <row r="309" spans="1:52" s="2" customFormat="1" ht="14.25" customHeight="1">
      <c r="A309" s="3" t="str">
        <f>CONCATENATE("n=",ROUNDUP((MAX($H$59:$AB$59)/(100)*((COUNTA($A$232:$A308)+1))),0))</f>
        <v>n=43</v>
      </c>
      <c r="B309" s="2">
        <f>IF(ISBLANK(VLOOKUP($A309,$A$3:$D$57,COUNT($B$3:B$3)+1,FALSE)),NA(),VLOOKUP($A309,$A$3:$D$57,COUNT($B$3:B$3)+1,FALSE))</f>
        <v>15.63</v>
      </c>
      <c r="C309" s="2">
        <f>IF(ISBLANK(VLOOKUP($A309,$A$3:$D$57,COUNT($B$3:C$3)+1,FALSE)),NA(),VLOOKUP($A309,$A$3:$D$57,COUNT($B$3:C$3)+1,FALSE))</f>
        <v>9.9499999999999993</v>
      </c>
      <c r="D309" s="2">
        <f>IF(ISBLANK(VLOOKUP($A309,$A$3:$D$57,COUNT($B$3:D$3)+1,FALSE)),NA(),VLOOKUP($A309,$A$3:$D$57,COUNT($B$3:D$3)+1,FALSE))</f>
        <v>22</v>
      </c>
      <c r="AD309" s="3"/>
      <c r="AE309" s="3"/>
      <c r="AF309" s="3" t="s">
        <v>24</v>
      </c>
      <c r="AG309" s="6">
        <v>5.2430000000000003</v>
      </c>
      <c r="AH309" s="6">
        <v>6.3310000000000004</v>
      </c>
      <c r="AI309" s="6">
        <v>7.0330000000000004</v>
      </c>
      <c r="AJ309" s="6">
        <v>7.556</v>
      </c>
      <c r="AK309" s="6">
        <v>7.9729999999999999</v>
      </c>
      <c r="AL309" s="6">
        <v>8.3179999999999996</v>
      </c>
      <c r="AM309" s="6">
        <v>8.6129999999999995</v>
      </c>
      <c r="AN309" s="6">
        <v>8.8689999999999998</v>
      </c>
      <c r="AO309" s="6">
        <v>9.0969999999999995</v>
      </c>
      <c r="AP309" s="6">
        <v>9.3010000000000002</v>
      </c>
      <c r="AQ309" s="6">
        <v>9.4849999999999994</v>
      </c>
      <c r="AR309" s="6">
        <v>9.6530000000000005</v>
      </c>
      <c r="AS309" s="6">
        <v>9.8079999999999998</v>
      </c>
      <c r="AT309" s="6">
        <v>9.9510000000000005</v>
      </c>
      <c r="AU309" s="6">
        <v>10.08</v>
      </c>
      <c r="AV309" s="6">
        <v>10.210000000000001</v>
      </c>
      <c r="AW309" s="6">
        <v>10.32</v>
      </c>
      <c r="AX309" s="6">
        <v>10.43</v>
      </c>
      <c r="AY309" s="6">
        <v>10.54</v>
      </c>
      <c r="AZ309" s="6">
        <v>10.65</v>
      </c>
    </row>
    <row r="310" spans="1:52" s="2" customFormat="1" ht="14.25" customHeight="1">
      <c r="A310" s="3" t="str">
        <f>CONCATENATE("n=",ROUNDUP((MAX($H$59:$AB$59)/(100)*((COUNTA($A$232:$A309)+1))),0))</f>
        <v>n=43</v>
      </c>
      <c r="B310" s="2">
        <f>IF(ISBLANK(VLOOKUP($A310,$A$3:$D$57,COUNT($B$3:B$3)+1,FALSE)),NA(),VLOOKUP($A310,$A$3:$D$57,COUNT($B$3:B$3)+1,FALSE))</f>
        <v>15.63</v>
      </c>
      <c r="C310" s="2">
        <f>IF(ISBLANK(VLOOKUP($A310,$A$3:$D$57,COUNT($B$3:C$3)+1,FALSE)),NA(),VLOOKUP($A310,$A$3:$D$57,COUNT($B$3:C$3)+1,FALSE))</f>
        <v>9.9499999999999993</v>
      </c>
      <c r="D310" s="2">
        <f>IF(ISBLANK(VLOOKUP($A310,$A$3:$D$57,COUNT($B$3:D$3)+1,FALSE)),NA(),VLOOKUP($A310,$A$3:$D$57,COUNT($B$3:D$3)+1,FALSE))</f>
        <v>22</v>
      </c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1:52" s="2" customFormat="1" ht="14.25" customHeight="1">
      <c r="A311" s="3" t="str">
        <f>CONCATENATE("n=",ROUNDUP((MAX($H$59:$AB$59)/(100)*((COUNTA($A$232:$A310)+1))),0))</f>
        <v>n=44</v>
      </c>
      <c r="B311" s="2">
        <f>IF(ISBLANK(VLOOKUP($A311,$A$3:$D$57,COUNT($B$3:B$3)+1,FALSE)),NA(),VLOOKUP($A311,$A$3:$D$57,COUNT($B$3:B$3)+1,FALSE))</f>
        <v>17.72</v>
      </c>
      <c r="C311" s="2">
        <f>IF(ISBLANK(VLOOKUP($A311,$A$3:$D$57,COUNT($B$3:C$3)+1,FALSE)),NA(),VLOOKUP($A311,$A$3:$D$57,COUNT($B$3:C$3)+1,FALSE))</f>
        <v>12.88</v>
      </c>
      <c r="D311" s="2">
        <f>IF(ISBLANK(VLOOKUP($A311,$A$3:$D$57,COUNT($B$3:D$3)+1,FALSE)),NA(),VLOOKUP($A311,$A$3:$D$57,COUNT($B$3:D$3)+1,FALSE))</f>
        <v>44.53</v>
      </c>
      <c r="AD311" s="3" t="s">
        <v>26</v>
      </c>
      <c r="AE311" s="3">
        <v>7</v>
      </c>
      <c r="AF311" s="3" t="s">
        <v>25</v>
      </c>
      <c r="AG311" s="6">
        <v>3.3439999999999999</v>
      </c>
      <c r="AH311" s="6">
        <v>4.165</v>
      </c>
      <c r="AI311" s="6">
        <v>4.681</v>
      </c>
      <c r="AJ311" s="6">
        <v>5.0599999999999996</v>
      </c>
      <c r="AK311" s="6">
        <v>5.359</v>
      </c>
      <c r="AL311" s="6">
        <v>5.6059999999999999</v>
      </c>
      <c r="AM311" s="6">
        <v>5.8150000000000004</v>
      </c>
      <c r="AN311" s="6">
        <v>5.9980000000000002</v>
      </c>
      <c r="AO311" s="6">
        <v>6.1580000000000004</v>
      </c>
      <c r="AP311" s="6">
        <v>6.3019999999999996</v>
      </c>
      <c r="AQ311" s="6">
        <v>6.431</v>
      </c>
      <c r="AR311" s="6">
        <v>6.55</v>
      </c>
      <c r="AS311" s="6">
        <v>6.6580000000000004</v>
      </c>
      <c r="AT311" s="6">
        <v>6.7590000000000003</v>
      </c>
      <c r="AU311" s="6">
        <v>6.8520000000000003</v>
      </c>
      <c r="AV311" s="6">
        <v>6.9390000000000001</v>
      </c>
      <c r="AW311" s="6">
        <v>7.02</v>
      </c>
      <c r="AX311" s="6">
        <v>7.0970000000000004</v>
      </c>
      <c r="AY311" s="6">
        <v>7.17</v>
      </c>
      <c r="AZ311" s="6">
        <v>7.2429999999999994</v>
      </c>
    </row>
    <row r="312" spans="1:52" s="2" customFormat="1" ht="14.25" customHeight="1">
      <c r="A312" s="3" t="str">
        <f>CONCATENATE("n=",ROUNDUP((MAX($H$59:$AB$59)/(100)*((COUNTA($A$232:$A311)+1))),0))</f>
        <v>n=44</v>
      </c>
      <c r="B312" s="2">
        <f>IF(ISBLANK(VLOOKUP($A312,$A$3:$D$57,COUNT($B$3:B$3)+1,FALSE)),NA(),VLOOKUP($A312,$A$3:$D$57,COUNT($B$3:B$3)+1,FALSE))</f>
        <v>17.72</v>
      </c>
      <c r="C312" s="2">
        <f>IF(ISBLANK(VLOOKUP($A312,$A$3:$D$57,COUNT($B$3:C$3)+1,FALSE)),NA(),VLOOKUP($A312,$A$3:$D$57,COUNT($B$3:C$3)+1,FALSE))</f>
        <v>12.88</v>
      </c>
      <c r="D312" s="2">
        <f>IF(ISBLANK(VLOOKUP($A312,$A$3:$D$57,COUNT($B$3:D$3)+1,FALSE)),NA(),VLOOKUP($A312,$A$3:$D$57,COUNT($B$3:D$3)+1,FALSE))</f>
        <v>44.53</v>
      </c>
      <c r="AD312" s="3"/>
      <c r="AE312" s="3"/>
      <c r="AF312" s="3" t="s">
        <v>24</v>
      </c>
      <c r="AG312" s="6">
        <v>4.9489999999999998</v>
      </c>
      <c r="AH312" s="6">
        <v>5.9189999999999996</v>
      </c>
      <c r="AI312" s="6">
        <v>6.5430000000000001</v>
      </c>
      <c r="AJ312" s="6">
        <v>7.0049999999999999</v>
      </c>
      <c r="AK312" s="6">
        <v>7.3730000000000002</v>
      </c>
      <c r="AL312" s="6">
        <v>7.6790000000000003</v>
      </c>
      <c r="AM312" s="6">
        <v>7.9390000000000001</v>
      </c>
      <c r="AN312" s="6">
        <v>8.1660000000000004</v>
      </c>
      <c r="AO312" s="6">
        <v>8.3680000000000003</v>
      </c>
      <c r="AP312" s="6">
        <v>8.548</v>
      </c>
      <c r="AQ312" s="6">
        <v>8.7110000000000003</v>
      </c>
      <c r="AR312" s="6">
        <v>8.86</v>
      </c>
      <c r="AS312" s="6">
        <v>8.9969999999999999</v>
      </c>
      <c r="AT312" s="6">
        <v>9.1240000000000006</v>
      </c>
      <c r="AU312" s="6">
        <v>9.2420000000000009</v>
      </c>
      <c r="AV312" s="6">
        <v>9.3529999999999998</v>
      </c>
      <c r="AW312" s="6">
        <v>9.4559999999999995</v>
      </c>
      <c r="AX312" s="6">
        <v>9.5540000000000003</v>
      </c>
      <c r="AY312" s="6">
        <v>9.6460000000000008</v>
      </c>
      <c r="AZ312" s="6">
        <v>9.7380000000000013</v>
      </c>
    </row>
    <row r="313" spans="1:52" s="2" customFormat="1" ht="14.25" customHeight="1">
      <c r="A313" s="3" t="str">
        <f>CONCATENATE("n=",ROUNDUP((MAX($H$59:$AB$59)/(100)*((COUNTA($A$232:$A312)+1))),0))</f>
        <v>n=45</v>
      </c>
      <c r="B313" s="2">
        <f>IF(ISBLANK(VLOOKUP($A313,$A$3:$D$57,COUNT($B$3:B$3)+1,FALSE)),NA(),VLOOKUP($A313,$A$3:$D$57,COUNT($B$3:B$3)+1,FALSE))</f>
        <v>12.86</v>
      </c>
      <c r="C313" s="2">
        <f>IF(ISBLANK(VLOOKUP($A313,$A$3:$D$57,COUNT($B$3:C$3)+1,FALSE)),NA(),VLOOKUP($A313,$A$3:$D$57,COUNT($B$3:C$3)+1,FALSE))</f>
        <v>8.1999999999999993</v>
      </c>
      <c r="D313" s="2">
        <f>IF(ISBLANK(VLOOKUP($A313,$A$3:$D$57,COUNT($B$3:D$3)+1,FALSE)),NA(),VLOOKUP($A313,$A$3:$D$57,COUNT($B$3:D$3)+1,FALSE))</f>
        <v>15.88</v>
      </c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1:52" s="2" customFormat="1" ht="14.25" customHeight="1">
      <c r="A314" s="3" t="str">
        <f>CONCATENATE("n=",ROUNDUP((MAX($H$59:$AB$59)/(100)*((COUNTA($A$232:$A313)+1))),0))</f>
        <v>n=46</v>
      </c>
      <c r="B314" s="2">
        <f>IF(ISBLANK(VLOOKUP($A314,$A$3:$D$57,COUNT($B$3:B$3)+1,FALSE)),NA(),VLOOKUP($A314,$A$3:$D$57,COUNT($B$3:B$3)+1,FALSE))</f>
        <v>32.880000000000003</v>
      </c>
      <c r="C314" s="2">
        <f>IF(ISBLANK(VLOOKUP($A314,$A$3:$D$57,COUNT($B$3:C$3)+1,FALSE)),NA(),VLOOKUP($A314,$A$3:$D$57,COUNT($B$3:C$3)+1,FALSE))</f>
        <v>11.16</v>
      </c>
      <c r="D314" s="2">
        <f>IF(ISBLANK(VLOOKUP($A314,$A$3:$D$57,COUNT($B$3:D$3)+1,FALSE)),NA(),VLOOKUP($A314,$A$3:$D$57,COUNT($B$3:D$3)+1,FALSE))</f>
        <v>21.71</v>
      </c>
      <c r="AD314" s="3" t="s">
        <v>26</v>
      </c>
      <c r="AE314" s="3">
        <v>8</v>
      </c>
      <c r="AF314" s="3" t="s">
        <v>25</v>
      </c>
      <c r="AG314" s="6">
        <v>3.2610000000000001</v>
      </c>
      <c r="AH314" s="6">
        <v>4.0410000000000004</v>
      </c>
      <c r="AI314" s="6">
        <v>4.5289999999999999</v>
      </c>
      <c r="AJ314" s="6">
        <v>4.8860000000000001</v>
      </c>
      <c r="AK314" s="6">
        <v>5.1669999999999998</v>
      </c>
      <c r="AL314" s="6">
        <v>5.399</v>
      </c>
      <c r="AM314" s="6">
        <v>5.5970000000000004</v>
      </c>
      <c r="AN314" s="6">
        <v>5.7670000000000003</v>
      </c>
      <c r="AO314" s="6">
        <v>5.9180000000000001</v>
      </c>
      <c r="AP314" s="6">
        <v>6.0540000000000003</v>
      </c>
      <c r="AQ314" s="6">
        <v>6.1749999999999998</v>
      </c>
      <c r="AR314" s="6">
        <v>6.2869999999999999</v>
      </c>
      <c r="AS314" s="6">
        <v>6.3890000000000002</v>
      </c>
      <c r="AT314" s="6">
        <v>6.4829999999999997</v>
      </c>
      <c r="AU314" s="6">
        <v>6.5709999999999997</v>
      </c>
      <c r="AV314" s="6">
        <v>6.6529999999999996</v>
      </c>
      <c r="AW314" s="6">
        <v>6.7290000000000001</v>
      </c>
      <c r="AX314" s="6">
        <v>6.8019999999999996</v>
      </c>
      <c r="AY314" s="6">
        <v>6.87</v>
      </c>
      <c r="AZ314" s="6">
        <v>6.9380000000000006</v>
      </c>
    </row>
    <row r="315" spans="1:52" s="2" customFormat="1" ht="14.25" customHeight="1">
      <c r="A315" s="3" t="str">
        <f>CONCATENATE("n=",ROUNDUP((MAX($H$59:$AB$59)/(100)*((COUNTA($A$232:$A314)+1))),0))</f>
        <v>n=46</v>
      </c>
      <c r="B315" s="2">
        <f>IF(ISBLANK(VLOOKUP($A315,$A$3:$D$57,COUNT($B$3:B$3)+1,FALSE)),NA(),VLOOKUP($A315,$A$3:$D$57,COUNT($B$3:B$3)+1,FALSE))</f>
        <v>32.880000000000003</v>
      </c>
      <c r="C315" s="2">
        <f>IF(ISBLANK(VLOOKUP($A315,$A$3:$D$57,COUNT($B$3:C$3)+1,FALSE)),NA(),VLOOKUP($A315,$A$3:$D$57,COUNT($B$3:C$3)+1,FALSE))</f>
        <v>11.16</v>
      </c>
      <c r="D315" s="2">
        <f>IF(ISBLANK(VLOOKUP($A315,$A$3:$D$57,COUNT($B$3:D$3)+1,FALSE)),NA(),VLOOKUP($A315,$A$3:$D$57,COUNT($B$3:D$3)+1,FALSE))</f>
        <v>21.71</v>
      </c>
      <c r="AD315" s="3"/>
      <c r="AE315" s="3"/>
      <c r="AF315" s="3" t="s">
        <v>24</v>
      </c>
      <c r="AG315" s="6">
        <v>4.7460000000000004</v>
      </c>
      <c r="AH315" s="6">
        <v>5.6349999999999998</v>
      </c>
      <c r="AI315" s="6">
        <v>6.2039999999999997</v>
      </c>
      <c r="AJ315" s="6">
        <v>6.625</v>
      </c>
      <c r="AK315" s="6">
        <v>6.96</v>
      </c>
      <c r="AL315" s="6">
        <v>7.2370000000000001</v>
      </c>
      <c r="AM315" s="6">
        <v>7.4740000000000002</v>
      </c>
      <c r="AN315" s="6">
        <v>7.681</v>
      </c>
      <c r="AO315" s="6">
        <v>7.8630000000000004</v>
      </c>
      <c r="AP315" s="6">
        <v>8.0269999999999992</v>
      </c>
      <c r="AQ315" s="6">
        <v>8.1760000000000002</v>
      </c>
      <c r="AR315" s="6">
        <v>8.3119999999999994</v>
      </c>
      <c r="AS315" s="6">
        <v>8.4359999999999999</v>
      </c>
      <c r="AT315" s="6">
        <v>8.5519999999999996</v>
      </c>
      <c r="AU315" s="6">
        <v>8.6590000000000007</v>
      </c>
      <c r="AV315" s="6">
        <v>8.76</v>
      </c>
      <c r="AW315" s="6">
        <v>8.8539999999999992</v>
      </c>
      <c r="AX315" s="6">
        <v>8.9429999999999996</v>
      </c>
      <c r="AY315" s="6">
        <v>9.0269999999999992</v>
      </c>
      <c r="AZ315" s="6">
        <v>9.1109999999999989</v>
      </c>
    </row>
    <row r="316" spans="1:52" s="2" customFormat="1" ht="14.25" customHeight="1">
      <c r="A316" s="3" t="str">
        <f>CONCATENATE("n=",ROUNDUP((MAX($H$59:$AB$59)/(100)*((COUNTA($A$232:$A315)+1))),0))</f>
        <v>n=47</v>
      </c>
      <c r="B316" s="2">
        <f>IF(ISBLANK(VLOOKUP($A316,$A$3:$D$57,COUNT($B$3:B$3)+1,FALSE)),NA(),VLOOKUP($A316,$A$3:$D$57,COUNT($B$3:B$3)+1,FALSE))</f>
        <v>21.23</v>
      </c>
      <c r="C316" s="2">
        <f>IF(ISBLANK(VLOOKUP($A316,$A$3:$D$57,COUNT($B$3:C$3)+1,FALSE)),NA(),VLOOKUP($A316,$A$3:$D$57,COUNT($B$3:C$3)+1,FALSE))</f>
        <v>11.8</v>
      </c>
      <c r="D316" s="2">
        <f>IF(ISBLANK(VLOOKUP($A316,$A$3:$D$57,COUNT($B$3:D$3)+1,FALSE)),NA(),VLOOKUP($A316,$A$3:$D$57,COUNT($B$3:D$3)+1,FALSE))</f>
        <v>41.25</v>
      </c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1:52" s="2" customFormat="1" ht="14.25" customHeight="1">
      <c r="A317" s="3" t="str">
        <f>CONCATENATE("n=",ROUNDUP((MAX($H$59:$AB$59)/(100)*((COUNTA($A$232:$A316)+1))),0))</f>
        <v>n=47</v>
      </c>
      <c r="B317" s="2">
        <f>IF(ISBLANK(VLOOKUP($A317,$A$3:$D$57,COUNT($B$3:B$3)+1,FALSE)),NA(),VLOOKUP($A317,$A$3:$D$57,COUNT($B$3:B$3)+1,FALSE))</f>
        <v>21.23</v>
      </c>
      <c r="C317" s="2">
        <f>IF(ISBLANK(VLOOKUP($A317,$A$3:$D$57,COUNT($B$3:C$3)+1,FALSE)),NA(),VLOOKUP($A317,$A$3:$D$57,COUNT($B$3:C$3)+1,FALSE))</f>
        <v>11.8</v>
      </c>
      <c r="D317" s="2">
        <f>IF(ISBLANK(VLOOKUP($A317,$A$3:$D$57,COUNT($B$3:D$3)+1,FALSE)),NA(),VLOOKUP($A317,$A$3:$D$57,COUNT($B$3:D$3)+1,FALSE))</f>
        <v>41.25</v>
      </c>
      <c r="AD317" s="3" t="s">
        <v>26</v>
      </c>
      <c r="AE317" s="3">
        <v>9</v>
      </c>
      <c r="AF317" s="3" t="s">
        <v>25</v>
      </c>
      <c r="AG317" s="6">
        <v>3.1989999999999998</v>
      </c>
      <c r="AH317" s="6">
        <v>3.9489999999999998</v>
      </c>
      <c r="AI317" s="6">
        <v>4.415</v>
      </c>
      <c r="AJ317" s="6">
        <v>4.7560000000000002</v>
      </c>
      <c r="AK317" s="6">
        <v>5.024</v>
      </c>
      <c r="AL317" s="6">
        <v>5.2439999999999998</v>
      </c>
      <c r="AM317" s="6">
        <v>5.4320000000000004</v>
      </c>
      <c r="AN317" s="6">
        <v>5.5949999999999998</v>
      </c>
      <c r="AO317" s="6">
        <v>5.7389999999999999</v>
      </c>
      <c r="AP317" s="6">
        <v>5.867</v>
      </c>
      <c r="AQ317" s="6">
        <v>5.9829999999999997</v>
      </c>
      <c r="AR317" s="6">
        <v>6.0890000000000004</v>
      </c>
      <c r="AS317" s="6">
        <v>6.1859999999999999</v>
      </c>
      <c r="AT317" s="6">
        <v>6.2759999999999998</v>
      </c>
      <c r="AU317" s="6">
        <v>6.359</v>
      </c>
      <c r="AV317" s="6">
        <v>6.4370000000000003</v>
      </c>
      <c r="AW317" s="6">
        <v>6.51</v>
      </c>
      <c r="AX317" s="6">
        <v>6.5789999999999997</v>
      </c>
      <c r="AY317" s="6">
        <v>6.6440000000000001</v>
      </c>
      <c r="AZ317" s="6">
        <v>6.7090000000000005</v>
      </c>
    </row>
    <row r="318" spans="1:52" s="2" customFormat="1" ht="14.25" customHeight="1">
      <c r="A318" s="3" t="str">
        <f>CONCATENATE("n=",ROUNDUP((MAX($H$59:$AB$59)/(100)*((COUNTA($A$232:$A317)+1))),0))</f>
        <v>n=48</v>
      </c>
      <c r="B318" s="2">
        <f>IF(ISBLANK(VLOOKUP($A318,$A$3:$D$57,COUNT($B$3:B$3)+1,FALSE)),NA(),VLOOKUP($A318,$A$3:$D$57,COUNT($B$3:B$3)+1,FALSE))</f>
        <v>11.66</v>
      </c>
      <c r="C318" s="2">
        <f>IF(ISBLANK(VLOOKUP($A318,$A$3:$D$57,COUNT($B$3:C$3)+1,FALSE)),NA(),VLOOKUP($A318,$A$3:$D$57,COUNT($B$3:C$3)+1,FALSE))</f>
        <v>25.8</v>
      </c>
      <c r="D318" s="2">
        <f>IF(ISBLANK(VLOOKUP($A318,$A$3:$D$57,COUNT($B$3:D$3)+1,FALSE)),NA(),VLOOKUP($A318,$A$3:$D$57,COUNT($B$3:D$3)+1,FALSE))</f>
        <v>6.96</v>
      </c>
      <c r="AD318" s="3"/>
      <c r="AE318" s="3"/>
      <c r="AF318" s="3" t="s">
        <v>24</v>
      </c>
      <c r="AG318" s="6">
        <v>4.5960000000000001</v>
      </c>
      <c r="AH318" s="6">
        <v>5.4279999999999999</v>
      </c>
      <c r="AI318" s="6">
        <v>5.9569999999999999</v>
      </c>
      <c r="AJ318" s="6">
        <v>6.3479999999999999</v>
      </c>
      <c r="AK318" s="6">
        <v>6.6580000000000004</v>
      </c>
      <c r="AL318" s="6">
        <v>6.915</v>
      </c>
      <c r="AM318" s="6">
        <v>7.1340000000000003</v>
      </c>
      <c r="AN318" s="6">
        <v>7.3250000000000002</v>
      </c>
      <c r="AO318" s="6">
        <v>7.4950000000000001</v>
      </c>
      <c r="AP318" s="6">
        <v>7.6470000000000002</v>
      </c>
      <c r="AQ318" s="6">
        <v>7.7839999999999998</v>
      </c>
      <c r="AR318" s="6">
        <v>7.91</v>
      </c>
      <c r="AS318" s="6">
        <v>8.0250000000000004</v>
      </c>
      <c r="AT318" s="6">
        <v>8.1319999999999997</v>
      </c>
      <c r="AU318" s="6">
        <v>8.2319999999999993</v>
      </c>
      <c r="AV318" s="6">
        <v>8.3249999999999993</v>
      </c>
      <c r="AW318" s="6">
        <v>8.4120000000000008</v>
      </c>
      <c r="AX318" s="6">
        <v>8.4949999999999992</v>
      </c>
      <c r="AY318" s="6">
        <v>8.5730000000000004</v>
      </c>
      <c r="AZ318" s="6">
        <v>8.6510000000000016</v>
      </c>
    </row>
    <row r="319" spans="1:52" s="2" customFormat="1" ht="14.25" customHeight="1">
      <c r="A319" s="3" t="str">
        <f>CONCATENATE("n=",ROUNDUP((MAX($H$59:$AB$59)/(100)*((COUNTA($A$232:$A318)+1))),0))</f>
        <v>n=48</v>
      </c>
      <c r="B319" s="2">
        <f>IF(ISBLANK(VLOOKUP($A319,$A$3:$D$57,COUNT($B$3:B$3)+1,FALSE)),NA(),VLOOKUP($A319,$A$3:$D$57,COUNT($B$3:B$3)+1,FALSE))</f>
        <v>11.66</v>
      </c>
      <c r="C319" s="2">
        <f>IF(ISBLANK(VLOOKUP($A319,$A$3:$D$57,COUNT($B$3:C$3)+1,FALSE)),NA(),VLOOKUP($A319,$A$3:$D$57,COUNT($B$3:C$3)+1,FALSE))</f>
        <v>25.8</v>
      </c>
      <c r="D319" s="2">
        <f>IF(ISBLANK(VLOOKUP($A319,$A$3:$D$57,COUNT($B$3:D$3)+1,FALSE)),NA(),VLOOKUP($A319,$A$3:$D$57,COUNT($B$3:D$3)+1,FALSE))</f>
        <v>6.96</v>
      </c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1:52" s="2" customFormat="1" ht="14.25" customHeight="1">
      <c r="A320" s="3" t="str">
        <f>CONCATENATE("n=",ROUNDUP((MAX($H$59:$AB$59)/(100)*((COUNTA($A$232:$A319)+1))),0))</f>
        <v>n=49</v>
      </c>
      <c r="B320" s="2">
        <f>IF(ISBLANK(VLOOKUP($A320,$A$3:$D$57,COUNT($B$3:B$3)+1,FALSE)),NA(),VLOOKUP($A320,$A$3:$D$57,COUNT($B$3:B$3)+1,FALSE))</f>
        <v>34.549999999999997</v>
      </c>
      <c r="C320" s="2">
        <f>IF(ISBLANK(VLOOKUP($A320,$A$3:$D$57,COUNT($B$3:C$3)+1,FALSE)),NA(),VLOOKUP($A320,$A$3:$D$57,COUNT($B$3:C$3)+1,FALSE))</f>
        <v>17.78</v>
      </c>
      <c r="D320" s="2">
        <f>IF(ISBLANK(VLOOKUP($A320,$A$3:$D$57,COUNT($B$3:D$3)+1,FALSE)),NA(),VLOOKUP($A320,$A$3:$D$57,COUNT($B$3:D$3)+1,FALSE))</f>
        <v>18.100000000000001</v>
      </c>
      <c r="AD320" s="3" t="s">
        <v>26</v>
      </c>
      <c r="AE320" s="3">
        <v>10</v>
      </c>
      <c r="AF320" s="3" t="s">
        <v>25</v>
      </c>
      <c r="AG320" s="6">
        <v>3.1509999999999998</v>
      </c>
      <c r="AH320" s="6">
        <v>3.8769999999999998</v>
      </c>
      <c r="AI320" s="6">
        <v>4.327</v>
      </c>
      <c r="AJ320" s="6">
        <v>4.6539999999999999</v>
      </c>
      <c r="AK320" s="6">
        <v>4.9119999999999999</v>
      </c>
      <c r="AL320" s="6">
        <v>5.1239999999999997</v>
      </c>
      <c r="AM320" s="6">
        <v>5.3049999999999997</v>
      </c>
      <c r="AN320" s="6">
        <v>5.4610000000000003</v>
      </c>
      <c r="AO320" s="6">
        <v>5.5590000000000002</v>
      </c>
      <c r="AP320" s="6">
        <v>5.7220000000000004</v>
      </c>
      <c r="AQ320" s="6">
        <v>5.8330000000000002</v>
      </c>
      <c r="AR320" s="6">
        <v>5.9349999999999996</v>
      </c>
      <c r="AS320" s="6">
        <v>6.0279999999999996</v>
      </c>
      <c r="AT320" s="6">
        <v>6.1139999999999999</v>
      </c>
      <c r="AU320" s="6">
        <v>6.194</v>
      </c>
      <c r="AV320" s="6">
        <v>6.2690000000000001</v>
      </c>
      <c r="AW320" s="6">
        <v>6.3390000000000004</v>
      </c>
      <c r="AX320" s="6">
        <v>6.4050000000000002</v>
      </c>
      <c r="AY320" s="6">
        <v>6.4669999999999996</v>
      </c>
      <c r="AZ320" s="6">
        <v>6.5244999999999997</v>
      </c>
    </row>
    <row r="321" spans="1:52" s="2" customFormat="1" ht="14.25" customHeight="1">
      <c r="A321" s="3" t="str">
        <f>CONCATENATE("n=",ROUNDUP((MAX($H$59:$AB$59)/(100)*((COUNTA($A$232:$A320)+1))),0))</f>
        <v>n=49</v>
      </c>
      <c r="B321" s="2">
        <f>IF(ISBLANK(VLOOKUP($A321,$A$3:$D$57,COUNT($B$3:B$3)+1,FALSE)),NA(),VLOOKUP($A321,$A$3:$D$57,COUNT($B$3:B$3)+1,FALSE))</f>
        <v>34.549999999999997</v>
      </c>
      <c r="C321" s="2">
        <f>IF(ISBLANK(VLOOKUP($A321,$A$3:$D$57,COUNT($B$3:C$3)+1,FALSE)),NA(),VLOOKUP($A321,$A$3:$D$57,COUNT($B$3:C$3)+1,FALSE))</f>
        <v>17.78</v>
      </c>
      <c r="D321" s="2">
        <f>IF(ISBLANK(VLOOKUP($A321,$A$3:$D$57,COUNT($B$3:D$3)+1,FALSE)),NA(),VLOOKUP($A321,$A$3:$D$57,COUNT($B$3:D$3)+1,FALSE))</f>
        <v>18.100000000000001</v>
      </c>
      <c r="AD321" s="3"/>
      <c r="AE321" s="3"/>
      <c r="AF321" s="3" t="s">
        <v>24</v>
      </c>
      <c r="AG321" s="6">
        <v>4.4820000000000002</v>
      </c>
      <c r="AH321" s="6">
        <v>5.27</v>
      </c>
      <c r="AI321" s="6">
        <v>5.7690000000000001</v>
      </c>
      <c r="AJ321" s="6">
        <v>6.1360000000000001</v>
      </c>
      <c r="AK321" s="6">
        <v>6.4279999999999999</v>
      </c>
      <c r="AL321" s="6">
        <v>6.6689999999999996</v>
      </c>
      <c r="AM321" s="6">
        <v>6.875</v>
      </c>
      <c r="AN321" s="6">
        <v>7.0549999999999997</v>
      </c>
      <c r="AO321" s="6">
        <v>7.2130000000000001</v>
      </c>
      <c r="AP321" s="6">
        <v>7.3559999999999999</v>
      </c>
      <c r="AQ321" s="6">
        <v>7.4850000000000003</v>
      </c>
      <c r="AR321" s="6">
        <v>7.6029999999999998</v>
      </c>
      <c r="AS321" s="6">
        <v>7.7119999999999997</v>
      </c>
      <c r="AT321" s="6">
        <v>7.8120000000000003</v>
      </c>
      <c r="AU321" s="6">
        <v>7.9059999999999997</v>
      </c>
      <c r="AV321" s="6">
        <v>7.9930000000000003</v>
      </c>
      <c r="AW321" s="6">
        <v>8.0760000000000005</v>
      </c>
      <c r="AX321" s="6">
        <v>8.1530000000000005</v>
      </c>
      <c r="AY321" s="6">
        <v>8.2260000000000009</v>
      </c>
      <c r="AZ321" s="6">
        <v>8.2935000000000016</v>
      </c>
    </row>
    <row r="322" spans="1:52" s="2" customFormat="1" ht="14.25" customHeight="1">
      <c r="A322" s="3" t="str">
        <f>CONCATENATE("n=",ROUNDUP((MAX($H$59:$AB$59)/(100)*((COUNTA($A$232:$A321)+1))),0))</f>
        <v>n=50</v>
      </c>
      <c r="B322" s="2">
        <f>IF(ISBLANK(VLOOKUP($A322,$A$3:$D$57,COUNT($B$3:B$3)+1,FALSE)),NA(),VLOOKUP($A322,$A$3:$D$57,COUNT($B$3:B$3)+1,FALSE))</f>
        <v>11.06</v>
      </c>
      <c r="C322" s="2">
        <f>IF(ISBLANK(VLOOKUP($A322,$A$3:$D$57,COUNT($B$3:C$3)+1,FALSE)),NA(),VLOOKUP($A322,$A$3:$D$57,COUNT($B$3:C$3)+1,FALSE))</f>
        <v>11.51</v>
      </c>
      <c r="D322" s="2">
        <f>IF(ISBLANK(VLOOKUP($A322,$A$3:$D$57,COUNT($B$3:D$3)+1,FALSE)),NA(),VLOOKUP($A322,$A$3:$D$57,COUNT($B$3:D$3)+1,FALSE))</f>
        <v>8.68</v>
      </c>
      <c r="AD322" s="3"/>
      <c r="AE322" s="3"/>
      <c r="AF322" s="3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1:52" s="2" customFormat="1" ht="14.25" customHeight="1">
      <c r="A323" s="3" t="str">
        <f>CONCATENATE("n=",ROUNDUP((MAX($H$59:$AB$59)/(100)*((COUNTA($A$232:$A322)+1))),0))</f>
        <v>n=51</v>
      </c>
      <c r="B323" s="2">
        <f>IF(ISBLANK(VLOOKUP($A323,$A$3:$D$57,COUNT($B$3:B$3)+1,FALSE)),NA(),VLOOKUP($A323,$A$3:$D$57,COUNT($B$3:B$3)+1,FALSE))</f>
        <v>29</v>
      </c>
      <c r="C323" s="2">
        <f>IF(ISBLANK(VLOOKUP($A323,$A$3:$D$57,COUNT($B$3:C$3)+1,FALSE)),NA(),VLOOKUP($A323,$A$3:$D$57,COUNT($B$3:C$3)+1,FALSE))</f>
        <v>41.5</v>
      </c>
      <c r="D323" s="2">
        <f>IF(ISBLANK(VLOOKUP($A323,$A$3:$D$57,COUNT($B$3:D$3)+1,FALSE)),NA(),VLOOKUP($A323,$A$3:$D$57,COUNT($B$3:D$3)+1,FALSE))</f>
        <v>19.760000000000002</v>
      </c>
      <c r="AD323" s="3" t="s">
        <v>26</v>
      </c>
      <c r="AE323" s="3">
        <v>11</v>
      </c>
      <c r="AF323" s="3" t="s">
        <v>25</v>
      </c>
      <c r="AG323" s="6">
        <v>3.113</v>
      </c>
      <c r="AH323" s="6">
        <v>3.82</v>
      </c>
      <c r="AI323" s="6">
        <v>4.2560000000000002</v>
      </c>
      <c r="AJ323" s="6">
        <v>4.5739999999999998</v>
      </c>
      <c r="AK323" s="6">
        <v>4.8230000000000004</v>
      </c>
      <c r="AL323" s="6">
        <v>5.0279999999999996</v>
      </c>
      <c r="AM323" s="6">
        <v>5.202</v>
      </c>
      <c r="AN323" s="6">
        <v>5.3529999999999998</v>
      </c>
      <c r="AO323" s="6">
        <v>5.4870000000000001</v>
      </c>
      <c r="AP323" s="6">
        <v>5.6050000000000004</v>
      </c>
      <c r="AQ323" s="6">
        <v>5.7130000000000001</v>
      </c>
      <c r="AR323" s="6">
        <v>5.8109999999999999</v>
      </c>
      <c r="AS323" s="6">
        <v>5.9009999999999998</v>
      </c>
      <c r="AT323" s="6">
        <v>5.984</v>
      </c>
      <c r="AU323" s="6">
        <v>6.0620000000000003</v>
      </c>
      <c r="AV323" s="6">
        <v>6.1340000000000003</v>
      </c>
      <c r="AW323" s="6">
        <v>6.202</v>
      </c>
      <c r="AX323" s="6">
        <v>6.2649999999999997</v>
      </c>
      <c r="AY323" s="6">
        <v>6.3259999999999996</v>
      </c>
      <c r="AZ323" s="6">
        <v>6.3810000000000002</v>
      </c>
    </row>
    <row r="324" spans="1:52" s="2" customFormat="1" ht="14.25" customHeight="1">
      <c r="A324" s="3" t="str">
        <f>CONCATENATE("n=",ROUNDUP((MAX($H$59:$AB$59)/(100)*((COUNTA($A$232:$A323)+1))),0))</f>
        <v>n=51</v>
      </c>
      <c r="B324" s="2">
        <f>IF(ISBLANK(VLOOKUP($A324,$A$3:$D$57,COUNT($B$3:B$3)+1,FALSE)),NA(),VLOOKUP($A324,$A$3:$D$57,COUNT($B$3:B$3)+1,FALSE))</f>
        <v>29</v>
      </c>
      <c r="C324" s="2">
        <f>IF(ISBLANK(VLOOKUP($A324,$A$3:$D$57,COUNT($B$3:C$3)+1,FALSE)),NA(),VLOOKUP($A324,$A$3:$D$57,COUNT($B$3:C$3)+1,FALSE))</f>
        <v>41.5</v>
      </c>
      <c r="D324" s="2">
        <f>IF(ISBLANK(VLOOKUP($A324,$A$3:$D$57,COUNT($B$3:D$3)+1,FALSE)),NA(),VLOOKUP($A324,$A$3:$D$57,COUNT($B$3:D$3)+1,FALSE))</f>
        <v>19.760000000000002</v>
      </c>
      <c r="AD324" s="3"/>
      <c r="AE324" s="3"/>
      <c r="AF324" s="3" t="s">
        <v>24</v>
      </c>
      <c r="AG324" s="6">
        <v>4.3920000000000003</v>
      </c>
      <c r="AH324" s="6">
        <v>5.1459999999999999</v>
      </c>
      <c r="AI324" s="6">
        <v>5.6210000000000004</v>
      </c>
      <c r="AJ324" s="6">
        <v>5.97</v>
      </c>
      <c r="AK324" s="6">
        <v>6.2469999999999999</v>
      </c>
      <c r="AL324" s="6">
        <v>6.476</v>
      </c>
      <c r="AM324" s="6">
        <v>6.6719999999999997</v>
      </c>
      <c r="AN324" s="6">
        <v>6.8419999999999996</v>
      </c>
      <c r="AO324" s="6">
        <v>6.992</v>
      </c>
      <c r="AP324" s="6">
        <v>7.1280000000000001</v>
      </c>
      <c r="AQ324" s="6">
        <v>7.25</v>
      </c>
      <c r="AR324" s="6">
        <v>7.3620000000000001</v>
      </c>
      <c r="AS324" s="6">
        <v>7.4649999999999999</v>
      </c>
      <c r="AT324" s="6">
        <v>7.56</v>
      </c>
      <c r="AU324" s="6">
        <v>7.649</v>
      </c>
      <c r="AV324" s="6">
        <v>7.7320000000000002</v>
      </c>
      <c r="AW324" s="6">
        <v>7.8090000000000002</v>
      </c>
      <c r="AX324" s="6">
        <v>7.883</v>
      </c>
      <c r="AY324" s="6">
        <v>7.952</v>
      </c>
      <c r="AZ324" s="6">
        <v>8.016</v>
      </c>
    </row>
    <row r="325" spans="1:52" s="2" customFormat="1" ht="14.25" customHeight="1">
      <c r="A325" s="3" t="str">
        <f>CONCATENATE("n=",ROUNDUP((MAX($H$59:$AB$59)/(100)*((COUNTA($A$232:$A324)+1))),0))</f>
        <v>n=52</v>
      </c>
      <c r="B325" s="2">
        <f>IF(ISBLANK(VLOOKUP($A325,$A$3:$D$57,COUNT($B$3:B$3)+1,FALSE)),NA(),VLOOKUP($A325,$A$3:$D$57,COUNT($B$3:B$3)+1,FALSE))</f>
        <v>11.41</v>
      </c>
      <c r="C325" s="2">
        <f>IF(ISBLANK(VLOOKUP($A325,$A$3:$D$57,COUNT($B$3:C$3)+1,FALSE)),NA(),VLOOKUP($A325,$A$3:$D$57,COUNT($B$3:C$3)+1,FALSE))</f>
        <v>9.77</v>
      </c>
      <c r="D325" s="2">
        <f>IF(ISBLANK(VLOOKUP($A325,$A$3:$D$57,COUNT($B$3:D$3)+1,FALSE)),NA(),VLOOKUP($A325,$A$3:$D$57,COUNT($B$3:D$3)+1,FALSE))</f>
        <v>54.32</v>
      </c>
      <c r="AD325" s="3"/>
      <c r="AE325" s="3"/>
      <c r="AF325" s="3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1:52" s="2" customFormat="1" ht="14.25" customHeight="1">
      <c r="A326" s="3" t="str">
        <f>CONCATENATE("n=",ROUNDUP((MAX($H$59:$AB$59)/(100)*((COUNTA($A$232:$A325)+1))),0))</f>
        <v>n=52</v>
      </c>
      <c r="B326" s="2">
        <f>IF(ISBLANK(VLOOKUP($A326,$A$3:$D$57,COUNT($B$3:B$3)+1,FALSE)),NA(),VLOOKUP($A326,$A$3:$D$57,COUNT($B$3:B$3)+1,FALSE))</f>
        <v>11.41</v>
      </c>
      <c r="C326" s="2">
        <f>IF(ISBLANK(VLOOKUP($A326,$A$3:$D$57,COUNT($B$3:C$3)+1,FALSE)),NA(),VLOOKUP($A326,$A$3:$D$57,COUNT($B$3:C$3)+1,FALSE))</f>
        <v>9.77</v>
      </c>
      <c r="D326" s="2">
        <f>IF(ISBLANK(VLOOKUP($A326,$A$3:$D$57,COUNT($B$3:D$3)+1,FALSE)),NA(),VLOOKUP($A326,$A$3:$D$57,COUNT($B$3:D$3)+1,FALSE))</f>
        <v>54.32</v>
      </c>
      <c r="AD326" s="3" t="s">
        <v>26</v>
      </c>
      <c r="AE326" s="3">
        <v>12</v>
      </c>
      <c r="AF326" s="3" t="s">
        <v>25</v>
      </c>
      <c r="AG326" s="6">
        <v>3.0819999999999999</v>
      </c>
      <c r="AH326" s="6">
        <v>3.7730000000000001</v>
      </c>
      <c r="AI326" s="6">
        <v>4.1989999999999998</v>
      </c>
      <c r="AJ326" s="6">
        <v>4.508</v>
      </c>
      <c r="AK326" s="6">
        <v>4.7510000000000003</v>
      </c>
      <c r="AL326" s="6">
        <v>4.95</v>
      </c>
      <c r="AM326" s="6">
        <v>5.1189999999999998</v>
      </c>
      <c r="AN326" s="6">
        <v>5.2649999999999997</v>
      </c>
      <c r="AO326" s="6">
        <v>5.3949999999999996</v>
      </c>
      <c r="AP326" s="6">
        <v>5.5110000000000001</v>
      </c>
      <c r="AQ326" s="6">
        <v>5.6150000000000002</v>
      </c>
      <c r="AR326" s="6">
        <v>5.71</v>
      </c>
      <c r="AS326" s="6">
        <v>5.798</v>
      </c>
      <c r="AT326" s="6">
        <v>5.8780000000000001</v>
      </c>
      <c r="AU326" s="6">
        <v>5.9530000000000003</v>
      </c>
      <c r="AV326" s="6">
        <v>6.0229999999999997</v>
      </c>
      <c r="AW326" s="6">
        <v>6.0890000000000004</v>
      </c>
      <c r="AX326" s="6">
        <v>6.1509999999999998</v>
      </c>
      <c r="AY326" s="6">
        <v>6.2089999999999996</v>
      </c>
      <c r="AZ326" s="6">
        <v>6.2629999999999999</v>
      </c>
    </row>
    <row r="327" spans="1:52" s="2" customFormat="1" ht="14.25" customHeight="1">
      <c r="A327" s="3" t="str">
        <f>CONCATENATE("n=",ROUNDUP((MAX($H$59:$AB$59)/(100)*((COUNTA($A$232:$A326)+1))),0))</f>
        <v>n=53</v>
      </c>
      <c r="B327" s="2">
        <f>IF(ISBLANK(VLOOKUP($A327,$A$3:$D$57,COUNT($B$3:B$3)+1,FALSE)),NA(),VLOOKUP($A327,$A$3:$D$57,COUNT($B$3:B$3)+1,FALSE))</f>
        <v>40.85</v>
      </c>
      <c r="C327" s="2">
        <f>IF(ISBLANK(VLOOKUP($A327,$A$3:$D$57,COUNT($B$3:C$3)+1,FALSE)),NA(),VLOOKUP($A327,$A$3:$D$57,COUNT($B$3:C$3)+1,FALSE))</f>
        <v>7.95</v>
      </c>
      <c r="D327" s="2">
        <f>IF(ISBLANK(VLOOKUP($A327,$A$3:$D$57,COUNT($B$3:D$3)+1,FALSE)),NA(),VLOOKUP($A327,$A$3:$D$57,COUNT($B$3:D$3)+1,FALSE))</f>
        <v>40.25</v>
      </c>
      <c r="AD327" s="3"/>
      <c r="AE327" s="3"/>
      <c r="AF327" s="3" t="s">
        <v>24</v>
      </c>
      <c r="AG327" s="6">
        <v>4.32</v>
      </c>
      <c r="AH327" s="6">
        <v>5.0460000000000003</v>
      </c>
      <c r="AI327" s="6">
        <v>5.5019999999999998</v>
      </c>
      <c r="AJ327" s="6">
        <v>5.8360000000000003</v>
      </c>
      <c r="AK327" s="6">
        <v>6.101</v>
      </c>
      <c r="AL327" s="6">
        <v>6.3209999999999997</v>
      </c>
      <c r="AM327" s="6">
        <v>6.5069999999999997</v>
      </c>
      <c r="AN327" s="6">
        <v>6.67</v>
      </c>
      <c r="AO327" s="6">
        <v>6.8140000000000001</v>
      </c>
      <c r="AP327" s="6">
        <v>6.9429999999999996</v>
      </c>
      <c r="AQ327" s="6">
        <v>7.06</v>
      </c>
      <c r="AR327" s="6">
        <v>7.1669999999999998</v>
      </c>
      <c r="AS327" s="6">
        <v>7.2649999999999997</v>
      </c>
      <c r="AT327" s="6">
        <v>7.3559999999999999</v>
      </c>
      <c r="AU327" s="6">
        <v>7.4409999999999998</v>
      </c>
      <c r="AV327" s="6">
        <v>7.52</v>
      </c>
      <c r="AW327" s="6">
        <v>7.5940000000000003</v>
      </c>
      <c r="AX327" s="6">
        <v>7.665</v>
      </c>
      <c r="AY327" s="6">
        <v>7.7309999999999999</v>
      </c>
      <c r="AZ327" s="6">
        <v>7.7919999999999998</v>
      </c>
    </row>
    <row r="328" spans="1:52" s="2" customFormat="1" ht="14.25" customHeight="1">
      <c r="A328" s="3" t="str">
        <f>CONCATENATE("n=",ROUNDUP((MAX($H$59:$AB$59)/(100)*((COUNTA($A$232:$A327)+1))),0))</f>
        <v>n=53</v>
      </c>
      <c r="B328" s="2">
        <f>IF(ISBLANK(VLOOKUP($A328,$A$3:$D$57,COUNT($B$3:B$3)+1,FALSE)),NA(),VLOOKUP($A328,$A$3:$D$57,COUNT($B$3:B$3)+1,FALSE))</f>
        <v>40.85</v>
      </c>
      <c r="C328" s="2">
        <f>IF(ISBLANK(VLOOKUP($A328,$A$3:$D$57,COUNT($B$3:C$3)+1,FALSE)),NA(),VLOOKUP($A328,$A$3:$D$57,COUNT($B$3:C$3)+1,FALSE))</f>
        <v>7.95</v>
      </c>
      <c r="D328" s="2">
        <f>IF(ISBLANK(VLOOKUP($A328,$A$3:$D$57,COUNT($B$3:D$3)+1,FALSE)),NA(),VLOOKUP($A328,$A$3:$D$57,COUNT($B$3:D$3)+1,FALSE))</f>
        <v>40.25</v>
      </c>
      <c r="AD328" s="3"/>
      <c r="AE328" s="3"/>
      <c r="AF328" s="3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1:52" s="2" customFormat="1" ht="14.25" customHeight="1">
      <c r="A329" s="3" t="str">
        <f>CONCATENATE("n=",ROUNDUP((MAX($H$59:$AB$59)/(100)*((COUNTA($A$232:$A328)+1))),0))</f>
        <v>n=54</v>
      </c>
      <c r="B329" s="2">
        <f>IF(ISBLANK(VLOOKUP($A329,$A$3:$D$57,COUNT($B$3:B$3)+1,FALSE)),NA(),VLOOKUP($A329,$A$3:$D$57,COUNT($B$3:B$3)+1,FALSE))</f>
        <v>14.1</v>
      </c>
      <c r="C329" s="2">
        <f>IF(ISBLANK(VLOOKUP($A329,$A$3:$D$57,COUNT($B$3:C$3)+1,FALSE)),NA(),VLOOKUP($A329,$A$3:$D$57,COUNT($B$3:C$3)+1,FALSE))</f>
        <v>65.47</v>
      </c>
      <c r="D329" s="2" t="str">
        <f>IF(ISBLANK(VLOOKUP($A329,$A$3:$D$57,COUNT($B$3:D$3)+1,FALSE)),NA(),VLOOKUP($A329,$A$3:$D$57,COUNT($B$3:D$3)+1,FALSE))</f>
        <v>fault</v>
      </c>
      <c r="AD329" s="3" t="s">
        <v>26</v>
      </c>
      <c r="AE329" s="3">
        <v>13</v>
      </c>
      <c r="AF329" s="3" t="s">
        <v>25</v>
      </c>
      <c r="AG329" s="6">
        <v>3.0550000000000002</v>
      </c>
      <c r="AH329" s="6">
        <v>3.7349999999999999</v>
      </c>
      <c r="AI329" s="6">
        <v>4.1509999999999998</v>
      </c>
      <c r="AJ329" s="6">
        <v>4.4530000000000003</v>
      </c>
      <c r="AK329" s="6">
        <v>4.6900000000000004</v>
      </c>
      <c r="AL329" s="6">
        <v>4.8849999999999998</v>
      </c>
      <c r="AM329" s="6">
        <v>5.0490000000000004</v>
      </c>
      <c r="AN329" s="6">
        <v>5.1920000000000002</v>
      </c>
      <c r="AO329" s="6">
        <v>5.3179999999999996</v>
      </c>
      <c r="AP329" s="6">
        <v>5.431</v>
      </c>
      <c r="AQ329" s="6">
        <v>5.5330000000000004</v>
      </c>
      <c r="AR329" s="6">
        <v>5.625</v>
      </c>
      <c r="AS329" s="6">
        <v>5.7110000000000003</v>
      </c>
      <c r="AT329" s="6">
        <v>5.7889999999999997</v>
      </c>
      <c r="AU329" s="6">
        <v>5.8620000000000001</v>
      </c>
      <c r="AV329" s="6">
        <v>5.931</v>
      </c>
      <c r="AW329" s="6">
        <v>5.9950000000000001</v>
      </c>
      <c r="AX329" s="6">
        <v>6.0549999999999997</v>
      </c>
      <c r="AY329" s="6">
        <v>6.1120000000000001</v>
      </c>
      <c r="AZ329" s="6">
        <v>6.1645000000000003</v>
      </c>
    </row>
    <row r="330" spans="1:52" s="2" customFormat="1" ht="14.25" customHeight="1">
      <c r="A330" s="3" t="str">
        <f>CONCATENATE("n=",ROUNDUP((MAX($H$59:$AB$59)/(100)*((COUNTA($A$232:$A329)+1))),0))</f>
        <v>n=54</v>
      </c>
      <c r="B330" s="2">
        <f>IF(ISBLANK(VLOOKUP($A330,$A$3:$D$57,COUNT($B$3:B$3)+1,FALSE)),NA(),VLOOKUP($A330,$A$3:$D$57,COUNT($B$3:B$3)+1,FALSE))</f>
        <v>14.1</v>
      </c>
      <c r="C330" s="2">
        <f>IF(ISBLANK(VLOOKUP($A330,$A$3:$D$57,COUNT($B$3:C$3)+1,FALSE)),NA(),VLOOKUP($A330,$A$3:$D$57,COUNT($B$3:C$3)+1,FALSE))</f>
        <v>65.47</v>
      </c>
      <c r="D330" s="2" t="str">
        <f>IF(ISBLANK(VLOOKUP($A330,$A$3:$D$57,COUNT($B$3:D$3)+1,FALSE)),NA(),VLOOKUP($A330,$A$3:$D$57,COUNT($B$3:D$3)+1,FALSE))</f>
        <v>fault</v>
      </c>
      <c r="AD330" s="3"/>
      <c r="AE330" s="3"/>
      <c r="AF330" s="3" t="s">
        <v>24</v>
      </c>
      <c r="AG330" s="6">
        <v>4.26</v>
      </c>
      <c r="AH330" s="6">
        <v>4.9640000000000004</v>
      </c>
      <c r="AI330" s="6">
        <v>5.4039999999999999</v>
      </c>
      <c r="AJ330" s="6">
        <v>5.7270000000000003</v>
      </c>
      <c r="AK330" s="6">
        <v>5.9809999999999999</v>
      </c>
      <c r="AL330" s="6">
        <v>6.1920000000000002</v>
      </c>
      <c r="AM330" s="6">
        <v>6.3719999999999999</v>
      </c>
      <c r="AN330" s="6">
        <v>6.5279999999999996</v>
      </c>
      <c r="AO330" s="6">
        <v>6.6669999999999998</v>
      </c>
      <c r="AP330" s="6">
        <v>6.7910000000000004</v>
      </c>
      <c r="AQ330" s="6">
        <v>6.9029999999999996</v>
      </c>
      <c r="AR330" s="6">
        <v>7.0060000000000002</v>
      </c>
      <c r="AS330" s="6">
        <v>7.101</v>
      </c>
      <c r="AT330" s="6">
        <v>7.1879999999999997</v>
      </c>
      <c r="AU330" s="6">
        <v>7.2690000000000001</v>
      </c>
      <c r="AV330" s="6">
        <v>7.3449999999999998</v>
      </c>
      <c r="AW330" s="6">
        <v>7.4169999999999998</v>
      </c>
      <c r="AX330" s="6">
        <v>7.4850000000000003</v>
      </c>
      <c r="AY330" s="6">
        <v>7.548</v>
      </c>
      <c r="AZ330" s="6">
        <v>7.6065000000000005</v>
      </c>
    </row>
    <row r="331" spans="1:52" s="2" customFormat="1" ht="14.25" customHeight="1">
      <c r="A331" s="3" t="str">
        <f>CONCATENATE("n=",ROUNDUP((MAX($H$59:$AB$59)/(100)*((COUNTA($A$232:$A330)+1))),0))</f>
        <v>n=55</v>
      </c>
      <c r="B331" s="2">
        <f>IF(ISBLANK(VLOOKUP($A331,$A$3:$D$57,COUNT($B$3:B$3)+1,FALSE)),NA(),VLOOKUP($A331,$A$3:$D$57,COUNT($B$3:B$3)+1,FALSE))</f>
        <v>22.4</v>
      </c>
      <c r="C331" s="2">
        <f>IF(ISBLANK(VLOOKUP($A331,$A$3:$D$57,COUNT($B$3:C$3)+1,FALSE)),NA(),VLOOKUP($A331,$A$3:$D$57,COUNT($B$3:C$3)+1,FALSE))</f>
        <v>22.9</v>
      </c>
      <c r="D331" s="2">
        <f>IF(ISBLANK(VLOOKUP($A331,$A$3:$D$57,COUNT($B$3:D$3)+1,FALSE)),NA(),VLOOKUP($A331,$A$3:$D$57,COUNT($B$3:D$3)+1,FALSE))</f>
        <v>37.72</v>
      </c>
      <c r="AD331" s="3"/>
      <c r="AE331" s="3"/>
      <c r="AF331" s="3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1:52" s="2" customFormat="1" ht="14.25" customHeight="1">
      <c r="A332" s="3" t="str">
        <f>CONCATENATE("n=",ROUNDUP((MAX($H$59:$AB$59)/(100)*((COUNTA($A$232:$A331)+1))),0))</f>
        <v>n=55</v>
      </c>
      <c r="B332" s="2">
        <f>IF(ISBLANK(VLOOKUP($A332,$A$3:$D$57,COUNT($B$3:B$3)+1,FALSE)),NA(),VLOOKUP($A332,$A$3:$D$57,COUNT($B$3:B$3)+1,FALSE))</f>
        <v>22.4</v>
      </c>
      <c r="C332" s="2">
        <f>IF(ISBLANK(VLOOKUP($A332,$A$3:$D$57,COUNT($B$3:C$3)+1,FALSE)),NA(),VLOOKUP($A332,$A$3:$D$57,COUNT($B$3:C$3)+1,FALSE))</f>
        <v>22.9</v>
      </c>
      <c r="D332" s="2">
        <f>IF(ISBLANK(VLOOKUP($A332,$A$3:$D$57,COUNT($B$3:D$3)+1,FALSE)),NA(),VLOOKUP($A332,$A$3:$D$57,COUNT($B$3:D$3)+1,FALSE))</f>
        <v>37.72</v>
      </c>
      <c r="AD332" s="3" t="s">
        <v>26</v>
      </c>
      <c r="AE332" s="3">
        <v>14</v>
      </c>
      <c r="AF332" s="3" t="s">
        <v>25</v>
      </c>
      <c r="AG332" s="6">
        <v>3.0329999999999999</v>
      </c>
      <c r="AH332" s="6">
        <v>3.702</v>
      </c>
      <c r="AI332" s="6">
        <v>4.1109999999999998</v>
      </c>
      <c r="AJ332" s="6">
        <v>4.407</v>
      </c>
      <c r="AK332" s="6">
        <v>4.6390000000000002</v>
      </c>
      <c r="AL332" s="6">
        <v>4.8289999999999997</v>
      </c>
      <c r="AM332" s="6">
        <v>4.99</v>
      </c>
      <c r="AN332" s="6">
        <v>5.1310000000000002</v>
      </c>
      <c r="AO332" s="6">
        <v>5.2539999999999996</v>
      </c>
      <c r="AP332" s="6">
        <v>5.3639999999999999</v>
      </c>
      <c r="AQ332" s="6">
        <v>5.4630000000000001</v>
      </c>
      <c r="AR332" s="6">
        <v>5.5540000000000003</v>
      </c>
      <c r="AS332" s="6">
        <v>5.6369999999999996</v>
      </c>
      <c r="AT332" s="6">
        <v>5.7140000000000004</v>
      </c>
      <c r="AU332" s="6">
        <v>5.7859999999999996</v>
      </c>
      <c r="AV332" s="6">
        <v>5.8520000000000003</v>
      </c>
      <c r="AW332" s="6">
        <v>5.915</v>
      </c>
      <c r="AX332" s="6">
        <v>5.9740000000000002</v>
      </c>
      <c r="AY332" s="6">
        <v>6.0289999999999999</v>
      </c>
      <c r="AZ332" s="6">
        <v>6.0804999999999998</v>
      </c>
    </row>
    <row r="333" spans="1:52" s="2" customFormat="1" ht="14.25" customHeight="1">
      <c r="A333" s="3"/>
      <c r="AD333" s="3"/>
      <c r="AE333" s="3"/>
      <c r="AF333" s="3" t="s">
        <v>24</v>
      </c>
      <c r="AG333" s="6">
        <v>4.21</v>
      </c>
      <c r="AH333" s="6">
        <v>4.8949999999999996</v>
      </c>
      <c r="AI333" s="6">
        <v>5.3220000000000001</v>
      </c>
      <c r="AJ333" s="6">
        <v>5.6340000000000003</v>
      </c>
      <c r="AK333" s="6">
        <v>5.8810000000000002</v>
      </c>
      <c r="AL333" s="6">
        <v>6.085</v>
      </c>
      <c r="AM333" s="6">
        <v>6.258</v>
      </c>
      <c r="AN333" s="6">
        <v>6.4089999999999998</v>
      </c>
      <c r="AO333" s="6">
        <v>6.5430000000000001</v>
      </c>
      <c r="AP333" s="6">
        <v>6.6639999999999997</v>
      </c>
      <c r="AQ333" s="6">
        <v>6.7720000000000002</v>
      </c>
      <c r="AR333" s="6">
        <v>6.8710000000000004</v>
      </c>
      <c r="AS333" s="6">
        <v>6.9619999999999997</v>
      </c>
      <c r="AT333" s="6">
        <v>7.0469999999999997</v>
      </c>
      <c r="AU333" s="6">
        <v>7.1260000000000003</v>
      </c>
      <c r="AV333" s="6">
        <v>7.1989999999999998</v>
      </c>
      <c r="AW333" s="6">
        <v>7.2679999999999998</v>
      </c>
      <c r="AX333" s="6">
        <v>7.3330000000000002</v>
      </c>
      <c r="AY333" s="6">
        <v>7.3949999999999996</v>
      </c>
      <c r="AZ333" s="6">
        <v>7.4514999999999993</v>
      </c>
    </row>
    <row r="334" spans="1:52" s="2" customFormat="1" ht="14.25" customHeight="1">
      <c r="A334" s="3"/>
      <c r="AD334" s="3"/>
      <c r="AE334" s="3"/>
      <c r="AF334" s="3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1:52" s="2" customFormat="1" ht="14.25" customHeight="1">
      <c r="A335" s="3"/>
      <c r="AD335" s="3" t="s">
        <v>26</v>
      </c>
      <c r="AE335" s="3">
        <v>15</v>
      </c>
      <c r="AF335" s="3" t="s">
        <v>25</v>
      </c>
      <c r="AG335" s="6">
        <v>3.0139999999999998</v>
      </c>
      <c r="AH335" s="6">
        <v>3.6739999999999999</v>
      </c>
      <c r="AI335" s="6">
        <v>4.0759999999999996</v>
      </c>
      <c r="AJ335" s="6">
        <v>4.367</v>
      </c>
      <c r="AK335" s="6">
        <v>4.5949999999999998</v>
      </c>
      <c r="AL335" s="6">
        <v>4.782</v>
      </c>
      <c r="AM335" s="6">
        <v>4.9400000000000004</v>
      </c>
      <c r="AN335" s="6">
        <v>5.077</v>
      </c>
      <c r="AO335" s="6">
        <v>5.1980000000000004</v>
      </c>
      <c r="AP335" s="6">
        <v>5.306</v>
      </c>
      <c r="AQ335" s="6">
        <v>5.4039999999999999</v>
      </c>
      <c r="AR335" s="6">
        <v>5.4930000000000003</v>
      </c>
      <c r="AS335" s="6">
        <v>5.5739999999999998</v>
      </c>
      <c r="AT335" s="6">
        <v>5.649</v>
      </c>
      <c r="AU335" s="6">
        <v>5.72</v>
      </c>
      <c r="AV335" s="6">
        <v>5.7850000000000001</v>
      </c>
      <c r="AW335" s="6">
        <v>5.8460000000000001</v>
      </c>
      <c r="AX335" s="6">
        <v>5.9039999999999999</v>
      </c>
      <c r="AY335" s="6">
        <v>5.9580000000000002</v>
      </c>
      <c r="AZ335" s="6">
        <v>6.0084999999999997</v>
      </c>
    </row>
    <row r="336" spans="1:52" s="2" customFormat="1" ht="14.25" customHeight="1">
      <c r="A336" s="3"/>
      <c r="AD336" s="3"/>
      <c r="AE336" s="3"/>
      <c r="AF336" s="3" t="s">
        <v>24</v>
      </c>
      <c r="AG336" s="6">
        <v>4.1680000000000001</v>
      </c>
      <c r="AH336" s="6">
        <v>4.8360000000000003</v>
      </c>
      <c r="AI336" s="6">
        <v>5.2519999999999998</v>
      </c>
      <c r="AJ336" s="6">
        <v>5.556</v>
      </c>
      <c r="AK336" s="6">
        <v>5.7960000000000003</v>
      </c>
      <c r="AL336" s="6">
        <v>5.9939999999999998</v>
      </c>
      <c r="AM336" s="6">
        <v>6.1619999999999999</v>
      </c>
      <c r="AN336" s="6">
        <v>6.3090000000000002</v>
      </c>
      <c r="AO336" s="6">
        <v>6.4390000000000001</v>
      </c>
      <c r="AP336" s="6">
        <v>6.5549999999999997</v>
      </c>
      <c r="AQ336" s="6">
        <v>6.66</v>
      </c>
      <c r="AR336" s="6">
        <v>6.7569999999999997</v>
      </c>
      <c r="AS336" s="6">
        <v>6.8449999999999998</v>
      </c>
      <c r="AT336" s="6">
        <v>6.9269999999999996</v>
      </c>
      <c r="AU336" s="6">
        <v>7.0030000000000001</v>
      </c>
      <c r="AV336" s="6">
        <v>7.0739999999999998</v>
      </c>
      <c r="AW336" s="6">
        <v>7.1420000000000003</v>
      </c>
      <c r="AX336" s="6">
        <v>7.2039999999999997</v>
      </c>
      <c r="AY336" s="6">
        <v>7.2640000000000002</v>
      </c>
      <c r="AZ336" s="6">
        <v>7.319</v>
      </c>
    </row>
    <row r="337" spans="1:70" s="2" customFormat="1" ht="14.25" customHeight="1">
      <c r="A337" s="3"/>
      <c r="AD337" s="3"/>
      <c r="AE337" s="3"/>
      <c r="AF337" s="3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1:70" ht="14.25" customHeight="1">
      <c r="A338" s="3"/>
      <c r="B338" s="2"/>
      <c r="C338" s="2"/>
      <c r="D338" s="2"/>
      <c r="AD338" s="3" t="s">
        <v>26</v>
      </c>
      <c r="AE338" s="3">
        <v>16</v>
      </c>
      <c r="AF338" s="3" t="s">
        <v>25</v>
      </c>
      <c r="AG338" s="6">
        <v>2.9980000000000002</v>
      </c>
      <c r="AH338" s="6">
        <v>3.649</v>
      </c>
      <c r="AI338" s="6">
        <v>4.0460000000000003</v>
      </c>
      <c r="AJ338" s="6">
        <v>4.3330000000000002</v>
      </c>
      <c r="AK338" s="6">
        <v>4.5570000000000004</v>
      </c>
      <c r="AL338" s="6">
        <v>4.7409999999999997</v>
      </c>
      <c r="AM338" s="6">
        <v>4.8970000000000002</v>
      </c>
      <c r="AN338" s="6">
        <v>5.0309999999999997</v>
      </c>
      <c r="AO338" s="6">
        <v>5.15</v>
      </c>
      <c r="AP338" s="6">
        <v>5.2560000000000002</v>
      </c>
      <c r="AQ338" s="6">
        <v>5.3520000000000003</v>
      </c>
      <c r="AR338" s="6">
        <v>5.4390000000000001</v>
      </c>
      <c r="AS338" s="6">
        <v>5.52</v>
      </c>
      <c r="AT338" s="6">
        <v>5.593</v>
      </c>
      <c r="AU338" s="6">
        <v>5.6619999999999999</v>
      </c>
      <c r="AV338" s="6">
        <v>5.7270000000000003</v>
      </c>
      <c r="AW338" s="6">
        <v>5.7859999999999996</v>
      </c>
      <c r="AX338" s="6">
        <v>5.843</v>
      </c>
      <c r="AY338" s="6">
        <v>5.8970000000000002</v>
      </c>
      <c r="AZ338" s="6">
        <v>5.9459999999999997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</row>
    <row r="339" spans="1:70" ht="14.25" customHeight="1">
      <c r="A339" s="3"/>
      <c r="B339" s="2"/>
      <c r="C339" s="2"/>
      <c r="D339" s="2"/>
      <c r="AD339" s="3"/>
      <c r="AE339" s="3"/>
      <c r="AF339" s="3" t="s">
        <v>24</v>
      </c>
      <c r="AG339" s="6">
        <v>4.1310000000000002</v>
      </c>
      <c r="AH339" s="6">
        <v>4.7859999999999996</v>
      </c>
      <c r="AI339" s="6">
        <v>5.1920000000000002</v>
      </c>
      <c r="AJ339" s="6">
        <v>5.4889999999999999</v>
      </c>
      <c r="AK339" s="6">
        <v>5.7220000000000004</v>
      </c>
      <c r="AL339" s="6">
        <v>5.915</v>
      </c>
      <c r="AM339" s="6">
        <v>6.0789999999999997</v>
      </c>
      <c r="AN339" s="6">
        <v>6.2220000000000004</v>
      </c>
      <c r="AO339" s="6">
        <v>6.3490000000000002</v>
      </c>
      <c r="AP339" s="6">
        <v>6.4619999999999997</v>
      </c>
      <c r="AQ339" s="6">
        <v>6.5640000000000001</v>
      </c>
      <c r="AR339" s="6">
        <v>6.6580000000000004</v>
      </c>
      <c r="AS339" s="6">
        <v>6.7439999999999998</v>
      </c>
      <c r="AT339" s="6">
        <v>6.8230000000000004</v>
      </c>
      <c r="AU339" s="6">
        <v>6.8979999999999997</v>
      </c>
      <c r="AV339" s="6">
        <v>6.9669999999999996</v>
      </c>
      <c r="AW339" s="6">
        <v>7.032</v>
      </c>
      <c r="AX339" s="6">
        <v>7.093</v>
      </c>
      <c r="AY339" s="6">
        <v>7.1520000000000001</v>
      </c>
      <c r="AZ339" s="6">
        <v>7.2050000000000001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</row>
    <row r="340" spans="1:70" ht="14.25" customHeight="1">
      <c r="A340" s="3"/>
      <c r="B340" s="2"/>
      <c r="C340" s="2"/>
      <c r="D340" s="2"/>
      <c r="AD340" s="3"/>
      <c r="AE340" s="3"/>
      <c r="AF340" s="3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</row>
    <row r="341" spans="1:70" ht="14.25" customHeight="1">
      <c r="A341" s="3"/>
      <c r="B341" s="2"/>
      <c r="C341" s="2"/>
      <c r="D341" s="2"/>
      <c r="AD341" s="3" t="s">
        <v>26</v>
      </c>
      <c r="AE341" s="3">
        <v>17</v>
      </c>
      <c r="AF341" s="3" t="s">
        <v>25</v>
      </c>
      <c r="AG341" s="6">
        <v>2.984</v>
      </c>
      <c r="AH341" s="6">
        <v>3.6280000000000001</v>
      </c>
      <c r="AI341" s="6">
        <v>4.0199999999999996</v>
      </c>
      <c r="AJ341" s="6">
        <v>4.3029999999999999</v>
      </c>
      <c r="AK341" s="6">
        <v>4.524</v>
      </c>
      <c r="AL341" s="6">
        <v>4.7050000000000001</v>
      </c>
      <c r="AM341" s="6">
        <v>4.8579999999999997</v>
      </c>
      <c r="AN341" s="6">
        <v>4.9909999999999997</v>
      </c>
      <c r="AO341" s="6">
        <v>5.1079999999999997</v>
      </c>
      <c r="AP341" s="6">
        <v>5.2119999999999997</v>
      </c>
      <c r="AQ341" s="6">
        <v>5.3070000000000004</v>
      </c>
      <c r="AR341" s="6">
        <v>5.3920000000000003</v>
      </c>
      <c r="AS341" s="6">
        <v>5.4710000000000001</v>
      </c>
      <c r="AT341" s="6">
        <v>5.5439999999999996</v>
      </c>
      <c r="AU341" s="6">
        <v>5.6120000000000001</v>
      </c>
      <c r="AV341" s="6">
        <v>5.6749999999999998</v>
      </c>
      <c r="AW341" s="6">
        <v>5.734</v>
      </c>
      <c r="AX341" s="6">
        <v>5.79</v>
      </c>
      <c r="AY341" s="6">
        <v>5.8419999999999996</v>
      </c>
      <c r="AZ341" s="6">
        <v>5.891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</row>
    <row r="342" spans="1:70" ht="14.25" customHeight="1">
      <c r="A342" s="3"/>
      <c r="B342" s="2"/>
      <c r="C342" s="2"/>
      <c r="D342" s="2"/>
      <c r="AD342" s="3"/>
      <c r="AE342" s="3"/>
      <c r="AF342" s="3" t="s">
        <v>24</v>
      </c>
      <c r="AG342" s="6">
        <v>4.0990000000000002</v>
      </c>
      <c r="AH342" s="6">
        <v>4.742</v>
      </c>
      <c r="AI342" s="6">
        <v>5.14</v>
      </c>
      <c r="AJ342" s="6">
        <v>5.43</v>
      </c>
      <c r="AK342" s="6">
        <v>5.6589999999999998</v>
      </c>
      <c r="AL342" s="6">
        <v>5.8470000000000004</v>
      </c>
      <c r="AM342" s="6">
        <v>6.0069999999999997</v>
      </c>
      <c r="AN342" s="6">
        <v>6.1470000000000002</v>
      </c>
      <c r="AO342" s="6">
        <v>6.27</v>
      </c>
      <c r="AP342" s="6">
        <v>6.3810000000000002</v>
      </c>
      <c r="AQ342" s="6">
        <v>6.48</v>
      </c>
      <c r="AR342" s="6">
        <v>6.5720000000000001</v>
      </c>
      <c r="AS342" s="6">
        <v>6.6559999999999997</v>
      </c>
      <c r="AT342" s="6">
        <v>6.734</v>
      </c>
      <c r="AU342" s="6">
        <v>6.806</v>
      </c>
      <c r="AV342" s="6">
        <v>6.8730000000000002</v>
      </c>
      <c r="AW342" s="6">
        <v>6.9370000000000003</v>
      </c>
      <c r="AX342" s="6">
        <v>6.9969999999999999</v>
      </c>
      <c r="AY342" s="6">
        <v>7.0529999999999999</v>
      </c>
      <c r="AZ342" s="6">
        <v>7.1055000000000001</v>
      </c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</row>
    <row r="343" spans="1:70" ht="14.25" customHeight="1">
      <c r="A343" s="3"/>
      <c r="B343" s="2"/>
      <c r="C343" s="2"/>
      <c r="D343" s="2"/>
      <c r="AD343" s="3"/>
      <c r="AE343" s="3"/>
      <c r="AF343" s="3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</row>
    <row r="344" spans="1:70" ht="14.25" customHeight="1">
      <c r="A344" s="3"/>
      <c r="B344" s="2"/>
      <c r="C344" s="2"/>
      <c r="D344" s="2"/>
      <c r="AD344" s="3" t="s">
        <v>26</v>
      </c>
      <c r="AE344" s="3">
        <v>18</v>
      </c>
      <c r="AF344" s="3" t="s">
        <v>25</v>
      </c>
      <c r="AG344" s="6">
        <v>2.9710000000000001</v>
      </c>
      <c r="AH344" s="6">
        <v>3.609</v>
      </c>
      <c r="AI344" s="6">
        <v>3.9969999999999999</v>
      </c>
      <c r="AJ344" s="6">
        <v>4.2770000000000001</v>
      </c>
      <c r="AK344" s="6">
        <v>4.4950000000000001</v>
      </c>
      <c r="AL344" s="6">
        <v>4.673</v>
      </c>
      <c r="AM344" s="6">
        <v>4.8239999999999998</v>
      </c>
      <c r="AN344" s="6">
        <v>4.9560000000000004</v>
      </c>
      <c r="AO344" s="6">
        <v>5.0709999999999997</v>
      </c>
      <c r="AP344" s="6">
        <v>5.1740000000000004</v>
      </c>
      <c r="AQ344" s="6">
        <v>5.2670000000000003</v>
      </c>
      <c r="AR344" s="6">
        <v>5.3520000000000003</v>
      </c>
      <c r="AS344" s="6">
        <v>5.4290000000000003</v>
      </c>
      <c r="AT344" s="6">
        <v>5.5010000000000003</v>
      </c>
      <c r="AU344" s="6">
        <v>5.5679999999999996</v>
      </c>
      <c r="AV344" s="6">
        <v>5.63</v>
      </c>
      <c r="AW344" s="6">
        <v>5.6879999999999997</v>
      </c>
      <c r="AX344" s="6">
        <v>5.7430000000000003</v>
      </c>
      <c r="AY344" s="6">
        <v>5.7939999999999996</v>
      </c>
      <c r="AZ344" s="6">
        <v>5.8419999999999996</v>
      </c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</row>
    <row r="345" spans="1:70" ht="14.25" customHeight="1">
      <c r="A345" s="3"/>
      <c r="B345" s="2"/>
      <c r="C345" s="2"/>
      <c r="D345" s="2"/>
      <c r="AD345" s="3"/>
      <c r="AE345" s="3"/>
      <c r="AF345" s="3" t="s">
        <v>24</v>
      </c>
      <c r="AG345" s="6">
        <v>4.0709999999999997</v>
      </c>
      <c r="AH345" s="6">
        <v>4.7030000000000003</v>
      </c>
      <c r="AI345" s="6">
        <v>5.0940000000000003</v>
      </c>
      <c r="AJ345" s="6">
        <v>5.3789999999999996</v>
      </c>
      <c r="AK345" s="42">
        <v>5.6029999999999998</v>
      </c>
      <c r="AL345" s="6">
        <v>5.7880000000000003</v>
      </c>
      <c r="AM345" s="6">
        <v>5.944</v>
      </c>
      <c r="AN345" s="6">
        <v>6.0810000000000004</v>
      </c>
      <c r="AO345" s="6">
        <v>6.2009999999999996</v>
      </c>
      <c r="AP345" s="6">
        <v>6.31</v>
      </c>
      <c r="AQ345" s="6">
        <v>6.407</v>
      </c>
      <c r="AR345" s="6">
        <v>6.4969999999999999</v>
      </c>
      <c r="AS345" s="6">
        <v>6.5789999999999997</v>
      </c>
      <c r="AT345" s="6">
        <v>6.6550000000000002</v>
      </c>
      <c r="AU345" s="6">
        <v>6.7249999999999996</v>
      </c>
      <c r="AV345" s="6">
        <v>6.7919999999999998</v>
      </c>
      <c r="AW345" s="6">
        <v>6.8540000000000001</v>
      </c>
      <c r="AX345" s="6">
        <v>6.9119999999999999</v>
      </c>
      <c r="AY345" s="6">
        <v>6.968</v>
      </c>
      <c r="AZ345" s="6">
        <v>7.0190000000000001</v>
      </c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</row>
    <row r="346" spans="1:70" ht="14.25" customHeight="1">
      <c r="A346" s="3"/>
      <c r="B346" s="2"/>
      <c r="C346" s="2"/>
      <c r="D346" s="2"/>
      <c r="AD346" s="3"/>
      <c r="AE346" s="3"/>
      <c r="AF346" s="3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</row>
    <row r="347" spans="1:70" ht="14.25" customHeight="1">
      <c r="A347" s="3"/>
      <c r="B347" s="2"/>
      <c r="C347" s="2"/>
      <c r="D347" s="2"/>
      <c r="AD347" s="3" t="s">
        <v>26</v>
      </c>
      <c r="AE347" s="3">
        <v>19</v>
      </c>
      <c r="AF347" s="3" t="s">
        <v>25</v>
      </c>
      <c r="AG347" s="6">
        <v>2.96</v>
      </c>
      <c r="AH347" s="6">
        <v>3.593</v>
      </c>
      <c r="AI347" s="6">
        <v>3.9769999999999999</v>
      </c>
      <c r="AJ347" s="6">
        <v>4.2530000000000001</v>
      </c>
      <c r="AK347" s="6">
        <v>4.4690000000000003</v>
      </c>
      <c r="AL347" s="6">
        <v>4.6449999999999996</v>
      </c>
      <c r="AM347" s="6">
        <v>4.7939999999999996</v>
      </c>
      <c r="AN347" s="6">
        <v>4.9240000000000004</v>
      </c>
      <c r="AO347" s="6">
        <v>5.0380000000000003</v>
      </c>
      <c r="AP347" s="6">
        <v>5.14</v>
      </c>
      <c r="AQ347" s="6">
        <v>5.2309999999999999</v>
      </c>
      <c r="AR347" s="6">
        <v>5.3150000000000004</v>
      </c>
      <c r="AS347" s="6">
        <v>5.391</v>
      </c>
      <c r="AT347" s="6">
        <v>5.4619999999999997</v>
      </c>
      <c r="AU347" s="6">
        <v>5.5279999999999996</v>
      </c>
      <c r="AV347" s="6">
        <v>5.5890000000000004</v>
      </c>
      <c r="AW347" s="6">
        <v>5.6470000000000002</v>
      </c>
      <c r="AX347" s="6">
        <v>5.7009999999999996</v>
      </c>
      <c r="AY347" s="6">
        <v>5.7519999999999998</v>
      </c>
      <c r="AZ347" s="6">
        <v>5.7989999999999995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</row>
    <row r="348" spans="1:70" ht="14.25" customHeight="1">
      <c r="A348" s="3"/>
      <c r="B348" s="2"/>
      <c r="C348" s="2"/>
      <c r="D348" s="2"/>
      <c r="AD348" s="3"/>
      <c r="AE348" s="3"/>
      <c r="AF348" s="3" t="s">
        <v>24</v>
      </c>
      <c r="AG348" s="6">
        <v>4.0460000000000003</v>
      </c>
      <c r="AH348" s="6">
        <v>4.67</v>
      </c>
      <c r="AI348" s="6">
        <v>5.0540000000000003</v>
      </c>
      <c r="AJ348" s="6">
        <v>5.3339999999999996</v>
      </c>
      <c r="AK348" s="6">
        <v>5.5540000000000003</v>
      </c>
      <c r="AL348" s="6">
        <v>5.7350000000000003</v>
      </c>
      <c r="AM348" s="6">
        <v>5.8890000000000002</v>
      </c>
      <c r="AN348" s="6">
        <v>6.0220000000000002</v>
      </c>
      <c r="AO348" s="6">
        <v>6.141</v>
      </c>
      <c r="AP348" s="6">
        <v>6.2469999999999999</v>
      </c>
      <c r="AQ348" s="6">
        <v>6.3419999999999996</v>
      </c>
      <c r="AR348" s="6">
        <v>6.43</v>
      </c>
      <c r="AS348" s="6">
        <v>6.51</v>
      </c>
      <c r="AT348" s="6">
        <v>6.585</v>
      </c>
      <c r="AU348" s="6">
        <v>6.6539999999999999</v>
      </c>
      <c r="AV348" s="6">
        <v>6.7190000000000003</v>
      </c>
      <c r="AW348" s="6">
        <v>6.78</v>
      </c>
      <c r="AX348" s="6">
        <v>6.8369999999999997</v>
      </c>
      <c r="AY348" s="6">
        <v>6.891</v>
      </c>
      <c r="AZ348" s="6">
        <v>6.9414999999999996</v>
      </c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</row>
    <row r="349" spans="1:70" ht="14.25" customHeight="1">
      <c r="A349" s="3"/>
      <c r="B349" s="2"/>
      <c r="C349" s="2"/>
      <c r="D349" s="2"/>
      <c r="AD349" s="3"/>
      <c r="AE349" s="3"/>
      <c r="AF349" s="3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</row>
    <row r="350" spans="1:70" ht="14.25" customHeight="1">
      <c r="A350" s="3"/>
      <c r="B350" s="2"/>
      <c r="C350" s="2"/>
      <c r="D350" s="2"/>
      <c r="AD350" s="3" t="s">
        <v>26</v>
      </c>
      <c r="AE350" s="3">
        <v>20</v>
      </c>
      <c r="AF350" s="3" t="s">
        <v>25</v>
      </c>
      <c r="AG350" s="6">
        <v>2.95</v>
      </c>
      <c r="AH350" s="6">
        <v>3.5779999999999998</v>
      </c>
      <c r="AI350" s="6">
        <v>3.9580000000000002</v>
      </c>
      <c r="AJ350" s="6">
        <v>4.2320000000000002</v>
      </c>
      <c r="AK350" s="6">
        <v>4.4450000000000003</v>
      </c>
      <c r="AL350" s="6">
        <v>4.62</v>
      </c>
      <c r="AM350" s="6">
        <v>4.7679999999999998</v>
      </c>
      <c r="AN350" s="6">
        <v>4.8959999999999999</v>
      </c>
      <c r="AO350" s="6">
        <v>5.008</v>
      </c>
      <c r="AP350" s="6">
        <v>5.1079999999999997</v>
      </c>
      <c r="AQ350" s="6">
        <v>5.1989999999999998</v>
      </c>
      <c r="AR350" s="6">
        <v>5.282</v>
      </c>
      <c r="AS350" s="6">
        <v>5.3570000000000002</v>
      </c>
      <c r="AT350" s="6">
        <v>5.4269999999999996</v>
      </c>
      <c r="AU350" s="6">
        <v>5.4930000000000003</v>
      </c>
      <c r="AV350" s="6">
        <v>5.5529999999999999</v>
      </c>
      <c r="AW350" s="6">
        <v>5.61</v>
      </c>
      <c r="AX350" s="6">
        <v>5.6630000000000003</v>
      </c>
      <c r="AY350" s="6">
        <v>5.7140000000000004</v>
      </c>
      <c r="AZ350" s="6">
        <v>5.7605000000000004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</row>
    <row r="351" spans="1:70" ht="14.25" customHeight="1">
      <c r="A351" s="3"/>
      <c r="B351" s="2"/>
      <c r="C351" s="2"/>
      <c r="D351" s="2"/>
      <c r="AD351" s="3"/>
      <c r="AE351" s="3"/>
      <c r="AF351" s="3" t="s">
        <v>24</v>
      </c>
      <c r="AG351" s="6">
        <v>4.024</v>
      </c>
      <c r="AH351" s="6">
        <v>4.6390000000000002</v>
      </c>
      <c r="AI351" s="6">
        <v>5.0179999999999998</v>
      </c>
      <c r="AJ351" s="6">
        <v>5.2939999999999996</v>
      </c>
      <c r="AK351" s="6">
        <v>5.51</v>
      </c>
      <c r="AL351" s="6">
        <v>5.6879999999999997</v>
      </c>
      <c r="AM351" s="6">
        <v>5.8390000000000004</v>
      </c>
      <c r="AN351" s="6">
        <v>5.97</v>
      </c>
      <c r="AO351" s="6">
        <v>6.0869999999999997</v>
      </c>
      <c r="AP351" s="6">
        <v>6.1909999999999998</v>
      </c>
      <c r="AQ351" s="6">
        <v>6.2850000000000001</v>
      </c>
      <c r="AR351" s="6">
        <v>6.3710000000000004</v>
      </c>
      <c r="AS351" s="6">
        <v>6.45</v>
      </c>
      <c r="AT351" s="6">
        <v>6.5229999999999997</v>
      </c>
      <c r="AU351" s="6">
        <v>6.5910000000000002</v>
      </c>
      <c r="AV351" s="6">
        <v>6.6539999999999999</v>
      </c>
      <c r="AW351" s="6">
        <v>6.7140000000000004</v>
      </c>
      <c r="AX351" s="6">
        <v>6.7709999999999999</v>
      </c>
      <c r="AY351" s="6">
        <v>6.8230000000000004</v>
      </c>
      <c r="AZ351" s="6">
        <v>6.8724999999999996</v>
      </c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</row>
    <row r="352" spans="1:70" ht="14.25" customHeight="1">
      <c r="A352" s="3"/>
      <c r="B352" s="2"/>
      <c r="C352" s="2"/>
      <c r="D352" s="2"/>
      <c r="AD352" s="3"/>
      <c r="AE352" s="5"/>
      <c r="AF352" s="3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</row>
    <row r="353" spans="1:65" ht="14.25" customHeight="1">
      <c r="A353" s="3"/>
      <c r="B353" s="2"/>
      <c r="C353" s="2"/>
      <c r="D353" s="2"/>
      <c r="AD353" s="3" t="s">
        <v>26</v>
      </c>
      <c r="AE353" s="3">
        <v>24</v>
      </c>
      <c r="AF353" s="3" t="s">
        <v>25</v>
      </c>
      <c r="AG353" s="6">
        <v>2.919</v>
      </c>
      <c r="AH353" s="6">
        <v>3.532</v>
      </c>
      <c r="AI353" s="6">
        <v>3.9009999999999998</v>
      </c>
      <c r="AJ353" s="6">
        <v>4.1660000000000004</v>
      </c>
      <c r="AK353" s="6">
        <v>4.3730000000000002</v>
      </c>
      <c r="AL353" s="6">
        <v>4.5410000000000004</v>
      </c>
      <c r="AM353" s="6">
        <v>4.6840000000000002</v>
      </c>
      <c r="AN353" s="6">
        <v>4.8070000000000004</v>
      </c>
      <c r="AO353" s="6">
        <v>4.915</v>
      </c>
      <c r="AP353" s="6">
        <v>5.0119999999999996</v>
      </c>
      <c r="AQ353" s="6">
        <v>5.0990000000000002</v>
      </c>
      <c r="AR353" s="6">
        <v>5.1790000000000003</v>
      </c>
      <c r="AS353" s="6">
        <v>5.2510000000000003</v>
      </c>
      <c r="AT353" s="6">
        <v>5.319</v>
      </c>
      <c r="AU353" s="6">
        <v>5.3810000000000002</v>
      </c>
      <c r="AV353" s="6">
        <v>5.4390000000000001</v>
      </c>
      <c r="AW353" s="6">
        <v>5.4939999999999998</v>
      </c>
      <c r="AX353" s="6">
        <v>5.5449999999999999</v>
      </c>
      <c r="AY353" s="6">
        <v>5.5940000000000003</v>
      </c>
      <c r="AZ353" s="6">
        <v>5.6385000000000005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</row>
    <row r="354" spans="1:65" ht="14.25" customHeight="1">
      <c r="A354" s="3"/>
      <c r="B354" s="2"/>
      <c r="C354" s="2"/>
      <c r="D354" s="2"/>
      <c r="AD354" s="3"/>
      <c r="AE354" s="3"/>
      <c r="AF354" s="3" t="s">
        <v>24</v>
      </c>
      <c r="AG354" s="6">
        <v>3.956</v>
      </c>
      <c r="AH354" s="6">
        <v>4.5460000000000003</v>
      </c>
      <c r="AI354" s="6">
        <v>4.907</v>
      </c>
      <c r="AJ354" s="6">
        <v>5.1680000000000001</v>
      </c>
      <c r="AK354" s="6">
        <v>5.3739999999999997</v>
      </c>
      <c r="AL354" s="6">
        <v>5.5419999999999998</v>
      </c>
      <c r="AM354" s="6">
        <v>5.6849999999999996</v>
      </c>
      <c r="AN354" s="6">
        <v>5.8090000000000002</v>
      </c>
      <c r="AO354" s="6">
        <v>5.9189999999999996</v>
      </c>
      <c r="AP354" s="6">
        <v>6.0170000000000003</v>
      </c>
      <c r="AQ354" s="6">
        <v>6.1059999999999999</v>
      </c>
      <c r="AR354" s="6">
        <v>6.1859999999999999</v>
      </c>
      <c r="AS354" s="6">
        <v>6.2610000000000001</v>
      </c>
      <c r="AT354" s="6">
        <v>6.33</v>
      </c>
      <c r="AU354" s="6">
        <v>6.3940000000000001</v>
      </c>
      <c r="AV354" s="6">
        <v>6.4530000000000003</v>
      </c>
      <c r="AW354" s="6">
        <v>6.51</v>
      </c>
      <c r="AX354" s="6">
        <v>6.5629999999999997</v>
      </c>
      <c r="AY354" s="6">
        <v>6.6120000000000001</v>
      </c>
      <c r="AZ354" s="6">
        <v>6.6585000000000001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</row>
    <row r="355" spans="1:65" ht="14.25" customHeight="1">
      <c r="A355" s="3"/>
      <c r="B355" s="2"/>
      <c r="C355" s="2"/>
      <c r="D355" s="2"/>
      <c r="AD355" s="3"/>
      <c r="AE355" s="3"/>
      <c r="AF355" s="3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</row>
    <row r="356" spans="1:65" ht="14.25" customHeight="1">
      <c r="A356" s="3"/>
      <c r="B356" s="2"/>
      <c r="C356" s="2"/>
      <c r="D356" s="2"/>
      <c r="AD356" s="3" t="s">
        <v>26</v>
      </c>
      <c r="AE356" s="3">
        <v>30</v>
      </c>
      <c r="AF356" s="3" t="s">
        <v>25</v>
      </c>
      <c r="AG356" s="6">
        <v>2.8879999999999999</v>
      </c>
      <c r="AH356" s="6">
        <v>3.4860000000000002</v>
      </c>
      <c r="AI356" s="6">
        <v>3.8450000000000002</v>
      </c>
      <c r="AJ356" s="6">
        <v>4.1020000000000003</v>
      </c>
      <c r="AK356" s="6">
        <v>4.3019999999999996</v>
      </c>
      <c r="AL356" s="6">
        <v>4.4640000000000004</v>
      </c>
      <c r="AM356" s="6">
        <v>4.6020000000000003</v>
      </c>
      <c r="AN356" s="6">
        <v>4.72</v>
      </c>
      <c r="AO356" s="6">
        <v>4.8239999999999998</v>
      </c>
      <c r="AP356" s="6">
        <v>4.9169999999999998</v>
      </c>
      <c r="AQ356" s="6">
        <v>5.0010000000000003</v>
      </c>
      <c r="AR356" s="6">
        <v>5.077</v>
      </c>
      <c r="AS356" s="6">
        <v>5.1470000000000002</v>
      </c>
      <c r="AT356" s="6">
        <v>5.2110000000000003</v>
      </c>
      <c r="AU356" s="6">
        <v>5.2709999999999999</v>
      </c>
      <c r="AV356" s="6">
        <v>5.327</v>
      </c>
      <c r="AW356" s="6">
        <v>5.3789999999999996</v>
      </c>
      <c r="AX356" s="6">
        <v>5.4290000000000003</v>
      </c>
      <c r="AY356" s="6">
        <v>5.4749999999999996</v>
      </c>
      <c r="AZ356" s="6">
        <v>5.5179999999999998</v>
      </c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</row>
    <row r="357" spans="1:65" ht="14.25" customHeight="1">
      <c r="A357" s="3"/>
      <c r="B357" s="2"/>
      <c r="C357" s="2"/>
      <c r="D357" s="2"/>
      <c r="AD357" s="3"/>
      <c r="AE357" s="3"/>
      <c r="AF357" s="3" t="s">
        <v>24</v>
      </c>
      <c r="AG357" s="6">
        <v>3.8889999999999998</v>
      </c>
      <c r="AH357" s="6">
        <v>4.4550000000000001</v>
      </c>
      <c r="AI357" s="6">
        <v>4.7990000000000004</v>
      </c>
      <c r="AJ357" s="6">
        <v>5.048</v>
      </c>
      <c r="AK357" s="6">
        <v>5.242</v>
      </c>
      <c r="AL357" s="6">
        <v>5.4009999999999998</v>
      </c>
      <c r="AM357" s="6">
        <v>5.5359999999999996</v>
      </c>
      <c r="AN357" s="6">
        <v>5.6529999999999996</v>
      </c>
      <c r="AO357" s="6">
        <v>5.7560000000000002</v>
      </c>
      <c r="AP357" s="6">
        <v>5.8490000000000002</v>
      </c>
      <c r="AQ357" s="6">
        <v>5.9320000000000004</v>
      </c>
      <c r="AR357" s="6">
        <v>6.008</v>
      </c>
      <c r="AS357" s="6">
        <v>6.0780000000000003</v>
      </c>
      <c r="AT357" s="6">
        <v>6.1429999999999998</v>
      </c>
      <c r="AU357" s="6">
        <v>6.2030000000000003</v>
      </c>
      <c r="AV357" s="6">
        <v>6.2590000000000003</v>
      </c>
      <c r="AW357" s="6">
        <v>6.3109999999999999</v>
      </c>
      <c r="AX357" s="6">
        <v>6.3609999999999998</v>
      </c>
      <c r="AY357" s="6">
        <v>6.407</v>
      </c>
      <c r="AZ357" s="6">
        <v>6.4504999999999999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</row>
    <row r="358" spans="1:65" ht="14.25" customHeight="1">
      <c r="A358" s="3"/>
      <c r="B358" s="2"/>
      <c r="C358" s="2"/>
      <c r="D358" s="2"/>
      <c r="AD358" s="3"/>
      <c r="AE358" s="3"/>
      <c r="AF358" s="3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1:65" ht="14.25" customHeight="1">
      <c r="A359" s="3"/>
      <c r="B359" s="2"/>
      <c r="C359" s="2"/>
      <c r="D359" s="2"/>
      <c r="AD359" s="3" t="s">
        <v>26</v>
      </c>
      <c r="AE359" s="3">
        <v>40</v>
      </c>
      <c r="AF359" s="3" t="s">
        <v>25</v>
      </c>
      <c r="AG359" s="6">
        <v>2.8580000000000001</v>
      </c>
      <c r="AH359" s="6">
        <v>3.4420000000000002</v>
      </c>
      <c r="AI359" s="6">
        <v>3.7909999999999999</v>
      </c>
      <c r="AJ359" s="6">
        <v>4.0389999999999997</v>
      </c>
      <c r="AK359" s="6">
        <v>4.2320000000000002</v>
      </c>
      <c r="AL359" s="6">
        <v>4.3890000000000002</v>
      </c>
      <c r="AM359" s="6">
        <v>4.5209999999999999</v>
      </c>
      <c r="AN359" s="6">
        <v>4.6349999999999998</v>
      </c>
      <c r="AO359" s="6">
        <v>4.7350000000000003</v>
      </c>
      <c r="AP359" s="6">
        <v>4.8239999999999998</v>
      </c>
      <c r="AQ359" s="6">
        <v>4.9039999999999999</v>
      </c>
      <c r="AR359" s="6">
        <v>4.9770000000000003</v>
      </c>
      <c r="AS359" s="6">
        <v>5.0439999999999996</v>
      </c>
      <c r="AT359" s="6">
        <v>5.1059999999999999</v>
      </c>
      <c r="AU359" s="6">
        <v>5.1630000000000003</v>
      </c>
      <c r="AV359" s="6">
        <v>5.2160000000000002</v>
      </c>
      <c r="AW359" s="6">
        <v>5.266</v>
      </c>
      <c r="AX359" s="6">
        <v>5.3129999999999997</v>
      </c>
      <c r="AY359" s="6">
        <v>5.3579999999999997</v>
      </c>
      <c r="AZ359" s="6">
        <v>5.3985000000000003</v>
      </c>
    </row>
    <row r="360" spans="1:65" ht="14.25" customHeight="1">
      <c r="A360" s="3"/>
      <c r="B360" s="2"/>
      <c r="C360" s="2"/>
      <c r="D360" s="2"/>
      <c r="AD360" s="3"/>
      <c r="AE360" s="3"/>
      <c r="AF360" s="3" t="s">
        <v>24</v>
      </c>
      <c r="AG360" s="6">
        <v>3.8250000000000002</v>
      </c>
      <c r="AH360" s="6">
        <v>4.367</v>
      </c>
      <c r="AI360" s="6">
        <v>4.6959999999999997</v>
      </c>
      <c r="AJ360" s="6">
        <v>4.931</v>
      </c>
      <c r="AK360" s="6">
        <v>5.1139999999999999</v>
      </c>
      <c r="AL360" s="6">
        <v>5.2649999999999997</v>
      </c>
      <c r="AM360" s="6">
        <v>5.3920000000000003</v>
      </c>
      <c r="AN360" s="6">
        <v>5.5019999999999998</v>
      </c>
      <c r="AO360" s="6">
        <v>5.5590000000000002</v>
      </c>
      <c r="AP360" s="6">
        <v>5.6859999999999999</v>
      </c>
      <c r="AQ360" s="6">
        <v>5.7640000000000002</v>
      </c>
      <c r="AR360" s="6">
        <v>5.835</v>
      </c>
      <c r="AS360" s="6">
        <v>5.9</v>
      </c>
      <c r="AT360" s="6">
        <v>5.9610000000000003</v>
      </c>
      <c r="AU360" s="6">
        <v>6.0170000000000003</v>
      </c>
      <c r="AV360" s="6">
        <v>6.069</v>
      </c>
      <c r="AW360" s="6">
        <v>6.1189999999999998</v>
      </c>
      <c r="AX360" s="6">
        <v>6.165</v>
      </c>
      <c r="AY360" s="6">
        <v>6.2089999999999996</v>
      </c>
      <c r="AZ360" s="6">
        <v>6.2489999999999997</v>
      </c>
    </row>
    <row r="361" spans="1:65" ht="14.25" customHeight="1">
      <c r="A361" s="3"/>
      <c r="B361" s="2"/>
      <c r="C361" s="2"/>
      <c r="D361" s="2"/>
      <c r="AD361" s="3"/>
      <c r="AE361" s="3"/>
      <c r="AF361" s="3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1:65" ht="14.25" customHeight="1">
      <c r="A362" s="3"/>
      <c r="B362" s="2"/>
      <c r="C362" s="2"/>
      <c r="D362" s="2"/>
      <c r="AD362" s="3" t="s">
        <v>26</v>
      </c>
      <c r="AE362" s="3">
        <v>60</v>
      </c>
      <c r="AF362" s="3" t="s">
        <v>25</v>
      </c>
      <c r="AG362" s="6">
        <v>2.8290000000000002</v>
      </c>
      <c r="AH362" s="6">
        <v>3.399</v>
      </c>
      <c r="AI362" s="6">
        <v>3.7370000000000001</v>
      </c>
      <c r="AJ362" s="6">
        <v>3.9769999999999999</v>
      </c>
      <c r="AK362" s="6">
        <v>4.1630000000000003</v>
      </c>
      <c r="AL362" s="6">
        <v>4.3140000000000001</v>
      </c>
      <c r="AM362" s="6">
        <v>4.4409999999999998</v>
      </c>
      <c r="AN362" s="6">
        <v>4.55</v>
      </c>
      <c r="AO362" s="6">
        <v>4.6459999999999999</v>
      </c>
      <c r="AP362" s="6">
        <v>4.7320000000000002</v>
      </c>
      <c r="AQ362" s="6">
        <v>4.8079999999999998</v>
      </c>
      <c r="AR362" s="6">
        <v>4.8780000000000001</v>
      </c>
      <c r="AS362" s="6">
        <v>4.9240000000000004</v>
      </c>
      <c r="AT362" s="6">
        <v>5.0010000000000003</v>
      </c>
      <c r="AU362" s="6">
        <v>5.056</v>
      </c>
      <c r="AV362" s="6">
        <v>5.1070000000000002</v>
      </c>
      <c r="AW362" s="6">
        <v>5.1539999999999999</v>
      </c>
      <c r="AX362" s="6">
        <v>5.1989999999999998</v>
      </c>
      <c r="AY362" s="6">
        <v>5.2409999999999997</v>
      </c>
      <c r="AZ362" s="6">
        <v>5.28</v>
      </c>
    </row>
    <row r="363" spans="1:65" ht="14.25" customHeight="1">
      <c r="A363" s="3"/>
      <c r="B363" s="2"/>
      <c r="C363" s="2"/>
      <c r="D363" s="2"/>
      <c r="AD363" s="3"/>
      <c r="AE363" s="3"/>
      <c r="AF363" s="3" t="s">
        <v>24</v>
      </c>
      <c r="AG363" s="6">
        <v>3.762</v>
      </c>
      <c r="AH363" s="6">
        <v>4.282</v>
      </c>
      <c r="AI363" s="6">
        <v>4.5949999999999998</v>
      </c>
      <c r="AJ363" s="6">
        <v>4.8179999999999996</v>
      </c>
      <c r="AK363" s="6">
        <v>4.9909999999999997</v>
      </c>
      <c r="AL363" s="6">
        <v>5.133</v>
      </c>
      <c r="AM363" s="6">
        <v>5.2530000000000001</v>
      </c>
      <c r="AN363" s="6">
        <v>5.3559999999999999</v>
      </c>
      <c r="AO363" s="6">
        <v>5.4470000000000001</v>
      </c>
      <c r="AP363" s="6">
        <v>5.5279999999999996</v>
      </c>
      <c r="AQ363" s="6">
        <v>5.601</v>
      </c>
      <c r="AR363" s="6">
        <v>5.6669999999999998</v>
      </c>
      <c r="AS363" s="6">
        <v>5.7279999999999998</v>
      </c>
      <c r="AT363" s="6">
        <v>5.7850000000000001</v>
      </c>
      <c r="AU363" s="6">
        <v>5.8369999999999997</v>
      </c>
      <c r="AV363" s="6">
        <v>5.8860000000000001</v>
      </c>
      <c r="AW363" s="6">
        <v>5.931</v>
      </c>
      <c r="AX363" s="6">
        <v>5.9740000000000002</v>
      </c>
      <c r="AY363" s="6">
        <v>6.0149999999999997</v>
      </c>
      <c r="AZ363" s="6">
        <v>6.0525000000000002</v>
      </c>
    </row>
    <row r="364" spans="1:65" ht="14.25" customHeight="1">
      <c r="A364" s="3"/>
      <c r="B364" s="2"/>
      <c r="C364" s="2"/>
      <c r="D364" s="2"/>
      <c r="AD364" s="3"/>
      <c r="AE364" s="3"/>
      <c r="AF364" s="3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1:65" ht="14.25" customHeight="1">
      <c r="A365" s="3"/>
      <c r="B365" s="2"/>
      <c r="C365" s="2"/>
      <c r="D365" s="2"/>
      <c r="AD365" s="3" t="s">
        <v>26</v>
      </c>
      <c r="AE365" s="3">
        <v>120</v>
      </c>
      <c r="AF365" s="3" t="s">
        <v>25</v>
      </c>
      <c r="AG365" s="6">
        <v>2.8</v>
      </c>
      <c r="AH365" s="6">
        <v>3.3559999999999999</v>
      </c>
      <c r="AI365" s="6">
        <v>3.6850000000000001</v>
      </c>
      <c r="AJ365" s="6">
        <v>3.9169999999999998</v>
      </c>
      <c r="AK365" s="6">
        <v>4.0960000000000001</v>
      </c>
      <c r="AL365" s="6">
        <v>4.2409999999999997</v>
      </c>
      <c r="AM365" s="6">
        <v>4.3630000000000004</v>
      </c>
      <c r="AN365" s="6">
        <v>4.468</v>
      </c>
      <c r="AO365" s="6">
        <v>4.5599999999999996</v>
      </c>
      <c r="AP365" s="6">
        <v>4.641</v>
      </c>
      <c r="AQ365" s="6">
        <v>4.7140000000000004</v>
      </c>
      <c r="AR365" s="6">
        <v>4.7809999999999997</v>
      </c>
      <c r="AS365" s="6">
        <v>4.8419999999999996</v>
      </c>
      <c r="AT365" s="6">
        <v>4.8979999999999997</v>
      </c>
      <c r="AU365" s="6">
        <v>4.95</v>
      </c>
      <c r="AV365" s="6">
        <v>4.9980000000000002</v>
      </c>
      <c r="AW365" s="6">
        <v>5.0439999999999996</v>
      </c>
      <c r="AX365" s="6">
        <v>5.0860000000000003</v>
      </c>
      <c r="AY365" s="6">
        <v>5.1260000000000003</v>
      </c>
      <c r="AZ365" s="6">
        <v>5.1630000000000003</v>
      </c>
    </row>
    <row r="366" spans="1:65" ht="14.25" customHeight="1">
      <c r="A366" s="3"/>
      <c r="B366" s="2"/>
      <c r="C366" s="2"/>
      <c r="D366" s="2"/>
      <c r="AD366" s="3"/>
      <c r="AE366" s="3"/>
      <c r="AF366" s="3" t="s">
        <v>24</v>
      </c>
      <c r="AG366" s="6">
        <v>3.702</v>
      </c>
      <c r="AH366" s="6">
        <v>4.2</v>
      </c>
      <c r="AI366" s="6">
        <v>4.4969999999999999</v>
      </c>
      <c r="AJ366" s="6">
        <v>4.7089999999999996</v>
      </c>
      <c r="AK366" s="6">
        <v>4.8719999999999999</v>
      </c>
      <c r="AL366" s="6">
        <v>5.0049999999999999</v>
      </c>
      <c r="AM366" s="6">
        <v>5.1180000000000003</v>
      </c>
      <c r="AN366" s="6">
        <v>5.2140000000000004</v>
      </c>
      <c r="AO366" s="6">
        <v>5.2990000000000004</v>
      </c>
      <c r="AP366" s="6">
        <v>5.375</v>
      </c>
      <c r="AQ366" s="6">
        <v>5.4429999999999996</v>
      </c>
      <c r="AR366" s="6">
        <v>5.5049999999999999</v>
      </c>
      <c r="AS366" s="6">
        <v>5.5620000000000003</v>
      </c>
      <c r="AT366" s="6">
        <v>5.6139999999999999</v>
      </c>
      <c r="AU366" s="6">
        <v>5.6619999999999999</v>
      </c>
      <c r="AV366" s="6">
        <v>5.7080000000000002</v>
      </c>
      <c r="AW366" s="6">
        <v>5.75</v>
      </c>
      <c r="AX366" s="6">
        <v>5.79</v>
      </c>
      <c r="AY366" s="6">
        <v>5.827</v>
      </c>
      <c r="AZ366" s="6">
        <v>5.8620000000000001</v>
      </c>
    </row>
    <row r="367" spans="1:65" ht="14.25" customHeight="1">
      <c r="A367" s="3"/>
      <c r="B367" s="2"/>
      <c r="C367" s="2"/>
      <c r="D367" s="2"/>
      <c r="AD367" s="3"/>
      <c r="AE367" s="3"/>
      <c r="AF367" s="3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1:65" ht="14.25" customHeight="1">
      <c r="A368" s="3"/>
      <c r="B368" s="2"/>
      <c r="C368" s="2"/>
      <c r="D368" s="2"/>
      <c r="AD368" s="3" t="s">
        <v>26</v>
      </c>
      <c r="AE368" s="3">
        <v>1000</v>
      </c>
      <c r="AF368" s="3" t="s">
        <v>25</v>
      </c>
      <c r="AG368" s="6">
        <v>2.7719999999999998</v>
      </c>
      <c r="AH368" s="6">
        <v>3.3140000000000001</v>
      </c>
      <c r="AI368" s="6">
        <v>3.633</v>
      </c>
      <c r="AJ368" s="6">
        <v>3.8580000000000001</v>
      </c>
      <c r="AK368" s="6">
        <v>4.03</v>
      </c>
      <c r="AL368" s="6">
        <v>4.17</v>
      </c>
      <c r="AM368" s="6">
        <v>4.2859999999999996</v>
      </c>
      <c r="AN368" s="6">
        <v>4.3869999999999996</v>
      </c>
      <c r="AO368" s="6">
        <v>4.4740000000000002</v>
      </c>
      <c r="AP368" s="6">
        <v>4.5519999999999996</v>
      </c>
      <c r="AQ368" s="6">
        <v>4.6219999999999999</v>
      </c>
      <c r="AR368" s="6">
        <v>4.6849999999999996</v>
      </c>
      <c r="AS368" s="6">
        <v>4.7430000000000003</v>
      </c>
      <c r="AT368" s="6">
        <v>4.7960000000000003</v>
      </c>
      <c r="AU368" s="6">
        <v>4.8449999999999998</v>
      </c>
      <c r="AV368" s="6">
        <v>4.891</v>
      </c>
      <c r="AW368" s="6">
        <v>4.9340000000000002</v>
      </c>
      <c r="AX368" s="6">
        <v>4.9740000000000002</v>
      </c>
      <c r="AY368" s="6">
        <v>5.0119999999999996</v>
      </c>
      <c r="AZ368" s="6">
        <v>5.0465</v>
      </c>
    </row>
    <row r="369" spans="1:52" ht="14.25" customHeight="1">
      <c r="A369" s="3"/>
      <c r="B369" s="2"/>
      <c r="C369" s="2"/>
      <c r="D369" s="2"/>
      <c r="AD369" s="3"/>
      <c r="AE369" s="3" t="s">
        <v>27</v>
      </c>
      <c r="AF369" s="3" t="s">
        <v>24</v>
      </c>
      <c r="AG369" s="6">
        <v>3.6429999999999998</v>
      </c>
      <c r="AH369" s="6">
        <v>4.12</v>
      </c>
      <c r="AI369" s="6">
        <v>4.4029999999999996</v>
      </c>
      <c r="AJ369" s="6">
        <v>4.6029999999999998</v>
      </c>
      <c r="AK369" s="6">
        <v>4.7569999999999997</v>
      </c>
      <c r="AL369" s="6">
        <v>4.8819999999999997</v>
      </c>
      <c r="AM369" s="6">
        <v>4.9870000000000001</v>
      </c>
      <c r="AN369" s="6">
        <v>5.0780000000000003</v>
      </c>
      <c r="AO369" s="6">
        <v>5.157</v>
      </c>
      <c r="AP369" s="6">
        <v>5.2270000000000003</v>
      </c>
      <c r="AQ369" s="6">
        <v>5.29</v>
      </c>
      <c r="AR369" s="6">
        <v>5.3479999999999999</v>
      </c>
      <c r="AS369" s="6">
        <v>5.4</v>
      </c>
      <c r="AT369" s="6">
        <v>5.4480000000000004</v>
      </c>
      <c r="AU369" s="6">
        <v>5.4930000000000003</v>
      </c>
      <c r="AV369" s="6">
        <v>5.5350000000000001</v>
      </c>
      <c r="AW369" s="6">
        <v>5.5739999999999998</v>
      </c>
      <c r="AX369" s="6">
        <v>5.6109999999999998</v>
      </c>
      <c r="AY369" s="6">
        <v>5.6449999999999996</v>
      </c>
      <c r="AZ369" s="6">
        <v>5.6769999999999996</v>
      </c>
    </row>
    <row r="370" spans="1:52" ht="14.25" customHeight="1">
      <c r="A370" s="3"/>
      <c r="B370" s="2"/>
      <c r="C370" s="2"/>
      <c r="D370" s="2"/>
      <c r="AD370" s="3"/>
      <c r="AE370" s="3"/>
      <c r="AF370" s="3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1:52" ht="14.25" customHeight="1">
      <c r="A371" s="3"/>
      <c r="B371" s="2"/>
      <c r="C371" s="2"/>
      <c r="D371" s="2"/>
      <c r="AD371" s="3" t="s">
        <v>26</v>
      </c>
      <c r="AE371" s="3">
        <f>$D$62</f>
        <v>108</v>
      </c>
      <c r="AF371" s="3" t="s">
        <v>25</v>
      </c>
      <c r="AG371" s="6">
        <f t="shared" ref="AG371:AZ371" si="14">LOOKUP(SMALL($AE305:$AE371,RANK($AE371,$AE305:$AE371,1)-1),$AE305:$AE368,AG305:AG368)-(LOOKUP(SMALL($AE305:$AE371,RANK($AE371,$AE305:$AE371,1)-1),$AE305:$AE368,AG305:AG368)-LOOKUP(SMALL($AE305:$AE371,RANK($AE371,$AE305:$AE371,1)+1),$AE305:$AE368,AG305:AG368))/(SMALL($AE305:$AE371,RANK($AE371,$AE305:$AE371,1)+1)-SMALL($AE305:$AE371,RANK($AE371,$AE305:$AE371,1)-1))*($AE371-SMALL($AE305:$AE371,RANK($AE371,$AE305:$AE371,1)-1))</f>
        <v>2.8058000000000001</v>
      </c>
      <c r="AH371" s="6">
        <f t="shared" si="14"/>
        <v>3.3645999999999998</v>
      </c>
      <c r="AI371" s="6">
        <f t="shared" si="14"/>
        <v>3.6954000000000002</v>
      </c>
      <c r="AJ371" s="6">
        <f t="shared" si="14"/>
        <v>3.9289999999999998</v>
      </c>
      <c r="AK371" s="6">
        <f t="shared" si="14"/>
        <v>4.1093999999999999</v>
      </c>
      <c r="AL371" s="6">
        <f t="shared" si="14"/>
        <v>4.2555999999999994</v>
      </c>
      <c r="AM371" s="6">
        <f t="shared" si="14"/>
        <v>4.3786000000000005</v>
      </c>
      <c r="AN371" s="6">
        <f t="shared" si="14"/>
        <v>4.4843999999999999</v>
      </c>
      <c r="AO371" s="6">
        <f t="shared" si="14"/>
        <v>4.5771999999999995</v>
      </c>
      <c r="AP371" s="6">
        <f t="shared" si="14"/>
        <v>4.6592000000000002</v>
      </c>
      <c r="AQ371" s="6">
        <f t="shared" si="14"/>
        <v>4.7328000000000001</v>
      </c>
      <c r="AR371" s="6">
        <f t="shared" si="14"/>
        <v>4.8003999999999998</v>
      </c>
      <c r="AS371" s="6">
        <f t="shared" si="14"/>
        <v>4.8583999999999996</v>
      </c>
      <c r="AT371" s="6">
        <f t="shared" si="14"/>
        <v>4.9185999999999996</v>
      </c>
      <c r="AU371" s="6">
        <f t="shared" si="14"/>
        <v>4.9712000000000005</v>
      </c>
      <c r="AV371" s="6">
        <f t="shared" si="14"/>
        <v>5.0198</v>
      </c>
      <c r="AW371" s="6">
        <f t="shared" si="14"/>
        <v>5.0659999999999998</v>
      </c>
      <c r="AX371" s="6">
        <f t="shared" si="14"/>
        <v>5.1086</v>
      </c>
      <c r="AY371" s="6">
        <f t="shared" si="14"/>
        <v>5.149</v>
      </c>
      <c r="AZ371" s="6">
        <f t="shared" si="14"/>
        <v>5.1863999999999999</v>
      </c>
    </row>
    <row r="372" spans="1:52" ht="14.25" customHeight="1">
      <c r="A372" s="3"/>
      <c r="B372" s="2"/>
      <c r="C372" s="2"/>
      <c r="D372" s="2"/>
      <c r="AD372" s="3"/>
      <c r="AE372" s="3"/>
      <c r="AF372" s="3" t="s">
        <v>24</v>
      </c>
      <c r="AG372" s="6">
        <f t="shared" ref="AG372:AZ372" si="15">LOOKUP(SMALL($AE305:$AE371,RANK($AE371,$AE305:$AE371,1)-1),$AE305:$AE368,AG306:AG369)-(LOOKUP(SMALL($AE305:$AE371,RANK($AE371,$AE305:$AE371,1)-1),$AE305:$AE368,AG306:AG369)-LOOKUP(SMALL($AE305:$AE371,RANK($AE371,$AE305:$AE371,1)+1),$AE305:$AE368,AG306:AG369))/(SMALL($AE305:$AE371,RANK($AE371,$AE305:$AE371,1)+1)-SMALL($AE305:$AE371,RANK($AE371,$AE305:$AE371,1)-1))*($AE371-SMALL($AE305:$AE371,RANK($AE371,$AE305:$AE371,1)-1))</f>
        <v>3.714</v>
      </c>
      <c r="AH372" s="6">
        <f t="shared" si="15"/>
        <v>4.2164000000000001</v>
      </c>
      <c r="AI372" s="6">
        <f t="shared" si="15"/>
        <v>4.5165999999999995</v>
      </c>
      <c r="AJ372" s="6">
        <f t="shared" si="15"/>
        <v>4.7307999999999995</v>
      </c>
      <c r="AK372" s="6">
        <f t="shared" si="15"/>
        <v>4.8957999999999995</v>
      </c>
      <c r="AL372" s="6">
        <f t="shared" si="15"/>
        <v>5.0305999999999997</v>
      </c>
      <c r="AM372" s="6">
        <f t="shared" si="15"/>
        <v>5.1450000000000005</v>
      </c>
      <c r="AN372" s="6">
        <f t="shared" si="15"/>
        <v>5.2423999999999999</v>
      </c>
      <c r="AO372" s="6">
        <f t="shared" si="15"/>
        <v>5.3286000000000007</v>
      </c>
      <c r="AP372" s="6">
        <f t="shared" si="15"/>
        <v>5.4055999999999997</v>
      </c>
      <c r="AQ372" s="6">
        <f t="shared" si="15"/>
        <v>5.4745999999999997</v>
      </c>
      <c r="AR372" s="6">
        <f t="shared" si="15"/>
        <v>5.5373999999999999</v>
      </c>
      <c r="AS372" s="6">
        <f t="shared" si="15"/>
        <v>5.5952000000000002</v>
      </c>
      <c r="AT372" s="6">
        <f t="shared" si="15"/>
        <v>5.6482000000000001</v>
      </c>
      <c r="AU372" s="6">
        <f t="shared" si="15"/>
        <v>5.6970000000000001</v>
      </c>
      <c r="AV372" s="6">
        <f t="shared" si="15"/>
        <v>5.7435999999999998</v>
      </c>
      <c r="AW372" s="6">
        <f t="shared" si="15"/>
        <v>5.7862</v>
      </c>
      <c r="AX372" s="6">
        <f t="shared" si="15"/>
        <v>5.8268000000000004</v>
      </c>
      <c r="AY372" s="6">
        <f t="shared" si="15"/>
        <v>5.8646000000000003</v>
      </c>
      <c r="AZ372" s="6">
        <f t="shared" si="15"/>
        <v>5.9001000000000001</v>
      </c>
    </row>
    <row r="373" spans="1:52" ht="14.25" customHeight="1">
      <c r="A373" s="3"/>
      <c r="B373" s="2"/>
      <c r="C373" s="2"/>
      <c r="D373" s="2"/>
    </row>
    <row r="374" spans="1:52" ht="14.25" customHeight="1">
      <c r="A374" s="3"/>
      <c r="B374" s="2"/>
      <c r="C374" s="2"/>
      <c r="D374" s="2"/>
    </row>
    <row r="375" spans="1:52" ht="14.25" customHeight="1">
      <c r="A375" s="3"/>
      <c r="B375" s="2"/>
      <c r="C375" s="2"/>
      <c r="D375" s="2"/>
    </row>
    <row r="376" spans="1:52" ht="14.25" customHeight="1">
      <c r="A376" s="3"/>
      <c r="B376" s="2"/>
      <c r="C376" s="2"/>
      <c r="D376" s="2"/>
    </row>
    <row r="377" spans="1:52" ht="14.25" customHeight="1">
      <c r="A377" s="3"/>
      <c r="B377" s="2"/>
      <c r="C377" s="2"/>
      <c r="D377" s="2"/>
    </row>
    <row r="378" spans="1:52" ht="14.25" customHeight="1">
      <c r="A378" s="3"/>
      <c r="B378" s="2"/>
      <c r="C378" s="2"/>
      <c r="D378" s="2"/>
    </row>
    <row r="379" spans="1:52" ht="14.25" customHeight="1">
      <c r="A379" s="3"/>
      <c r="B379" s="2"/>
      <c r="C379" s="2"/>
      <c r="D379" s="2"/>
    </row>
    <row r="380" spans="1:52" ht="14.25" customHeight="1">
      <c r="A380" s="3"/>
      <c r="B380" s="2"/>
      <c r="C380" s="2"/>
      <c r="D380" s="2"/>
    </row>
    <row r="381" spans="1:52" ht="14.25" customHeight="1">
      <c r="A381" s="3"/>
      <c r="B381" s="2"/>
      <c r="C381" s="2"/>
      <c r="D381" s="2"/>
    </row>
    <row r="382" spans="1:52" ht="14.25" customHeight="1">
      <c r="A382" s="3"/>
      <c r="B382" s="2"/>
      <c r="C382" s="2"/>
      <c r="D382" s="2"/>
    </row>
    <row r="383" spans="1:52" ht="14.25" customHeight="1">
      <c r="A383" s="3"/>
      <c r="B383" s="2"/>
      <c r="C383" s="2"/>
      <c r="D383" s="2"/>
    </row>
    <row r="384" spans="1:52" ht="14.25" customHeight="1">
      <c r="A384" s="3"/>
      <c r="B384" s="2"/>
      <c r="C384" s="2"/>
      <c r="D384" s="2"/>
    </row>
    <row r="385" spans="1:4" ht="14.25" customHeight="1">
      <c r="A385" s="3"/>
      <c r="B385" s="2"/>
      <c r="C385" s="2"/>
      <c r="D385" s="2"/>
    </row>
    <row r="386" spans="1:4" ht="14.25" customHeight="1">
      <c r="A386" s="3"/>
      <c r="B386" s="2"/>
      <c r="C386" s="2"/>
      <c r="D386" s="2"/>
    </row>
    <row r="387" spans="1:4" ht="14.25" customHeight="1">
      <c r="A387" s="3"/>
      <c r="B387" s="2"/>
      <c r="C387" s="2"/>
      <c r="D387" s="2"/>
    </row>
    <row r="388" spans="1:4" ht="14.25" customHeight="1">
      <c r="A388" s="3"/>
      <c r="B388" s="2"/>
      <c r="C388" s="2"/>
      <c r="D388" s="2"/>
    </row>
    <row r="389" spans="1:4" ht="14.25" customHeight="1">
      <c r="A389" s="3"/>
      <c r="B389" s="2"/>
      <c r="C389" s="2"/>
      <c r="D389" s="2"/>
    </row>
    <row r="390" spans="1:4" ht="14.25" customHeight="1">
      <c r="A390" s="3"/>
      <c r="B390" s="2"/>
      <c r="C390" s="2"/>
      <c r="D390" s="2"/>
    </row>
    <row r="391" spans="1:4" ht="14.25" customHeight="1">
      <c r="A391" s="3"/>
      <c r="B391" s="2"/>
      <c r="C391" s="2"/>
      <c r="D391" s="2"/>
    </row>
    <row r="392" spans="1:4" ht="14.25" customHeight="1">
      <c r="A392" s="3"/>
      <c r="B392" s="2"/>
      <c r="C392" s="2"/>
      <c r="D392" s="2"/>
    </row>
    <row r="393" spans="1:4" ht="14.25" customHeight="1">
      <c r="A393" s="3"/>
      <c r="B393" s="2"/>
      <c r="C393" s="2"/>
      <c r="D393" s="2"/>
    </row>
    <row r="394" spans="1:4" ht="14.25" customHeight="1">
      <c r="A394" s="3"/>
      <c r="B394" s="2"/>
      <c r="C394" s="2"/>
      <c r="D394" s="2"/>
    </row>
    <row r="395" spans="1:4" ht="14.25" customHeight="1">
      <c r="A395" s="3"/>
      <c r="B395" s="2"/>
      <c r="C395" s="2"/>
      <c r="D395" s="2"/>
    </row>
    <row r="396" spans="1:4" ht="14.25" customHeight="1">
      <c r="A396" s="3"/>
      <c r="B396" s="2"/>
      <c r="C396" s="2"/>
      <c r="D396" s="2"/>
    </row>
    <row r="397" spans="1:4" ht="14.25" customHeight="1">
      <c r="A397" s="3"/>
      <c r="B397" s="2"/>
      <c r="C397" s="2"/>
      <c r="D397" s="2"/>
    </row>
    <row r="398" spans="1:4" ht="14.25" customHeight="1">
      <c r="A398" s="3"/>
      <c r="B398" s="2"/>
      <c r="C398" s="2"/>
      <c r="D398" s="2"/>
    </row>
    <row r="399" spans="1:4" ht="14.25" customHeight="1">
      <c r="A399" s="3"/>
      <c r="B399" s="2"/>
      <c r="C399" s="2"/>
      <c r="D399" s="2"/>
    </row>
    <row r="400" spans="1:4" ht="14.25" customHeight="1">
      <c r="A400" s="3"/>
      <c r="B400" s="2"/>
      <c r="C400" s="2"/>
      <c r="D400" s="2"/>
    </row>
    <row r="401" spans="1:4" ht="14.25" customHeight="1">
      <c r="A401" s="3"/>
      <c r="B401" s="2"/>
      <c r="C401" s="2"/>
      <c r="D401" s="2"/>
    </row>
    <row r="402" spans="1:4" ht="14.25" customHeight="1">
      <c r="A402" s="3"/>
      <c r="B402" s="2"/>
      <c r="C402" s="2"/>
      <c r="D402" s="2"/>
    </row>
    <row r="403" spans="1:4" ht="14.25" customHeight="1">
      <c r="A403" s="3"/>
      <c r="B403" s="2"/>
      <c r="C403" s="2"/>
      <c r="D403" s="2"/>
    </row>
    <row r="404" spans="1:4" ht="14.25" customHeight="1">
      <c r="A404" s="3"/>
      <c r="B404" s="2"/>
      <c r="C404" s="2"/>
      <c r="D404" s="2"/>
    </row>
    <row r="405" spans="1:4" ht="14.25" customHeight="1">
      <c r="A405" s="3"/>
      <c r="B405" s="2"/>
      <c r="C405" s="2"/>
      <c r="D405" s="2"/>
    </row>
    <row r="406" spans="1:4" ht="14.25" customHeight="1">
      <c r="A406" s="3"/>
      <c r="B406" s="2"/>
      <c r="C406" s="2"/>
      <c r="D406" s="2"/>
    </row>
    <row r="407" spans="1:4" ht="14.25" customHeight="1">
      <c r="A407" s="3"/>
      <c r="B407" s="2"/>
      <c r="C407" s="2"/>
      <c r="D407" s="2"/>
    </row>
    <row r="408" spans="1:4" ht="14.25" customHeight="1">
      <c r="A408" s="3"/>
      <c r="B408" s="2"/>
      <c r="C408" s="2"/>
      <c r="D408" s="2"/>
    </row>
    <row r="409" spans="1:4" ht="14.25" customHeight="1">
      <c r="A409" s="3"/>
      <c r="B409" s="2"/>
      <c r="C409" s="2"/>
      <c r="D409" s="2"/>
    </row>
    <row r="410" spans="1:4" ht="14.25" customHeight="1">
      <c r="A410" s="3"/>
      <c r="B410" s="2"/>
      <c r="C410" s="2"/>
      <c r="D410" s="2"/>
    </row>
    <row r="411" spans="1:4" ht="14.25" customHeight="1">
      <c r="A411" s="3"/>
      <c r="B411" s="2"/>
      <c r="C411" s="2"/>
      <c r="D411" s="2"/>
    </row>
    <row r="412" spans="1:4" ht="14.25" customHeight="1">
      <c r="A412" s="3"/>
      <c r="B412" s="2"/>
      <c r="C412" s="2"/>
      <c r="D412" s="2"/>
    </row>
    <row r="413" spans="1:4" ht="14.25" customHeight="1">
      <c r="A413" s="3"/>
      <c r="B413" s="2"/>
      <c r="C413" s="2"/>
      <c r="D413" s="2"/>
    </row>
    <row r="414" spans="1:4" ht="14.25" customHeight="1">
      <c r="A414" s="3"/>
      <c r="B414" s="2"/>
      <c r="C414" s="2"/>
      <c r="D414" s="2"/>
    </row>
    <row r="415" spans="1:4" ht="14.25" customHeight="1">
      <c r="A415" s="3"/>
      <c r="B415" s="2"/>
      <c r="C415" s="2"/>
      <c r="D415" s="2"/>
    </row>
    <row r="416" spans="1:4" ht="14.25" customHeight="1">
      <c r="A416" s="3"/>
      <c r="B416" s="2"/>
      <c r="C416" s="2"/>
      <c r="D416" s="2"/>
    </row>
    <row r="417" spans="1:4" ht="14.25" customHeight="1">
      <c r="A417" s="3"/>
      <c r="B417" s="2"/>
      <c r="C417" s="2"/>
      <c r="D417" s="2"/>
    </row>
    <row r="418" spans="1:4" ht="14.25" customHeight="1">
      <c r="A418" s="3"/>
      <c r="B418" s="2"/>
      <c r="C418" s="2"/>
      <c r="D418" s="2"/>
    </row>
    <row r="419" spans="1:4" ht="14.25" customHeight="1">
      <c r="A419" s="3"/>
      <c r="B419" s="2"/>
      <c r="C419" s="2"/>
      <c r="D419" s="2"/>
    </row>
    <row r="420" spans="1:4" ht="14.25" customHeight="1">
      <c r="A420" s="3"/>
      <c r="B420" s="2"/>
      <c r="C420" s="2"/>
      <c r="D420" s="2"/>
    </row>
    <row r="421" spans="1:4" ht="14.25" customHeight="1">
      <c r="A421" s="3"/>
      <c r="B421" s="2"/>
      <c r="C421" s="2"/>
      <c r="D421" s="2"/>
    </row>
    <row r="422" spans="1:4" ht="14.25" customHeight="1">
      <c r="A422" s="3"/>
      <c r="B422" s="2"/>
      <c r="C422" s="2"/>
      <c r="D422" s="2"/>
    </row>
    <row r="423" spans="1:4" ht="14.25" customHeight="1">
      <c r="A423" s="3"/>
      <c r="B423" s="2"/>
      <c r="C423" s="2"/>
      <c r="D423" s="2"/>
    </row>
    <row r="424" spans="1:4" ht="14.25" customHeight="1">
      <c r="A424" s="3"/>
      <c r="B424" s="2"/>
      <c r="C424" s="2"/>
      <c r="D424" s="2"/>
    </row>
    <row r="425" spans="1:4" ht="14.25" customHeight="1">
      <c r="A425" s="3"/>
      <c r="B425" s="2"/>
      <c r="C425" s="2"/>
      <c r="D425" s="2"/>
    </row>
    <row r="426" spans="1:4" ht="14.25" customHeight="1">
      <c r="A426" s="3"/>
      <c r="B426" s="2"/>
      <c r="C426" s="2"/>
      <c r="D426" s="2"/>
    </row>
    <row r="427" spans="1:4" ht="14.25" customHeight="1">
      <c r="A427" s="3"/>
      <c r="B427" s="2"/>
      <c r="C427" s="2"/>
      <c r="D427" s="2"/>
    </row>
    <row r="428" spans="1:4" ht="14.25" customHeight="1">
      <c r="A428" s="3"/>
      <c r="B428" s="2"/>
      <c r="C428" s="2"/>
      <c r="D428" s="2"/>
    </row>
    <row r="429" spans="1:4" ht="14.25" customHeight="1">
      <c r="A429" s="3"/>
      <c r="B429" s="2"/>
      <c r="C429" s="2"/>
      <c r="D429" s="2"/>
    </row>
    <row r="430" spans="1:4" ht="14.25" customHeight="1">
      <c r="A430" s="3"/>
      <c r="B430" s="2"/>
      <c r="C430" s="2"/>
      <c r="D430" s="2"/>
    </row>
    <row r="431" spans="1:4" ht="14.25" customHeight="1">
      <c r="A431" s="3"/>
      <c r="B431" s="2"/>
      <c r="C431" s="2"/>
      <c r="D431" s="2"/>
    </row>
  </sheetData>
  <mergeCells count="1">
    <mergeCell ref="P73:R73"/>
  </mergeCells>
  <phoneticPr fontId="1"/>
  <hyperlinks>
    <hyperlink ref="P73" location="'Pt+wil'!A1" display="Go to [Pt+wil] sheet" xr:uid="{23B621D3-8D8F-44A5-816C-AE17867945D9}"/>
  </hyperlinks>
  <pageMargins left="0" right="0" top="0.39370078740157483" bottom="0.59055118110236227" header="0" footer="0"/>
  <pageSetup paperSize="9" scale="75" orientation="landscape" horizontalDpi="240" verticalDpi="24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09A9-2C96-4DF9-A85D-A9FAA40B639C}">
  <dimension ref="A1:S171"/>
  <sheetViews>
    <sheetView topLeftCell="A53" zoomScaleNormal="100" workbookViewId="0">
      <selection activeCell="B3" sqref="B3:C58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Mcimobi</v>
      </c>
      <c r="Q2" s="62" t="str">
        <f>K71</f>
        <v>AWSimobi</v>
      </c>
    </row>
    <row r="3" spans="1:17">
      <c r="A3" s="40" t="s">
        <v>147</v>
      </c>
      <c r="B3" s="40" t="s">
        <v>4</v>
      </c>
      <c r="C3" s="40" t="s">
        <v>7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45.560000000000009</v>
      </c>
      <c r="Q3" s="59">
        <f>Q4+K76</f>
        <v>48.613000000000007</v>
      </c>
    </row>
    <row r="4" spans="1:17">
      <c r="A4" s="3" t="s">
        <v>112</v>
      </c>
      <c r="B4" s="39">
        <v>26.43</v>
      </c>
      <c r="C4" s="39">
        <v>33.42</v>
      </c>
      <c r="D4" s="2">
        <f t="shared" ref="D4:D35" si="1">IF(C4="","",IF(B4="","",(B4-C4)))</f>
        <v>-6.990000000000002</v>
      </c>
      <c r="H4" s="3" t="str">
        <f t="shared" si="0"/>
        <v>n=1</v>
      </c>
      <c r="I4" s="2">
        <f t="shared" ref="I4:I35" si="2">IF(B4="","",IF(C4="","",ABS(B4-C4)))</f>
        <v>6.990000000000002</v>
      </c>
      <c r="J4" s="2" t="e">
        <f t="shared" ref="J4:J35" si="3">IF(I4="","",SIGN($B4-$C4)*(RANK(I4,I$4:I$58,1)-COUNTIF(I$4:I$58,0)+COUNTIF($I$4:$I$58,$I4)/2-0.5))</f>
        <v>#VALUE!</v>
      </c>
      <c r="O4" s="60">
        <v>0.75</v>
      </c>
      <c r="P4" s="59">
        <f>P5+J75</f>
        <v>30.5</v>
      </c>
      <c r="Q4" s="59">
        <f>Q5+K75</f>
        <v>28.775000000000002</v>
      </c>
    </row>
    <row r="5" spans="1:17">
      <c r="A5" s="3" t="s">
        <v>111</v>
      </c>
      <c r="B5" s="39">
        <v>16.23</v>
      </c>
      <c r="C5" s="39">
        <v>18.73</v>
      </c>
      <c r="D5" s="2">
        <f t="shared" si="1"/>
        <v>-2.5</v>
      </c>
      <c r="H5" s="3" t="str">
        <f t="shared" si="0"/>
        <v>n=2</v>
      </c>
      <c r="I5" s="2">
        <f t="shared" si="2"/>
        <v>2.5</v>
      </c>
      <c r="J5" s="2" t="e">
        <f t="shared" si="3"/>
        <v>#VALUE!</v>
      </c>
      <c r="O5" s="60">
        <v>0.5</v>
      </c>
      <c r="P5" s="59">
        <f>P6+J74</f>
        <v>21.18</v>
      </c>
      <c r="Q5" s="59">
        <f>Q6+K74</f>
        <v>17.755000000000003</v>
      </c>
    </row>
    <row r="6" spans="1:17">
      <c r="A6" s="3" t="s">
        <v>110</v>
      </c>
      <c r="B6" s="39">
        <v>23.68</v>
      </c>
      <c r="C6" s="39">
        <v>12.98</v>
      </c>
      <c r="D6" s="2">
        <f t="shared" si="1"/>
        <v>10.7</v>
      </c>
      <c r="H6" s="3" t="str">
        <f t="shared" si="0"/>
        <v>n=3</v>
      </c>
      <c r="I6" s="2">
        <f t="shared" si="2"/>
        <v>10.7</v>
      </c>
      <c r="J6" s="2" t="e">
        <f t="shared" si="3"/>
        <v>#VALUE!</v>
      </c>
      <c r="O6" s="60">
        <v>0.25</v>
      </c>
      <c r="P6" s="59">
        <f>P7+J73</f>
        <v>16.04</v>
      </c>
      <c r="Q6" s="59">
        <f>Q7+K73</f>
        <v>12.1075</v>
      </c>
    </row>
    <row r="7" spans="1:17">
      <c r="A7" s="3" t="s">
        <v>109</v>
      </c>
      <c r="B7" s="39">
        <v>26.15</v>
      </c>
      <c r="C7" s="39">
        <v>72.400000000000006</v>
      </c>
      <c r="D7" s="2">
        <f t="shared" si="1"/>
        <v>-46.250000000000007</v>
      </c>
      <c r="H7" s="3" t="str">
        <f t="shared" si="0"/>
        <v>n=4</v>
      </c>
      <c r="I7" s="2">
        <f t="shared" si="2"/>
        <v>46.250000000000007</v>
      </c>
      <c r="J7" s="2" t="e">
        <f t="shared" si="3"/>
        <v>#VALUE!</v>
      </c>
      <c r="O7" s="60">
        <v>0.1</v>
      </c>
      <c r="P7" s="59">
        <f>J72</f>
        <v>13.08</v>
      </c>
      <c r="Q7" s="59">
        <f>K72</f>
        <v>9.8239999999999998</v>
      </c>
    </row>
    <row r="8" spans="1:17">
      <c r="A8" s="3" t="s">
        <v>108</v>
      </c>
      <c r="B8" s="39">
        <v>41.57</v>
      </c>
      <c r="C8" s="39">
        <v>40.6</v>
      </c>
      <c r="D8" s="2">
        <f t="shared" si="1"/>
        <v>0.96999999999999886</v>
      </c>
      <c r="H8" s="3" t="str">
        <f t="shared" si="0"/>
        <v>n=5</v>
      </c>
      <c r="I8" s="2">
        <f t="shared" si="2"/>
        <v>0.96999999999999886</v>
      </c>
      <c r="J8" s="2" t="e">
        <f t="shared" si="3"/>
        <v>#VALUE!</v>
      </c>
    </row>
    <row r="9" spans="1:17">
      <c r="A9" s="3" t="s">
        <v>107</v>
      </c>
      <c r="B9" s="39">
        <v>13.96</v>
      </c>
      <c r="C9" s="39">
        <v>13.03</v>
      </c>
      <c r="D9" s="2">
        <f t="shared" si="1"/>
        <v>0.93000000000000149</v>
      </c>
      <c r="H9" s="3" t="str">
        <f t="shared" si="0"/>
        <v>n=6</v>
      </c>
      <c r="I9" s="2">
        <f t="shared" si="2"/>
        <v>0.93000000000000149</v>
      </c>
      <c r="J9" s="2" t="e">
        <f t="shared" si="3"/>
        <v>#VALUE!</v>
      </c>
    </row>
    <row r="10" spans="1:17">
      <c r="A10" s="3" t="s">
        <v>106</v>
      </c>
      <c r="B10" s="39">
        <v>11.3</v>
      </c>
      <c r="C10" s="39">
        <v>17.16</v>
      </c>
      <c r="D10" s="2">
        <f t="shared" si="1"/>
        <v>-5.8599999999999994</v>
      </c>
      <c r="H10" s="3" t="str">
        <f t="shared" si="0"/>
        <v>n=7</v>
      </c>
      <c r="I10" s="2">
        <f t="shared" si="2"/>
        <v>5.8599999999999994</v>
      </c>
      <c r="J10" s="2" t="e">
        <f t="shared" si="3"/>
        <v>#VALUE!</v>
      </c>
    </row>
    <row r="11" spans="1:17">
      <c r="A11" s="3" t="s">
        <v>105</v>
      </c>
      <c r="B11" s="39">
        <v>30.46</v>
      </c>
      <c r="C11" s="39">
        <v>14.98</v>
      </c>
      <c r="D11" s="2">
        <f t="shared" si="1"/>
        <v>15.48</v>
      </c>
      <c r="H11" s="3" t="str">
        <f t="shared" si="0"/>
        <v>n=8</v>
      </c>
      <c r="I11" s="2">
        <f t="shared" si="2"/>
        <v>15.48</v>
      </c>
      <c r="J11" s="2" t="e">
        <f t="shared" si="3"/>
        <v>#VALUE!</v>
      </c>
    </row>
    <row r="12" spans="1:17">
      <c r="A12" s="3" t="s">
        <v>104</v>
      </c>
      <c r="B12" s="39">
        <v>54.48</v>
      </c>
      <c r="C12" s="39">
        <v>29.1</v>
      </c>
      <c r="D12" s="2">
        <f t="shared" si="1"/>
        <v>25.379999999999995</v>
      </c>
      <c r="H12" s="3" t="str">
        <f t="shared" si="0"/>
        <v>n=9</v>
      </c>
      <c r="I12" s="2">
        <f t="shared" si="2"/>
        <v>25.379999999999995</v>
      </c>
      <c r="J12" s="2" t="e">
        <f t="shared" si="3"/>
        <v>#VALUE!</v>
      </c>
    </row>
    <row r="13" spans="1:17">
      <c r="A13" s="3" t="s">
        <v>103</v>
      </c>
      <c r="B13" s="39">
        <v>20.13</v>
      </c>
      <c r="C13" s="39">
        <v>13.48</v>
      </c>
      <c r="D13" s="2">
        <f t="shared" si="1"/>
        <v>6.6499999999999986</v>
      </c>
      <c r="H13" s="3" t="str">
        <f t="shared" si="0"/>
        <v>n=10</v>
      </c>
      <c r="I13" s="2">
        <f t="shared" si="2"/>
        <v>6.6499999999999986</v>
      </c>
      <c r="J13" s="2" t="e">
        <f t="shared" si="3"/>
        <v>#VALUE!</v>
      </c>
    </row>
    <row r="14" spans="1:17">
      <c r="A14" s="3" t="s">
        <v>102</v>
      </c>
      <c r="B14" s="39">
        <v>82.77</v>
      </c>
      <c r="C14" s="39">
        <v>92.19</v>
      </c>
      <c r="D14" s="2">
        <f t="shared" si="1"/>
        <v>-9.4200000000000017</v>
      </c>
      <c r="H14" s="3" t="str">
        <f t="shared" si="0"/>
        <v>n=11</v>
      </c>
      <c r="I14" s="2">
        <f t="shared" si="2"/>
        <v>9.4200000000000017</v>
      </c>
      <c r="J14" s="2" t="e">
        <f t="shared" si="3"/>
        <v>#VALUE!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14.01</v>
      </c>
      <c r="C15" s="39">
        <v>21</v>
      </c>
      <c r="D15" s="2">
        <f t="shared" si="1"/>
        <v>-6.99</v>
      </c>
      <c r="H15" s="3" t="str">
        <f t="shared" si="0"/>
        <v>n=12</v>
      </c>
      <c r="I15" s="2">
        <f t="shared" si="2"/>
        <v>6.99</v>
      </c>
      <c r="J15" s="2" t="e">
        <f t="shared" si="3"/>
        <v>#VALUE!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21.18</v>
      </c>
      <c r="C16" s="39">
        <v>20.86</v>
      </c>
      <c r="D16" s="2">
        <f t="shared" si="1"/>
        <v>0.32000000000000028</v>
      </c>
      <c r="H16" s="3" t="str">
        <f t="shared" si="0"/>
        <v>n=13</v>
      </c>
      <c r="I16" s="2">
        <f t="shared" si="2"/>
        <v>0.32000000000000028</v>
      </c>
      <c r="J16" s="2" t="e">
        <f t="shared" si="3"/>
        <v>#VALUE!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37.950000000000003</v>
      </c>
      <c r="C17" s="39">
        <v>49.3</v>
      </c>
      <c r="D17" s="2">
        <f t="shared" si="1"/>
        <v>-11.349999999999994</v>
      </c>
      <c r="H17" s="3" t="str">
        <f t="shared" si="0"/>
        <v>n=14</v>
      </c>
      <c r="I17" s="2">
        <f t="shared" si="2"/>
        <v>11.349999999999994</v>
      </c>
      <c r="J17" s="2" t="e">
        <f t="shared" si="3"/>
        <v>#VALUE!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54.73</v>
      </c>
      <c r="C18" s="39">
        <v>23.78</v>
      </c>
      <c r="D18" s="2">
        <f t="shared" si="1"/>
        <v>30.949999999999996</v>
      </c>
      <c r="H18" s="3" t="str">
        <f t="shared" si="0"/>
        <v>n=15</v>
      </c>
      <c r="I18" s="2">
        <f t="shared" si="2"/>
        <v>30.949999999999996</v>
      </c>
      <c r="J18" s="2" t="e">
        <f t="shared" si="3"/>
        <v>#VALUE!</v>
      </c>
    </row>
    <row r="19" spans="1:17">
      <c r="A19" s="3" t="s">
        <v>97</v>
      </c>
      <c r="B19" s="39">
        <v>68.069999999999993</v>
      </c>
      <c r="C19" s="39">
        <v>29.23</v>
      </c>
      <c r="D19" s="2">
        <f t="shared" si="1"/>
        <v>38.839999999999989</v>
      </c>
      <c r="H19" s="3" t="str">
        <f t="shared" si="0"/>
        <v>n=16</v>
      </c>
      <c r="I19" s="2">
        <f t="shared" si="2"/>
        <v>38.839999999999989</v>
      </c>
      <c r="J19" s="2" t="e">
        <f t="shared" si="3"/>
        <v>#VALUE!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16.260000000000002</v>
      </c>
      <c r="C20" s="39">
        <v>11.85</v>
      </c>
      <c r="D20" s="2">
        <f t="shared" si="1"/>
        <v>4.4100000000000019</v>
      </c>
      <c r="H20" s="3" t="str">
        <f t="shared" si="0"/>
        <v>n=17</v>
      </c>
      <c r="I20" s="2">
        <f t="shared" si="2"/>
        <v>4.4100000000000019</v>
      </c>
      <c r="J20" s="2" t="e">
        <f t="shared" si="3"/>
        <v>#VALUE!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11.6</v>
      </c>
      <c r="C21" s="39">
        <v>51.27</v>
      </c>
      <c r="D21" s="2">
        <f t="shared" si="1"/>
        <v>-39.67</v>
      </c>
      <c r="H21" s="3" t="str">
        <f t="shared" si="0"/>
        <v>n=18</v>
      </c>
      <c r="I21" s="2">
        <f t="shared" si="2"/>
        <v>39.67</v>
      </c>
      <c r="J21" s="2" t="e">
        <f t="shared" si="3"/>
        <v>#VALUE!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14.62</v>
      </c>
      <c r="C22" s="39">
        <v>13.55</v>
      </c>
      <c r="D22" s="2">
        <f t="shared" si="1"/>
        <v>1.0699999999999985</v>
      </c>
      <c r="H22" s="3" t="str">
        <f t="shared" si="0"/>
        <v>n=19</v>
      </c>
      <c r="I22" s="2">
        <f t="shared" si="2"/>
        <v>1.0699999999999985</v>
      </c>
      <c r="J22" s="2" t="e">
        <f t="shared" si="3"/>
        <v>#VALUE!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63.55</v>
      </c>
      <c r="C23" s="39">
        <v>27.8</v>
      </c>
      <c r="D23" s="2">
        <f t="shared" si="1"/>
        <v>35.75</v>
      </c>
      <c r="H23" s="3" t="str">
        <f t="shared" si="0"/>
        <v>n=20</v>
      </c>
      <c r="I23" s="2">
        <f t="shared" si="2"/>
        <v>35.75</v>
      </c>
      <c r="J23" s="2" t="e">
        <f t="shared" si="3"/>
        <v>#VALUE!</v>
      </c>
    </row>
    <row r="24" spans="1:17">
      <c r="A24" s="3" t="s">
        <v>92</v>
      </c>
      <c r="B24" s="39">
        <v>27.25</v>
      </c>
      <c r="C24" s="39">
        <v>12.88</v>
      </c>
      <c r="D24" s="2">
        <f t="shared" si="1"/>
        <v>14.37</v>
      </c>
      <c r="H24" s="3" t="str">
        <f t="shared" si="0"/>
        <v>n=21</v>
      </c>
      <c r="I24" s="2">
        <f t="shared" si="2"/>
        <v>14.37</v>
      </c>
      <c r="J24" s="2" t="e">
        <f t="shared" si="3"/>
        <v>#VALUE!</v>
      </c>
    </row>
    <row r="25" spans="1:17">
      <c r="A25" s="3" t="s">
        <v>91</v>
      </c>
      <c r="B25" s="39">
        <v>27.45</v>
      </c>
      <c r="C25" s="39">
        <v>54</v>
      </c>
      <c r="D25" s="2">
        <f t="shared" si="1"/>
        <v>-26.55</v>
      </c>
      <c r="H25" s="3" t="str">
        <f t="shared" si="0"/>
        <v>n=22</v>
      </c>
      <c r="I25" s="2">
        <f t="shared" si="2"/>
        <v>26.55</v>
      </c>
      <c r="J25" s="2" t="e">
        <f t="shared" si="3"/>
        <v>#VALUE!</v>
      </c>
    </row>
    <row r="26" spans="1:17">
      <c r="A26" s="3" t="s">
        <v>90</v>
      </c>
      <c r="B26" s="39">
        <v>48.22</v>
      </c>
      <c r="C26" s="39">
        <v>19.55</v>
      </c>
      <c r="D26" s="2">
        <f t="shared" si="1"/>
        <v>28.669999999999998</v>
      </c>
      <c r="H26" s="3" t="str">
        <f t="shared" si="0"/>
        <v>n=23</v>
      </c>
      <c r="I26" s="2">
        <f t="shared" si="2"/>
        <v>28.669999999999998</v>
      </c>
      <c r="J26" s="2" t="e">
        <f t="shared" si="3"/>
        <v>#VALUE!</v>
      </c>
    </row>
    <row r="27" spans="1:17">
      <c r="A27" s="3" t="s">
        <v>89</v>
      </c>
      <c r="B27" s="39">
        <v>16.68</v>
      </c>
      <c r="C27" s="39">
        <v>13.45</v>
      </c>
      <c r="D27" s="2">
        <f t="shared" si="1"/>
        <v>3.2300000000000004</v>
      </c>
      <c r="H27" s="3" t="str">
        <f t="shared" si="0"/>
        <v>n=24</v>
      </c>
      <c r="I27" s="2">
        <f t="shared" si="2"/>
        <v>3.2300000000000004</v>
      </c>
      <c r="J27" s="2" t="e">
        <f t="shared" si="3"/>
        <v>#VALUE!</v>
      </c>
    </row>
    <row r="28" spans="1:17">
      <c r="A28" s="3" t="s">
        <v>88</v>
      </c>
      <c r="B28" s="39">
        <v>27.29</v>
      </c>
      <c r="C28" s="39" t="s">
        <v>20</v>
      </c>
      <c r="D28" s="2" t="e">
        <f t="shared" si="1"/>
        <v>#VALUE!</v>
      </c>
      <c r="H28" s="3" t="str">
        <f t="shared" si="0"/>
        <v>n=25</v>
      </c>
      <c r="I28" s="2" t="e">
        <f t="shared" si="2"/>
        <v>#VALUE!</v>
      </c>
      <c r="J28" s="2" t="e">
        <f t="shared" si="3"/>
        <v>#VALUE!</v>
      </c>
    </row>
    <row r="29" spans="1:17">
      <c r="A29" s="3" t="s">
        <v>87</v>
      </c>
      <c r="B29" s="39">
        <v>20.81</v>
      </c>
      <c r="C29" s="39">
        <v>17.989999999999998</v>
      </c>
      <c r="D29" s="2">
        <f t="shared" si="1"/>
        <v>2.8200000000000003</v>
      </c>
      <c r="H29" s="3" t="str">
        <f t="shared" si="0"/>
        <v>n=26</v>
      </c>
      <c r="I29" s="2">
        <f t="shared" si="2"/>
        <v>2.8200000000000003</v>
      </c>
      <c r="J29" s="2" t="e">
        <f t="shared" si="3"/>
        <v>#VALUE!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30.54</v>
      </c>
      <c r="C30" s="39">
        <v>11.43</v>
      </c>
      <c r="D30" s="2">
        <f t="shared" si="1"/>
        <v>19.11</v>
      </c>
      <c r="H30" s="3" t="str">
        <f t="shared" si="0"/>
        <v>n=27</v>
      </c>
      <c r="I30" s="2">
        <f t="shared" si="2"/>
        <v>19.11</v>
      </c>
      <c r="J30" s="2" t="e">
        <f t="shared" si="3"/>
        <v>#VALUE!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14.61</v>
      </c>
      <c r="C31" s="39">
        <v>8.19</v>
      </c>
      <c r="D31" s="2">
        <f t="shared" si="1"/>
        <v>6.42</v>
      </c>
      <c r="H31" s="3" t="str">
        <f t="shared" si="0"/>
        <v>n=28</v>
      </c>
      <c r="I31" s="2">
        <f t="shared" si="2"/>
        <v>6.42</v>
      </c>
      <c r="J31" s="2" t="e">
        <f t="shared" si="3"/>
        <v>#VALUE!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19.95</v>
      </c>
      <c r="C32" s="39">
        <v>20.88</v>
      </c>
      <c r="D32" s="2">
        <f t="shared" si="1"/>
        <v>-0.92999999999999972</v>
      </c>
      <c r="H32" s="3" t="str">
        <f t="shared" si="0"/>
        <v>n=29</v>
      </c>
      <c r="I32" s="2">
        <f t="shared" si="2"/>
        <v>0.92999999999999972</v>
      </c>
      <c r="J32" s="2" t="e">
        <f t="shared" si="3"/>
        <v>#VALUE!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32.82</v>
      </c>
      <c r="C33" s="39">
        <v>17</v>
      </c>
      <c r="D33" s="2">
        <f t="shared" si="1"/>
        <v>15.82</v>
      </c>
      <c r="H33" s="3" t="str">
        <f t="shared" si="0"/>
        <v>n=30</v>
      </c>
      <c r="I33" s="2">
        <f t="shared" si="2"/>
        <v>15.82</v>
      </c>
      <c r="J33" s="2" t="e">
        <f t="shared" si="3"/>
        <v>#VALUE!</v>
      </c>
    </row>
    <row r="34" spans="1:17">
      <c r="A34" s="3" t="s">
        <v>82</v>
      </c>
      <c r="B34" s="39">
        <v>22.4</v>
      </c>
      <c r="C34" s="39">
        <v>47.01</v>
      </c>
      <c r="D34" s="2">
        <f t="shared" si="1"/>
        <v>-24.61</v>
      </c>
      <c r="H34" s="3" t="str">
        <f t="shared" si="0"/>
        <v>n=31</v>
      </c>
      <c r="I34" s="2">
        <f t="shared" si="2"/>
        <v>24.61</v>
      </c>
      <c r="J34" s="2" t="e">
        <f t="shared" si="3"/>
        <v>#VALUE!</v>
      </c>
    </row>
    <row r="35" spans="1:17">
      <c r="A35" s="3" t="s">
        <v>81</v>
      </c>
      <c r="B35" s="39">
        <v>27.89</v>
      </c>
      <c r="C35" s="39">
        <v>17.73</v>
      </c>
      <c r="D35" s="2">
        <f t="shared" si="1"/>
        <v>10.16</v>
      </c>
      <c r="H35" s="3" t="str">
        <f t="shared" ref="H35:H58" si="4">A35</f>
        <v>n=32</v>
      </c>
      <c r="I35" s="2">
        <f t="shared" si="2"/>
        <v>10.16</v>
      </c>
      <c r="J35" s="2" t="e">
        <f t="shared" si="3"/>
        <v>#VALUE!</v>
      </c>
    </row>
    <row r="36" spans="1:17">
      <c r="A36" s="3" t="s">
        <v>80</v>
      </c>
      <c r="B36" s="39">
        <v>17.18</v>
      </c>
      <c r="C36" s="39">
        <v>19.53</v>
      </c>
      <c r="D36" s="2">
        <f t="shared" ref="D36:D58" si="5">IF(C36="","",IF(B36="","",(B36-C36)))</f>
        <v>-2.3500000000000014</v>
      </c>
      <c r="H36" s="3" t="str">
        <f t="shared" si="4"/>
        <v>n=33</v>
      </c>
      <c r="I36" s="2">
        <f t="shared" ref="I36:I58" si="6">IF(B36="","",IF(C36="","",ABS(B36-C36)))</f>
        <v>2.3500000000000014</v>
      </c>
      <c r="J36" s="2" t="e">
        <f t="shared" ref="J36:J58" si="7">IF(I36="","",SIGN($B36-$C36)*(RANK(I36,I$4:I$58,1)-COUNTIF(I$4:I$58,0)+COUNTIF($I$4:$I$58,$I36)/2-0.5))</f>
        <v>#VALUE!</v>
      </c>
    </row>
    <row r="37" spans="1:17">
      <c r="A37" s="3" t="s">
        <v>79</v>
      </c>
      <c r="B37" s="39">
        <v>21.07</v>
      </c>
      <c r="C37" s="39">
        <v>15.11</v>
      </c>
      <c r="D37" s="2">
        <f t="shared" si="5"/>
        <v>5.9600000000000009</v>
      </c>
      <c r="H37" s="3" t="str">
        <f t="shared" si="4"/>
        <v>n=34</v>
      </c>
      <c r="I37" s="2">
        <f t="shared" si="6"/>
        <v>5.9600000000000009</v>
      </c>
      <c r="J37" s="2" t="e">
        <f t="shared" si="7"/>
        <v>#VALUE!</v>
      </c>
    </row>
    <row r="38" spans="1:17">
      <c r="A38" s="3" t="s">
        <v>78</v>
      </c>
      <c r="B38" s="39">
        <v>19.809999999999999</v>
      </c>
      <c r="C38" s="39">
        <v>16.8</v>
      </c>
      <c r="D38" s="2">
        <f t="shared" si="5"/>
        <v>3.009999999999998</v>
      </c>
      <c r="H38" s="3" t="str">
        <f t="shared" si="4"/>
        <v>n=35</v>
      </c>
      <c r="I38" s="2">
        <f t="shared" si="6"/>
        <v>3.009999999999998</v>
      </c>
      <c r="J38" s="2" t="e">
        <f t="shared" si="7"/>
        <v>#VALUE!</v>
      </c>
    </row>
    <row r="39" spans="1:17">
      <c r="A39" s="3" t="s">
        <v>77</v>
      </c>
      <c r="B39" s="39">
        <v>30.4</v>
      </c>
      <c r="C39" s="39">
        <v>43.12</v>
      </c>
      <c r="D39" s="2">
        <f t="shared" si="5"/>
        <v>-12.719999999999999</v>
      </c>
      <c r="H39" s="3" t="str">
        <f t="shared" si="4"/>
        <v>n=36</v>
      </c>
      <c r="I39" s="2">
        <f t="shared" si="6"/>
        <v>12.719999999999999</v>
      </c>
      <c r="J39" s="2" t="e">
        <f t="shared" si="7"/>
        <v>#VALUE!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15.85</v>
      </c>
      <c r="C40" s="39">
        <v>10.16</v>
      </c>
      <c r="D40" s="2">
        <f t="shared" si="5"/>
        <v>5.6899999999999995</v>
      </c>
      <c r="H40" s="3" t="str">
        <f t="shared" si="4"/>
        <v>n=37</v>
      </c>
      <c r="I40" s="2">
        <f t="shared" si="6"/>
        <v>5.6899999999999995</v>
      </c>
      <c r="J40" s="2" t="e">
        <f t="shared" si="7"/>
        <v>#VALUE!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19.55</v>
      </c>
      <c r="C41" s="39">
        <v>10.11</v>
      </c>
      <c r="D41" s="2">
        <f t="shared" si="5"/>
        <v>9.4400000000000013</v>
      </c>
      <c r="H41" s="3" t="str">
        <f t="shared" si="4"/>
        <v>n=38</v>
      </c>
      <c r="I41" s="2">
        <f t="shared" si="6"/>
        <v>9.4400000000000013</v>
      </c>
      <c r="J41" s="2" t="e">
        <f t="shared" si="7"/>
        <v>#VALUE!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16.36</v>
      </c>
      <c r="C42" s="39">
        <v>33.25</v>
      </c>
      <c r="D42" s="2">
        <f t="shared" si="5"/>
        <v>-16.89</v>
      </c>
      <c r="H42" s="3" t="str">
        <f t="shared" si="4"/>
        <v>n=39</v>
      </c>
      <c r="I42" s="2">
        <f t="shared" si="6"/>
        <v>16.89</v>
      </c>
      <c r="J42" s="2" t="e">
        <f t="shared" si="7"/>
        <v>#VALUE!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13.41</v>
      </c>
      <c r="C43" s="39">
        <v>7.11</v>
      </c>
      <c r="D43" s="2">
        <f t="shared" si="5"/>
        <v>6.3</v>
      </c>
      <c r="H43" s="3" t="str">
        <f t="shared" si="4"/>
        <v>n=40</v>
      </c>
      <c r="I43" s="2">
        <f t="shared" si="6"/>
        <v>6.3</v>
      </c>
      <c r="J43" s="2" t="e">
        <f t="shared" si="7"/>
        <v>#VALUE!</v>
      </c>
    </row>
    <row r="44" spans="1:17">
      <c r="A44" s="3" t="s">
        <v>72</v>
      </c>
      <c r="B44" s="39">
        <v>19.25</v>
      </c>
      <c r="C44" s="39">
        <v>8.31</v>
      </c>
      <c r="D44" s="2">
        <f t="shared" si="5"/>
        <v>10.94</v>
      </c>
      <c r="H44" s="3" t="str">
        <f t="shared" si="4"/>
        <v>n=41</v>
      </c>
      <c r="I44" s="2">
        <f t="shared" si="6"/>
        <v>10.94</v>
      </c>
      <c r="J44" s="2" t="e">
        <f t="shared" si="7"/>
        <v>#VALUE!</v>
      </c>
    </row>
    <row r="45" spans="1:17">
      <c r="A45" s="3" t="s">
        <v>71</v>
      </c>
      <c r="B45" s="39">
        <v>35.18</v>
      </c>
      <c r="C45" s="39">
        <v>18.010000000000002</v>
      </c>
      <c r="D45" s="2">
        <f t="shared" si="5"/>
        <v>17.169999999999998</v>
      </c>
      <c r="H45" s="3" t="str">
        <f t="shared" si="4"/>
        <v>n=42</v>
      </c>
      <c r="I45" s="2">
        <f t="shared" si="6"/>
        <v>17.169999999999998</v>
      </c>
      <c r="J45" s="2" t="e">
        <f t="shared" si="7"/>
        <v>#VALUE!</v>
      </c>
    </row>
    <row r="46" spans="1:17">
      <c r="A46" s="3" t="s">
        <v>70</v>
      </c>
      <c r="B46" s="39">
        <v>15.63</v>
      </c>
      <c r="C46" s="39">
        <v>9.9499999999999993</v>
      </c>
      <c r="D46" s="2">
        <f t="shared" si="5"/>
        <v>5.6800000000000015</v>
      </c>
      <c r="H46" s="3" t="str">
        <f t="shared" si="4"/>
        <v>n=43</v>
      </c>
      <c r="I46" s="2">
        <f t="shared" si="6"/>
        <v>5.6800000000000015</v>
      </c>
      <c r="J46" s="2" t="e">
        <f t="shared" si="7"/>
        <v>#VALUE!</v>
      </c>
    </row>
    <row r="47" spans="1:17">
      <c r="A47" s="3" t="s">
        <v>69</v>
      </c>
      <c r="B47" s="39">
        <v>17.72</v>
      </c>
      <c r="C47" s="39">
        <v>12.88</v>
      </c>
      <c r="D47" s="2">
        <f t="shared" si="5"/>
        <v>4.8399999999999981</v>
      </c>
      <c r="H47" s="3" t="str">
        <f t="shared" si="4"/>
        <v>n=44</v>
      </c>
      <c r="I47" s="2">
        <f t="shared" si="6"/>
        <v>4.8399999999999981</v>
      </c>
      <c r="J47" s="2" t="e">
        <f t="shared" si="7"/>
        <v>#VALUE!</v>
      </c>
    </row>
    <row r="48" spans="1:17">
      <c r="A48" s="3" t="s">
        <v>68</v>
      </c>
      <c r="B48" s="39">
        <v>12.86</v>
      </c>
      <c r="C48" s="39">
        <v>8.1999999999999993</v>
      </c>
      <c r="D48" s="2">
        <f t="shared" si="5"/>
        <v>4.66</v>
      </c>
      <c r="H48" s="3" t="str">
        <f t="shared" si="4"/>
        <v>n=45</v>
      </c>
      <c r="I48" s="2">
        <f t="shared" si="6"/>
        <v>4.66</v>
      </c>
      <c r="J48" s="2" t="e">
        <f t="shared" si="7"/>
        <v>#VALUE!</v>
      </c>
    </row>
    <row r="49" spans="1:19">
      <c r="A49" s="3" t="s">
        <v>67</v>
      </c>
      <c r="B49" s="39">
        <v>32.880000000000003</v>
      </c>
      <c r="C49" s="39">
        <v>11.16</v>
      </c>
      <c r="D49" s="2">
        <f t="shared" si="5"/>
        <v>21.720000000000002</v>
      </c>
      <c r="H49" s="3" t="str">
        <f t="shared" si="4"/>
        <v>n=46</v>
      </c>
      <c r="I49" s="2">
        <f t="shared" si="6"/>
        <v>21.720000000000002</v>
      </c>
      <c r="J49" s="2" t="e">
        <f t="shared" si="7"/>
        <v>#VALUE!</v>
      </c>
    </row>
    <row r="50" spans="1:19">
      <c r="A50" s="3" t="s">
        <v>66</v>
      </c>
      <c r="B50" s="39">
        <v>21.23</v>
      </c>
      <c r="C50" s="39">
        <v>11.8</v>
      </c>
      <c r="D50" s="2">
        <f t="shared" si="5"/>
        <v>9.43</v>
      </c>
      <c r="H50" s="3" t="str">
        <f t="shared" si="4"/>
        <v>n=47</v>
      </c>
      <c r="I50" s="2">
        <f t="shared" si="6"/>
        <v>9.43</v>
      </c>
      <c r="J50" s="2" t="e">
        <f t="shared" si="7"/>
        <v>#VALUE!</v>
      </c>
    </row>
    <row r="51" spans="1:19">
      <c r="A51" s="3" t="s">
        <v>65</v>
      </c>
      <c r="B51" s="39">
        <v>11.66</v>
      </c>
      <c r="C51" s="39">
        <v>25.8</v>
      </c>
      <c r="D51" s="2">
        <f t="shared" si="5"/>
        <v>-14.14</v>
      </c>
      <c r="H51" s="3" t="str">
        <f t="shared" si="4"/>
        <v>n=48</v>
      </c>
      <c r="I51" s="2">
        <f t="shared" si="6"/>
        <v>14.14</v>
      </c>
      <c r="J51" s="2" t="e">
        <f t="shared" si="7"/>
        <v>#VALUE!</v>
      </c>
    </row>
    <row r="52" spans="1:19">
      <c r="A52" s="3" t="s">
        <v>64</v>
      </c>
      <c r="B52" s="39">
        <v>34.549999999999997</v>
      </c>
      <c r="C52" s="39">
        <v>17.78</v>
      </c>
      <c r="D52" s="2">
        <f t="shared" si="5"/>
        <v>16.769999999999996</v>
      </c>
      <c r="H52" s="3" t="str">
        <f t="shared" si="4"/>
        <v>n=49</v>
      </c>
      <c r="I52" s="2">
        <f t="shared" si="6"/>
        <v>16.769999999999996</v>
      </c>
      <c r="J52" s="2" t="e">
        <f t="shared" si="7"/>
        <v>#VALUE!</v>
      </c>
    </row>
    <row r="53" spans="1:19">
      <c r="A53" s="3" t="s">
        <v>63</v>
      </c>
      <c r="B53" s="39">
        <v>11.06</v>
      </c>
      <c r="C53" s="39">
        <v>11.51</v>
      </c>
      <c r="D53" s="2">
        <f t="shared" si="5"/>
        <v>-0.44999999999999929</v>
      </c>
      <c r="H53" s="3" t="str">
        <f t="shared" si="4"/>
        <v>n=50</v>
      </c>
      <c r="I53" s="2">
        <f t="shared" si="6"/>
        <v>0.44999999999999929</v>
      </c>
      <c r="J53" s="2" t="e">
        <f t="shared" si="7"/>
        <v>#VALUE!</v>
      </c>
    </row>
    <row r="54" spans="1:19">
      <c r="A54" s="3" t="s">
        <v>62</v>
      </c>
      <c r="B54" s="39">
        <v>29</v>
      </c>
      <c r="C54" s="39">
        <v>41.5</v>
      </c>
      <c r="D54" s="2">
        <f t="shared" si="5"/>
        <v>-12.5</v>
      </c>
      <c r="H54" s="3" t="str">
        <f t="shared" si="4"/>
        <v>n=51</v>
      </c>
      <c r="I54" s="2">
        <f t="shared" si="6"/>
        <v>12.5</v>
      </c>
      <c r="J54" s="2" t="e">
        <f t="shared" si="7"/>
        <v>#VALUE!</v>
      </c>
    </row>
    <row r="55" spans="1:19">
      <c r="A55" s="3" t="s">
        <v>61</v>
      </c>
      <c r="B55" s="39">
        <v>11.41</v>
      </c>
      <c r="C55" s="39">
        <v>9.77</v>
      </c>
      <c r="D55" s="2">
        <f t="shared" si="5"/>
        <v>1.6400000000000006</v>
      </c>
      <c r="H55" s="3" t="str">
        <f t="shared" si="4"/>
        <v>n=52</v>
      </c>
      <c r="I55" s="2">
        <f t="shared" si="6"/>
        <v>1.6400000000000006</v>
      </c>
      <c r="J55" s="2" t="e">
        <f t="shared" si="7"/>
        <v>#VALUE!</v>
      </c>
    </row>
    <row r="56" spans="1:19">
      <c r="A56" s="3" t="s">
        <v>60</v>
      </c>
      <c r="B56" s="39">
        <v>40.85</v>
      </c>
      <c r="C56" s="39">
        <v>7.95</v>
      </c>
      <c r="D56" s="2">
        <f t="shared" si="5"/>
        <v>32.9</v>
      </c>
      <c r="H56" s="3" t="str">
        <f t="shared" si="4"/>
        <v>n=53</v>
      </c>
      <c r="I56" s="2">
        <f t="shared" si="6"/>
        <v>32.9</v>
      </c>
      <c r="J56" s="2" t="e">
        <f t="shared" si="7"/>
        <v>#VALUE!</v>
      </c>
    </row>
    <row r="57" spans="1:19">
      <c r="A57" s="3" t="s">
        <v>59</v>
      </c>
      <c r="B57" s="39">
        <v>14.1</v>
      </c>
      <c r="C57" s="39">
        <v>65.47</v>
      </c>
      <c r="D57" s="2">
        <f t="shared" si="5"/>
        <v>-51.37</v>
      </c>
      <c r="H57" s="3" t="str">
        <f t="shared" si="4"/>
        <v>n=54</v>
      </c>
      <c r="I57" s="2">
        <f t="shared" si="6"/>
        <v>51.37</v>
      </c>
      <c r="J57" s="2" t="e">
        <f t="shared" si="7"/>
        <v>#VALUE!</v>
      </c>
    </row>
    <row r="58" spans="1:19">
      <c r="A58" s="3" t="s">
        <v>58</v>
      </c>
      <c r="B58" s="39">
        <v>22.4</v>
      </c>
      <c r="C58" s="39">
        <v>22.9</v>
      </c>
      <c r="D58" s="2">
        <f t="shared" si="5"/>
        <v>-0.5</v>
      </c>
      <c r="H58" s="3" t="str">
        <f t="shared" si="4"/>
        <v>n=55</v>
      </c>
      <c r="I58" s="2">
        <f t="shared" si="6"/>
        <v>0.5</v>
      </c>
      <c r="J58" s="2" t="e">
        <f t="shared" si="7"/>
        <v>#VALUE!</v>
      </c>
    </row>
    <row r="59" spans="1:19">
      <c r="A59" s="3"/>
      <c r="H59" s="3"/>
    </row>
    <row r="60" spans="1:19">
      <c r="A60" s="3" t="s">
        <v>143</v>
      </c>
      <c r="B60" s="2">
        <f>AVERAGE($B$4:$B$58)</f>
        <v>26.335454545454546</v>
      </c>
      <c r="C60" s="2">
        <f>AVERAGE($C$4:$C$58)</f>
        <v>23.796296296296301</v>
      </c>
      <c r="D60" s="2">
        <f>(SUMIF($D$4:$D$58,"&gt;0",$D$4:$D$58)+SUMIF($D$4:$D$58,"&lt;0",$D$4:$D$58))/COUNT($D$4:$D$58)</f>
        <v>2.521481481481481</v>
      </c>
      <c r="E60" s="3" t="s">
        <v>164</v>
      </c>
      <c r="F60" s="2">
        <f>COUNT($D$4:$D$58)-1</f>
        <v>53</v>
      </c>
      <c r="H60" s="10" t="s">
        <v>163</v>
      </c>
      <c r="I60" s="2">
        <f>MIN(ABS(SUMIF($J$4:$J$58,"&lt;0",$J$4:$J$58)),ABS(SUMIF($J$4:$J$58,"&gt;0",$J$4:$J$58)))</f>
        <v>0</v>
      </c>
      <c r="M60" s="3"/>
    </row>
    <row r="61" spans="1:19">
      <c r="A61" s="3" t="s">
        <v>162</v>
      </c>
      <c r="B61" s="2">
        <f>STDEV($B$4:$B$58)/SQRT(COUNT($B$4:$B$58))</f>
        <v>2.0596910104341926</v>
      </c>
      <c r="C61" s="2">
        <f>STDEV($C$4:$C$58)/SQRT(COUNT($C$4:$C$58))</f>
        <v>2.4328818583540643</v>
      </c>
      <c r="D61" s="2" t="e">
        <f>STDEV($D$4:$D$58)/SQRT(COUNT($D$4:$D$58))</f>
        <v>#VALUE!</v>
      </c>
      <c r="H61" s="10" t="s">
        <v>161</v>
      </c>
      <c r="I61" s="2">
        <f>COUNT($B$4:$B$58)-COUNTIF($D$4:$D$58,0)</f>
        <v>55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P=0.157787942021266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P=1.20476392651541E-09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P=6.02381963257707E-09</v>
      </c>
      <c r="R64" s="55"/>
      <c r="S64" s="55"/>
    </row>
    <row r="65" spans="1:19" s="54" customFormat="1">
      <c r="A65" s="36" t="e">
        <f>CONCATENATE("t=",ROUND((ABS($D$60)/$D$61),5))</f>
        <v>#VALUE!</v>
      </c>
      <c r="B65" s="55">
        <f>TINV(0.05*2,$F$60)</f>
        <v>1.6741162367030993</v>
      </c>
      <c r="C65" s="36" t="e">
        <f>IF(ABS($D$60)/$D$61&gt;$B$65,"P&lt;0.05  significant difference*","P&lt;0.05  no significant difference")</f>
        <v>#VALUE!</v>
      </c>
      <c r="E65" s="55"/>
      <c r="F65" s="55"/>
      <c r="H65" s="36" t="str">
        <f>CONCATENATE("t=",$I$60)</f>
        <v>t=0</v>
      </c>
      <c r="I65" s="55">
        <f>$I$61*($I$61+1)/4-TINV(0.05*2,1000000000)*SQRT($I$61*($I$61+1)*(2*$I$61+1)/24)</f>
        <v>573.68273608426898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t=0</v>
      </c>
      <c r="P65" s="55">
        <f>$I$61*($I$61+1)/4-TINV(0.05*2/$R$63,1000000000)*SQRT($I$61*($I$61+1)*(2*$I$61+1)/24)</f>
        <v>492.34475156579214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5" s="36"/>
    </row>
    <row r="66" spans="1:19" s="54" customFormat="1">
      <c r="A66" s="36" t="e">
        <f>CONCATENATE("t=",ROUND((ABS($D$60)/$D$61),5))</f>
        <v>#VALUE!</v>
      </c>
      <c r="B66" s="55">
        <f>TINV(0.01*2,$F$60)</f>
        <v>2.3987898361414404</v>
      </c>
      <c r="C66" s="36" t="e">
        <f>IF(ABS($D$60)/$D$61&gt;$B$66,"P&lt;0.01  significant difference**","P&lt;0.01  no significant difference")</f>
        <v>#VALUE!</v>
      </c>
      <c r="E66" s="55"/>
      <c r="F66" s="55"/>
      <c r="H66" s="36" t="str">
        <f>CONCATENATE("t=",$I$60)</f>
        <v>t=0</v>
      </c>
      <c r="I66" s="55">
        <f>$I$61*($I$61+1)/4-TINV(0.01*2,1000000000)*SQRT($I$61*($I$61+1)*(2*$I$61+1)/24)</f>
        <v>492.34475156579214</v>
      </c>
      <c r="J66" s="36" t="str">
        <f>IF(I66&gt;I60,"P&lt;0.01  significant difference**","P&lt;0.01  no significant difference")</f>
        <v>P&lt;0.01  significant difference**</v>
      </c>
      <c r="K66" s="36"/>
      <c r="O66" s="36" t="str">
        <f>CONCATENATE("t=",$I$60)</f>
        <v>t=0</v>
      </c>
      <c r="P66" s="55">
        <f>$I$61*($I$61+1)/4-TINV(0.01*2/$R$63,1000000000)*SQRT($I$61*($I$61+1)*(2*$I$61+1)/24)</f>
        <v>426.48443381793703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6" s="36"/>
    </row>
    <row r="67" spans="1:19" s="54" customFormat="1">
      <c r="A67" s="36"/>
      <c r="B67" s="56" t="str">
        <f>CONCATENATE("two-tail   P=",TTEST($B$4:$B$58,$C$4:$C$58,2,1))</f>
        <v>two-tail   P=0.315575884042531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P=1.32937644061807E-09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P=6.64688220309035E-09</v>
      </c>
      <c r="R67" s="55"/>
      <c r="S67" s="55"/>
    </row>
    <row r="68" spans="1:19" s="54" customFormat="1">
      <c r="A68" s="36" t="e">
        <f>CONCATENATE("t=",ROUND((ABS($D$60)/$D$61),5))</f>
        <v>#VALUE!</v>
      </c>
      <c r="B68" s="55">
        <f>TINV(0.05,$F$60)</f>
        <v>2.0057459953178696</v>
      </c>
      <c r="C68" s="36" t="e">
        <f>IF(ABS($D$60)/$D$61&gt;$B$68,"P&lt;0.05  significant difference*","P&lt;0.05  no significant difference")</f>
        <v>#VALUE!</v>
      </c>
      <c r="E68" s="55"/>
      <c r="F68" s="55"/>
      <c r="H68" s="36" t="str">
        <f>CONCATENATE("t=",$I$60)</f>
        <v>t=0</v>
      </c>
      <c r="I68" s="55">
        <f>$I$61*($I$61+1)/4-TINV(0.05,1000000000)*SQRT($I$61*($I$61+1)*(2*$I$61+1)/24)</f>
        <v>536.07355335533691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t=0</v>
      </c>
      <c r="P68" s="55">
        <f>$I$61*($I$61+1)/4-TINV(0.05/$R$63,1000000000)*SQRT($I$61*($I$61+1)*(2*$I$61+1)/24)</f>
        <v>462.56854526359456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8" s="36"/>
    </row>
    <row r="69" spans="1:19" s="54" customFormat="1">
      <c r="A69" s="36" t="e">
        <f>CONCATENATE("t=",ROUND((ABS($D$60)/$D$61),5))</f>
        <v>#VALUE!</v>
      </c>
      <c r="B69" s="55">
        <f>TINV(0.01,$F$60)</f>
        <v>2.6718226362410036</v>
      </c>
      <c r="C69" s="36" t="e">
        <f>IF(ABS($D$60)/$D$61&gt;$B$69,"P&lt;0.01  significant difference**","P&lt;0.01  no significant difference")</f>
        <v>#VALUE!</v>
      </c>
      <c r="E69" s="55"/>
      <c r="F69" s="55"/>
      <c r="H69" s="36" t="str">
        <f>CONCATENATE("t=",$I$60)</f>
        <v>t=0</v>
      </c>
      <c r="I69" s="55">
        <f>$I$61*($I$61+1)/4-TINV(0.01,1000000000)*SQRT($I$61*($I$61+1)*(2*$I$61+1)/24)</f>
        <v>462.56854526359456</v>
      </c>
      <c r="J69" s="36" t="str">
        <f>IF(I69&gt;I60,"P&lt;0.01  significant difference**","P&lt;0.01  no significant difference")</f>
        <v>P&lt;0.01  significant difference**</v>
      </c>
      <c r="K69" s="36"/>
      <c r="O69" s="36" t="str">
        <f>CONCATENATE("t=",$I$60)</f>
        <v>t=0</v>
      </c>
      <c r="P69" s="55">
        <f>$I$61*($I$61+1)/4-TINV(0.01/$R$63,1000000000)*SQRT($I$61*($I$61+1)*(2*$I$61+1)/24)</f>
        <v>401.17329559697316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9" s="36"/>
    </row>
    <row r="71" spans="1:19">
      <c r="A71" s="3"/>
      <c r="B71" s="3" t="str">
        <f>B3</f>
        <v>Mcimobi</v>
      </c>
      <c r="C71" s="3" t="str">
        <f>C3</f>
        <v>AWSimobi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Mcimobi</v>
      </c>
      <c r="K71" s="3" t="str">
        <f>C3</f>
        <v>AWSimobi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26.43</v>
      </c>
      <c r="C72" s="2">
        <f t="shared" ref="C72:C103" si="9">IF(ISBLANK(VLOOKUP($A72,$A$4:$C$58,3,FALSE)),NA(),VLOOKUP($A72,$A$4:$C$58,3,FALSE))</f>
        <v>33.42</v>
      </c>
      <c r="D72" s="3"/>
      <c r="E72" s="2">
        <f>(((COUNT($B$4:$B$58)-COUNTIF($D$4:$D$58,0))+1)*(COUNT($B$4:$B$58)-COUNTIF($D$4:$D$58,0))/4)</f>
        <v>770</v>
      </c>
      <c r="F72" s="2">
        <v>1</v>
      </c>
      <c r="G72" s="2">
        <f>(((COUNT($B$4:$B$58)-COUNTIF($D$4:$D$58,0))+1)*(COUNT($B$4:$B$58)-COUNTIF($D$4:$D$58,0))/4)</f>
        <v>770</v>
      </c>
      <c r="H72" s="2">
        <v>1</v>
      </c>
      <c r="J72" s="2">
        <f>PERCENTILE($B$4:$B$58,0.1)</f>
        <v>13.08</v>
      </c>
      <c r="K72" s="2">
        <f>PERCENTILE($C$4:$C$58,0.1)</f>
        <v>9.8239999999999998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16.23</v>
      </c>
      <c r="C73" s="2">
        <f t="shared" si="9"/>
        <v>18.73</v>
      </c>
      <c r="D73" s="3"/>
      <c r="E73" s="2">
        <f t="shared" ref="E73:E104" si="10">$I$61*($I$61+1)/4-TINV(F73*2,1000000000)*SQRT($I$61*($I$61+1)*(2*$I$61+1)/24)</f>
        <v>770</v>
      </c>
      <c r="F73" s="2">
        <v>0.5</v>
      </c>
      <c r="G73" s="2">
        <f t="shared" ref="G73:G104" si="11">$I$61*($I$61+1)/4-TINV(H73,1000000000)*SQRT($I$61*($I$61+1)*(2*$I$61+1)/24)</f>
        <v>689.49800678855172</v>
      </c>
      <c r="H73" s="2">
        <v>0.5</v>
      </c>
      <c r="J73" s="2">
        <f>PERCENTILE($B$4:$B$58,0.25)-PERCENTILE($B$4:$B$58,0.1)</f>
        <v>2.9599999999999991</v>
      </c>
      <c r="K73" s="2">
        <f>PERCENTILE($C$4:$C$58,0.25)-PERCENTILE($C$4:$C$58,0.1)</f>
        <v>2.2835000000000001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16.23</v>
      </c>
      <c r="C74" s="2">
        <f t="shared" si="9"/>
        <v>18.73</v>
      </c>
      <c r="D74" s="3"/>
      <c r="E74" s="2">
        <f t="shared" si="10"/>
        <v>739.76243317736999</v>
      </c>
      <c r="F74" s="2">
        <v>0.4</v>
      </c>
      <c r="G74" s="2">
        <f t="shared" si="11"/>
        <v>669.55047062634787</v>
      </c>
      <c r="H74" s="2">
        <v>0.4</v>
      </c>
      <c r="J74" s="2">
        <f>PERCENTILE($B$4:$B$58,0.5)-PERCENTILE($B$4:$B$58,0.25)</f>
        <v>5.1400000000000006</v>
      </c>
      <c r="K74" s="2">
        <f>PERCENTILE($C$4:$C$58,0.5)-PERCENTILE($C$4:$C$58,0.25)</f>
        <v>5.6475000000000026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23.68</v>
      </c>
      <c r="C75" s="2">
        <f t="shared" si="9"/>
        <v>12.98</v>
      </c>
      <c r="D75" s="3"/>
      <c r="E75" s="2">
        <f t="shared" si="10"/>
        <v>707.41151551868415</v>
      </c>
      <c r="F75" s="2">
        <v>0.3</v>
      </c>
      <c r="G75" s="2">
        <f t="shared" si="11"/>
        <v>646.29916068244302</v>
      </c>
      <c r="H75" s="2">
        <v>0.3</v>
      </c>
      <c r="J75" s="2">
        <f>PERCENTILE($B$4:$B$58,0.75)-PERCENTILE($B$4:$B$58,0.5)</f>
        <v>9.32</v>
      </c>
      <c r="K75" s="2">
        <f>PERCENTILE($C$4:$C$58,0.75)-PERCENTILE($C$4:$C$58,0.5)</f>
        <v>11.02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23.68</v>
      </c>
      <c r="C76" s="2">
        <f t="shared" si="9"/>
        <v>12.98</v>
      </c>
      <c r="D76" s="3"/>
      <c r="E76" s="2">
        <f t="shared" si="10"/>
        <v>669.55047062634787</v>
      </c>
      <c r="F76" s="2">
        <v>0.2</v>
      </c>
      <c r="G76" s="2">
        <f t="shared" si="11"/>
        <v>617.04371812986631</v>
      </c>
      <c r="H76" s="2">
        <v>0.2</v>
      </c>
      <c r="J76" s="2">
        <f>PERCENTILE($B$4:$B$58,0.9)-PERCENTILE($B$4:$B$58,0.75)</f>
        <v>15.060000000000009</v>
      </c>
      <c r="K76" s="2">
        <f>PERCENTILE($C$4:$C$58,0.9)-PERCENTILE($C$4:$C$58,0.75)</f>
        <v>19.838000000000005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26.15</v>
      </c>
      <c r="C77" s="2">
        <f t="shared" si="9"/>
        <v>72.400000000000006</v>
      </c>
      <c r="D77" s="3"/>
      <c r="E77" s="2">
        <f t="shared" si="10"/>
        <v>617.04371812986631</v>
      </c>
      <c r="F77" s="2">
        <v>0.1</v>
      </c>
      <c r="G77" s="2">
        <f t="shared" si="11"/>
        <v>573.68273608426898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26.15</v>
      </c>
      <c r="C78" s="2">
        <f t="shared" si="9"/>
        <v>72.400000000000006</v>
      </c>
      <c r="D78" s="3"/>
      <c r="E78" s="2">
        <f t="shared" si="10"/>
        <v>609.97764347826001</v>
      </c>
      <c r="F78" s="2">
        <v>0.09</v>
      </c>
      <c r="G78" s="2">
        <f t="shared" si="11"/>
        <v>567.65018120125728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41.57</v>
      </c>
      <c r="C79" s="2">
        <f t="shared" si="9"/>
        <v>40.6</v>
      </c>
      <c r="D79" s="3"/>
      <c r="E79" s="2">
        <f t="shared" si="10"/>
        <v>602.30130882659591</v>
      </c>
      <c r="F79" s="2">
        <v>0.08</v>
      </c>
      <c r="G79" s="2">
        <f t="shared" si="11"/>
        <v>561.05138375848287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41.57</v>
      </c>
      <c r="C80" s="2">
        <f t="shared" si="9"/>
        <v>40.6</v>
      </c>
      <c r="D80" s="3"/>
      <c r="E80" s="2">
        <f t="shared" si="10"/>
        <v>593.86077086583725</v>
      </c>
      <c r="F80" s="2">
        <v>7.0000000000000007E-2</v>
      </c>
      <c r="G80" s="2">
        <f t="shared" si="11"/>
        <v>553.74407713462563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13.96</v>
      </c>
      <c r="C81" s="2">
        <f t="shared" si="9"/>
        <v>13.03</v>
      </c>
      <c r="D81" s="3"/>
      <c r="E81" s="2">
        <f t="shared" si="10"/>
        <v>584.43400691975262</v>
      </c>
      <c r="F81" s="2">
        <v>0.06</v>
      </c>
      <c r="G81" s="2">
        <f t="shared" si="11"/>
        <v>545.52273225737304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11.3</v>
      </c>
      <c r="C82" s="2">
        <f t="shared" si="9"/>
        <v>17.16</v>
      </c>
      <c r="D82" s="3"/>
      <c r="E82" s="2">
        <f t="shared" si="10"/>
        <v>573.68273608426898</v>
      </c>
      <c r="F82" s="2">
        <v>0.05</v>
      </c>
      <c r="G82" s="2">
        <f t="shared" si="11"/>
        <v>536.07355335533691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11.3</v>
      </c>
      <c r="C83" s="2">
        <f t="shared" si="9"/>
        <v>17.16</v>
      </c>
      <c r="D83" s="3"/>
      <c r="E83" s="2">
        <f t="shared" si="10"/>
        <v>561.05138375848287</v>
      </c>
      <c r="F83" s="2">
        <v>0.04</v>
      </c>
      <c r="G83" s="2">
        <f t="shared" si="11"/>
        <v>524.88009532503838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30.46</v>
      </c>
      <c r="C84" s="2">
        <f t="shared" si="9"/>
        <v>14.98</v>
      </c>
      <c r="D84" s="3"/>
      <c r="E84" s="2">
        <f t="shared" si="10"/>
        <v>545.52273225737304</v>
      </c>
      <c r="F84" s="2">
        <v>0.03</v>
      </c>
      <c r="G84" s="2">
        <f t="shared" si="11"/>
        <v>510.99446209899912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30.46</v>
      </c>
      <c r="C85" s="2">
        <f t="shared" si="9"/>
        <v>14.98</v>
      </c>
      <c r="D85" s="3"/>
      <c r="E85" s="2">
        <f t="shared" si="10"/>
        <v>524.88009532503838</v>
      </c>
      <c r="F85" s="2">
        <v>0.02</v>
      </c>
      <c r="G85" s="2">
        <f t="shared" si="11"/>
        <v>492.34475156579214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54.48</v>
      </c>
      <c r="C86" s="2">
        <f t="shared" si="9"/>
        <v>29.1</v>
      </c>
      <c r="D86" s="3"/>
      <c r="E86" s="2">
        <f t="shared" si="10"/>
        <v>492.34475156579214</v>
      </c>
      <c r="F86" s="2">
        <v>0.01</v>
      </c>
      <c r="G86" s="2">
        <f t="shared" si="11"/>
        <v>462.56854526359456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54.48</v>
      </c>
      <c r="C87" s="2">
        <f t="shared" si="9"/>
        <v>29.1</v>
      </c>
      <c r="D87" s="3"/>
      <c r="E87" s="2">
        <f t="shared" si="10"/>
        <v>487.65775391406413</v>
      </c>
      <c r="F87" s="2">
        <v>8.9999999999999993E-3</v>
      </c>
      <c r="G87" s="2">
        <f t="shared" si="11"/>
        <v>458.24502084881385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20.13</v>
      </c>
      <c r="C88" s="2">
        <f t="shared" si="9"/>
        <v>13.48</v>
      </c>
      <c r="D88" s="3"/>
      <c r="E88" s="2">
        <f t="shared" si="10"/>
        <v>482.49009980388115</v>
      </c>
      <c r="F88" s="2">
        <v>8.0000000000000002E-3</v>
      </c>
      <c r="G88" s="2">
        <f t="shared" si="11"/>
        <v>453.46905261076233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20.13</v>
      </c>
      <c r="C89" s="2">
        <f t="shared" si="9"/>
        <v>13.48</v>
      </c>
      <c r="D89" s="3"/>
      <c r="E89" s="2">
        <f t="shared" si="10"/>
        <v>476.71967066551639</v>
      </c>
      <c r="F89" s="2">
        <v>7.0000000000000001E-3</v>
      </c>
      <c r="G89" s="2">
        <f t="shared" si="11"/>
        <v>448.12511453641309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82.77</v>
      </c>
      <c r="C90" s="2">
        <f t="shared" si="9"/>
        <v>92.19</v>
      </c>
      <c r="D90" s="3"/>
      <c r="E90" s="2">
        <f t="shared" si="10"/>
        <v>470.16949589384586</v>
      </c>
      <c r="F90" s="2">
        <v>6.0000000000000001E-3</v>
      </c>
      <c r="G90" s="2">
        <f t="shared" si="11"/>
        <v>442.04564248474094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82.77</v>
      </c>
      <c r="C91" s="2">
        <f t="shared" si="9"/>
        <v>92.19</v>
      </c>
      <c r="D91" s="3"/>
      <c r="E91" s="2">
        <f t="shared" si="10"/>
        <v>462.56854526359456</v>
      </c>
      <c r="F91" s="2">
        <v>5.0000000000000001E-3</v>
      </c>
      <c r="G91" s="2">
        <f t="shared" si="11"/>
        <v>434.97372689537303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14.01</v>
      </c>
      <c r="C92" s="2">
        <f t="shared" si="9"/>
        <v>21</v>
      </c>
      <c r="D92" s="3"/>
      <c r="E92" s="2">
        <f t="shared" si="10"/>
        <v>453.46905261076233</v>
      </c>
      <c r="F92" s="2">
        <v>4.0000000000000001E-3</v>
      </c>
      <c r="G92" s="2">
        <f t="shared" si="11"/>
        <v>426.48443381793703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21.18</v>
      </c>
      <c r="C93" s="2">
        <f t="shared" si="9"/>
        <v>20.86</v>
      </c>
      <c r="D93" s="3"/>
      <c r="E93" s="2">
        <f t="shared" si="10"/>
        <v>442.04564248474094</v>
      </c>
      <c r="F93" s="2">
        <v>3.0000000000000001E-3</v>
      </c>
      <c r="G93" s="2">
        <f t="shared" si="11"/>
        <v>415.79330034691077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21.18</v>
      </c>
      <c r="C94" s="2">
        <f t="shared" si="9"/>
        <v>20.86</v>
      </c>
      <c r="D94" s="3"/>
      <c r="E94" s="2">
        <f t="shared" si="10"/>
        <v>426.48443381793703</v>
      </c>
      <c r="F94" s="2">
        <v>2E-3</v>
      </c>
      <c r="G94" s="2">
        <f t="shared" si="11"/>
        <v>401.17329559697316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37.950000000000003</v>
      </c>
      <c r="C95" s="2">
        <f t="shared" si="9"/>
        <v>49.3</v>
      </c>
      <c r="D95" s="3"/>
      <c r="E95" s="2">
        <f t="shared" si="10"/>
        <v>401.17329559697316</v>
      </c>
      <c r="F95" s="2">
        <v>1E-3</v>
      </c>
      <c r="G95" s="2">
        <f t="shared" si="11"/>
        <v>377.26767361069653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37.950000000000003</v>
      </c>
      <c r="C96" s="2">
        <f t="shared" si="9"/>
        <v>49.3</v>
      </c>
      <c r="D96" s="3"/>
      <c r="E96" s="2">
        <f t="shared" si="10"/>
        <v>397.45465513580064</v>
      </c>
      <c r="F96" s="2">
        <v>8.9999999999999998E-4</v>
      </c>
      <c r="G96" s="2">
        <f t="shared" si="11"/>
        <v>373.74350825117818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54.73</v>
      </c>
      <c r="C97" s="2">
        <f t="shared" si="9"/>
        <v>23.78</v>
      </c>
      <c r="D97" s="3"/>
      <c r="E97" s="2">
        <f t="shared" si="10"/>
        <v>393.33489313815886</v>
      </c>
      <c r="F97" s="2">
        <v>8.0000000000000004E-4</v>
      </c>
      <c r="G97" s="2">
        <f t="shared" si="11"/>
        <v>369.83582759596771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54.73</v>
      </c>
      <c r="C98" s="2">
        <f t="shared" si="9"/>
        <v>23.78</v>
      </c>
      <c r="D98" s="3"/>
      <c r="E98" s="2">
        <f t="shared" si="10"/>
        <v>388.71066847752297</v>
      </c>
      <c r="F98" s="2">
        <v>6.9999999999999999E-4</v>
      </c>
      <c r="G98" s="2">
        <f t="shared" si="11"/>
        <v>365.44552664902392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68.069999999999993</v>
      </c>
      <c r="C99" s="2">
        <f t="shared" si="9"/>
        <v>29.23</v>
      </c>
      <c r="D99" s="3"/>
      <c r="E99" s="2">
        <f t="shared" si="10"/>
        <v>383.43182287701541</v>
      </c>
      <c r="F99" s="2">
        <v>5.9999999999999995E-4</v>
      </c>
      <c r="G99" s="2">
        <f t="shared" si="11"/>
        <v>360.42851678352594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68.069999999999993</v>
      </c>
      <c r="C100" s="2">
        <f t="shared" si="9"/>
        <v>29.23</v>
      </c>
      <c r="D100" s="3"/>
      <c r="E100" s="2">
        <f t="shared" si="10"/>
        <v>377.26767361069653</v>
      </c>
      <c r="F100" s="2">
        <v>5.0000000000000001E-4</v>
      </c>
      <c r="G100" s="2">
        <f t="shared" si="11"/>
        <v>354.5633021889555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16.260000000000002</v>
      </c>
      <c r="C101" s="2">
        <f t="shared" si="9"/>
        <v>11.85</v>
      </c>
      <c r="D101" s="3"/>
      <c r="E101" s="2">
        <f t="shared" si="10"/>
        <v>369.83582759596771</v>
      </c>
      <c r="F101" s="2">
        <v>4.0000000000000002E-4</v>
      </c>
      <c r="G101" s="2">
        <f t="shared" si="11"/>
        <v>347.48243056520363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11.6</v>
      </c>
      <c r="C102" s="2">
        <f t="shared" si="9"/>
        <v>51.27</v>
      </c>
      <c r="D102" s="3"/>
      <c r="E102" s="2">
        <f t="shared" si="10"/>
        <v>360.42851678352594</v>
      </c>
      <c r="F102" s="2">
        <v>2.9999999999999997E-4</v>
      </c>
      <c r="G102" s="2">
        <f t="shared" si="11"/>
        <v>338.50519455877742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11.6</v>
      </c>
      <c r="C103" s="2">
        <f t="shared" si="9"/>
        <v>51.27</v>
      </c>
      <c r="D103" s="3"/>
      <c r="E103" s="2">
        <f t="shared" si="10"/>
        <v>347.48243056520363</v>
      </c>
      <c r="F103" s="2">
        <v>2.0000000000000001E-4</v>
      </c>
      <c r="G103" s="2">
        <f t="shared" si="11"/>
        <v>326.12638504935313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14.62</v>
      </c>
      <c r="C104" s="2">
        <f t="shared" ref="C104:C135" si="13">IF(ISBLANK(VLOOKUP($A104,$A$4:$C$58,3,FALSE)),NA(),VLOOKUP($A104,$A$4:$C$58,3,FALSE))</f>
        <v>13.55</v>
      </c>
      <c r="D104" s="3"/>
      <c r="E104" s="2">
        <f t="shared" si="10"/>
        <v>326.12638504935313</v>
      </c>
      <c r="F104" s="2">
        <v>1E-4</v>
      </c>
      <c r="G104" s="2">
        <f t="shared" si="11"/>
        <v>305.64844238595697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14.62</v>
      </c>
      <c r="C105" s="2">
        <f t="shared" si="13"/>
        <v>13.55</v>
      </c>
      <c r="D105" s="3"/>
      <c r="E105" s="2">
        <f t="shared" ref="E105:E130" si="14">$I$61*($I$61+1)/4-TINV(F105*2,1000000000)*SQRT($I$61*($I$61+1)*(2*$I$61+1)/24)</f>
        <v>322.95971312965446</v>
      </c>
      <c r="F105" s="2">
        <v>9.0000000000000006E-5</v>
      </c>
      <c r="G105" s="2">
        <f t="shared" ref="G105:G130" si="15">$I$61*($I$61+1)/4-TINV(H105,1000000000)*SQRT($I$61*($I$61+1)*(2*$I$61+1)/24)</f>
        <v>302.6062501153063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63.55</v>
      </c>
      <c r="C106" s="2">
        <f t="shared" si="13"/>
        <v>27.8</v>
      </c>
      <c r="D106" s="3"/>
      <c r="E106" s="2">
        <f t="shared" si="14"/>
        <v>319.44318994687404</v>
      </c>
      <c r="F106" s="2">
        <v>8.0000000000000007E-5</v>
      </c>
      <c r="G106" s="2">
        <f t="shared" si="15"/>
        <v>299.22630433179108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63.55</v>
      </c>
      <c r="C107" s="2">
        <f t="shared" si="13"/>
        <v>27.8</v>
      </c>
      <c r="D107" s="3"/>
      <c r="E107" s="2">
        <f t="shared" si="14"/>
        <v>315.48590166033767</v>
      </c>
      <c r="F107" s="2">
        <v>6.9999999999999994E-5</v>
      </c>
      <c r="G107" s="2">
        <f t="shared" si="15"/>
        <v>295.4206718164391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27.25</v>
      </c>
      <c r="C108" s="2">
        <f t="shared" si="13"/>
        <v>12.88</v>
      </c>
      <c r="D108" s="3"/>
      <c r="E108" s="2">
        <f t="shared" si="14"/>
        <v>310.95553821207807</v>
      </c>
      <c r="F108" s="2">
        <v>6.0000000000000002E-5</v>
      </c>
      <c r="G108" s="2">
        <f t="shared" si="15"/>
        <v>291.06131896130177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27.25</v>
      </c>
      <c r="C109" s="2">
        <f t="shared" si="13"/>
        <v>12.88</v>
      </c>
      <c r="D109" s="3"/>
      <c r="E109" s="2">
        <f t="shared" si="14"/>
        <v>305.64844238595697</v>
      </c>
      <c r="F109" s="2">
        <v>5.0000000000000002E-5</v>
      </c>
      <c r="G109" s="2">
        <f t="shared" si="15"/>
        <v>285.95110467609823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27.45</v>
      </c>
      <c r="C110" s="2">
        <f t="shared" si="13"/>
        <v>54</v>
      </c>
      <c r="D110" s="3"/>
      <c r="E110" s="2">
        <f t="shared" si="14"/>
        <v>299.22630433179108</v>
      </c>
      <c r="F110" s="2">
        <v>4.0000000000000003E-5</v>
      </c>
      <c r="G110" s="2">
        <f t="shared" si="15"/>
        <v>279.76236497762494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27.45</v>
      </c>
      <c r="C111" s="2">
        <f t="shared" si="13"/>
        <v>54</v>
      </c>
      <c r="D111" s="3"/>
      <c r="E111" s="2">
        <f t="shared" si="14"/>
        <v>291.06131896130177</v>
      </c>
      <c r="F111" s="2">
        <v>3.0000000000000001E-5</v>
      </c>
      <c r="G111" s="2">
        <f t="shared" si="15"/>
        <v>271.88669366448357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48.22</v>
      </c>
      <c r="C112" s="2">
        <f t="shared" si="13"/>
        <v>19.55</v>
      </c>
      <c r="D112" s="3"/>
      <c r="E112" s="2">
        <f t="shared" si="14"/>
        <v>279.76236497762494</v>
      </c>
      <c r="F112" s="2">
        <v>2.0000000000000002E-5</v>
      </c>
      <c r="G112" s="2">
        <f t="shared" si="15"/>
        <v>260.97496356816265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16.68</v>
      </c>
      <c r="C113" s="2">
        <f t="shared" si="13"/>
        <v>13.45</v>
      </c>
      <c r="D113" s="3"/>
      <c r="E113" s="2">
        <f t="shared" si="14"/>
        <v>260.97496356816265</v>
      </c>
      <c r="F113" s="2">
        <v>1.0000000000000001E-5</v>
      </c>
      <c r="G113" s="2">
        <f t="shared" si="15"/>
        <v>242.7996640587528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16.68</v>
      </c>
      <c r="C114" s="2">
        <f t="shared" si="13"/>
        <v>13.45</v>
      </c>
      <c r="D114" s="3"/>
      <c r="E114" s="2">
        <f t="shared" si="14"/>
        <v>258.17426989142331</v>
      </c>
      <c r="F114" s="2">
        <v>9.0000000000000002E-6</v>
      </c>
      <c r="G114" s="2">
        <f t="shared" si="15"/>
        <v>240.08699483629721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27.29</v>
      </c>
      <c r="C115" s="2" t="str">
        <f t="shared" si="13"/>
        <v>fault</v>
      </c>
      <c r="D115" s="3"/>
      <c r="E115" s="2">
        <f t="shared" si="14"/>
        <v>255.05982788038727</v>
      </c>
      <c r="F115" s="2">
        <v>7.9999999999999996E-6</v>
      </c>
      <c r="G115" s="2">
        <f t="shared" si="15"/>
        <v>237.06949452586093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27.29</v>
      </c>
      <c r="C116" s="2" t="str">
        <f t="shared" si="13"/>
        <v>fault</v>
      </c>
      <c r="D116" s="3"/>
      <c r="E116" s="2">
        <f t="shared" si="14"/>
        <v>251.54965471203138</v>
      </c>
      <c r="F116" s="2">
        <v>6.9999999999999999E-6</v>
      </c>
      <c r="G116" s="2">
        <f t="shared" si="15"/>
        <v>233.66740177975021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20.81</v>
      </c>
      <c r="C117" s="2">
        <f t="shared" si="13"/>
        <v>17.989999999999998</v>
      </c>
      <c r="D117" s="3"/>
      <c r="E117" s="2">
        <f t="shared" si="14"/>
        <v>247.52429588337986</v>
      </c>
      <c r="F117" s="2">
        <v>6.0000000000000002E-6</v>
      </c>
      <c r="G117" s="2">
        <f t="shared" si="15"/>
        <v>229.7644812785428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20.81</v>
      </c>
      <c r="C118" s="2">
        <f t="shared" si="13"/>
        <v>17.989999999999998</v>
      </c>
      <c r="D118" s="3"/>
      <c r="E118" s="2">
        <f t="shared" si="14"/>
        <v>242.7996640587528</v>
      </c>
      <c r="F118" s="2">
        <v>5.0000000000000004E-6</v>
      </c>
      <c r="G118" s="2">
        <f t="shared" si="15"/>
        <v>225.18153796213346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30.54</v>
      </c>
      <c r="C119" s="2">
        <f t="shared" si="13"/>
        <v>11.43</v>
      </c>
      <c r="D119" s="3"/>
      <c r="E119" s="2">
        <f t="shared" si="14"/>
        <v>237.06949452586093</v>
      </c>
      <c r="F119" s="2">
        <v>3.9999999999999998E-6</v>
      </c>
      <c r="G119" s="2">
        <f t="shared" si="15"/>
        <v>219.62035382467002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30.54</v>
      </c>
      <c r="C120" s="2">
        <f t="shared" si="13"/>
        <v>11.43</v>
      </c>
      <c r="D120" s="3"/>
      <c r="E120" s="2">
        <f t="shared" si="14"/>
        <v>229.7644812785428</v>
      </c>
      <c r="F120" s="2">
        <v>3.0000000000000001E-6</v>
      </c>
      <c r="G120" s="2">
        <f t="shared" si="15"/>
        <v>212.52635007835056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14.61</v>
      </c>
      <c r="C121" s="2">
        <f t="shared" si="13"/>
        <v>8.19</v>
      </c>
      <c r="D121" s="3"/>
      <c r="E121" s="2">
        <f t="shared" si="14"/>
        <v>219.62035382467002</v>
      </c>
      <c r="F121" s="2">
        <v>1.9999999999999999E-6</v>
      </c>
      <c r="G121" s="2">
        <f t="shared" si="15"/>
        <v>202.66730502200733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19.95</v>
      </c>
      <c r="C122" s="2">
        <f t="shared" si="13"/>
        <v>20.88</v>
      </c>
      <c r="D122" s="3"/>
      <c r="E122" s="2">
        <f t="shared" si="14"/>
        <v>202.66730502200733</v>
      </c>
      <c r="F122" s="2">
        <v>9.9999999999999995E-7</v>
      </c>
      <c r="G122" s="2">
        <f t="shared" si="15"/>
        <v>186.17111001480464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19.95</v>
      </c>
      <c r="C123" s="2">
        <f t="shared" si="13"/>
        <v>20.88</v>
      </c>
      <c r="D123" s="3"/>
      <c r="E123" s="2">
        <f t="shared" si="14"/>
        <v>200.13129162638802</v>
      </c>
      <c r="F123" s="2">
        <v>8.9999999999999996E-7</v>
      </c>
      <c r="G123" s="2">
        <f t="shared" si="15"/>
        <v>183.70142121093545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32.82</v>
      </c>
      <c r="C124" s="2">
        <f t="shared" si="13"/>
        <v>17</v>
      </c>
      <c r="D124" s="3"/>
      <c r="E124" s="2">
        <f t="shared" si="14"/>
        <v>197.30859570447092</v>
      </c>
      <c r="F124" s="2">
        <v>7.9999999999999996E-7</v>
      </c>
      <c r="G124" s="2">
        <f t="shared" si="15"/>
        <v>180.95195077167773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32.82</v>
      </c>
      <c r="C125" s="2">
        <f t="shared" si="13"/>
        <v>17</v>
      </c>
      <c r="D125" s="3"/>
      <c r="E125" s="2">
        <f t="shared" si="14"/>
        <v>194.12401944335295</v>
      </c>
      <c r="F125" s="2">
        <v>6.9999999999999997E-7</v>
      </c>
      <c r="G125" s="2">
        <f t="shared" si="15"/>
        <v>177.8492425161329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22.4</v>
      </c>
      <c r="C126" s="2">
        <f t="shared" si="13"/>
        <v>47.01</v>
      </c>
      <c r="D126" s="3"/>
      <c r="E126" s="2">
        <f t="shared" si="14"/>
        <v>190.46790356213342</v>
      </c>
      <c r="F126" s="2">
        <v>5.9999999999999997E-7</v>
      </c>
      <c r="G126" s="2">
        <f t="shared" si="15"/>
        <v>174.28615425371288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22.4</v>
      </c>
      <c r="C127" s="2">
        <f t="shared" si="13"/>
        <v>47.01</v>
      </c>
      <c r="D127" s="3"/>
      <c r="E127" s="2">
        <f t="shared" si="14"/>
        <v>186.17111001480464</v>
      </c>
      <c r="F127" s="2">
        <v>4.9999999999999998E-7</v>
      </c>
      <c r="G127" s="2">
        <f t="shared" si="15"/>
        <v>170.09739903367165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27.89</v>
      </c>
      <c r="C128" s="2">
        <f t="shared" si="13"/>
        <v>17.73</v>
      </c>
      <c r="D128" s="3"/>
      <c r="E128" s="2">
        <f t="shared" si="14"/>
        <v>180.95195077167773</v>
      </c>
      <c r="F128" s="2">
        <v>3.9999999999999998E-7</v>
      </c>
      <c r="G128" s="2">
        <f t="shared" si="15"/>
        <v>165.00762655507788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27.89</v>
      </c>
      <c r="C129" s="2">
        <f t="shared" si="13"/>
        <v>17.73</v>
      </c>
      <c r="D129" s="3"/>
      <c r="E129" s="2">
        <f t="shared" si="14"/>
        <v>174.28615425371288</v>
      </c>
      <c r="F129" s="2">
        <v>2.9999999999999999E-7</v>
      </c>
      <c r="G129" s="2">
        <f t="shared" si="15"/>
        <v>158.50420110050072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17.18</v>
      </c>
      <c r="C130" s="2">
        <f t="shared" si="13"/>
        <v>19.53</v>
      </c>
      <c r="D130" s="3"/>
      <c r="E130" s="2">
        <f t="shared" si="14"/>
        <v>165.00762655507788</v>
      </c>
      <c r="F130" s="2">
        <v>1.9999999999999999E-7</v>
      </c>
      <c r="G130" s="2">
        <f t="shared" si="15"/>
        <v>149.44647542197561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17.18</v>
      </c>
      <c r="C131" s="2">
        <f t="shared" si="13"/>
        <v>19.53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21.07</v>
      </c>
      <c r="C132" s="2">
        <f t="shared" si="13"/>
        <v>15.11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19.809999999999999</v>
      </c>
      <c r="C133" s="2">
        <f t="shared" si="13"/>
        <v>16.8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19.809999999999999</v>
      </c>
      <c r="C134" s="2">
        <f t="shared" si="13"/>
        <v>16.8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30.4</v>
      </c>
      <c r="C135" s="2">
        <f t="shared" si="13"/>
        <v>43.12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30.4</v>
      </c>
      <c r="C136" s="2">
        <f t="shared" ref="C136:C171" si="17">IF(ISBLANK(VLOOKUP($A136,$A$4:$C$58,3,FALSE)),NA(),VLOOKUP($A136,$A$4:$C$58,3,FALSE))</f>
        <v>43.12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15.85</v>
      </c>
      <c r="C137" s="2">
        <f t="shared" si="17"/>
        <v>10.16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15.85</v>
      </c>
      <c r="C138" s="2">
        <f t="shared" si="17"/>
        <v>10.16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19.55</v>
      </c>
      <c r="C139" s="2">
        <f t="shared" si="17"/>
        <v>10.11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19.55</v>
      </c>
      <c r="C140" s="2">
        <f t="shared" si="17"/>
        <v>10.11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16.36</v>
      </c>
      <c r="C141" s="2">
        <f t="shared" si="17"/>
        <v>33.25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13.41</v>
      </c>
      <c r="C142" s="2">
        <f t="shared" si="17"/>
        <v>7.11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13.41</v>
      </c>
      <c r="C143" s="2">
        <f t="shared" si="17"/>
        <v>7.11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19.25</v>
      </c>
      <c r="C144" s="2">
        <f t="shared" si="17"/>
        <v>8.31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19.25</v>
      </c>
      <c r="C145" s="2">
        <f t="shared" si="17"/>
        <v>8.31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35.18</v>
      </c>
      <c r="C146" s="2">
        <f t="shared" si="17"/>
        <v>18.010000000000002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35.18</v>
      </c>
      <c r="C147" s="2">
        <f t="shared" si="17"/>
        <v>18.010000000000002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15.63</v>
      </c>
      <c r="C148" s="2">
        <f t="shared" si="17"/>
        <v>9.9499999999999993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15.63</v>
      </c>
      <c r="C149" s="2">
        <f t="shared" si="17"/>
        <v>9.9499999999999993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17.72</v>
      </c>
      <c r="C150" s="2">
        <f t="shared" si="17"/>
        <v>12.88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17.72</v>
      </c>
      <c r="C151" s="2">
        <f t="shared" si="17"/>
        <v>12.88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12.86</v>
      </c>
      <c r="C152" s="2">
        <f t="shared" si="17"/>
        <v>8.1999999999999993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32.880000000000003</v>
      </c>
      <c r="C153" s="2">
        <f t="shared" si="17"/>
        <v>11.16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32.880000000000003</v>
      </c>
      <c r="C154" s="2">
        <f t="shared" si="17"/>
        <v>11.16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21.23</v>
      </c>
      <c r="C155" s="2">
        <f t="shared" si="17"/>
        <v>11.8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21.23</v>
      </c>
      <c r="C156" s="2">
        <f t="shared" si="17"/>
        <v>11.8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11.66</v>
      </c>
      <c r="C157" s="2">
        <f t="shared" si="17"/>
        <v>25.8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11.66</v>
      </c>
      <c r="C158" s="2">
        <f t="shared" si="17"/>
        <v>25.8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34.549999999999997</v>
      </c>
      <c r="C159" s="2">
        <f t="shared" si="17"/>
        <v>17.78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34.549999999999997</v>
      </c>
      <c r="C160" s="2">
        <f t="shared" si="17"/>
        <v>17.78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11.06</v>
      </c>
      <c r="C161" s="2">
        <f t="shared" si="17"/>
        <v>11.51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29</v>
      </c>
      <c r="C162" s="2">
        <f t="shared" si="17"/>
        <v>41.5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29</v>
      </c>
      <c r="C163" s="2">
        <f t="shared" si="17"/>
        <v>41.5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11.41</v>
      </c>
      <c r="C164" s="2">
        <f t="shared" si="17"/>
        <v>9.77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11.41</v>
      </c>
      <c r="C165" s="2">
        <f t="shared" si="17"/>
        <v>9.77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40.85</v>
      </c>
      <c r="C166" s="2">
        <f t="shared" si="17"/>
        <v>7.95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40.85</v>
      </c>
      <c r="C167" s="2">
        <f t="shared" si="17"/>
        <v>7.95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14.1</v>
      </c>
      <c r="C168" s="2">
        <f t="shared" si="17"/>
        <v>65.47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14.1</v>
      </c>
      <c r="C169" s="2">
        <f t="shared" si="17"/>
        <v>65.47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22.4</v>
      </c>
      <c r="C170" s="2">
        <f t="shared" si="17"/>
        <v>22.9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22.4</v>
      </c>
      <c r="C171" s="2">
        <f t="shared" si="17"/>
        <v>22.9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C01F-0B57-4C2B-BB76-48845D88D3AF}">
  <dimension ref="A1:S171"/>
  <sheetViews>
    <sheetView topLeftCell="A52" zoomScaleNormal="100" workbookViewId="0">
      <selection activeCell="C3" sqref="C3:C58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Mcimobi</v>
      </c>
      <c r="Q2" s="62">
        <f>K71</f>
        <v>2</v>
      </c>
    </row>
    <row r="3" spans="1:17">
      <c r="A3" s="40" t="s">
        <v>147</v>
      </c>
      <c r="B3" s="40" t="s">
        <v>4</v>
      </c>
      <c r="C3" s="40">
        <v>2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45.560000000000009</v>
      </c>
      <c r="Q3" s="59">
        <f>Q4+K76</f>
        <v>60.936000000000035</v>
      </c>
    </row>
    <row r="4" spans="1:17">
      <c r="A4" s="3" t="s">
        <v>112</v>
      </c>
      <c r="B4" s="39">
        <v>26.43</v>
      </c>
      <c r="C4" s="39">
        <v>25.13</v>
      </c>
      <c r="D4" s="2">
        <f t="shared" ref="D4:D35" si="1">IF(C4="","",IF(B4="","",(B4-C4)))</f>
        <v>1.3000000000000007</v>
      </c>
      <c r="H4" s="3" t="str">
        <f t="shared" si="0"/>
        <v>n=1</v>
      </c>
      <c r="I4" s="2">
        <f t="shared" ref="I4:I35" si="2">IF(B4="","",IF(C4="","",ABS(B4-C4)))</f>
        <v>1.3000000000000007</v>
      </c>
      <c r="J4" s="2" t="e">
        <f t="shared" ref="J4:J35" si="3">IF(I4="","",SIGN($B4-$C4)*(RANK(I4,I$4:I$58,1)-COUNTIF(I$4:I$58,0)+COUNTIF($I$4:$I$58,$I4)/2-0.5))</f>
        <v>#VALUE!</v>
      </c>
      <c r="O4" s="60">
        <v>0.75</v>
      </c>
      <c r="P4" s="59">
        <f>P5+J75</f>
        <v>30.5</v>
      </c>
      <c r="Q4" s="59">
        <f>Q5+K75</f>
        <v>44.53</v>
      </c>
    </row>
    <row r="5" spans="1:17">
      <c r="A5" s="3" t="s">
        <v>111</v>
      </c>
      <c r="B5" s="39">
        <v>16.23</v>
      </c>
      <c r="C5" s="39">
        <v>20.16</v>
      </c>
      <c r="D5" s="2">
        <f t="shared" si="1"/>
        <v>-3.9299999999999997</v>
      </c>
      <c r="H5" s="3" t="str">
        <f t="shared" si="0"/>
        <v>n=2</v>
      </c>
      <c r="I5" s="2">
        <f t="shared" si="2"/>
        <v>3.9299999999999997</v>
      </c>
      <c r="J5" s="2" t="e">
        <f t="shared" si="3"/>
        <v>#VALUE!</v>
      </c>
      <c r="O5" s="60">
        <v>0.5</v>
      </c>
      <c r="P5" s="59">
        <f>P6+J74</f>
        <v>21.18</v>
      </c>
      <c r="Q5" s="59">
        <f>Q6+K74</f>
        <v>27.68</v>
      </c>
    </row>
    <row r="6" spans="1:17">
      <c r="A6" s="3" t="s">
        <v>110</v>
      </c>
      <c r="B6" s="39">
        <v>23.68</v>
      </c>
      <c r="C6" s="39">
        <v>33.11</v>
      </c>
      <c r="D6" s="2">
        <f t="shared" si="1"/>
        <v>-9.43</v>
      </c>
      <c r="H6" s="3" t="str">
        <f t="shared" si="0"/>
        <v>n=3</v>
      </c>
      <c r="I6" s="2">
        <f t="shared" si="2"/>
        <v>9.43</v>
      </c>
      <c r="J6" s="2" t="e">
        <f t="shared" si="3"/>
        <v>#VALUE!</v>
      </c>
      <c r="O6" s="60">
        <v>0.25</v>
      </c>
      <c r="P6" s="59">
        <f>P7+J73</f>
        <v>16.04</v>
      </c>
      <c r="Q6" s="59">
        <f>Q7+K73</f>
        <v>19.25</v>
      </c>
    </row>
    <row r="7" spans="1:17">
      <c r="A7" s="3" t="s">
        <v>109</v>
      </c>
      <c r="B7" s="39">
        <v>26.15</v>
      </c>
      <c r="C7" s="39">
        <v>46.35</v>
      </c>
      <c r="D7" s="2">
        <f t="shared" si="1"/>
        <v>-20.200000000000003</v>
      </c>
      <c r="H7" s="3" t="str">
        <f t="shared" si="0"/>
        <v>n=4</v>
      </c>
      <c r="I7" s="2">
        <f t="shared" si="2"/>
        <v>20.200000000000003</v>
      </c>
      <c r="J7" s="2" t="e">
        <f t="shared" si="3"/>
        <v>#VALUE!</v>
      </c>
      <c r="O7" s="60">
        <v>0.1</v>
      </c>
      <c r="P7" s="59">
        <f>J72</f>
        <v>13.08</v>
      </c>
      <c r="Q7" s="59">
        <f>K72</f>
        <v>14.508000000000001</v>
      </c>
    </row>
    <row r="8" spans="1:17">
      <c r="A8" s="3" t="s">
        <v>108</v>
      </c>
      <c r="B8" s="39">
        <v>41.57</v>
      </c>
      <c r="C8" s="39">
        <v>39.21</v>
      </c>
      <c r="D8" s="2">
        <f t="shared" si="1"/>
        <v>2.3599999999999994</v>
      </c>
      <c r="H8" s="3" t="str">
        <f t="shared" si="0"/>
        <v>n=5</v>
      </c>
      <c r="I8" s="2">
        <f t="shared" si="2"/>
        <v>2.3599999999999994</v>
      </c>
      <c r="J8" s="2" t="e">
        <f t="shared" si="3"/>
        <v>#VALUE!</v>
      </c>
    </row>
    <row r="9" spans="1:17">
      <c r="A9" s="3" t="s">
        <v>107</v>
      </c>
      <c r="B9" s="39">
        <v>13.96</v>
      </c>
      <c r="C9" s="39" t="s">
        <v>20</v>
      </c>
      <c r="D9" s="2" t="e">
        <f t="shared" si="1"/>
        <v>#VALUE!</v>
      </c>
      <c r="H9" s="3" t="str">
        <f t="shared" si="0"/>
        <v>n=6</v>
      </c>
      <c r="I9" s="2" t="e">
        <f t="shared" si="2"/>
        <v>#VALUE!</v>
      </c>
      <c r="J9" s="2" t="e">
        <f t="shared" si="3"/>
        <v>#VALUE!</v>
      </c>
    </row>
    <row r="10" spans="1:17">
      <c r="A10" s="3" t="s">
        <v>106</v>
      </c>
      <c r="B10" s="39">
        <v>11.3</v>
      </c>
      <c r="C10" s="39">
        <v>41.07</v>
      </c>
      <c r="D10" s="2">
        <f t="shared" si="1"/>
        <v>-29.77</v>
      </c>
      <c r="H10" s="3" t="str">
        <f t="shared" si="0"/>
        <v>n=7</v>
      </c>
      <c r="I10" s="2">
        <f t="shared" si="2"/>
        <v>29.77</v>
      </c>
      <c r="J10" s="2" t="e">
        <f t="shared" si="3"/>
        <v>#VALUE!</v>
      </c>
    </row>
    <row r="11" spans="1:17">
      <c r="A11" s="3" t="s">
        <v>105</v>
      </c>
      <c r="B11" s="39">
        <v>30.46</v>
      </c>
      <c r="C11" s="39">
        <v>19.18</v>
      </c>
      <c r="D11" s="2">
        <f t="shared" si="1"/>
        <v>11.280000000000001</v>
      </c>
      <c r="H11" s="3" t="str">
        <f t="shared" si="0"/>
        <v>n=8</v>
      </c>
      <c r="I11" s="2">
        <f t="shared" si="2"/>
        <v>11.280000000000001</v>
      </c>
      <c r="J11" s="2" t="e">
        <f t="shared" si="3"/>
        <v>#VALUE!</v>
      </c>
    </row>
    <row r="12" spans="1:17">
      <c r="A12" s="3" t="s">
        <v>104</v>
      </c>
      <c r="B12" s="39">
        <v>54.48</v>
      </c>
      <c r="C12" s="39">
        <v>81.150000000000006</v>
      </c>
      <c r="D12" s="2">
        <f t="shared" si="1"/>
        <v>-26.670000000000009</v>
      </c>
      <c r="H12" s="3" t="str">
        <f t="shared" si="0"/>
        <v>n=9</v>
      </c>
      <c r="I12" s="2">
        <f t="shared" si="2"/>
        <v>26.670000000000009</v>
      </c>
      <c r="J12" s="2" t="e">
        <f t="shared" si="3"/>
        <v>#VALUE!</v>
      </c>
    </row>
    <row r="13" spans="1:17">
      <c r="A13" s="3" t="s">
        <v>103</v>
      </c>
      <c r="B13" s="39">
        <v>20.13</v>
      </c>
      <c r="C13" s="39">
        <v>26.33</v>
      </c>
      <c r="D13" s="2">
        <f t="shared" si="1"/>
        <v>-6.1999999999999993</v>
      </c>
      <c r="H13" s="3" t="str">
        <f t="shared" si="0"/>
        <v>n=10</v>
      </c>
      <c r="I13" s="2">
        <f t="shared" si="2"/>
        <v>6.1999999999999993</v>
      </c>
      <c r="J13" s="2" t="e">
        <f t="shared" si="3"/>
        <v>#VALUE!</v>
      </c>
    </row>
    <row r="14" spans="1:17">
      <c r="A14" s="3" t="s">
        <v>102</v>
      </c>
      <c r="B14" s="39">
        <v>82.77</v>
      </c>
      <c r="C14" s="39">
        <v>52.17</v>
      </c>
      <c r="D14" s="2">
        <f t="shared" si="1"/>
        <v>30.599999999999994</v>
      </c>
      <c r="H14" s="3" t="str">
        <f t="shared" si="0"/>
        <v>n=11</v>
      </c>
      <c r="I14" s="2">
        <f t="shared" si="2"/>
        <v>30.599999999999994</v>
      </c>
      <c r="J14" s="2" t="e">
        <f t="shared" si="3"/>
        <v>#VALUE!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14.01</v>
      </c>
      <c r="C15" s="39">
        <v>65.19</v>
      </c>
      <c r="D15" s="2">
        <f t="shared" si="1"/>
        <v>-51.18</v>
      </c>
      <c r="H15" s="3" t="str">
        <f t="shared" si="0"/>
        <v>n=12</v>
      </c>
      <c r="I15" s="2">
        <f t="shared" si="2"/>
        <v>51.18</v>
      </c>
      <c r="J15" s="2" t="e">
        <f t="shared" si="3"/>
        <v>#VALUE!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21.18</v>
      </c>
      <c r="C16" s="39">
        <v>43.08</v>
      </c>
      <c r="D16" s="2">
        <f t="shared" si="1"/>
        <v>-21.9</v>
      </c>
      <c r="H16" s="3" t="str">
        <f t="shared" si="0"/>
        <v>n=13</v>
      </c>
      <c r="I16" s="2">
        <f t="shared" si="2"/>
        <v>21.9</v>
      </c>
      <c r="J16" s="2" t="e">
        <f t="shared" si="3"/>
        <v>#VALUE!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37.950000000000003</v>
      </c>
      <c r="C17" s="39">
        <v>24.95</v>
      </c>
      <c r="D17" s="2">
        <f t="shared" si="1"/>
        <v>13.000000000000004</v>
      </c>
      <c r="H17" s="3" t="str">
        <f t="shared" si="0"/>
        <v>n=14</v>
      </c>
      <c r="I17" s="2">
        <f t="shared" si="2"/>
        <v>13.000000000000004</v>
      </c>
      <c r="J17" s="2" t="e">
        <f t="shared" si="3"/>
        <v>#VALUE!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54.73</v>
      </c>
      <c r="C18" s="39">
        <v>72.2</v>
      </c>
      <c r="D18" s="2">
        <f t="shared" si="1"/>
        <v>-17.470000000000006</v>
      </c>
      <c r="H18" s="3" t="str">
        <f t="shared" si="0"/>
        <v>n=15</v>
      </c>
      <c r="I18" s="2">
        <f t="shared" si="2"/>
        <v>17.470000000000006</v>
      </c>
      <c r="J18" s="2" t="e">
        <f t="shared" si="3"/>
        <v>#VALUE!</v>
      </c>
    </row>
    <row r="19" spans="1:17">
      <c r="A19" s="3" t="s">
        <v>97</v>
      </c>
      <c r="B19" s="39">
        <v>68.069999999999993</v>
      </c>
      <c r="C19" s="39">
        <v>49.33</v>
      </c>
      <c r="D19" s="2">
        <f t="shared" si="1"/>
        <v>18.739999999999995</v>
      </c>
      <c r="H19" s="3" t="str">
        <f t="shared" si="0"/>
        <v>n=16</v>
      </c>
      <c r="I19" s="2">
        <f t="shared" si="2"/>
        <v>18.739999999999995</v>
      </c>
      <c r="J19" s="2" t="e">
        <f t="shared" si="3"/>
        <v>#VALUE!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16.260000000000002</v>
      </c>
      <c r="C20" s="39">
        <v>32.72</v>
      </c>
      <c r="D20" s="2">
        <f t="shared" si="1"/>
        <v>-16.459999999999997</v>
      </c>
      <c r="H20" s="3" t="str">
        <f t="shared" si="0"/>
        <v>n=17</v>
      </c>
      <c r="I20" s="2">
        <f t="shared" si="2"/>
        <v>16.459999999999997</v>
      </c>
      <c r="J20" s="2" t="e">
        <f t="shared" si="3"/>
        <v>#VALUE!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11.6</v>
      </c>
      <c r="C21" s="39">
        <v>48.25</v>
      </c>
      <c r="D21" s="2">
        <f t="shared" si="1"/>
        <v>-36.65</v>
      </c>
      <c r="H21" s="3" t="str">
        <f t="shared" si="0"/>
        <v>n=18</v>
      </c>
      <c r="I21" s="2">
        <f t="shared" si="2"/>
        <v>36.65</v>
      </c>
      <c r="J21" s="2" t="e">
        <f t="shared" si="3"/>
        <v>#VALUE!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14.62</v>
      </c>
      <c r="C22" s="39">
        <v>54.18</v>
      </c>
      <c r="D22" s="2">
        <f t="shared" si="1"/>
        <v>-39.56</v>
      </c>
      <c r="H22" s="3" t="str">
        <f t="shared" si="0"/>
        <v>n=19</v>
      </c>
      <c r="I22" s="2">
        <f t="shared" si="2"/>
        <v>39.56</v>
      </c>
      <c r="J22" s="2" t="e">
        <f t="shared" si="3"/>
        <v>#VALUE!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63.55</v>
      </c>
      <c r="C23" s="39">
        <v>50.77</v>
      </c>
      <c r="D23" s="2">
        <f t="shared" si="1"/>
        <v>12.779999999999994</v>
      </c>
      <c r="H23" s="3" t="str">
        <f t="shared" si="0"/>
        <v>n=20</v>
      </c>
      <c r="I23" s="2">
        <f t="shared" si="2"/>
        <v>12.779999999999994</v>
      </c>
      <c r="J23" s="2" t="e">
        <f t="shared" si="3"/>
        <v>#VALUE!</v>
      </c>
    </row>
    <row r="24" spans="1:17">
      <c r="A24" s="3" t="s">
        <v>92</v>
      </c>
      <c r="B24" s="39">
        <v>27.25</v>
      </c>
      <c r="C24" s="39">
        <v>15.7</v>
      </c>
      <c r="D24" s="2">
        <f t="shared" si="1"/>
        <v>11.55</v>
      </c>
      <c r="H24" s="3" t="str">
        <f t="shared" si="0"/>
        <v>n=21</v>
      </c>
      <c r="I24" s="2">
        <f t="shared" si="2"/>
        <v>11.55</v>
      </c>
      <c r="J24" s="2" t="e">
        <f t="shared" si="3"/>
        <v>#VALUE!</v>
      </c>
    </row>
    <row r="25" spans="1:17">
      <c r="A25" s="3" t="s">
        <v>91</v>
      </c>
      <c r="B25" s="39">
        <v>27.45</v>
      </c>
      <c r="C25" s="39">
        <v>17.48</v>
      </c>
      <c r="D25" s="2">
        <f t="shared" si="1"/>
        <v>9.9699999999999989</v>
      </c>
      <c r="H25" s="3" t="str">
        <f t="shared" si="0"/>
        <v>n=22</v>
      </c>
      <c r="I25" s="2">
        <f t="shared" si="2"/>
        <v>9.9699999999999989</v>
      </c>
      <c r="J25" s="2" t="e">
        <f t="shared" si="3"/>
        <v>#VALUE!</v>
      </c>
    </row>
    <row r="26" spans="1:17">
      <c r="A26" s="3" t="s">
        <v>90</v>
      </c>
      <c r="B26" s="39">
        <v>48.22</v>
      </c>
      <c r="C26" s="39">
        <v>27.68</v>
      </c>
      <c r="D26" s="2">
        <f t="shared" si="1"/>
        <v>20.54</v>
      </c>
      <c r="H26" s="3" t="str">
        <f t="shared" si="0"/>
        <v>n=23</v>
      </c>
      <c r="I26" s="2">
        <f t="shared" si="2"/>
        <v>20.54</v>
      </c>
      <c r="J26" s="2" t="e">
        <f t="shared" si="3"/>
        <v>#VALUE!</v>
      </c>
    </row>
    <row r="27" spans="1:17">
      <c r="A27" s="3" t="s">
        <v>89</v>
      </c>
      <c r="B27" s="39">
        <v>16.68</v>
      </c>
      <c r="C27" s="39">
        <v>28.18</v>
      </c>
      <c r="D27" s="2">
        <f t="shared" si="1"/>
        <v>-11.5</v>
      </c>
      <c r="H27" s="3" t="str">
        <f t="shared" si="0"/>
        <v>n=24</v>
      </c>
      <c r="I27" s="2">
        <f t="shared" si="2"/>
        <v>11.5</v>
      </c>
      <c r="J27" s="2" t="e">
        <f t="shared" si="3"/>
        <v>#VALUE!</v>
      </c>
    </row>
    <row r="28" spans="1:17">
      <c r="A28" s="3" t="s">
        <v>88</v>
      </c>
      <c r="B28" s="39">
        <v>27.29</v>
      </c>
      <c r="C28" s="39">
        <v>20.59</v>
      </c>
      <c r="D28" s="2">
        <f t="shared" si="1"/>
        <v>6.6999999999999993</v>
      </c>
      <c r="H28" s="3" t="str">
        <f t="shared" si="0"/>
        <v>n=25</v>
      </c>
      <c r="I28" s="2">
        <f t="shared" si="2"/>
        <v>6.6999999999999993</v>
      </c>
      <c r="J28" s="2" t="e">
        <f t="shared" si="3"/>
        <v>#VALUE!</v>
      </c>
    </row>
    <row r="29" spans="1:17">
      <c r="A29" s="3" t="s">
        <v>87</v>
      </c>
      <c r="B29" s="39">
        <v>20.81</v>
      </c>
      <c r="C29" s="39">
        <v>25.54</v>
      </c>
      <c r="D29" s="2">
        <f t="shared" si="1"/>
        <v>-4.7300000000000004</v>
      </c>
      <c r="H29" s="3" t="str">
        <f t="shared" si="0"/>
        <v>n=26</v>
      </c>
      <c r="I29" s="2">
        <f t="shared" si="2"/>
        <v>4.7300000000000004</v>
      </c>
      <c r="J29" s="2" t="e">
        <f t="shared" si="3"/>
        <v>#VALUE!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30.54</v>
      </c>
      <c r="C30" s="39">
        <v>14.21</v>
      </c>
      <c r="D30" s="2">
        <f t="shared" si="1"/>
        <v>16.329999999999998</v>
      </c>
      <c r="H30" s="3" t="str">
        <f t="shared" si="0"/>
        <v>n=27</v>
      </c>
      <c r="I30" s="2">
        <f t="shared" si="2"/>
        <v>16.329999999999998</v>
      </c>
      <c r="J30" s="2" t="e">
        <f t="shared" si="3"/>
        <v>#VALUE!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14.61</v>
      </c>
      <c r="C31" s="39">
        <v>19.11</v>
      </c>
      <c r="D31" s="2">
        <f t="shared" si="1"/>
        <v>-4.5</v>
      </c>
      <c r="H31" s="3" t="str">
        <f t="shared" si="0"/>
        <v>n=28</v>
      </c>
      <c r="I31" s="2">
        <f t="shared" si="2"/>
        <v>4.5</v>
      </c>
      <c r="J31" s="2" t="e">
        <f t="shared" si="3"/>
        <v>#VALUE!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19.95</v>
      </c>
      <c r="C32" s="39">
        <v>11.05</v>
      </c>
      <c r="D32" s="2">
        <f t="shared" si="1"/>
        <v>8.8999999999999986</v>
      </c>
      <c r="H32" s="3" t="str">
        <f t="shared" si="0"/>
        <v>n=29</v>
      </c>
      <c r="I32" s="2">
        <f t="shared" si="2"/>
        <v>8.8999999999999986</v>
      </c>
      <c r="J32" s="2" t="e">
        <f t="shared" si="3"/>
        <v>#VALUE!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32.82</v>
      </c>
      <c r="C33" s="39">
        <v>62.59</v>
      </c>
      <c r="D33" s="2">
        <f t="shared" si="1"/>
        <v>-29.770000000000003</v>
      </c>
      <c r="H33" s="3" t="str">
        <f t="shared" si="0"/>
        <v>n=30</v>
      </c>
      <c r="I33" s="2">
        <f t="shared" si="2"/>
        <v>29.770000000000003</v>
      </c>
      <c r="J33" s="2" t="e">
        <f t="shared" si="3"/>
        <v>#VALUE!</v>
      </c>
    </row>
    <row r="34" spans="1:17">
      <c r="A34" s="3" t="s">
        <v>82</v>
      </c>
      <c r="B34" s="39">
        <v>22.4</v>
      </c>
      <c r="C34" s="39">
        <v>66.33</v>
      </c>
      <c r="D34" s="2">
        <f t="shared" si="1"/>
        <v>-43.93</v>
      </c>
      <c r="H34" s="3" t="str">
        <f t="shared" si="0"/>
        <v>n=31</v>
      </c>
      <c r="I34" s="2">
        <f t="shared" si="2"/>
        <v>43.93</v>
      </c>
      <c r="J34" s="2" t="e">
        <f t="shared" si="3"/>
        <v>#VALUE!</v>
      </c>
    </row>
    <row r="35" spans="1:17">
      <c r="A35" s="3" t="s">
        <v>81</v>
      </c>
      <c r="B35" s="39">
        <v>27.89</v>
      </c>
      <c r="C35" s="39">
        <v>22.83</v>
      </c>
      <c r="D35" s="2">
        <f t="shared" si="1"/>
        <v>5.0600000000000023</v>
      </c>
      <c r="H35" s="3" t="str">
        <f t="shared" ref="H35:H58" si="4">A35</f>
        <v>n=32</v>
      </c>
      <c r="I35" s="2">
        <f t="shared" si="2"/>
        <v>5.0600000000000023</v>
      </c>
      <c r="J35" s="2" t="e">
        <f t="shared" si="3"/>
        <v>#VALUE!</v>
      </c>
    </row>
    <row r="36" spans="1:17">
      <c r="A36" s="3" t="s">
        <v>80</v>
      </c>
      <c r="B36" s="39">
        <v>17.18</v>
      </c>
      <c r="C36" s="39">
        <v>36.1</v>
      </c>
      <c r="D36" s="2">
        <f t="shared" ref="D36:D58" si="5">IF(C36="","",IF(B36="","",(B36-C36)))</f>
        <v>-18.920000000000002</v>
      </c>
      <c r="H36" s="3" t="str">
        <f t="shared" si="4"/>
        <v>n=33</v>
      </c>
      <c r="I36" s="2">
        <f t="shared" ref="I36:I58" si="6">IF(B36="","",IF(C36="","",ABS(B36-C36)))</f>
        <v>18.920000000000002</v>
      </c>
      <c r="J36" s="2" t="e">
        <f t="shared" ref="J36:J58" si="7">IF(I36="","",SIGN($B36-$C36)*(RANK(I36,I$4:I$58,1)-COUNTIF(I$4:I$58,0)+COUNTIF($I$4:$I$58,$I36)/2-0.5))</f>
        <v>#VALUE!</v>
      </c>
    </row>
    <row r="37" spans="1:17">
      <c r="A37" s="3" t="s">
        <v>79</v>
      </c>
      <c r="B37" s="39">
        <v>21.07</v>
      </c>
      <c r="C37" s="39">
        <v>19.48</v>
      </c>
      <c r="D37" s="2">
        <f t="shared" si="5"/>
        <v>1.5899999999999999</v>
      </c>
      <c r="H37" s="3" t="str">
        <f t="shared" si="4"/>
        <v>n=34</v>
      </c>
      <c r="I37" s="2">
        <f t="shared" si="6"/>
        <v>1.5899999999999999</v>
      </c>
      <c r="J37" s="2" t="e">
        <f t="shared" si="7"/>
        <v>#VALUE!</v>
      </c>
    </row>
    <row r="38" spans="1:17">
      <c r="A38" s="3" t="s">
        <v>78</v>
      </c>
      <c r="B38" s="39">
        <v>19.809999999999999</v>
      </c>
      <c r="C38" s="39">
        <v>41.78</v>
      </c>
      <c r="D38" s="2">
        <f t="shared" si="5"/>
        <v>-21.970000000000002</v>
      </c>
      <c r="H38" s="3" t="str">
        <f t="shared" si="4"/>
        <v>n=35</v>
      </c>
      <c r="I38" s="2">
        <f t="shared" si="6"/>
        <v>21.970000000000002</v>
      </c>
      <c r="J38" s="2" t="e">
        <f t="shared" si="7"/>
        <v>#VALUE!</v>
      </c>
    </row>
    <row r="39" spans="1:17">
      <c r="A39" s="3" t="s">
        <v>77</v>
      </c>
      <c r="B39" s="39">
        <v>30.4</v>
      </c>
      <c r="C39" s="39">
        <v>40.619999999999997</v>
      </c>
      <c r="D39" s="2">
        <f t="shared" si="5"/>
        <v>-10.219999999999999</v>
      </c>
      <c r="H39" s="3" t="str">
        <f t="shared" si="4"/>
        <v>n=36</v>
      </c>
      <c r="I39" s="2">
        <f t="shared" si="6"/>
        <v>10.219999999999999</v>
      </c>
      <c r="J39" s="2" t="e">
        <f t="shared" si="7"/>
        <v>#VALUE!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15.85</v>
      </c>
      <c r="C40" s="39">
        <v>19.079999999999998</v>
      </c>
      <c r="D40" s="2">
        <f t="shared" si="5"/>
        <v>-3.2299999999999986</v>
      </c>
      <c r="H40" s="3" t="str">
        <f t="shared" si="4"/>
        <v>n=37</v>
      </c>
      <c r="I40" s="2">
        <f t="shared" si="6"/>
        <v>3.2299999999999986</v>
      </c>
      <c r="J40" s="2" t="e">
        <f t="shared" si="7"/>
        <v>#VALUE!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19.55</v>
      </c>
      <c r="C41" s="39">
        <v>22.48</v>
      </c>
      <c r="D41" s="2">
        <f t="shared" si="5"/>
        <v>-2.9299999999999997</v>
      </c>
      <c r="H41" s="3" t="str">
        <f t="shared" si="4"/>
        <v>n=38</v>
      </c>
      <c r="I41" s="2">
        <f t="shared" si="6"/>
        <v>2.9299999999999997</v>
      </c>
      <c r="J41" s="2" t="e">
        <f t="shared" si="7"/>
        <v>#VALUE!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16.36</v>
      </c>
      <c r="C42" s="39">
        <v>19.25</v>
      </c>
      <c r="D42" s="2">
        <f t="shared" si="5"/>
        <v>-2.8900000000000006</v>
      </c>
      <c r="H42" s="3" t="str">
        <f t="shared" si="4"/>
        <v>n=39</v>
      </c>
      <c r="I42" s="2">
        <f t="shared" si="6"/>
        <v>2.8900000000000006</v>
      </c>
      <c r="J42" s="2" t="e">
        <f t="shared" si="7"/>
        <v>#VALUE!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13.41</v>
      </c>
      <c r="C43" s="39">
        <v>8.91</v>
      </c>
      <c r="D43" s="2">
        <f t="shared" si="5"/>
        <v>4.5</v>
      </c>
      <c r="H43" s="3" t="str">
        <f t="shared" si="4"/>
        <v>n=40</v>
      </c>
      <c r="I43" s="2">
        <f t="shared" si="6"/>
        <v>4.5</v>
      </c>
      <c r="J43" s="2" t="e">
        <f t="shared" si="7"/>
        <v>#VALUE!</v>
      </c>
    </row>
    <row r="44" spans="1:17">
      <c r="A44" s="3" t="s">
        <v>72</v>
      </c>
      <c r="B44" s="39">
        <v>19.25</v>
      </c>
      <c r="C44" s="39">
        <v>10</v>
      </c>
      <c r="D44" s="2">
        <f t="shared" si="5"/>
        <v>9.25</v>
      </c>
      <c r="H44" s="3" t="str">
        <f t="shared" si="4"/>
        <v>n=41</v>
      </c>
      <c r="I44" s="2">
        <f t="shared" si="6"/>
        <v>9.25</v>
      </c>
      <c r="J44" s="2" t="e">
        <f t="shared" si="7"/>
        <v>#VALUE!</v>
      </c>
    </row>
    <row r="45" spans="1:17">
      <c r="A45" s="3" t="s">
        <v>71</v>
      </c>
      <c r="B45" s="39">
        <v>35.18</v>
      </c>
      <c r="C45" s="39">
        <v>64.25</v>
      </c>
      <c r="D45" s="2">
        <f t="shared" si="5"/>
        <v>-29.07</v>
      </c>
      <c r="H45" s="3" t="str">
        <f t="shared" si="4"/>
        <v>n=42</v>
      </c>
      <c r="I45" s="2">
        <f t="shared" si="6"/>
        <v>29.07</v>
      </c>
      <c r="J45" s="2" t="e">
        <f t="shared" si="7"/>
        <v>#VALUE!</v>
      </c>
    </row>
    <row r="46" spans="1:17">
      <c r="A46" s="3" t="s">
        <v>70</v>
      </c>
      <c r="B46" s="39">
        <v>15.63</v>
      </c>
      <c r="C46" s="39">
        <v>22</v>
      </c>
      <c r="D46" s="2">
        <f t="shared" si="5"/>
        <v>-6.3699999999999992</v>
      </c>
      <c r="H46" s="3" t="str">
        <f t="shared" si="4"/>
        <v>n=43</v>
      </c>
      <c r="I46" s="2">
        <f t="shared" si="6"/>
        <v>6.3699999999999992</v>
      </c>
      <c r="J46" s="2" t="e">
        <f t="shared" si="7"/>
        <v>#VALUE!</v>
      </c>
    </row>
    <row r="47" spans="1:17">
      <c r="A47" s="3" t="s">
        <v>69</v>
      </c>
      <c r="B47" s="39">
        <v>17.72</v>
      </c>
      <c r="C47" s="39">
        <v>44.53</v>
      </c>
      <c r="D47" s="2">
        <f t="shared" si="5"/>
        <v>-26.810000000000002</v>
      </c>
      <c r="H47" s="3" t="str">
        <f t="shared" si="4"/>
        <v>n=44</v>
      </c>
      <c r="I47" s="2">
        <f t="shared" si="6"/>
        <v>26.810000000000002</v>
      </c>
      <c r="J47" s="2" t="e">
        <f t="shared" si="7"/>
        <v>#VALUE!</v>
      </c>
    </row>
    <row r="48" spans="1:17">
      <c r="A48" s="3" t="s">
        <v>68</v>
      </c>
      <c r="B48" s="39">
        <v>12.86</v>
      </c>
      <c r="C48" s="39">
        <v>15.88</v>
      </c>
      <c r="D48" s="2">
        <f t="shared" si="5"/>
        <v>-3.0200000000000014</v>
      </c>
      <c r="H48" s="3" t="str">
        <f t="shared" si="4"/>
        <v>n=45</v>
      </c>
      <c r="I48" s="2">
        <f t="shared" si="6"/>
        <v>3.0200000000000014</v>
      </c>
      <c r="J48" s="2" t="e">
        <f t="shared" si="7"/>
        <v>#VALUE!</v>
      </c>
    </row>
    <row r="49" spans="1:19">
      <c r="A49" s="3" t="s">
        <v>67</v>
      </c>
      <c r="B49" s="39">
        <v>32.880000000000003</v>
      </c>
      <c r="C49" s="39">
        <v>21.71</v>
      </c>
      <c r="D49" s="2">
        <f t="shared" si="5"/>
        <v>11.170000000000002</v>
      </c>
      <c r="H49" s="3" t="str">
        <f t="shared" si="4"/>
        <v>n=46</v>
      </c>
      <c r="I49" s="2">
        <f t="shared" si="6"/>
        <v>11.170000000000002</v>
      </c>
      <c r="J49" s="2" t="e">
        <f t="shared" si="7"/>
        <v>#VALUE!</v>
      </c>
    </row>
    <row r="50" spans="1:19">
      <c r="A50" s="3" t="s">
        <v>66</v>
      </c>
      <c r="B50" s="39">
        <v>21.23</v>
      </c>
      <c r="C50" s="39">
        <v>41.25</v>
      </c>
      <c r="D50" s="2">
        <f t="shared" si="5"/>
        <v>-20.02</v>
      </c>
      <c r="H50" s="3" t="str">
        <f t="shared" si="4"/>
        <v>n=47</v>
      </c>
      <c r="I50" s="2">
        <f t="shared" si="6"/>
        <v>20.02</v>
      </c>
      <c r="J50" s="2" t="e">
        <f t="shared" si="7"/>
        <v>#VALUE!</v>
      </c>
    </row>
    <row r="51" spans="1:19">
      <c r="A51" s="3" t="s">
        <v>65</v>
      </c>
      <c r="B51" s="39">
        <v>11.66</v>
      </c>
      <c r="C51" s="39">
        <v>6.96</v>
      </c>
      <c r="D51" s="2">
        <f t="shared" si="5"/>
        <v>4.7</v>
      </c>
      <c r="H51" s="3" t="str">
        <f t="shared" si="4"/>
        <v>n=48</v>
      </c>
      <c r="I51" s="2">
        <f t="shared" si="6"/>
        <v>4.7</v>
      </c>
      <c r="J51" s="2" t="e">
        <f t="shared" si="7"/>
        <v>#VALUE!</v>
      </c>
    </row>
    <row r="52" spans="1:19">
      <c r="A52" s="3" t="s">
        <v>64</v>
      </c>
      <c r="B52" s="39">
        <v>34.549999999999997</v>
      </c>
      <c r="C52" s="39">
        <v>18.100000000000001</v>
      </c>
      <c r="D52" s="2">
        <f t="shared" si="5"/>
        <v>16.449999999999996</v>
      </c>
      <c r="H52" s="3" t="str">
        <f t="shared" si="4"/>
        <v>n=49</v>
      </c>
      <c r="I52" s="2">
        <f t="shared" si="6"/>
        <v>16.449999999999996</v>
      </c>
      <c r="J52" s="2" t="e">
        <f t="shared" si="7"/>
        <v>#VALUE!</v>
      </c>
    </row>
    <row r="53" spans="1:19">
      <c r="A53" s="3" t="s">
        <v>63</v>
      </c>
      <c r="B53" s="39">
        <v>11.06</v>
      </c>
      <c r="C53" s="39">
        <v>8.68</v>
      </c>
      <c r="D53" s="2">
        <f t="shared" si="5"/>
        <v>2.3800000000000008</v>
      </c>
      <c r="H53" s="3" t="str">
        <f t="shared" si="4"/>
        <v>n=50</v>
      </c>
      <c r="I53" s="2">
        <f t="shared" si="6"/>
        <v>2.3800000000000008</v>
      </c>
      <c r="J53" s="2" t="e">
        <f t="shared" si="7"/>
        <v>#VALUE!</v>
      </c>
    </row>
    <row r="54" spans="1:19">
      <c r="A54" s="3" t="s">
        <v>62</v>
      </c>
      <c r="B54" s="39">
        <v>29</v>
      </c>
      <c r="C54" s="39">
        <v>19.760000000000002</v>
      </c>
      <c r="D54" s="2">
        <f t="shared" si="5"/>
        <v>9.2399999999999984</v>
      </c>
      <c r="H54" s="3" t="str">
        <f t="shared" si="4"/>
        <v>n=51</v>
      </c>
      <c r="I54" s="2">
        <f t="shared" si="6"/>
        <v>9.2399999999999984</v>
      </c>
      <c r="J54" s="2" t="e">
        <f t="shared" si="7"/>
        <v>#VALUE!</v>
      </c>
    </row>
    <row r="55" spans="1:19">
      <c r="A55" s="3" t="s">
        <v>61</v>
      </c>
      <c r="B55" s="39">
        <v>11.41</v>
      </c>
      <c r="C55" s="39">
        <v>54.32</v>
      </c>
      <c r="D55" s="2">
        <f t="shared" si="5"/>
        <v>-42.91</v>
      </c>
      <c r="H55" s="3" t="str">
        <f t="shared" si="4"/>
        <v>n=52</v>
      </c>
      <c r="I55" s="2">
        <f t="shared" si="6"/>
        <v>42.91</v>
      </c>
      <c r="J55" s="2" t="e">
        <f t="shared" si="7"/>
        <v>#VALUE!</v>
      </c>
    </row>
    <row r="56" spans="1:19">
      <c r="A56" s="3" t="s">
        <v>60</v>
      </c>
      <c r="B56" s="39">
        <v>40.85</v>
      </c>
      <c r="C56" s="39">
        <v>40.25</v>
      </c>
      <c r="D56" s="2">
        <f t="shared" si="5"/>
        <v>0.60000000000000142</v>
      </c>
      <c r="H56" s="3" t="str">
        <f t="shared" si="4"/>
        <v>n=53</v>
      </c>
      <c r="I56" s="2">
        <f t="shared" si="6"/>
        <v>0.60000000000000142</v>
      </c>
      <c r="J56" s="2" t="e">
        <f t="shared" si="7"/>
        <v>#VALUE!</v>
      </c>
    </row>
    <row r="57" spans="1:19">
      <c r="A57" s="3" t="s">
        <v>59</v>
      </c>
      <c r="B57" s="39">
        <v>14.1</v>
      </c>
      <c r="C57" s="39" t="s">
        <v>20</v>
      </c>
      <c r="D57" s="2" t="e">
        <f t="shared" si="5"/>
        <v>#VALUE!</v>
      </c>
      <c r="H57" s="3" t="str">
        <f t="shared" si="4"/>
        <v>n=54</v>
      </c>
      <c r="I57" s="2" t="e">
        <f t="shared" si="6"/>
        <v>#VALUE!</v>
      </c>
      <c r="J57" s="2" t="e">
        <f t="shared" si="7"/>
        <v>#VALUE!</v>
      </c>
    </row>
    <row r="58" spans="1:19">
      <c r="A58" s="3" t="s">
        <v>58</v>
      </c>
      <c r="B58" s="39">
        <v>22.4</v>
      </c>
      <c r="C58" s="39">
        <v>37.72</v>
      </c>
      <c r="D58" s="2">
        <f t="shared" si="5"/>
        <v>-15.32</v>
      </c>
      <c r="H58" s="3" t="str">
        <f t="shared" si="4"/>
        <v>n=55</v>
      </c>
      <c r="I58" s="2">
        <f t="shared" si="6"/>
        <v>15.32</v>
      </c>
      <c r="J58" s="2" t="e">
        <f t="shared" si="7"/>
        <v>#VALUE!</v>
      </c>
    </row>
    <row r="59" spans="1:19">
      <c r="A59" s="3"/>
      <c r="H59" s="3"/>
    </row>
    <row r="60" spans="1:19">
      <c r="A60" s="3" t="s">
        <v>143</v>
      </c>
      <c r="B60" s="2">
        <f>AVERAGE($B$4:$B$58)</f>
        <v>26.335454545454546</v>
      </c>
      <c r="C60" s="2">
        <f>AVERAGE($C$4:$C$58)</f>
        <v>33.376037735849053</v>
      </c>
      <c r="D60" s="2">
        <f>(SUMIF($D$4:$D$58,"&gt;0",$D$4:$D$58)+SUMIF($D$4:$D$58,"&lt;0",$D$4:$D$58))/COUNT($D$4:$D$58)</f>
        <v>-6.5762264150943412</v>
      </c>
      <c r="E60" s="3" t="s">
        <v>164</v>
      </c>
      <c r="F60" s="2">
        <f>COUNT($D$4:$D$58)-1</f>
        <v>52</v>
      </c>
      <c r="H60" s="10" t="s">
        <v>163</v>
      </c>
      <c r="I60" s="2">
        <f>MIN(ABS(SUMIF($J$4:$J$58,"&lt;0",$J$4:$J$58)),ABS(SUMIF($J$4:$J$58,"&gt;0",$J$4:$J$58)))</f>
        <v>0</v>
      </c>
      <c r="M60" s="3"/>
    </row>
    <row r="61" spans="1:19">
      <c r="A61" s="3" t="s">
        <v>162</v>
      </c>
      <c r="B61" s="2">
        <f>STDEV($B$4:$B$58)/SQRT(COUNT($B$4:$B$58))</f>
        <v>2.0596910104341926</v>
      </c>
      <c r="C61" s="2">
        <f>STDEV($C$4:$C$58)/SQRT(COUNT($C$4:$C$58))</f>
        <v>2.4974823220944629</v>
      </c>
      <c r="D61" s="2" t="e">
        <f>STDEV($D$4:$D$58)/SQRT(COUNT($D$4:$D$58))</f>
        <v>#VALUE!</v>
      </c>
      <c r="H61" s="10" t="s">
        <v>161</v>
      </c>
      <c r="I61" s="2">
        <f>COUNT($B$4:$B$58)-COUNTIF($D$4:$D$58,0)</f>
        <v>55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P=0.00640791287321452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P=1.20476392651541E-09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P=6.02381963257707E-09</v>
      </c>
      <c r="R64" s="55"/>
      <c r="S64" s="55"/>
    </row>
    <row r="65" spans="1:19" s="54" customFormat="1">
      <c r="A65" s="36" t="e">
        <f>CONCATENATE("t=",ROUND((ABS($D$60)/$D$61),5))</f>
        <v>#VALUE!</v>
      </c>
      <c r="B65" s="55">
        <f>TINV(0.05*2,$F$60)</f>
        <v>1.6746891537260258</v>
      </c>
      <c r="C65" s="36" t="e">
        <f>IF(ABS($D$60)/$D$61&gt;$B$65,"P&lt;0.05  significant difference*","P&lt;0.05  no significant difference")</f>
        <v>#VALUE!</v>
      </c>
      <c r="E65" s="55"/>
      <c r="F65" s="55"/>
      <c r="H65" s="36" t="str">
        <f>CONCATENATE("t=",$I$60)</f>
        <v>t=0</v>
      </c>
      <c r="I65" s="55">
        <f>$I$61*($I$61+1)/4-TINV(0.05*2,1000000000)*SQRT($I$61*($I$61+1)*(2*$I$61+1)/24)</f>
        <v>573.68273608426898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t=0</v>
      </c>
      <c r="P65" s="55">
        <f>$I$61*($I$61+1)/4-TINV(0.05*2/$R$63,1000000000)*SQRT($I$61*($I$61+1)*(2*$I$61+1)/24)</f>
        <v>492.34475156579214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5" s="36"/>
    </row>
    <row r="66" spans="1:19" s="54" customFormat="1">
      <c r="A66" s="36" t="e">
        <f>CONCATENATE("t=",ROUND((ABS($D$60)/$D$61),5))</f>
        <v>#VALUE!</v>
      </c>
      <c r="B66" s="55">
        <f>TINV(0.01*2,$F$60)</f>
        <v>2.4002246914183822</v>
      </c>
      <c r="C66" s="36" t="e">
        <f>IF(ABS($D$60)/$D$61&gt;$B$66,"P&lt;0.01  significant difference**","P&lt;0.01  no significant difference")</f>
        <v>#VALUE!</v>
      </c>
      <c r="E66" s="55"/>
      <c r="F66" s="55"/>
      <c r="H66" s="36" t="str">
        <f>CONCATENATE("t=",$I$60)</f>
        <v>t=0</v>
      </c>
      <c r="I66" s="55">
        <f>$I$61*($I$61+1)/4-TINV(0.01*2,1000000000)*SQRT($I$61*($I$61+1)*(2*$I$61+1)/24)</f>
        <v>492.34475156579214</v>
      </c>
      <c r="J66" s="36" t="str">
        <f>IF(I66&gt;I60,"P&lt;0.01  significant difference**","P&lt;0.01  no significant difference")</f>
        <v>P&lt;0.01  significant difference**</v>
      </c>
      <c r="K66" s="36"/>
      <c r="O66" s="36" t="str">
        <f>CONCATENATE("t=",$I$60)</f>
        <v>t=0</v>
      </c>
      <c r="P66" s="55">
        <f>$I$61*($I$61+1)/4-TINV(0.01*2/$R$63,1000000000)*SQRT($I$61*($I$61+1)*(2*$I$61+1)/24)</f>
        <v>426.48443381793703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6" s="36"/>
    </row>
    <row r="67" spans="1:19" s="54" customFormat="1">
      <c r="A67" s="36"/>
      <c r="B67" s="56" t="str">
        <f>CONCATENATE("two-tail   P=",TTEST($B$4:$B$58,$C$4:$C$58,2,1))</f>
        <v>two-tail   P=0.012815825746429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P=1.32937644061807E-09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P=6.64688220309035E-09</v>
      </c>
      <c r="R67" s="55"/>
      <c r="S67" s="55"/>
    </row>
    <row r="68" spans="1:19" s="54" customFormat="1">
      <c r="A68" s="36" t="e">
        <f>CONCATENATE("t=",ROUND((ABS($D$60)/$D$61),5))</f>
        <v>#VALUE!</v>
      </c>
      <c r="B68" s="55">
        <f>TINV(0.05,$F$60)</f>
        <v>2.0066468050616861</v>
      </c>
      <c r="C68" s="36" t="e">
        <f>IF(ABS($D$60)/$D$61&gt;$B$68,"P&lt;0.05  significant difference*","P&lt;0.05  no significant difference")</f>
        <v>#VALUE!</v>
      </c>
      <c r="E68" s="55"/>
      <c r="F68" s="55"/>
      <c r="H68" s="36" t="str">
        <f>CONCATENATE("t=",$I$60)</f>
        <v>t=0</v>
      </c>
      <c r="I68" s="55">
        <f>$I$61*($I$61+1)/4-TINV(0.05,1000000000)*SQRT($I$61*($I$61+1)*(2*$I$61+1)/24)</f>
        <v>536.07355335533691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t=0</v>
      </c>
      <c r="P68" s="55">
        <f>$I$61*($I$61+1)/4-TINV(0.05/$R$63,1000000000)*SQRT($I$61*($I$61+1)*(2*$I$61+1)/24)</f>
        <v>462.56854526359456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8" s="36"/>
    </row>
    <row r="69" spans="1:19" s="54" customFormat="1">
      <c r="A69" s="36" t="e">
        <f>CONCATENATE("t=",ROUND((ABS($D$60)/$D$61),5))</f>
        <v>#VALUE!</v>
      </c>
      <c r="B69" s="55">
        <f>TINV(0.01,$F$60)</f>
        <v>2.6737336306472206</v>
      </c>
      <c r="C69" s="36" t="e">
        <f>IF(ABS($D$60)/$D$61&gt;$B$69,"P&lt;0.01  significant difference**","P&lt;0.01  no significant difference")</f>
        <v>#VALUE!</v>
      </c>
      <c r="E69" s="55"/>
      <c r="F69" s="55"/>
      <c r="H69" s="36" t="str">
        <f>CONCATENATE("t=",$I$60)</f>
        <v>t=0</v>
      </c>
      <c r="I69" s="55">
        <f>$I$61*($I$61+1)/4-TINV(0.01,1000000000)*SQRT($I$61*($I$61+1)*(2*$I$61+1)/24)</f>
        <v>462.56854526359456</v>
      </c>
      <c r="J69" s="36" t="str">
        <f>IF(I69&gt;I60,"P&lt;0.01  significant difference**","P&lt;0.01  no significant difference")</f>
        <v>P&lt;0.01  significant difference**</v>
      </c>
      <c r="K69" s="36"/>
      <c r="O69" s="36" t="str">
        <f>CONCATENATE("t=",$I$60)</f>
        <v>t=0</v>
      </c>
      <c r="P69" s="55">
        <f>$I$61*($I$61+1)/4-TINV(0.01/$R$63,1000000000)*SQRT($I$61*($I$61+1)*(2*$I$61+1)/24)</f>
        <v>401.17329559697316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9" s="36"/>
    </row>
    <row r="71" spans="1:19">
      <c r="A71" s="3"/>
      <c r="B71" s="3" t="str">
        <f>B3</f>
        <v>Mcimobi</v>
      </c>
      <c r="C71" s="3">
        <f>C3</f>
        <v>2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Mcimobi</v>
      </c>
      <c r="K71" s="3">
        <f>C3</f>
        <v>2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26.43</v>
      </c>
      <c r="C72" s="2">
        <f t="shared" ref="C72:C103" si="9">IF(ISBLANK(VLOOKUP($A72,$A$4:$C$58,3,FALSE)),NA(),VLOOKUP($A72,$A$4:$C$58,3,FALSE))</f>
        <v>25.13</v>
      </c>
      <c r="D72" s="3"/>
      <c r="E72" s="2">
        <f>(((COUNT($B$4:$B$58)-COUNTIF($D$4:$D$58,0))+1)*(COUNT($B$4:$B$58)-COUNTIF($D$4:$D$58,0))/4)</f>
        <v>770</v>
      </c>
      <c r="F72" s="2">
        <v>1</v>
      </c>
      <c r="G72" s="2">
        <f>(((COUNT($B$4:$B$58)-COUNTIF($D$4:$D$58,0))+1)*(COUNT($B$4:$B$58)-COUNTIF($D$4:$D$58,0))/4)</f>
        <v>770</v>
      </c>
      <c r="H72" s="2">
        <v>1</v>
      </c>
      <c r="J72" s="2">
        <f>PERCENTILE($B$4:$B$58,0.1)</f>
        <v>13.08</v>
      </c>
      <c r="K72" s="2">
        <f>PERCENTILE($C$4:$C$58,0.1)</f>
        <v>14.508000000000001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16.23</v>
      </c>
      <c r="C73" s="2">
        <f t="shared" si="9"/>
        <v>20.16</v>
      </c>
      <c r="D73" s="3"/>
      <c r="E73" s="2">
        <f t="shared" ref="E73:E104" si="10">$I$61*($I$61+1)/4-TINV(F73*2,1000000000)*SQRT($I$61*($I$61+1)*(2*$I$61+1)/24)</f>
        <v>770</v>
      </c>
      <c r="F73" s="2">
        <v>0.5</v>
      </c>
      <c r="G73" s="2">
        <f t="shared" ref="G73:G104" si="11">$I$61*($I$61+1)/4-TINV(H73,1000000000)*SQRT($I$61*($I$61+1)*(2*$I$61+1)/24)</f>
        <v>689.49800678855172</v>
      </c>
      <c r="H73" s="2">
        <v>0.5</v>
      </c>
      <c r="J73" s="2">
        <f>PERCENTILE($B$4:$B$58,0.25)-PERCENTILE($B$4:$B$58,0.1)</f>
        <v>2.9599999999999991</v>
      </c>
      <c r="K73" s="2">
        <f>PERCENTILE($C$4:$C$58,0.25)-PERCENTILE($C$4:$C$58,0.1)</f>
        <v>4.7419999999999991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16.23</v>
      </c>
      <c r="C74" s="2">
        <f t="shared" si="9"/>
        <v>20.16</v>
      </c>
      <c r="D74" s="3"/>
      <c r="E74" s="2">
        <f t="shared" si="10"/>
        <v>739.76243317736999</v>
      </c>
      <c r="F74" s="2">
        <v>0.4</v>
      </c>
      <c r="G74" s="2">
        <f t="shared" si="11"/>
        <v>669.55047062634787</v>
      </c>
      <c r="H74" s="2">
        <v>0.4</v>
      </c>
      <c r="J74" s="2">
        <f>PERCENTILE($B$4:$B$58,0.5)-PERCENTILE($B$4:$B$58,0.25)</f>
        <v>5.1400000000000006</v>
      </c>
      <c r="K74" s="2">
        <f>PERCENTILE($C$4:$C$58,0.5)-PERCENTILE($C$4:$C$58,0.25)</f>
        <v>8.43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23.68</v>
      </c>
      <c r="C75" s="2">
        <f t="shared" si="9"/>
        <v>33.11</v>
      </c>
      <c r="D75" s="3"/>
      <c r="E75" s="2">
        <f t="shared" si="10"/>
        <v>707.41151551868415</v>
      </c>
      <c r="F75" s="2">
        <v>0.3</v>
      </c>
      <c r="G75" s="2">
        <f t="shared" si="11"/>
        <v>646.29916068244302</v>
      </c>
      <c r="H75" s="2">
        <v>0.3</v>
      </c>
      <c r="J75" s="2">
        <f>PERCENTILE($B$4:$B$58,0.75)-PERCENTILE($B$4:$B$58,0.5)</f>
        <v>9.32</v>
      </c>
      <c r="K75" s="2">
        <f>PERCENTILE($C$4:$C$58,0.75)-PERCENTILE($C$4:$C$58,0.5)</f>
        <v>16.850000000000001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23.68</v>
      </c>
      <c r="C76" s="2">
        <f t="shared" si="9"/>
        <v>33.11</v>
      </c>
      <c r="D76" s="3"/>
      <c r="E76" s="2">
        <f t="shared" si="10"/>
        <v>669.55047062634787</v>
      </c>
      <c r="F76" s="2">
        <v>0.2</v>
      </c>
      <c r="G76" s="2">
        <f t="shared" si="11"/>
        <v>617.04371812986631</v>
      </c>
      <c r="H76" s="2">
        <v>0.2</v>
      </c>
      <c r="J76" s="2">
        <f>PERCENTILE($B$4:$B$58,0.9)-PERCENTILE($B$4:$B$58,0.75)</f>
        <v>15.060000000000009</v>
      </c>
      <c r="K76" s="2">
        <f>PERCENTILE($C$4:$C$58,0.9)-PERCENTILE($C$4:$C$58,0.75)</f>
        <v>16.406000000000034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26.15</v>
      </c>
      <c r="C77" s="2">
        <f t="shared" si="9"/>
        <v>46.35</v>
      </c>
      <c r="D77" s="3"/>
      <c r="E77" s="2">
        <f t="shared" si="10"/>
        <v>617.04371812986631</v>
      </c>
      <c r="F77" s="2">
        <v>0.1</v>
      </c>
      <c r="G77" s="2">
        <f t="shared" si="11"/>
        <v>573.68273608426898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26.15</v>
      </c>
      <c r="C78" s="2">
        <f t="shared" si="9"/>
        <v>46.35</v>
      </c>
      <c r="D78" s="3"/>
      <c r="E78" s="2">
        <f t="shared" si="10"/>
        <v>609.97764347826001</v>
      </c>
      <c r="F78" s="2">
        <v>0.09</v>
      </c>
      <c r="G78" s="2">
        <f t="shared" si="11"/>
        <v>567.65018120125728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41.57</v>
      </c>
      <c r="C79" s="2">
        <f t="shared" si="9"/>
        <v>39.21</v>
      </c>
      <c r="D79" s="3"/>
      <c r="E79" s="2">
        <f t="shared" si="10"/>
        <v>602.30130882659591</v>
      </c>
      <c r="F79" s="2">
        <v>0.08</v>
      </c>
      <c r="G79" s="2">
        <f t="shared" si="11"/>
        <v>561.05138375848287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41.57</v>
      </c>
      <c r="C80" s="2">
        <f t="shared" si="9"/>
        <v>39.21</v>
      </c>
      <c r="D80" s="3"/>
      <c r="E80" s="2">
        <f t="shared" si="10"/>
        <v>593.86077086583725</v>
      </c>
      <c r="F80" s="2">
        <v>7.0000000000000007E-2</v>
      </c>
      <c r="G80" s="2">
        <f t="shared" si="11"/>
        <v>553.74407713462563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13.96</v>
      </c>
      <c r="C81" s="2" t="str">
        <f t="shared" si="9"/>
        <v>fault</v>
      </c>
      <c r="D81" s="3"/>
      <c r="E81" s="2">
        <f t="shared" si="10"/>
        <v>584.43400691975262</v>
      </c>
      <c r="F81" s="2">
        <v>0.06</v>
      </c>
      <c r="G81" s="2">
        <f t="shared" si="11"/>
        <v>545.52273225737304</v>
      </c>
      <c r="H81" s="2">
        <v>0.06</v>
      </c>
    </row>
    <row r="82" spans="1:8">
      <c r="A82" s="3" t="str">
        <f>CONCATENATE("n=",ROUNDUP(((MAX(COUNT($B$4:$B$58),COUNT($C$4:$C$58)))/(100)*(COUNTA($A$71:$A81)+1)),0))</f>
        <v>n=7</v>
      </c>
      <c r="B82" s="2">
        <f t="shared" si="8"/>
        <v>11.3</v>
      </c>
      <c r="C82" s="2">
        <f t="shared" si="9"/>
        <v>41.07</v>
      </c>
      <c r="D82" s="3"/>
      <c r="E82" s="2">
        <f t="shared" si="10"/>
        <v>573.68273608426898</v>
      </c>
      <c r="F82" s="2">
        <v>0.05</v>
      </c>
      <c r="G82" s="2">
        <f t="shared" si="11"/>
        <v>536.07355335533691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11.3</v>
      </c>
      <c r="C83" s="2">
        <f t="shared" si="9"/>
        <v>41.07</v>
      </c>
      <c r="D83" s="3"/>
      <c r="E83" s="2">
        <f t="shared" si="10"/>
        <v>561.05138375848287</v>
      </c>
      <c r="F83" s="2">
        <v>0.04</v>
      </c>
      <c r="G83" s="2">
        <f t="shared" si="11"/>
        <v>524.88009532503838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30.46</v>
      </c>
      <c r="C84" s="2">
        <f t="shared" si="9"/>
        <v>19.18</v>
      </c>
      <c r="D84" s="3"/>
      <c r="E84" s="2">
        <f t="shared" si="10"/>
        <v>545.52273225737304</v>
      </c>
      <c r="F84" s="2">
        <v>0.03</v>
      </c>
      <c r="G84" s="2">
        <f t="shared" si="11"/>
        <v>510.99446209899912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30.46</v>
      </c>
      <c r="C85" s="2">
        <f t="shared" si="9"/>
        <v>19.18</v>
      </c>
      <c r="D85" s="3"/>
      <c r="E85" s="2">
        <f t="shared" si="10"/>
        <v>524.88009532503838</v>
      </c>
      <c r="F85" s="2">
        <v>0.02</v>
      </c>
      <c r="G85" s="2">
        <f t="shared" si="11"/>
        <v>492.34475156579214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54.48</v>
      </c>
      <c r="C86" s="2">
        <f t="shared" si="9"/>
        <v>81.150000000000006</v>
      </c>
      <c r="D86" s="3"/>
      <c r="E86" s="2">
        <f t="shared" si="10"/>
        <v>492.34475156579214</v>
      </c>
      <c r="F86" s="2">
        <v>0.01</v>
      </c>
      <c r="G86" s="2">
        <f t="shared" si="11"/>
        <v>462.56854526359456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54.48</v>
      </c>
      <c r="C87" s="2">
        <f t="shared" si="9"/>
        <v>81.150000000000006</v>
      </c>
      <c r="D87" s="3"/>
      <c r="E87" s="2">
        <f t="shared" si="10"/>
        <v>487.65775391406413</v>
      </c>
      <c r="F87" s="2">
        <v>8.9999999999999993E-3</v>
      </c>
      <c r="G87" s="2">
        <f t="shared" si="11"/>
        <v>458.24502084881385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20.13</v>
      </c>
      <c r="C88" s="2">
        <f t="shared" si="9"/>
        <v>26.33</v>
      </c>
      <c r="D88" s="3"/>
      <c r="E88" s="2">
        <f t="shared" si="10"/>
        <v>482.49009980388115</v>
      </c>
      <c r="F88" s="2">
        <v>8.0000000000000002E-3</v>
      </c>
      <c r="G88" s="2">
        <f t="shared" si="11"/>
        <v>453.46905261076233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20.13</v>
      </c>
      <c r="C89" s="2">
        <f t="shared" si="9"/>
        <v>26.33</v>
      </c>
      <c r="D89" s="3"/>
      <c r="E89" s="2">
        <f t="shared" si="10"/>
        <v>476.71967066551639</v>
      </c>
      <c r="F89" s="2">
        <v>7.0000000000000001E-3</v>
      </c>
      <c r="G89" s="2">
        <f t="shared" si="11"/>
        <v>448.12511453641309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82.77</v>
      </c>
      <c r="C90" s="2">
        <f t="shared" si="9"/>
        <v>52.17</v>
      </c>
      <c r="D90" s="3"/>
      <c r="E90" s="2">
        <f t="shared" si="10"/>
        <v>470.16949589384586</v>
      </c>
      <c r="F90" s="2">
        <v>6.0000000000000001E-3</v>
      </c>
      <c r="G90" s="2">
        <f t="shared" si="11"/>
        <v>442.04564248474094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82.77</v>
      </c>
      <c r="C91" s="2">
        <f t="shared" si="9"/>
        <v>52.17</v>
      </c>
      <c r="D91" s="3"/>
      <c r="E91" s="2">
        <f t="shared" si="10"/>
        <v>462.56854526359456</v>
      </c>
      <c r="F91" s="2">
        <v>5.0000000000000001E-3</v>
      </c>
      <c r="G91" s="2">
        <f t="shared" si="11"/>
        <v>434.97372689537303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14.01</v>
      </c>
      <c r="C92" s="2">
        <f t="shared" si="9"/>
        <v>65.19</v>
      </c>
      <c r="D92" s="3"/>
      <c r="E92" s="2">
        <f t="shared" si="10"/>
        <v>453.46905261076233</v>
      </c>
      <c r="F92" s="2">
        <v>4.0000000000000001E-3</v>
      </c>
      <c r="G92" s="2">
        <f t="shared" si="11"/>
        <v>426.48443381793703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n=13</v>
      </c>
      <c r="B93" s="2">
        <f t="shared" si="8"/>
        <v>21.18</v>
      </c>
      <c r="C93" s="2">
        <f t="shared" si="9"/>
        <v>43.08</v>
      </c>
      <c r="D93" s="3"/>
      <c r="E93" s="2">
        <f t="shared" si="10"/>
        <v>442.04564248474094</v>
      </c>
      <c r="F93" s="2">
        <v>3.0000000000000001E-3</v>
      </c>
      <c r="G93" s="2">
        <f t="shared" si="11"/>
        <v>415.79330034691077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21.18</v>
      </c>
      <c r="C94" s="2">
        <f t="shared" si="9"/>
        <v>43.08</v>
      </c>
      <c r="D94" s="3"/>
      <c r="E94" s="2">
        <f t="shared" si="10"/>
        <v>426.48443381793703</v>
      </c>
      <c r="F94" s="2">
        <v>2E-3</v>
      </c>
      <c r="G94" s="2">
        <f t="shared" si="11"/>
        <v>401.17329559697316</v>
      </c>
      <c r="H94" s="2">
        <v>2E-3</v>
      </c>
    </row>
    <row r="95" spans="1:8">
      <c r="A95" s="3" t="str">
        <f>CONCATENATE("n=",ROUNDUP(((MAX(COUNT($B$4:$B$58),COUNT($C$4:$C$58)))/(100)*(COUNTA($A$71:$A94)+1)),0))</f>
        <v>n=14</v>
      </c>
      <c r="B95" s="2">
        <f t="shared" si="8"/>
        <v>37.950000000000003</v>
      </c>
      <c r="C95" s="2">
        <f t="shared" si="9"/>
        <v>24.95</v>
      </c>
      <c r="D95" s="3"/>
      <c r="E95" s="2">
        <f t="shared" si="10"/>
        <v>401.17329559697316</v>
      </c>
      <c r="F95" s="2">
        <v>1E-3</v>
      </c>
      <c r="G95" s="2">
        <f t="shared" si="11"/>
        <v>377.26767361069653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37.950000000000003</v>
      </c>
      <c r="C96" s="2">
        <f t="shared" si="9"/>
        <v>24.95</v>
      </c>
      <c r="D96" s="3"/>
      <c r="E96" s="2">
        <f t="shared" si="10"/>
        <v>397.45465513580064</v>
      </c>
      <c r="F96" s="2">
        <v>8.9999999999999998E-4</v>
      </c>
      <c r="G96" s="2">
        <f t="shared" si="11"/>
        <v>373.74350825117818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54.73</v>
      </c>
      <c r="C97" s="2">
        <f t="shared" si="9"/>
        <v>72.2</v>
      </c>
      <c r="D97" s="3"/>
      <c r="E97" s="2">
        <f t="shared" si="10"/>
        <v>393.33489313815886</v>
      </c>
      <c r="F97" s="2">
        <v>8.0000000000000004E-4</v>
      </c>
      <c r="G97" s="2">
        <f t="shared" si="11"/>
        <v>369.83582759596771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54.73</v>
      </c>
      <c r="C98" s="2">
        <f t="shared" si="9"/>
        <v>72.2</v>
      </c>
      <c r="D98" s="3"/>
      <c r="E98" s="2">
        <f t="shared" si="10"/>
        <v>388.71066847752297</v>
      </c>
      <c r="F98" s="2">
        <v>6.9999999999999999E-4</v>
      </c>
      <c r="G98" s="2">
        <f t="shared" si="11"/>
        <v>365.44552664902392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68.069999999999993</v>
      </c>
      <c r="C99" s="2">
        <f t="shared" si="9"/>
        <v>49.33</v>
      </c>
      <c r="D99" s="3"/>
      <c r="E99" s="2">
        <f t="shared" si="10"/>
        <v>383.43182287701541</v>
      </c>
      <c r="F99" s="2">
        <v>5.9999999999999995E-4</v>
      </c>
      <c r="G99" s="2">
        <f t="shared" si="11"/>
        <v>360.42851678352594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68.069999999999993</v>
      </c>
      <c r="C100" s="2">
        <f t="shared" si="9"/>
        <v>49.33</v>
      </c>
      <c r="D100" s="3"/>
      <c r="E100" s="2">
        <f t="shared" si="10"/>
        <v>377.26767361069653</v>
      </c>
      <c r="F100" s="2">
        <v>5.0000000000000001E-4</v>
      </c>
      <c r="G100" s="2">
        <f t="shared" si="11"/>
        <v>354.5633021889555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16.260000000000002</v>
      </c>
      <c r="C101" s="2">
        <f t="shared" si="9"/>
        <v>32.72</v>
      </c>
      <c r="D101" s="3"/>
      <c r="E101" s="2">
        <f t="shared" si="10"/>
        <v>369.83582759596771</v>
      </c>
      <c r="F101" s="2">
        <v>4.0000000000000002E-4</v>
      </c>
      <c r="G101" s="2">
        <f t="shared" si="11"/>
        <v>347.48243056520363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n=18</v>
      </c>
      <c r="B102" s="2">
        <f t="shared" si="8"/>
        <v>11.6</v>
      </c>
      <c r="C102" s="2">
        <f t="shared" si="9"/>
        <v>48.25</v>
      </c>
      <c r="D102" s="3"/>
      <c r="E102" s="2">
        <f t="shared" si="10"/>
        <v>360.42851678352594</v>
      </c>
      <c r="F102" s="2">
        <v>2.9999999999999997E-4</v>
      </c>
      <c r="G102" s="2">
        <f t="shared" si="11"/>
        <v>338.50519455877742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11.6</v>
      </c>
      <c r="C103" s="2">
        <f t="shared" si="9"/>
        <v>48.25</v>
      </c>
      <c r="D103" s="3"/>
      <c r="E103" s="2">
        <f t="shared" si="10"/>
        <v>347.48243056520363</v>
      </c>
      <c r="F103" s="2">
        <v>2.0000000000000001E-4</v>
      </c>
      <c r="G103" s="2">
        <f t="shared" si="11"/>
        <v>326.12638504935313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n=19</v>
      </c>
      <c r="B104" s="2">
        <f t="shared" ref="B104:B135" si="12">IF(ISBLANK(VLOOKUP($A104,$A$4:$C$58,2,FALSE)),NA(),VLOOKUP($A104,$A$4:$C$58,2,FALSE))</f>
        <v>14.62</v>
      </c>
      <c r="C104" s="2">
        <f t="shared" ref="C104:C135" si="13">IF(ISBLANK(VLOOKUP($A104,$A$4:$C$58,3,FALSE)),NA(),VLOOKUP($A104,$A$4:$C$58,3,FALSE))</f>
        <v>54.18</v>
      </c>
      <c r="D104" s="3"/>
      <c r="E104" s="2">
        <f t="shared" si="10"/>
        <v>326.12638504935313</v>
      </c>
      <c r="F104" s="2">
        <v>1E-4</v>
      </c>
      <c r="G104" s="2">
        <f t="shared" si="11"/>
        <v>305.64844238595697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14.62</v>
      </c>
      <c r="C105" s="2">
        <f t="shared" si="13"/>
        <v>54.18</v>
      </c>
      <c r="D105" s="3"/>
      <c r="E105" s="2">
        <f t="shared" ref="E105:E130" si="14">$I$61*($I$61+1)/4-TINV(F105*2,1000000000)*SQRT($I$61*($I$61+1)*(2*$I$61+1)/24)</f>
        <v>322.95971312965446</v>
      </c>
      <c r="F105" s="2">
        <v>9.0000000000000006E-5</v>
      </c>
      <c r="G105" s="2">
        <f t="shared" ref="G105:G130" si="15">$I$61*($I$61+1)/4-TINV(H105,1000000000)*SQRT($I$61*($I$61+1)*(2*$I$61+1)/24)</f>
        <v>302.6062501153063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n=20</v>
      </c>
      <c r="B106" s="2">
        <f t="shared" si="12"/>
        <v>63.55</v>
      </c>
      <c r="C106" s="2">
        <f t="shared" si="13"/>
        <v>50.77</v>
      </c>
      <c r="D106" s="3"/>
      <c r="E106" s="2">
        <f t="shared" si="14"/>
        <v>319.44318994687404</v>
      </c>
      <c r="F106" s="2">
        <v>8.0000000000000007E-5</v>
      </c>
      <c r="G106" s="2">
        <f t="shared" si="15"/>
        <v>299.22630433179108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63.55</v>
      </c>
      <c r="C107" s="2">
        <f t="shared" si="13"/>
        <v>50.77</v>
      </c>
      <c r="D107" s="3"/>
      <c r="E107" s="2">
        <f t="shared" si="14"/>
        <v>315.48590166033767</v>
      </c>
      <c r="F107" s="2">
        <v>6.9999999999999994E-5</v>
      </c>
      <c r="G107" s="2">
        <f t="shared" si="15"/>
        <v>295.4206718164391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n=21</v>
      </c>
      <c r="B108" s="2">
        <f t="shared" si="12"/>
        <v>27.25</v>
      </c>
      <c r="C108" s="2">
        <f t="shared" si="13"/>
        <v>15.7</v>
      </c>
      <c r="D108" s="3"/>
      <c r="E108" s="2">
        <f t="shared" si="14"/>
        <v>310.95553821207807</v>
      </c>
      <c r="F108" s="2">
        <v>6.0000000000000002E-5</v>
      </c>
      <c r="G108" s="2">
        <f t="shared" si="15"/>
        <v>291.06131896130177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27.25</v>
      </c>
      <c r="C109" s="2">
        <f t="shared" si="13"/>
        <v>15.7</v>
      </c>
      <c r="D109" s="3"/>
      <c r="E109" s="2">
        <f t="shared" si="14"/>
        <v>305.64844238595697</v>
      </c>
      <c r="F109" s="2">
        <v>5.0000000000000002E-5</v>
      </c>
      <c r="G109" s="2">
        <f t="shared" si="15"/>
        <v>285.95110467609823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27.45</v>
      </c>
      <c r="C110" s="2">
        <f t="shared" si="13"/>
        <v>17.48</v>
      </c>
      <c r="D110" s="3"/>
      <c r="E110" s="2">
        <f t="shared" si="14"/>
        <v>299.22630433179108</v>
      </c>
      <c r="F110" s="2">
        <v>4.0000000000000003E-5</v>
      </c>
      <c r="G110" s="2">
        <f t="shared" si="15"/>
        <v>279.76236497762494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27.45</v>
      </c>
      <c r="C111" s="2">
        <f t="shared" si="13"/>
        <v>17.48</v>
      </c>
      <c r="D111" s="3"/>
      <c r="E111" s="2">
        <f t="shared" si="14"/>
        <v>291.06131896130177</v>
      </c>
      <c r="F111" s="2">
        <v>3.0000000000000001E-5</v>
      </c>
      <c r="G111" s="2">
        <f t="shared" si="15"/>
        <v>271.88669366448357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48.22</v>
      </c>
      <c r="C112" s="2">
        <f t="shared" si="13"/>
        <v>27.68</v>
      </c>
      <c r="D112" s="3"/>
      <c r="E112" s="2">
        <f t="shared" si="14"/>
        <v>279.76236497762494</v>
      </c>
      <c r="F112" s="2">
        <v>2.0000000000000002E-5</v>
      </c>
      <c r="G112" s="2">
        <f t="shared" si="15"/>
        <v>260.97496356816265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n=24</v>
      </c>
      <c r="B113" s="2">
        <f t="shared" si="12"/>
        <v>16.68</v>
      </c>
      <c r="C113" s="2">
        <f t="shared" si="13"/>
        <v>28.18</v>
      </c>
      <c r="D113" s="3"/>
      <c r="E113" s="2">
        <f t="shared" si="14"/>
        <v>260.97496356816265</v>
      </c>
      <c r="F113" s="2">
        <v>1.0000000000000001E-5</v>
      </c>
      <c r="G113" s="2">
        <f t="shared" si="15"/>
        <v>242.7996640587528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16.68</v>
      </c>
      <c r="C114" s="2">
        <f t="shared" si="13"/>
        <v>28.18</v>
      </c>
      <c r="D114" s="3"/>
      <c r="E114" s="2">
        <f t="shared" si="14"/>
        <v>258.17426989142331</v>
      </c>
      <c r="F114" s="2">
        <v>9.0000000000000002E-6</v>
      </c>
      <c r="G114" s="2">
        <f t="shared" si="15"/>
        <v>240.08699483629721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n=25</v>
      </c>
      <c r="B115" s="2">
        <f t="shared" si="12"/>
        <v>27.29</v>
      </c>
      <c r="C115" s="2">
        <f t="shared" si="13"/>
        <v>20.59</v>
      </c>
      <c r="D115" s="3"/>
      <c r="E115" s="2">
        <f t="shared" si="14"/>
        <v>255.05982788038727</v>
      </c>
      <c r="F115" s="2">
        <v>7.9999999999999996E-6</v>
      </c>
      <c r="G115" s="2">
        <f t="shared" si="15"/>
        <v>237.06949452586093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>
        <f t="shared" si="12"/>
        <v>27.29</v>
      </c>
      <c r="C116" s="2">
        <f t="shared" si="13"/>
        <v>20.59</v>
      </c>
      <c r="D116" s="3"/>
      <c r="E116" s="2">
        <f t="shared" si="14"/>
        <v>251.54965471203138</v>
      </c>
      <c r="F116" s="2">
        <v>6.9999999999999999E-6</v>
      </c>
      <c r="G116" s="2">
        <f t="shared" si="15"/>
        <v>233.66740177975021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n=26</v>
      </c>
      <c r="B117" s="2">
        <f t="shared" si="12"/>
        <v>20.81</v>
      </c>
      <c r="C117" s="2">
        <f t="shared" si="13"/>
        <v>25.54</v>
      </c>
      <c r="D117" s="3"/>
      <c r="E117" s="2">
        <f t="shared" si="14"/>
        <v>247.52429588337986</v>
      </c>
      <c r="F117" s="2">
        <v>6.0000000000000002E-6</v>
      </c>
      <c r="G117" s="2">
        <f t="shared" si="15"/>
        <v>229.7644812785428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20.81</v>
      </c>
      <c r="C118" s="2">
        <f t="shared" si="13"/>
        <v>25.54</v>
      </c>
      <c r="D118" s="3"/>
      <c r="E118" s="2">
        <f t="shared" si="14"/>
        <v>242.7996640587528</v>
      </c>
      <c r="F118" s="2">
        <v>5.0000000000000004E-6</v>
      </c>
      <c r="G118" s="2">
        <f t="shared" si="15"/>
        <v>225.18153796213346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n=27</v>
      </c>
      <c r="B119" s="2">
        <f t="shared" si="12"/>
        <v>30.54</v>
      </c>
      <c r="C119" s="2">
        <f t="shared" si="13"/>
        <v>14.21</v>
      </c>
      <c r="D119" s="3"/>
      <c r="E119" s="2">
        <f t="shared" si="14"/>
        <v>237.06949452586093</v>
      </c>
      <c r="F119" s="2">
        <v>3.9999999999999998E-6</v>
      </c>
      <c r="G119" s="2">
        <f t="shared" si="15"/>
        <v>219.62035382467002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30.54</v>
      </c>
      <c r="C120" s="2">
        <f t="shared" si="13"/>
        <v>14.21</v>
      </c>
      <c r="D120" s="3"/>
      <c r="E120" s="2">
        <f t="shared" si="14"/>
        <v>229.7644812785428</v>
      </c>
      <c r="F120" s="2">
        <v>3.0000000000000001E-6</v>
      </c>
      <c r="G120" s="2">
        <f t="shared" si="15"/>
        <v>212.52635007835056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n=28</v>
      </c>
      <c r="B121" s="2">
        <f t="shared" si="12"/>
        <v>14.61</v>
      </c>
      <c r="C121" s="2">
        <f t="shared" si="13"/>
        <v>19.11</v>
      </c>
      <c r="D121" s="3"/>
      <c r="E121" s="2">
        <f t="shared" si="14"/>
        <v>219.62035382467002</v>
      </c>
      <c r="F121" s="2">
        <v>1.9999999999999999E-6</v>
      </c>
      <c r="G121" s="2">
        <f t="shared" si="15"/>
        <v>202.66730502200733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n=29</v>
      </c>
      <c r="B122" s="2">
        <f t="shared" si="12"/>
        <v>19.95</v>
      </c>
      <c r="C122" s="2">
        <f t="shared" si="13"/>
        <v>11.05</v>
      </c>
      <c r="D122" s="3"/>
      <c r="E122" s="2">
        <f t="shared" si="14"/>
        <v>202.66730502200733</v>
      </c>
      <c r="F122" s="2">
        <v>9.9999999999999995E-7</v>
      </c>
      <c r="G122" s="2">
        <f t="shared" si="15"/>
        <v>186.17111001480464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19.95</v>
      </c>
      <c r="C123" s="2">
        <f t="shared" si="13"/>
        <v>11.05</v>
      </c>
      <c r="D123" s="3"/>
      <c r="E123" s="2">
        <f t="shared" si="14"/>
        <v>200.13129162638802</v>
      </c>
      <c r="F123" s="2">
        <v>8.9999999999999996E-7</v>
      </c>
      <c r="G123" s="2">
        <f t="shared" si="15"/>
        <v>183.70142121093545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n=30</v>
      </c>
      <c r="B124" s="2">
        <f t="shared" si="12"/>
        <v>32.82</v>
      </c>
      <c r="C124" s="2">
        <f t="shared" si="13"/>
        <v>62.59</v>
      </c>
      <c r="D124" s="3"/>
      <c r="E124" s="2">
        <f t="shared" si="14"/>
        <v>197.30859570447092</v>
      </c>
      <c r="F124" s="2">
        <v>7.9999999999999996E-7</v>
      </c>
      <c r="G124" s="2">
        <f t="shared" si="15"/>
        <v>180.95195077167773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32.82</v>
      </c>
      <c r="C125" s="2">
        <f t="shared" si="13"/>
        <v>62.59</v>
      </c>
      <c r="D125" s="3"/>
      <c r="E125" s="2">
        <f t="shared" si="14"/>
        <v>194.12401944335295</v>
      </c>
      <c r="F125" s="2">
        <v>6.9999999999999997E-7</v>
      </c>
      <c r="G125" s="2">
        <f t="shared" si="15"/>
        <v>177.8492425161329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n=31</v>
      </c>
      <c r="B126" s="2">
        <f t="shared" si="12"/>
        <v>22.4</v>
      </c>
      <c r="C126" s="2">
        <f t="shared" si="13"/>
        <v>66.33</v>
      </c>
      <c r="D126" s="3"/>
      <c r="E126" s="2">
        <f t="shared" si="14"/>
        <v>190.46790356213342</v>
      </c>
      <c r="F126" s="2">
        <v>5.9999999999999997E-7</v>
      </c>
      <c r="G126" s="2">
        <f t="shared" si="15"/>
        <v>174.28615425371288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22.4</v>
      </c>
      <c r="C127" s="2">
        <f t="shared" si="13"/>
        <v>66.33</v>
      </c>
      <c r="D127" s="3"/>
      <c r="E127" s="2">
        <f t="shared" si="14"/>
        <v>186.17111001480464</v>
      </c>
      <c r="F127" s="2">
        <v>4.9999999999999998E-7</v>
      </c>
      <c r="G127" s="2">
        <f t="shared" si="15"/>
        <v>170.09739903367165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n=32</v>
      </c>
      <c r="B128" s="2">
        <f t="shared" si="12"/>
        <v>27.89</v>
      </c>
      <c r="C128" s="2">
        <f t="shared" si="13"/>
        <v>22.83</v>
      </c>
      <c r="D128" s="3"/>
      <c r="E128" s="2">
        <f t="shared" si="14"/>
        <v>180.95195077167773</v>
      </c>
      <c r="F128" s="2">
        <v>3.9999999999999998E-7</v>
      </c>
      <c r="G128" s="2">
        <f t="shared" si="15"/>
        <v>165.00762655507788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27.89</v>
      </c>
      <c r="C129" s="2">
        <f t="shared" si="13"/>
        <v>22.83</v>
      </c>
      <c r="D129" s="3"/>
      <c r="E129" s="2">
        <f t="shared" si="14"/>
        <v>174.28615425371288</v>
      </c>
      <c r="F129" s="2">
        <v>2.9999999999999999E-7</v>
      </c>
      <c r="G129" s="2">
        <f t="shared" si="15"/>
        <v>158.50420110050072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n=33</v>
      </c>
      <c r="B130" s="2">
        <f t="shared" si="12"/>
        <v>17.18</v>
      </c>
      <c r="C130" s="2">
        <f t="shared" si="13"/>
        <v>36.1</v>
      </c>
      <c r="D130" s="3"/>
      <c r="E130" s="2">
        <f t="shared" si="14"/>
        <v>165.00762655507788</v>
      </c>
      <c r="F130" s="2">
        <v>1.9999999999999999E-7</v>
      </c>
      <c r="G130" s="2">
        <f t="shared" si="15"/>
        <v>149.44647542197561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17.18</v>
      </c>
      <c r="C131" s="2">
        <f t="shared" si="13"/>
        <v>36.1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n=34</v>
      </c>
      <c r="B132" s="2">
        <f t="shared" si="12"/>
        <v>21.07</v>
      </c>
      <c r="C132" s="2">
        <f t="shared" si="13"/>
        <v>19.48</v>
      </c>
      <c r="D132" s="3"/>
    </row>
    <row r="133" spans="1:8">
      <c r="A133" s="3" t="str">
        <f>CONCATENATE("n=",ROUNDUP(((MAX(COUNT($B$4:$B$58),COUNT($C$4:$C$58)))/(100)*(COUNTA($A$71:$A132)+1)),0))</f>
        <v>n=35</v>
      </c>
      <c r="B133" s="2">
        <f t="shared" si="12"/>
        <v>19.809999999999999</v>
      </c>
      <c r="C133" s="2">
        <f t="shared" si="13"/>
        <v>41.78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19.809999999999999</v>
      </c>
      <c r="C134" s="2">
        <f t="shared" si="13"/>
        <v>41.78</v>
      </c>
      <c r="D134" s="3"/>
    </row>
    <row r="135" spans="1:8">
      <c r="A135" s="3" t="str">
        <f>CONCATENATE("n=",ROUNDUP(((MAX(COUNT($B$4:$B$58),COUNT($C$4:$C$58)))/(100)*(COUNTA($A$71:$A134)+1)),0))</f>
        <v>n=36</v>
      </c>
      <c r="B135" s="2">
        <f t="shared" si="12"/>
        <v>30.4</v>
      </c>
      <c r="C135" s="2">
        <f t="shared" si="13"/>
        <v>40.619999999999997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30.4</v>
      </c>
      <c r="C136" s="2">
        <f t="shared" ref="C136:C171" si="17">IF(ISBLANK(VLOOKUP($A136,$A$4:$C$58,3,FALSE)),NA(),VLOOKUP($A136,$A$4:$C$58,3,FALSE))</f>
        <v>40.619999999999997</v>
      </c>
      <c r="D136" s="3"/>
    </row>
    <row r="137" spans="1:8">
      <c r="A137" s="3" t="str">
        <f>CONCATENATE("n=",ROUNDUP(((MAX(COUNT($B$4:$B$58),COUNT($C$4:$C$58)))/(100)*(COUNTA($A$71:$A136)+1)),0))</f>
        <v>n=37</v>
      </c>
      <c r="B137" s="2">
        <f t="shared" si="16"/>
        <v>15.85</v>
      </c>
      <c r="C137" s="2">
        <f t="shared" si="17"/>
        <v>19.079999999999998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15.85</v>
      </c>
      <c r="C138" s="2">
        <f t="shared" si="17"/>
        <v>19.079999999999998</v>
      </c>
      <c r="D138" s="3"/>
    </row>
    <row r="139" spans="1:8">
      <c r="A139" s="3" t="str">
        <f>CONCATENATE("n=",ROUNDUP(((MAX(COUNT($B$4:$B$58),COUNT($C$4:$C$58)))/(100)*(COUNTA($A$71:$A138)+1)),0))</f>
        <v>n=38</v>
      </c>
      <c r="B139" s="2">
        <f t="shared" si="16"/>
        <v>19.55</v>
      </c>
      <c r="C139" s="2">
        <f t="shared" si="17"/>
        <v>22.48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19.55</v>
      </c>
      <c r="C140" s="2">
        <f t="shared" si="17"/>
        <v>22.48</v>
      </c>
      <c r="D140" s="3"/>
    </row>
    <row r="141" spans="1:8">
      <c r="A141" s="3" t="str">
        <f>CONCATENATE("n=",ROUNDUP(((MAX(COUNT($B$4:$B$58),COUNT($C$4:$C$58)))/(100)*(COUNTA($A$71:$A140)+1)),0))</f>
        <v>n=39</v>
      </c>
      <c r="B141" s="2">
        <f t="shared" si="16"/>
        <v>16.36</v>
      </c>
      <c r="C141" s="2">
        <f t="shared" si="17"/>
        <v>19.25</v>
      </c>
      <c r="D141" s="3"/>
    </row>
    <row r="142" spans="1:8">
      <c r="A142" s="3" t="str">
        <f>CONCATENATE("n=",ROUNDUP(((MAX(COUNT($B$4:$B$58),COUNT($C$4:$C$58)))/(100)*(COUNTA($A$71:$A141)+1)),0))</f>
        <v>n=40</v>
      </c>
      <c r="B142" s="2">
        <f t="shared" si="16"/>
        <v>13.41</v>
      </c>
      <c r="C142" s="2">
        <f t="shared" si="17"/>
        <v>8.91</v>
      </c>
      <c r="D142" s="3"/>
    </row>
    <row r="143" spans="1:8">
      <c r="A143" s="3" t="str">
        <f>CONCATENATE("n=",ROUNDUP(((MAX(COUNT($B$4:$B$58),COUNT($C$4:$C$58)))/(100)*(COUNTA($A$71:$A142)+1)),0))</f>
        <v>n=40</v>
      </c>
      <c r="B143" s="2">
        <f t="shared" si="16"/>
        <v>13.41</v>
      </c>
      <c r="C143" s="2">
        <f t="shared" si="17"/>
        <v>8.91</v>
      </c>
      <c r="D143" s="3"/>
    </row>
    <row r="144" spans="1:8">
      <c r="A144" s="3" t="str">
        <f>CONCATENATE("n=",ROUNDUP(((MAX(COUNT($B$4:$B$58),COUNT($C$4:$C$58)))/(100)*(COUNTA($A$71:$A143)+1)),0))</f>
        <v>n=41</v>
      </c>
      <c r="B144" s="2">
        <f t="shared" si="16"/>
        <v>19.25</v>
      </c>
      <c r="C144" s="2">
        <f t="shared" si="17"/>
        <v>10</v>
      </c>
      <c r="D144" s="3"/>
    </row>
    <row r="145" spans="1:4">
      <c r="A145" s="3" t="str">
        <f>CONCATENATE("n=",ROUNDUP(((MAX(COUNT($B$4:$B$58),COUNT($C$4:$C$58)))/(100)*(COUNTA($A$71:$A144)+1)),0))</f>
        <v>n=41</v>
      </c>
      <c r="B145" s="2">
        <f t="shared" si="16"/>
        <v>19.25</v>
      </c>
      <c r="C145" s="2">
        <f t="shared" si="17"/>
        <v>10</v>
      </c>
      <c r="D145" s="3"/>
    </row>
    <row r="146" spans="1:4">
      <c r="A146" s="3" t="str">
        <f>CONCATENATE("n=",ROUNDUP(((MAX(COUNT($B$4:$B$58),COUNT($C$4:$C$58)))/(100)*(COUNTA($A$71:$A145)+1)),0))</f>
        <v>n=42</v>
      </c>
      <c r="B146" s="2">
        <f t="shared" si="16"/>
        <v>35.18</v>
      </c>
      <c r="C146" s="2">
        <f t="shared" si="17"/>
        <v>64.25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35.18</v>
      </c>
      <c r="C147" s="2">
        <f t="shared" si="17"/>
        <v>64.25</v>
      </c>
      <c r="D147" s="3"/>
    </row>
    <row r="148" spans="1:4">
      <c r="A148" s="3" t="str">
        <f>CONCATENATE("n=",ROUNDUP(((MAX(COUNT($B$4:$B$58),COUNT($C$4:$C$58)))/(100)*(COUNTA($A$71:$A147)+1)),0))</f>
        <v>n=43</v>
      </c>
      <c r="B148" s="2">
        <f t="shared" si="16"/>
        <v>15.63</v>
      </c>
      <c r="C148" s="2">
        <f t="shared" si="17"/>
        <v>22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15.63</v>
      </c>
      <c r="C149" s="2">
        <f t="shared" si="17"/>
        <v>22</v>
      </c>
      <c r="D149" s="3"/>
    </row>
    <row r="150" spans="1:4">
      <c r="A150" s="3" t="str">
        <f>CONCATENATE("n=",ROUNDUP(((MAX(COUNT($B$4:$B$58),COUNT($C$4:$C$58)))/(100)*(COUNTA($A$71:$A149)+1)),0))</f>
        <v>n=44</v>
      </c>
      <c r="B150" s="2">
        <f t="shared" si="16"/>
        <v>17.72</v>
      </c>
      <c r="C150" s="2">
        <f t="shared" si="17"/>
        <v>44.53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17.72</v>
      </c>
      <c r="C151" s="2">
        <f t="shared" si="17"/>
        <v>44.53</v>
      </c>
      <c r="D151" s="3"/>
    </row>
    <row r="152" spans="1:4">
      <c r="A152" s="3" t="str">
        <f>CONCATENATE("n=",ROUNDUP(((MAX(COUNT($B$4:$B$58),COUNT($C$4:$C$58)))/(100)*(COUNTA($A$71:$A151)+1)),0))</f>
        <v>n=45</v>
      </c>
      <c r="B152" s="2">
        <f t="shared" si="16"/>
        <v>12.86</v>
      </c>
      <c r="C152" s="2">
        <f t="shared" si="17"/>
        <v>15.88</v>
      </c>
      <c r="D152" s="3"/>
    </row>
    <row r="153" spans="1:4">
      <c r="A153" s="3" t="str">
        <f>CONCATENATE("n=",ROUNDUP(((MAX(COUNT($B$4:$B$58),COUNT($C$4:$C$58)))/(100)*(COUNTA($A$71:$A152)+1)),0))</f>
        <v>n=46</v>
      </c>
      <c r="B153" s="2">
        <f t="shared" si="16"/>
        <v>32.880000000000003</v>
      </c>
      <c r="C153" s="2">
        <f t="shared" si="17"/>
        <v>21.71</v>
      </c>
      <c r="D153" s="3"/>
    </row>
    <row r="154" spans="1:4">
      <c r="A154" s="3" t="str">
        <f>CONCATENATE("n=",ROUNDUP(((MAX(COUNT($B$4:$B$58),COUNT($C$4:$C$58)))/(100)*(COUNTA($A$71:$A153)+1)),0))</f>
        <v>n=46</v>
      </c>
      <c r="B154" s="2">
        <f t="shared" si="16"/>
        <v>32.880000000000003</v>
      </c>
      <c r="C154" s="2">
        <f t="shared" si="17"/>
        <v>21.71</v>
      </c>
      <c r="D154" s="3"/>
    </row>
    <row r="155" spans="1:4">
      <c r="A155" s="3" t="str">
        <f>CONCATENATE("n=",ROUNDUP(((MAX(COUNT($B$4:$B$58),COUNT($C$4:$C$58)))/(100)*(COUNTA($A$71:$A154)+1)),0))</f>
        <v>n=47</v>
      </c>
      <c r="B155" s="2">
        <f t="shared" si="16"/>
        <v>21.23</v>
      </c>
      <c r="C155" s="2">
        <f t="shared" si="17"/>
        <v>41.25</v>
      </c>
      <c r="D155" s="3"/>
    </row>
    <row r="156" spans="1:4">
      <c r="A156" s="3" t="str">
        <f>CONCATENATE("n=",ROUNDUP(((MAX(COUNT($B$4:$B$58),COUNT($C$4:$C$58)))/(100)*(COUNTA($A$71:$A155)+1)),0))</f>
        <v>n=47</v>
      </c>
      <c r="B156" s="2">
        <f t="shared" si="16"/>
        <v>21.23</v>
      </c>
      <c r="C156" s="2">
        <f t="shared" si="17"/>
        <v>41.25</v>
      </c>
      <c r="D156" s="3"/>
    </row>
    <row r="157" spans="1:4">
      <c r="A157" s="3" t="str">
        <f>CONCATENATE("n=",ROUNDUP(((MAX(COUNT($B$4:$B$58),COUNT($C$4:$C$58)))/(100)*(COUNTA($A$71:$A156)+1)),0))</f>
        <v>n=48</v>
      </c>
      <c r="B157" s="2">
        <f t="shared" si="16"/>
        <v>11.66</v>
      </c>
      <c r="C157" s="2">
        <f t="shared" si="17"/>
        <v>6.96</v>
      </c>
      <c r="D157" s="3"/>
    </row>
    <row r="158" spans="1:4">
      <c r="A158" s="3" t="str">
        <f>CONCATENATE("n=",ROUNDUP(((MAX(COUNT($B$4:$B$58),COUNT($C$4:$C$58)))/(100)*(COUNTA($A$71:$A157)+1)),0))</f>
        <v>n=48</v>
      </c>
      <c r="B158" s="2">
        <f t="shared" si="16"/>
        <v>11.66</v>
      </c>
      <c r="C158" s="2">
        <f t="shared" si="17"/>
        <v>6.96</v>
      </c>
      <c r="D158" s="3"/>
    </row>
    <row r="159" spans="1:4">
      <c r="A159" s="3" t="str">
        <f>CONCATENATE("n=",ROUNDUP(((MAX(COUNT($B$4:$B$58),COUNT($C$4:$C$58)))/(100)*(COUNTA($A$71:$A158)+1)),0))</f>
        <v>n=49</v>
      </c>
      <c r="B159" s="2">
        <f t="shared" si="16"/>
        <v>34.549999999999997</v>
      </c>
      <c r="C159" s="2">
        <f t="shared" si="17"/>
        <v>18.100000000000001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34.549999999999997</v>
      </c>
      <c r="C160" s="2">
        <f t="shared" si="17"/>
        <v>18.100000000000001</v>
      </c>
      <c r="D160" s="3"/>
    </row>
    <row r="161" spans="1:4">
      <c r="A161" s="3" t="str">
        <f>CONCATENATE("n=",ROUNDUP(((MAX(COUNT($B$4:$B$58),COUNT($C$4:$C$58)))/(100)*(COUNTA($A$71:$A160)+1)),0))</f>
        <v>n=50</v>
      </c>
      <c r="B161" s="2">
        <f t="shared" si="16"/>
        <v>11.06</v>
      </c>
      <c r="C161" s="2">
        <f t="shared" si="17"/>
        <v>8.68</v>
      </c>
      <c r="D161" s="3"/>
    </row>
    <row r="162" spans="1:4">
      <c r="A162" s="3" t="str">
        <f>CONCATENATE("n=",ROUNDUP(((MAX(COUNT($B$4:$B$58),COUNT($C$4:$C$58)))/(100)*(COUNTA($A$71:$A161)+1)),0))</f>
        <v>n=51</v>
      </c>
      <c r="B162" s="2">
        <f t="shared" si="16"/>
        <v>29</v>
      </c>
      <c r="C162" s="2">
        <f t="shared" si="17"/>
        <v>19.760000000000002</v>
      </c>
      <c r="D162" s="3"/>
    </row>
    <row r="163" spans="1:4">
      <c r="A163" s="3" t="str">
        <f>CONCATENATE("n=",ROUNDUP(((MAX(COUNT($B$4:$B$58),COUNT($C$4:$C$58)))/(100)*(COUNTA($A$71:$A162)+1)),0))</f>
        <v>n=51</v>
      </c>
      <c r="B163" s="2">
        <f t="shared" si="16"/>
        <v>29</v>
      </c>
      <c r="C163" s="2">
        <f t="shared" si="17"/>
        <v>19.760000000000002</v>
      </c>
      <c r="D163" s="3"/>
    </row>
    <row r="164" spans="1:4">
      <c r="A164" s="3" t="str">
        <f>CONCATENATE("n=",ROUNDUP(((MAX(COUNT($B$4:$B$58),COUNT($C$4:$C$58)))/(100)*(COUNTA($A$71:$A163)+1)),0))</f>
        <v>n=52</v>
      </c>
      <c r="B164" s="2">
        <f t="shared" si="16"/>
        <v>11.41</v>
      </c>
      <c r="C164" s="2">
        <f t="shared" si="17"/>
        <v>54.32</v>
      </c>
      <c r="D164" s="3"/>
    </row>
    <row r="165" spans="1:4">
      <c r="A165" s="3" t="str">
        <f>CONCATENATE("n=",ROUNDUP(((MAX(COUNT($B$4:$B$58),COUNT($C$4:$C$58)))/(100)*(COUNTA($A$71:$A164)+1)),0))</f>
        <v>n=52</v>
      </c>
      <c r="B165" s="2">
        <f t="shared" si="16"/>
        <v>11.41</v>
      </c>
      <c r="C165" s="2">
        <f t="shared" si="17"/>
        <v>54.32</v>
      </c>
      <c r="D165" s="3"/>
    </row>
    <row r="166" spans="1:4">
      <c r="A166" s="3" t="str">
        <f>CONCATENATE("n=",ROUNDUP(((MAX(COUNT($B$4:$B$58),COUNT($C$4:$C$58)))/(100)*(COUNTA($A$71:$A165)+1)),0))</f>
        <v>n=53</v>
      </c>
      <c r="B166" s="2">
        <f t="shared" si="16"/>
        <v>40.85</v>
      </c>
      <c r="C166" s="2">
        <f t="shared" si="17"/>
        <v>40.25</v>
      </c>
      <c r="D166" s="3"/>
    </row>
    <row r="167" spans="1:4">
      <c r="A167" s="3" t="str">
        <f>CONCATENATE("n=",ROUNDUP(((MAX(COUNT($B$4:$B$58),COUNT($C$4:$C$58)))/(100)*(COUNTA($A$71:$A166)+1)),0))</f>
        <v>n=53</v>
      </c>
      <c r="B167" s="2">
        <f t="shared" si="16"/>
        <v>40.85</v>
      </c>
      <c r="C167" s="2">
        <f t="shared" si="17"/>
        <v>40.25</v>
      </c>
      <c r="D167" s="3"/>
    </row>
    <row r="168" spans="1:4">
      <c r="A168" s="3" t="str">
        <f>CONCATENATE("n=",ROUNDUP(((MAX(COUNT($B$4:$B$58),COUNT($C$4:$C$58)))/(100)*(COUNTA($A$71:$A167)+1)),0))</f>
        <v>n=54</v>
      </c>
      <c r="B168" s="2">
        <f t="shared" si="16"/>
        <v>14.1</v>
      </c>
      <c r="C168" s="2" t="str">
        <f t="shared" si="17"/>
        <v>fault</v>
      </c>
      <c r="D168" s="3"/>
    </row>
    <row r="169" spans="1:4">
      <c r="A169" s="3" t="str">
        <f>CONCATENATE("n=",ROUNDUP(((MAX(COUNT($B$4:$B$58),COUNT($C$4:$C$58)))/(100)*(COUNTA($A$71:$A168)+1)),0))</f>
        <v>n=54</v>
      </c>
      <c r="B169" s="2">
        <f t="shared" si="16"/>
        <v>14.1</v>
      </c>
      <c r="C169" s="2" t="str">
        <f t="shared" si="17"/>
        <v>fault</v>
      </c>
      <c r="D169" s="3"/>
    </row>
    <row r="170" spans="1:4">
      <c r="A170" s="3" t="str">
        <f>CONCATENATE("n=",ROUNDUP(((MAX(COUNT($B$4:$B$58),COUNT($C$4:$C$58)))/(100)*(COUNTA($A$71:$A169)+1)),0))</f>
        <v>n=55</v>
      </c>
      <c r="B170" s="2">
        <f t="shared" si="16"/>
        <v>22.4</v>
      </c>
      <c r="C170" s="2">
        <f t="shared" si="17"/>
        <v>37.72</v>
      </c>
      <c r="D170" s="3"/>
    </row>
    <row r="171" spans="1:4">
      <c r="A171" s="3" t="str">
        <f>CONCATENATE("n=",ROUNDUP(((MAX(COUNT($B$4:$B$58),COUNT($C$4:$C$58)))/(100)*(COUNTA($A$71:$A170)+1)),0))</f>
        <v>n=55</v>
      </c>
      <c r="B171" s="2">
        <f t="shared" si="16"/>
        <v>22.4</v>
      </c>
      <c r="C171" s="2">
        <f t="shared" si="17"/>
        <v>37.72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0C4D-F7B9-4F26-8EE9-FA35C81E3609}">
  <dimension ref="A1:S171"/>
  <sheetViews>
    <sheetView topLeftCell="A55" zoomScaleNormal="100" workbookViewId="0">
      <selection activeCell="R55" sqref="R55"/>
    </sheetView>
  </sheetViews>
  <sheetFormatPr baseColWidth="10" defaultColWidth="9.19921875" defaultRowHeight="14"/>
  <cols>
    <col min="1" max="16384" width="9.19921875" style="2"/>
  </cols>
  <sheetData>
    <row r="1" spans="1:17" s="65" customFormat="1">
      <c r="A1" s="22" t="s">
        <v>169</v>
      </c>
      <c r="B1" s="22"/>
      <c r="C1" s="22"/>
      <c r="D1" s="22"/>
      <c r="E1" s="22"/>
      <c r="F1" s="22"/>
      <c r="G1" s="22"/>
      <c r="H1" s="22" t="s">
        <v>168</v>
      </c>
      <c r="I1" s="22"/>
      <c r="J1" s="22"/>
      <c r="K1" s="22"/>
      <c r="L1" s="22"/>
    </row>
    <row r="2" spans="1:17" s="61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O2" s="63"/>
      <c r="P2" s="62" t="str">
        <f>J71</f>
        <v>AWSimobi</v>
      </c>
      <c r="Q2" s="62" t="str">
        <f>K71</f>
        <v>Aceimobi</v>
      </c>
    </row>
    <row r="3" spans="1:17">
      <c r="A3" s="40" t="s">
        <v>147</v>
      </c>
      <c r="B3" s="40" t="s">
        <v>7</v>
      </c>
      <c r="C3" s="40" t="s">
        <v>10</v>
      </c>
      <c r="D3" s="3" t="s">
        <v>167</v>
      </c>
      <c r="E3" s="3"/>
      <c r="F3" s="3"/>
      <c r="G3" s="3"/>
      <c r="H3" s="3" t="str">
        <f t="shared" ref="H3:H34" si="0">A3</f>
        <v>normal</v>
      </c>
      <c r="I3" s="3" t="s">
        <v>166</v>
      </c>
      <c r="J3" s="3" t="s">
        <v>165</v>
      </c>
      <c r="L3" s="5"/>
      <c r="O3" s="60">
        <v>0.9</v>
      </c>
      <c r="P3" s="59">
        <f>P4+J76</f>
        <v>48.613000000000007</v>
      </c>
      <c r="Q3" s="59">
        <f>Q4+K76</f>
        <v>60.936000000000035</v>
      </c>
    </row>
    <row r="4" spans="1:17">
      <c r="A4" s="3" t="s">
        <v>112</v>
      </c>
      <c r="B4" s="39">
        <v>33.42</v>
      </c>
      <c r="C4" s="39">
        <v>25.13</v>
      </c>
      <c r="D4" s="2">
        <f t="shared" ref="D4:D35" si="1">IF(C4="","",IF(B4="","",(B4-C4)))</f>
        <v>8.2900000000000027</v>
      </c>
      <c r="H4" s="3" t="str">
        <f t="shared" si="0"/>
        <v>n=1</v>
      </c>
      <c r="I4" s="2">
        <f t="shared" ref="I4:I35" si="2">IF(B4="","",IF(C4="","",ABS(B4-C4)))</f>
        <v>8.2900000000000027</v>
      </c>
      <c r="J4" s="2" t="e">
        <f t="shared" ref="J4:J35" si="3">IF(I4="","",SIGN($B4-$C4)*(RANK(I4,I$4:I$58,1)-COUNTIF(I$4:I$58,0)+COUNTIF($I$4:$I$58,$I4)/2-0.5))</f>
        <v>#VALUE!</v>
      </c>
      <c r="O4" s="60">
        <v>0.75</v>
      </c>
      <c r="P4" s="59">
        <f>P5+J75</f>
        <v>28.775000000000002</v>
      </c>
      <c r="Q4" s="59">
        <f>Q5+K75</f>
        <v>44.53</v>
      </c>
    </row>
    <row r="5" spans="1:17">
      <c r="A5" s="3" t="s">
        <v>111</v>
      </c>
      <c r="B5" s="39">
        <v>18.73</v>
      </c>
      <c r="C5" s="39">
        <v>20.16</v>
      </c>
      <c r="D5" s="2">
        <f t="shared" si="1"/>
        <v>-1.4299999999999997</v>
      </c>
      <c r="H5" s="3" t="str">
        <f t="shared" si="0"/>
        <v>n=2</v>
      </c>
      <c r="I5" s="2">
        <f t="shared" si="2"/>
        <v>1.4299999999999997</v>
      </c>
      <c r="J5" s="2" t="e">
        <f t="shared" si="3"/>
        <v>#VALUE!</v>
      </c>
      <c r="O5" s="60">
        <v>0.5</v>
      </c>
      <c r="P5" s="59">
        <f>P6+J74</f>
        <v>17.755000000000003</v>
      </c>
      <c r="Q5" s="59">
        <f>Q6+K74</f>
        <v>27.68</v>
      </c>
    </row>
    <row r="6" spans="1:17">
      <c r="A6" s="3" t="s">
        <v>110</v>
      </c>
      <c r="B6" s="39">
        <v>12.98</v>
      </c>
      <c r="C6" s="39">
        <v>33.11</v>
      </c>
      <c r="D6" s="2">
        <f t="shared" si="1"/>
        <v>-20.13</v>
      </c>
      <c r="H6" s="3" t="str">
        <f t="shared" si="0"/>
        <v>n=3</v>
      </c>
      <c r="I6" s="2">
        <f t="shared" si="2"/>
        <v>20.13</v>
      </c>
      <c r="J6" s="2" t="e">
        <f t="shared" si="3"/>
        <v>#VALUE!</v>
      </c>
      <c r="O6" s="60">
        <v>0.25</v>
      </c>
      <c r="P6" s="59">
        <f>P7+J73</f>
        <v>12.1075</v>
      </c>
      <c r="Q6" s="59">
        <f>Q7+K73</f>
        <v>19.25</v>
      </c>
    </row>
    <row r="7" spans="1:17">
      <c r="A7" s="3" t="s">
        <v>109</v>
      </c>
      <c r="B7" s="39">
        <v>72.400000000000006</v>
      </c>
      <c r="C7" s="39">
        <v>46.35</v>
      </c>
      <c r="D7" s="2">
        <f t="shared" si="1"/>
        <v>26.050000000000004</v>
      </c>
      <c r="H7" s="3" t="str">
        <f t="shared" si="0"/>
        <v>n=4</v>
      </c>
      <c r="I7" s="2">
        <f t="shared" si="2"/>
        <v>26.050000000000004</v>
      </c>
      <c r="J7" s="2" t="e">
        <f t="shared" si="3"/>
        <v>#VALUE!</v>
      </c>
      <c r="O7" s="60">
        <v>0.1</v>
      </c>
      <c r="P7" s="59">
        <f>J72</f>
        <v>9.8239999999999998</v>
      </c>
      <c r="Q7" s="59">
        <f>K72</f>
        <v>14.508000000000001</v>
      </c>
    </row>
    <row r="8" spans="1:17">
      <c r="A8" s="3" t="s">
        <v>108</v>
      </c>
      <c r="B8" s="39">
        <v>40.6</v>
      </c>
      <c r="C8" s="39">
        <v>39.21</v>
      </c>
      <c r="D8" s="2">
        <f t="shared" si="1"/>
        <v>1.3900000000000006</v>
      </c>
      <c r="H8" s="3" t="str">
        <f t="shared" si="0"/>
        <v>n=5</v>
      </c>
      <c r="I8" s="2">
        <f t="shared" si="2"/>
        <v>1.3900000000000006</v>
      </c>
      <c r="J8" s="2" t="e">
        <f t="shared" si="3"/>
        <v>#VALUE!</v>
      </c>
    </row>
    <row r="9" spans="1:17">
      <c r="A9" s="3" t="s">
        <v>107</v>
      </c>
      <c r="B9" s="39">
        <v>13.03</v>
      </c>
      <c r="C9" s="39" t="s">
        <v>20</v>
      </c>
      <c r="D9" s="2" t="e">
        <f t="shared" si="1"/>
        <v>#VALUE!</v>
      </c>
      <c r="H9" s="3" t="str">
        <f t="shared" si="0"/>
        <v>n=6</v>
      </c>
      <c r="I9" s="2" t="e">
        <f t="shared" si="2"/>
        <v>#VALUE!</v>
      </c>
      <c r="J9" s="2" t="e">
        <f t="shared" si="3"/>
        <v>#VALUE!</v>
      </c>
    </row>
    <row r="10" spans="1:17">
      <c r="A10" s="3" t="s">
        <v>106</v>
      </c>
      <c r="B10" s="39">
        <v>17.16</v>
      </c>
      <c r="C10" s="39">
        <v>41.07</v>
      </c>
      <c r="D10" s="2">
        <f t="shared" si="1"/>
        <v>-23.91</v>
      </c>
      <c r="H10" s="3" t="str">
        <f t="shared" si="0"/>
        <v>n=7</v>
      </c>
      <c r="I10" s="2">
        <f t="shared" si="2"/>
        <v>23.91</v>
      </c>
      <c r="J10" s="2" t="e">
        <f t="shared" si="3"/>
        <v>#VALUE!</v>
      </c>
    </row>
    <row r="11" spans="1:17">
      <c r="A11" s="3" t="s">
        <v>105</v>
      </c>
      <c r="B11" s="39">
        <v>14.98</v>
      </c>
      <c r="C11" s="39">
        <v>19.18</v>
      </c>
      <c r="D11" s="2">
        <f t="shared" si="1"/>
        <v>-4.1999999999999993</v>
      </c>
      <c r="H11" s="3" t="str">
        <f t="shared" si="0"/>
        <v>n=8</v>
      </c>
      <c r="I11" s="2">
        <f t="shared" si="2"/>
        <v>4.1999999999999993</v>
      </c>
      <c r="J11" s="2" t="e">
        <f t="shared" si="3"/>
        <v>#VALUE!</v>
      </c>
    </row>
    <row r="12" spans="1:17">
      <c r="A12" s="3" t="s">
        <v>104</v>
      </c>
      <c r="B12" s="39">
        <v>29.1</v>
      </c>
      <c r="C12" s="39">
        <v>81.150000000000006</v>
      </c>
      <c r="D12" s="2">
        <f t="shared" si="1"/>
        <v>-52.050000000000004</v>
      </c>
      <c r="H12" s="3" t="str">
        <f t="shared" si="0"/>
        <v>n=9</v>
      </c>
      <c r="I12" s="2">
        <f t="shared" si="2"/>
        <v>52.050000000000004</v>
      </c>
      <c r="J12" s="2" t="e">
        <f t="shared" si="3"/>
        <v>#VALUE!</v>
      </c>
    </row>
    <row r="13" spans="1:17">
      <c r="A13" s="3" t="s">
        <v>103</v>
      </c>
      <c r="B13" s="39">
        <v>13.48</v>
      </c>
      <c r="C13" s="39">
        <v>26.33</v>
      </c>
      <c r="D13" s="2">
        <f t="shared" si="1"/>
        <v>-12.849999999999998</v>
      </c>
      <c r="H13" s="3" t="str">
        <f t="shared" si="0"/>
        <v>n=10</v>
      </c>
      <c r="I13" s="2">
        <f t="shared" si="2"/>
        <v>12.849999999999998</v>
      </c>
      <c r="J13" s="2" t="e">
        <f t="shared" si="3"/>
        <v>#VALUE!</v>
      </c>
    </row>
    <row r="14" spans="1:17">
      <c r="A14" s="3" t="s">
        <v>102</v>
      </c>
      <c r="B14" s="39">
        <v>92.19</v>
      </c>
      <c r="C14" s="39">
        <v>52.17</v>
      </c>
      <c r="D14" s="2">
        <f t="shared" si="1"/>
        <v>40.019999999999996</v>
      </c>
      <c r="H14" s="3" t="str">
        <f t="shared" si="0"/>
        <v>n=11</v>
      </c>
      <c r="I14" s="2">
        <f t="shared" si="2"/>
        <v>40.019999999999996</v>
      </c>
      <c r="J14" s="2" t="e">
        <f t="shared" si="3"/>
        <v>#VALUE!</v>
      </c>
      <c r="O14" s="60">
        <v>0.75</v>
      </c>
      <c r="P14" s="59">
        <f>P15+J85</f>
        <v>0</v>
      </c>
      <c r="Q14" s="59">
        <f>Q15+K85</f>
        <v>0</v>
      </c>
    </row>
    <row r="15" spans="1:17">
      <c r="A15" s="3" t="s">
        <v>101</v>
      </c>
      <c r="B15" s="39">
        <v>21</v>
      </c>
      <c r="C15" s="39">
        <v>65.19</v>
      </c>
      <c r="D15" s="2">
        <f t="shared" si="1"/>
        <v>-44.19</v>
      </c>
      <c r="H15" s="3" t="str">
        <f t="shared" si="0"/>
        <v>n=12</v>
      </c>
      <c r="I15" s="2">
        <f t="shared" si="2"/>
        <v>44.19</v>
      </c>
      <c r="J15" s="2" t="e">
        <f t="shared" si="3"/>
        <v>#VALUE!</v>
      </c>
      <c r="O15" s="60">
        <v>0.5</v>
      </c>
      <c r="P15" s="59">
        <f>P16+J84</f>
        <v>0</v>
      </c>
      <c r="Q15" s="59">
        <f>Q16+K84</f>
        <v>0</v>
      </c>
    </row>
    <row r="16" spans="1:17">
      <c r="A16" s="3" t="s">
        <v>100</v>
      </c>
      <c r="B16" s="39">
        <v>20.86</v>
      </c>
      <c r="C16" s="39">
        <v>43.08</v>
      </c>
      <c r="D16" s="2">
        <f t="shared" si="1"/>
        <v>-22.22</v>
      </c>
      <c r="H16" s="3" t="str">
        <f t="shared" si="0"/>
        <v>n=13</v>
      </c>
      <c r="I16" s="2">
        <f t="shared" si="2"/>
        <v>22.22</v>
      </c>
      <c r="J16" s="2" t="e">
        <f t="shared" si="3"/>
        <v>#VALUE!</v>
      </c>
      <c r="O16" s="60">
        <v>0.25</v>
      </c>
      <c r="P16" s="59">
        <f>P17+J83</f>
        <v>0</v>
      </c>
      <c r="Q16" s="59">
        <f>Q17+K83</f>
        <v>0</v>
      </c>
    </row>
    <row r="17" spans="1:17">
      <c r="A17" s="3" t="s">
        <v>99</v>
      </c>
      <c r="B17" s="39">
        <v>49.3</v>
      </c>
      <c r="C17" s="39">
        <v>24.95</v>
      </c>
      <c r="D17" s="2">
        <f t="shared" si="1"/>
        <v>24.349999999999998</v>
      </c>
      <c r="H17" s="3" t="str">
        <f t="shared" si="0"/>
        <v>n=14</v>
      </c>
      <c r="I17" s="2">
        <f t="shared" si="2"/>
        <v>24.349999999999998</v>
      </c>
      <c r="J17" s="2" t="e">
        <f t="shared" si="3"/>
        <v>#VALUE!</v>
      </c>
      <c r="O17" s="60">
        <v>0.1</v>
      </c>
      <c r="P17" s="59">
        <f>J82</f>
        <v>0</v>
      </c>
      <c r="Q17" s="59">
        <f>K82</f>
        <v>0</v>
      </c>
    </row>
    <row r="18" spans="1:17">
      <c r="A18" s="3" t="s">
        <v>98</v>
      </c>
      <c r="B18" s="39">
        <v>23.78</v>
      </c>
      <c r="C18" s="39">
        <v>72.2</v>
      </c>
      <c r="D18" s="2">
        <f t="shared" si="1"/>
        <v>-48.42</v>
      </c>
      <c r="H18" s="3" t="str">
        <f t="shared" si="0"/>
        <v>n=15</v>
      </c>
      <c r="I18" s="2">
        <f t="shared" si="2"/>
        <v>48.42</v>
      </c>
      <c r="J18" s="2" t="e">
        <f t="shared" si="3"/>
        <v>#VALUE!</v>
      </c>
    </row>
    <row r="19" spans="1:17">
      <c r="A19" s="3" t="s">
        <v>97</v>
      </c>
      <c r="B19" s="39">
        <v>29.23</v>
      </c>
      <c r="C19" s="39">
        <v>49.33</v>
      </c>
      <c r="D19" s="2">
        <f t="shared" si="1"/>
        <v>-20.099999999999998</v>
      </c>
      <c r="H19" s="3" t="str">
        <f t="shared" si="0"/>
        <v>n=16</v>
      </c>
      <c r="I19" s="2">
        <f t="shared" si="2"/>
        <v>20.099999999999998</v>
      </c>
      <c r="J19" s="2" t="e">
        <f t="shared" si="3"/>
        <v>#VALUE!</v>
      </c>
      <c r="O19" s="60">
        <v>0.75</v>
      </c>
      <c r="P19" s="59">
        <f>P20+J90</f>
        <v>0</v>
      </c>
      <c r="Q19" s="59">
        <f>Q20+K90</f>
        <v>0</v>
      </c>
    </row>
    <row r="20" spans="1:17">
      <c r="A20" s="3" t="s">
        <v>96</v>
      </c>
      <c r="B20" s="39">
        <v>11.85</v>
      </c>
      <c r="C20" s="39">
        <v>32.72</v>
      </c>
      <c r="D20" s="2">
        <f t="shared" si="1"/>
        <v>-20.869999999999997</v>
      </c>
      <c r="H20" s="3" t="str">
        <f t="shared" si="0"/>
        <v>n=17</v>
      </c>
      <c r="I20" s="2">
        <f t="shared" si="2"/>
        <v>20.869999999999997</v>
      </c>
      <c r="J20" s="2" t="e">
        <f t="shared" si="3"/>
        <v>#VALUE!</v>
      </c>
      <c r="O20" s="60">
        <v>0.5</v>
      </c>
      <c r="P20" s="59">
        <f>P21+J89</f>
        <v>0</v>
      </c>
      <c r="Q20" s="59">
        <f>Q21+K89</f>
        <v>0</v>
      </c>
    </row>
    <row r="21" spans="1:17">
      <c r="A21" s="3" t="s">
        <v>95</v>
      </c>
      <c r="B21" s="39">
        <v>51.27</v>
      </c>
      <c r="C21" s="39">
        <v>48.25</v>
      </c>
      <c r="D21" s="2">
        <f t="shared" si="1"/>
        <v>3.0200000000000031</v>
      </c>
      <c r="H21" s="3" t="str">
        <f t="shared" si="0"/>
        <v>n=18</v>
      </c>
      <c r="I21" s="2">
        <f t="shared" si="2"/>
        <v>3.0200000000000031</v>
      </c>
      <c r="J21" s="2" t="e">
        <f t="shared" si="3"/>
        <v>#VALUE!</v>
      </c>
      <c r="O21" s="60">
        <v>0.25</v>
      </c>
      <c r="P21" s="59">
        <f>P22+J88</f>
        <v>0</v>
      </c>
      <c r="Q21" s="59">
        <f>Q22+K88</f>
        <v>0</v>
      </c>
    </row>
    <row r="22" spans="1:17">
      <c r="A22" s="3" t="s">
        <v>94</v>
      </c>
      <c r="B22" s="39">
        <v>13.55</v>
      </c>
      <c r="C22" s="39">
        <v>54.18</v>
      </c>
      <c r="D22" s="2">
        <f t="shared" si="1"/>
        <v>-40.629999999999995</v>
      </c>
      <c r="H22" s="3" t="str">
        <f t="shared" si="0"/>
        <v>n=19</v>
      </c>
      <c r="I22" s="2">
        <f t="shared" si="2"/>
        <v>40.629999999999995</v>
      </c>
      <c r="J22" s="2" t="e">
        <f t="shared" si="3"/>
        <v>#VALUE!</v>
      </c>
      <c r="O22" s="60">
        <v>0.1</v>
      </c>
      <c r="P22" s="59">
        <f>J87</f>
        <v>0</v>
      </c>
      <c r="Q22" s="59">
        <f>K87</f>
        <v>0</v>
      </c>
    </row>
    <row r="23" spans="1:17">
      <c r="A23" s="3" t="s">
        <v>93</v>
      </c>
      <c r="B23" s="39">
        <v>27.8</v>
      </c>
      <c r="C23" s="39">
        <v>50.77</v>
      </c>
      <c r="D23" s="2">
        <f t="shared" si="1"/>
        <v>-22.970000000000002</v>
      </c>
      <c r="H23" s="3" t="str">
        <f t="shared" si="0"/>
        <v>n=20</v>
      </c>
      <c r="I23" s="2">
        <f t="shared" si="2"/>
        <v>22.970000000000002</v>
      </c>
      <c r="J23" s="2" t="e">
        <f t="shared" si="3"/>
        <v>#VALUE!</v>
      </c>
    </row>
    <row r="24" spans="1:17">
      <c r="A24" s="3" t="s">
        <v>92</v>
      </c>
      <c r="B24" s="39">
        <v>12.88</v>
      </c>
      <c r="C24" s="39">
        <v>15.7</v>
      </c>
      <c r="D24" s="2">
        <f t="shared" si="1"/>
        <v>-2.8199999999999985</v>
      </c>
      <c r="H24" s="3" t="str">
        <f t="shared" si="0"/>
        <v>n=21</v>
      </c>
      <c r="I24" s="2">
        <f t="shared" si="2"/>
        <v>2.8199999999999985</v>
      </c>
      <c r="J24" s="2" t="e">
        <f t="shared" si="3"/>
        <v>#VALUE!</v>
      </c>
    </row>
    <row r="25" spans="1:17">
      <c r="A25" s="3" t="s">
        <v>91</v>
      </c>
      <c r="B25" s="39">
        <v>54</v>
      </c>
      <c r="C25" s="39">
        <v>17.48</v>
      </c>
      <c r="D25" s="2">
        <f t="shared" si="1"/>
        <v>36.519999999999996</v>
      </c>
      <c r="H25" s="3" t="str">
        <f t="shared" si="0"/>
        <v>n=22</v>
      </c>
      <c r="I25" s="2">
        <f t="shared" si="2"/>
        <v>36.519999999999996</v>
      </c>
      <c r="J25" s="2" t="e">
        <f t="shared" si="3"/>
        <v>#VALUE!</v>
      </c>
    </row>
    <row r="26" spans="1:17">
      <c r="A26" s="3" t="s">
        <v>90</v>
      </c>
      <c r="B26" s="39">
        <v>19.55</v>
      </c>
      <c r="C26" s="39">
        <v>27.68</v>
      </c>
      <c r="D26" s="2">
        <f t="shared" si="1"/>
        <v>-8.129999999999999</v>
      </c>
      <c r="H26" s="3" t="str">
        <f t="shared" si="0"/>
        <v>n=23</v>
      </c>
      <c r="I26" s="2">
        <f t="shared" si="2"/>
        <v>8.129999999999999</v>
      </c>
      <c r="J26" s="2" t="e">
        <f t="shared" si="3"/>
        <v>#VALUE!</v>
      </c>
    </row>
    <row r="27" spans="1:17">
      <c r="A27" s="3" t="s">
        <v>89</v>
      </c>
      <c r="B27" s="39">
        <v>13.45</v>
      </c>
      <c r="C27" s="39">
        <v>28.18</v>
      </c>
      <c r="D27" s="2">
        <f t="shared" si="1"/>
        <v>-14.73</v>
      </c>
      <c r="H27" s="3" t="str">
        <f t="shared" si="0"/>
        <v>n=24</v>
      </c>
      <c r="I27" s="2">
        <f t="shared" si="2"/>
        <v>14.73</v>
      </c>
      <c r="J27" s="2" t="e">
        <f t="shared" si="3"/>
        <v>#VALUE!</v>
      </c>
    </row>
    <row r="28" spans="1:17">
      <c r="A28" s="3" t="s">
        <v>88</v>
      </c>
      <c r="B28" s="39" t="s">
        <v>20</v>
      </c>
      <c r="C28" s="39">
        <v>20.59</v>
      </c>
      <c r="D28" s="2" t="e">
        <f t="shared" si="1"/>
        <v>#VALUE!</v>
      </c>
      <c r="H28" s="3" t="str">
        <f t="shared" si="0"/>
        <v>n=25</v>
      </c>
      <c r="I28" s="2" t="e">
        <f t="shared" si="2"/>
        <v>#VALUE!</v>
      </c>
      <c r="J28" s="2" t="e">
        <f t="shared" si="3"/>
        <v>#VALUE!</v>
      </c>
    </row>
    <row r="29" spans="1:17">
      <c r="A29" s="3" t="s">
        <v>87</v>
      </c>
      <c r="B29" s="39">
        <v>17.989999999999998</v>
      </c>
      <c r="C29" s="39">
        <v>25.54</v>
      </c>
      <c r="D29" s="2">
        <f t="shared" si="1"/>
        <v>-7.5500000000000007</v>
      </c>
      <c r="H29" s="3" t="str">
        <f t="shared" si="0"/>
        <v>n=26</v>
      </c>
      <c r="I29" s="2">
        <f t="shared" si="2"/>
        <v>7.5500000000000007</v>
      </c>
      <c r="J29" s="2" t="e">
        <f t="shared" si="3"/>
        <v>#VALUE!</v>
      </c>
      <c r="O29" s="60">
        <v>0.75</v>
      </c>
      <c r="P29" s="59">
        <f>P30+J100</f>
        <v>0</v>
      </c>
      <c r="Q29" s="59">
        <f>Q30+K100</f>
        <v>0</v>
      </c>
    </row>
    <row r="30" spans="1:17">
      <c r="A30" s="3" t="s">
        <v>86</v>
      </c>
      <c r="B30" s="39">
        <v>11.43</v>
      </c>
      <c r="C30" s="39">
        <v>14.21</v>
      </c>
      <c r="D30" s="2">
        <f t="shared" si="1"/>
        <v>-2.7800000000000011</v>
      </c>
      <c r="H30" s="3" t="str">
        <f t="shared" si="0"/>
        <v>n=27</v>
      </c>
      <c r="I30" s="2">
        <f t="shared" si="2"/>
        <v>2.7800000000000011</v>
      </c>
      <c r="J30" s="2" t="e">
        <f t="shared" si="3"/>
        <v>#VALUE!</v>
      </c>
      <c r="O30" s="60">
        <v>0.5</v>
      </c>
      <c r="P30" s="59">
        <f>P31+J99</f>
        <v>0</v>
      </c>
      <c r="Q30" s="59">
        <f>Q31+K99</f>
        <v>0</v>
      </c>
    </row>
    <row r="31" spans="1:17">
      <c r="A31" s="3" t="s">
        <v>85</v>
      </c>
      <c r="B31" s="39">
        <v>8.19</v>
      </c>
      <c r="C31" s="39">
        <v>19.11</v>
      </c>
      <c r="D31" s="2">
        <f t="shared" si="1"/>
        <v>-10.92</v>
      </c>
      <c r="H31" s="3" t="str">
        <f t="shared" si="0"/>
        <v>n=28</v>
      </c>
      <c r="I31" s="2">
        <f t="shared" si="2"/>
        <v>10.92</v>
      </c>
      <c r="J31" s="2" t="e">
        <f t="shared" si="3"/>
        <v>#VALUE!</v>
      </c>
      <c r="O31" s="60">
        <v>0.25</v>
      </c>
      <c r="P31" s="59">
        <f>P32+J98</f>
        <v>0</v>
      </c>
      <c r="Q31" s="59">
        <f>Q32+K98</f>
        <v>0</v>
      </c>
    </row>
    <row r="32" spans="1:17">
      <c r="A32" s="3" t="s">
        <v>84</v>
      </c>
      <c r="B32" s="39">
        <v>20.88</v>
      </c>
      <c r="C32" s="39">
        <v>11.05</v>
      </c>
      <c r="D32" s="2">
        <f t="shared" si="1"/>
        <v>9.8299999999999983</v>
      </c>
      <c r="H32" s="3" t="str">
        <f t="shared" si="0"/>
        <v>n=29</v>
      </c>
      <c r="I32" s="2">
        <f t="shared" si="2"/>
        <v>9.8299999999999983</v>
      </c>
      <c r="J32" s="2" t="e">
        <f t="shared" si="3"/>
        <v>#VALUE!</v>
      </c>
      <c r="O32" s="60">
        <v>0.1</v>
      </c>
      <c r="P32" s="59">
        <f>J97</f>
        <v>0</v>
      </c>
      <c r="Q32" s="59">
        <f>K97</f>
        <v>0</v>
      </c>
    </row>
    <row r="33" spans="1:17">
      <c r="A33" s="3" t="s">
        <v>83</v>
      </c>
      <c r="B33" s="39">
        <v>17</v>
      </c>
      <c r="C33" s="39">
        <v>62.59</v>
      </c>
      <c r="D33" s="2">
        <f t="shared" si="1"/>
        <v>-45.59</v>
      </c>
      <c r="H33" s="3" t="str">
        <f t="shared" si="0"/>
        <v>n=30</v>
      </c>
      <c r="I33" s="2">
        <f t="shared" si="2"/>
        <v>45.59</v>
      </c>
      <c r="J33" s="2" t="e">
        <f t="shared" si="3"/>
        <v>#VALUE!</v>
      </c>
    </row>
    <row r="34" spans="1:17">
      <c r="A34" s="3" t="s">
        <v>82</v>
      </c>
      <c r="B34" s="39">
        <v>47.01</v>
      </c>
      <c r="C34" s="39">
        <v>66.33</v>
      </c>
      <c r="D34" s="2">
        <f t="shared" si="1"/>
        <v>-19.32</v>
      </c>
      <c r="H34" s="3" t="str">
        <f t="shared" si="0"/>
        <v>n=31</v>
      </c>
      <c r="I34" s="2">
        <f t="shared" si="2"/>
        <v>19.32</v>
      </c>
      <c r="J34" s="2" t="e">
        <f t="shared" si="3"/>
        <v>#VALUE!</v>
      </c>
    </row>
    <row r="35" spans="1:17">
      <c r="A35" s="3" t="s">
        <v>81</v>
      </c>
      <c r="B35" s="39">
        <v>17.73</v>
      </c>
      <c r="C35" s="39">
        <v>22.83</v>
      </c>
      <c r="D35" s="2">
        <f t="shared" si="1"/>
        <v>-5.0999999999999979</v>
      </c>
      <c r="H35" s="3" t="str">
        <f t="shared" ref="H35:H58" si="4">A35</f>
        <v>n=32</v>
      </c>
      <c r="I35" s="2">
        <f t="shared" si="2"/>
        <v>5.0999999999999979</v>
      </c>
      <c r="J35" s="2" t="e">
        <f t="shared" si="3"/>
        <v>#VALUE!</v>
      </c>
    </row>
    <row r="36" spans="1:17">
      <c r="A36" s="3" t="s">
        <v>80</v>
      </c>
      <c r="B36" s="39">
        <v>19.53</v>
      </c>
      <c r="C36" s="39">
        <v>36.1</v>
      </c>
      <c r="D36" s="2">
        <f t="shared" ref="D36:D58" si="5">IF(C36="","",IF(B36="","",(B36-C36)))</f>
        <v>-16.57</v>
      </c>
      <c r="H36" s="3" t="str">
        <f t="shared" si="4"/>
        <v>n=33</v>
      </c>
      <c r="I36" s="2">
        <f t="shared" ref="I36:I58" si="6">IF(B36="","",IF(C36="","",ABS(B36-C36)))</f>
        <v>16.57</v>
      </c>
      <c r="J36" s="2" t="e">
        <f t="shared" ref="J36:J58" si="7">IF(I36="","",SIGN($B36-$C36)*(RANK(I36,I$4:I$58,1)-COUNTIF(I$4:I$58,0)+COUNTIF($I$4:$I$58,$I36)/2-0.5))</f>
        <v>#VALUE!</v>
      </c>
    </row>
    <row r="37" spans="1:17">
      <c r="A37" s="3" t="s">
        <v>79</v>
      </c>
      <c r="B37" s="39">
        <v>15.11</v>
      </c>
      <c r="C37" s="39">
        <v>19.48</v>
      </c>
      <c r="D37" s="2">
        <f t="shared" si="5"/>
        <v>-4.370000000000001</v>
      </c>
      <c r="H37" s="3" t="str">
        <f t="shared" si="4"/>
        <v>n=34</v>
      </c>
      <c r="I37" s="2">
        <f t="shared" si="6"/>
        <v>4.370000000000001</v>
      </c>
      <c r="J37" s="2" t="e">
        <f t="shared" si="7"/>
        <v>#VALUE!</v>
      </c>
    </row>
    <row r="38" spans="1:17">
      <c r="A38" s="3" t="s">
        <v>78</v>
      </c>
      <c r="B38" s="39">
        <v>16.8</v>
      </c>
      <c r="C38" s="39">
        <v>41.78</v>
      </c>
      <c r="D38" s="2">
        <f t="shared" si="5"/>
        <v>-24.98</v>
      </c>
      <c r="H38" s="3" t="str">
        <f t="shared" si="4"/>
        <v>n=35</v>
      </c>
      <c r="I38" s="2">
        <f t="shared" si="6"/>
        <v>24.98</v>
      </c>
      <c r="J38" s="2" t="e">
        <f t="shared" si="7"/>
        <v>#VALUE!</v>
      </c>
    </row>
    <row r="39" spans="1:17">
      <c r="A39" s="3" t="s">
        <v>77</v>
      </c>
      <c r="B39" s="39">
        <v>43.12</v>
      </c>
      <c r="C39" s="39">
        <v>40.619999999999997</v>
      </c>
      <c r="D39" s="2">
        <f t="shared" si="5"/>
        <v>2.5</v>
      </c>
      <c r="H39" s="3" t="str">
        <f t="shared" si="4"/>
        <v>n=36</v>
      </c>
      <c r="I39" s="2">
        <f t="shared" si="6"/>
        <v>2.5</v>
      </c>
      <c r="J39" s="2" t="e">
        <f t="shared" si="7"/>
        <v>#VALUE!</v>
      </c>
      <c r="O39" s="60">
        <v>0.75</v>
      </c>
      <c r="P39" s="59">
        <f>P40+J85</f>
        <v>0</v>
      </c>
      <c r="Q39" s="59">
        <f>Q40+K85</f>
        <v>0</v>
      </c>
    </row>
    <row r="40" spans="1:17">
      <c r="A40" s="3" t="s">
        <v>76</v>
      </c>
      <c r="B40" s="39">
        <v>10.16</v>
      </c>
      <c r="C40" s="39">
        <v>19.079999999999998</v>
      </c>
      <c r="D40" s="2">
        <f t="shared" si="5"/>
        <v>-8.9199999999999982</v>
      </c>
      <c r="H40" s="3" t="str">
        <f t="shared" si="4"/>
        <v>n=37</v>
      </c>
      <c r="I40" s="2">
        <f t="shared" si="6"/>
        <v>8.9199999999999982</v>
      </c>
      <c r="J40" s="2" t="e">
        <f t="shared" si="7"/>
        <v>#VALUE!</v>
      </c>
      <c r="O40" s="60">
        <v>0.5</v>
      </c>
      <c r="P40" s="59">
        <f>P41+J84</f>
        <v>0</v>
      </c>
      <c r="Q40" s="59">
        <f>Q41+K84</f>
        <v>0</v>
      </c>
    </row>
    <row r="41" spans="1:17">
      <c r="A41" s="3" t="s">
        <v>75</v>
      </c>
      <c r="B41" s="39">
        <v>10.11</v>
      </c>
      <c r="C41" s="39">
        <v>22.48</v>
      </c>
      <c r="D41" s="2">
        <f t="shared" si="5"/>
        <v>-12.370000000000001</v>
      </c>
      <c r="H41" s="3" t="str">
        <f t="shared" si="4"/>
        <v>n=38</v>
      </c>
      <c r="I41" s="2">
        <f t="shared" si="6"/>
        <v>12.370000000000001</v>
      </c>
      <c r="J41" s="2" t="e">
        <f t="shared" si="7"/>
        <v>#VALUE!</v>
      </c>
      <c r="O41" s="60">
        <v>0.25</v>
      </c>
      <c r="P41" s="59">
        <f>P42+J83</f>
        <v>0</v>
      </c>
      <c r="Q41" s="59">
        <f>Q42+K83</f>
        <v>0</v>
      </c>
    </row>
    <row r="42" spans="1:17">
      <c r="A42" s="3" t="s">
        <v>74</v>
      </c>
      <c r="B42" s="39">
        <v>33.25</v>
      </c>
      <c r="C42" s="39">
        <v>19.25</v>
      </c>
      <c r="D42" s="2">
        <f t="shared" si="5"/>
        <v>14</v>
      </c>
      <c r="H42" s="3" t="str">
        <f t="shared" si="4"/>
        <v>n=39</v>
      </c>
      <c r="I42" s="2">
        <f t="shared" si="6"/>
        <v>14</v>
      </c>
      <c r="J42" s="2" t="e">
        <f t="shared" si="7"/>
        <v>#VALUE!</v>
      </c>
      <c r="O42" s="60">
        <v>0.1</v>
      </c>
      <c r="P42" s="59">
        <f>J82</f>
        <v>0</v>
      </c>
      <c r="Q42" s="59">
        <f>K82</f>
        <v>0</v>
      </c>
    </row>
    <row r="43" spans="1:17">
      <c r="A43" s="3" t="s">
        <v>73</v>
      </c>
      <c r="B43" s="39">
        <v>7.11</v>
      </c>
      <c r="C43" s="39">
        <v>8.91</v>
      </c>
      <c r="D43" s="2">
        <f t="shared" si="5"/>
        <v>-1.7999999999999998</v>
      </c>
      <c r="H43" s="3" t="str">
        <f t="shared" si="4"/>
        <v>n=40</v>
      </c>
      <c r="I43" s="2">
        <f t="shared" si="6"/>
        <v>1.7999999999999998</v>
      </c>
      <c r="J43" s="2" t="e">
        <f t="shared" si="7"/>
        <v>#VALUE!</v>
      </c>
    </row>
    <row r="44" spans="1:17">
      <c r="A44" s="3" t="s">
        <v>72</v>
      </c>
      <c r="B44" s="39">
        <v>8.31</v>
      </c>
      <c r="C44" s="39">
        <v>10</v>
      </c>
      <c r="D44" s="2">
        <f t="shared" si="5"/>
        <v>-1.6899999999999995</v>
      </c>
      <c r="H44" s="3" t="str">
        <f t="shared" si="4"/>
        <v>n=41</v>
      </c>
      <c r="I44" s="2">
        <f t="shared" si="6"/>
        <v>1.6899999999999995</v>
      </c>
      <c r="J44" s="2" t="e">
        <f t="shared" si="7"/>
        <v>#VALUE!</v>
      </c>
    </row>
    <row r="45" spans="1:17">
      <c r="A45" s="3" t="s">
        <v>71</v>
      </c>
      <c r="B45" s="39">
        <v>18.010000000000002</v>
      </c>
      <c r="C45" s="39">
        <v>64.25</v>
      </c>
      <c r="D45" s="2">
        <f t="shared" si="5"/>
        <v>-46.239999999999995</v>
      </c>
      <c r="H45" s="3" t="str">
        <f t="shared" si="4"/>
        <v>n=42</v>
      </c>
      <c r="I45" s="2">
        <f t="shared" si="6"/>
        <v>46.239999999999995</v>
      </c>
      <c r="J45" s="2" t="e">
        <f t="shared" si="7"/>
        <v>#VALUE!</v>
      </c>
    </row>
    <row r="46" spans="1:17">
      <c r="A46" s="3" t="s">
        <v>70</v>
      </c>
      <c r="B46" s="39">
        <v>9.9499999999999993</v>
      </c>
      <c r="C46" s="39">
        <v>22</v>
      </c>
      <c r="D46" s="2">
        <f t="shared" si="5"/>
        <v>-12.05</v>
      </c>
      <c r="H46" s="3" t="str">
        <f t="shared" si="4"/>
        <v>n=43</v>
      </c>
      <c r="I46" s="2">
        <f t="shared" si="6"/>
        <v>12.05</v>
      </c>
      <c r="J46" s="2" t="e">
        <f t="shared" si="7"/>
        <v>#VALUE!</v>
      </c>
    </row>
    <row r="47" spans="1:17">
      <c r="A47" s="3" t="s">
        <v>69</v>
      </c>
      <c r="B47" s="39">
        <v>12.88</v>
      </c>
      <c r="C47" s="39">
        <v>44.53</v>
      </c>
      <c r="D47" s="2">
        <f t="shared" si="5"/>
        <v>-31.65</v>
      </c>
      <c r="H47" s="3" t="str">
        <f t="shared" si="4"/>
        <v>n=44</v>
      </c>
      <c r="I47" s="2">
        <f t="shared" si="6"/>
        <v>31.65</v>
      </c>
      <c r="J47" s="2" t="e">
        <f t="shared" si="7"/>
        <v>#VALUE!</v>
      </c>
    </row>
    <row r="48" spans="1:17">
      <c r="A48" s="3" t="s">
        <v>68</v>
      </c>
      <c r="B48" s="39">
        <v>8.1999999999999993</v>
      </c>
      <c r="C48" s="39">
        <v>15.88</v>
      </c>
      <c r="D48" s="2">
        <f t="shared" si="5"/>
        <v>-7.6800000000000015</v>
      </c>
      <c r="H48" s="3" t="str">
        <f t="shared" si="4"/>
        <v>n=45</v>
      </c>
      <c r="I48" s="2">
        <f t="shared" si="6"/>
        <v>7.6800000000000015</v>
      </c>
      <c r="J48" s="2" t="e">
        <f t="shared" si="7"/>
        <v>#VALUE!</v>
      </c>
    </row>
    <row r="49" spans="1:19">
      <c r="A49" s="3" t="s">
        <v>67</v>
      </c>
      <c r="B49" s="39">
        <v>11.16</v>
      </c>
      <c r="C49" s="39">
        <v>21.71</v>
      </c>
      <c r="D49" s="2">
        <f t="shared" si="5"/>
        <v>-10.55</v>
      </c>
      <c r="H49" s="3" t="str">
        <f t="shared" si="4"/>
        <v>n=46</v>
      </c>
      <c r="I49" s="2">
        <f t="shared" si="6"/>
        <v>10.55</v>
      </c>
      <c r="J49" s="2" t="e">
        <f t="shared" si="7"/>
        <v>#VALUE!</v>
      </c>
    </row>
    <row r="50" spans="1:19">
      <c r="A50" s="3" t="s">
        <v>66</v>
      </c>
      <c r="B50" s="39">
        <v>11.8</v>
      </c>
      <c r="C50" s="39">
        <v>41.25</v>
      </c>
      <c r="D50" s="2">
        <f t="shared" si="5"/>
        <v>-29.45</v>
      </c>
      <c r="H50" s="3" t="str">
        <f t="shared" si="4"/>
        <v>n=47</v>
      </c>
      <c r="I50" s="2">
        <f t="shared" si="6"/>
        <v>29.45</v>
      </c>
      <c r="J50" s="2" t="e">
        <f t="shared" si="7"/>
        <v>#VALUE!</v>
      </c>
    </row>
    <row r="51" spans="1:19">
      <c r="A51" s="3" t="s">
        <v>65</v>
      </c>
      <c r="B51" s="39">
        <v>25.8</v>
      </c>
      <c r="C51" s="39">
        <v>6.96</v>
      </c>
      <c r="D51" s="2">
        <f t="shared" si="5"/>
        <v>18.84</v>
      </c>
      <c r="H51" s="3" t="str">
        <f t="shared" si="4"/>
        <v>n=48</v>
      </c>
      <c r="I51" s="2">
        <f t="shared" si="6"/>
        <v>18.84</v>
      </c>
      <c r="J51" s="2" t="e">
        <f t="shared" si="7"/>
        <v>#VALUE!</v>
      </c>
    </row>
    <row r="52" spans="1:19">
      <c r="A52" s="3" t="s">
        <v>64</v>
      </c>
      <c r="B52" s="39">
        <v>17.78</v>
      </c>
      <c r="C52" s="39">
        <v>18.100000000000001</v>
      </c>
      <c r="D52" s="2">
        <f t="shared" si="5"/>
        <v>-0.32000000000000028</v>
      </c>
      <c r="H52" s="3" t="str">
        <f t="shared" si="4"/>
        <v>n=49</v>
      </c>
      <c r="I52" s="2">
        <f t="shared" si="6"/>
        <v>0.32000000000000028</v>
      </c>
      <c r="J52" s="2" t="e">
        <f t="shared" si="7"/>
        <v>#VALUE!</v>
      </c>
    </row>
    <row r="53" spans="1:19">
      <c r="A53" s="3" t="s">
        <v>63</v>
      </c>
      <c r="B53" s="39">
        <v>11.51</v>
      </c>
      <c r="C53" s="39">
        <v>8.68</v>
      </c>
      <c r="D53" s="2">
        <f t="shared" si="5"/>
        <v>2.83</v>
      </c>
      <c r="H53" s="3" t="str">
        <f t="shared" si="4"/>
        <v>n=50</v>
      </c>
      <c r="I53" s="2">
        <f t="shared" si="6"/>
        <v>2.83</v>
      </c>
      <c r="J53" s="2" t="e">
        <f t="shared" si="7"/>
        <v>#VALUE!</v>
      </c>
    </row>
    <row r="54" spans="1:19">
      <c r="A54" s="3" t="s">
        <v>62</v>
      </c>
      <c r="B54" s="39">
        <v>41.5</v>
      </c>
      <c r="C54" s="39">
        <v>19.760000000000002</v>
      </c>
      <c r="D54" s="2">
        <f t="shared" si="5"/>
        <v>21.74</v>
      </c>
      <c r="H54" s="3" t="str">
        <f t="shared" si="4"/>
        <v>n=51</v>
      </c>
      <c r="I54" s="2">
        <f t="shared" si="6"/>
        <v>21.74</v>
      </c>
      <c r="J54" s="2" t="e">
        <f t="shared" si="7"/>
        <v>#VALUE!</v>
      </c>
    </row>
    <row r="55" spans="1:19">
      <c r="A55" s="3" t="s">
        <v>61</v>
      </c>
      <c r="B55" s="39">
        <v>9.77</v>
      </c>
      <c r="C55" s="39">
        <v>54.32</v>
      </c>
      <c r="D55" s="2">
        <f t="shared" si="5"/>
        <v>-44.55</v>
      </c>
      <c r="H55" s="3" t="str">
        <f t="shared" si="4"/>
        <v>n=52</v>
      </c>
      <c r="I55" s="2">
        <f t="shared" si="6"/>
        <v>44.55</v>
      </c>
      <c r="J55" s="2" t="e">
        <f t="shared" si="7"/>
        <v>#VALUE!</v>
      </c>
    </row>
    <row r="56" spans="1:19">
      <c r="A56" s="3" t="s">
        <v>60</v>
      </c>
      <c r="B56" s="39">
        <v>7.95</v>
      </c>
      <c r="C56" s="39">
        <v>40.25</v>
      </c>
      <c r="D56" s="2">
        <f t="shared" si="5"/>
        <v>-32.299999999999997</v>
      </c>
      <c r="H56" s="3" t="str">
        <f t="shared" si="4"/>
        <v>n=53</v>
      </c>
      <c r="I56" s="2">
        <f t="shared" si="6"/>
        <v>32.299999999999997</v>
      </c>
      <c r="J56" s="2" t="e">
        <f t="shared" si="7"/>
        <v>#VALUE!</v>
      </c>
    </row>
    <row r="57" spans="1:19">
      <c r="A57" s="3" t="s">
        <v>59</v>
      </c>
      <c r="B57" s="39">
        <v>65.47</v>
      </c>
      <c r="C57" s="39" t="s">
        <v>20</v>
      </c>
      <c r="D57" s="2" t="e">
        <f t="shared" si="5"/>
        <v>#VALUE!</v>
      </c>
      <c r="H57" s="3" t="str">
        <f t="shared" si="4"/>
        <v>n=54</v>
      </c>
      <c r="I57" s="2" t="e">
        <f t="shared" si="6"/>
        <v>#VALUE!</v>
      </c>
      <c r="J57" s="2" t="e">
        <f t="shared" si="7"/>
        <v>#VALUE!</v>
      </c>
    </row>
    <row r="58" spans="1:19">
      <c r="A58" s="3" t="s">
        <v>58</v>
      </c>
      <c r="B58" s="39">
        <v>22.9</v>
      </c>
      <c r="C58" s="39">
        <v>37.72</v>
      </c>
      <c r="D58" s="2">
        <f t="shared" si="5"/>
        <v>-14.82</v>
      </c>
      <c r="H58" s="3" t="str">
        <f t="shared" si="4"/>
        <v>n=55</v>
      </c>
      <c r="I58" s="2">
        <f t="shared" si="6"/>
        <v>14.82</v>
      </c>
      <c r="J58" s="2" t="e">
        <f t="shared" si="7"/>
        <v>#VALUE!</v>
      </c>
    </row>
    <row r="59" spans="1:19">
      <c r="A59" s="3"/>
      <c r="H59" s="3"/>
    </row>
    <row r="60" spans="1:19">
      <c r="A60" s="3" t="s">
        <v>143</v>
      </c>
      <c r="B60" s="2">
        <f>AVERAGE($B$4:$B$58)</f>
        <v>23.796296296296301</v>
      </c>
      <c r="C60" s="2">
        <f>AVERAGE($C$4:$C$58)</f>
        <v>33.376037735849053</v>
      </c>
      <c r="D60" s="2">
        <f>(SUMIF($D$4:$D$58,"&gt;0",$D$4:$D$58)+SUMIF($D$4:$D$58,"&lt;0",$D$4:$D$58))/COUNT($D$4:$D$58)</f>
        <v>-10.419999999999998</v>
      </c>
      <c r="E60" s="3" t="s">
        <v>164</v>
      </c>
      <c r="F60" s="2">
        <f>COUNT($D$4:$D$58)-1</f>
        <v>51</v>
      </c>
      <c r="H60" s="10" t="s">
        <v>163</v>
      </c>
      <c r="I60" s="2">
        <f>MIN(ABS(SUMIF($J$4:$J$58,"&lt;0",$J$4:$J$58)),ABS(SUMIF($J$4:$J$58,"&gt;0",$J$4:$J$58)))</f>
        <v>0</v>
      </c>
      <c r="M60" s="3"/>
    </row>
    <row r="61" spans="1:19">
      <c r="A61" s="3" t="s">
        <v>162</v>
      </c>
      <c r="B61" s="2">
        <f>STDEV($B$4:$B$58)/SQRT(COUNT($B$4:$B$58))</f>
        <v>2.4328818583540643</v>
      </c>
      <c r="C61" s="2">
        <f>STDEV($C$4:$C$58)/SQRT(COUNT($C$4:$C$58))</f>
        <v>2.4974823220944629</v>
      </c>
      <c r="D61" s="2" t="e">
        <f>STDEV($D$4:$D$58)/SQRT(COUNT($D$4:$D$58))</f>
        <v>#VALUE!</v>
      </c>
      <c r="H61" s="10" t="s">
        <v>161</v>
      </c>
      <c r="I61" s="2">
        <f>COUNT($B$4:$B$58)-COUNTIF($D$4:$D$58,0)</f>
        <v>54</v>
      </c>
      <c r="J61" s="43" t="s">
        <v>160</v>
      </c>
    </row>
    <row r="62" spans="1:19">
      <c r="H62" s="3"/>
      <c r="O62" s="22" t="s">
        <v>159</v>
      </c>
    </row>
    <row r="63" spans="1:19" s="54" customFormat="1">
      <c r="A63" s="22" t="s">
        <v>158</v>
      </c>
      <c r="H63" s="22" t="s">
        <v>157</v>
      </c>
      <c r="Q63" s="58" t="s">
        <v>156</v>
      </c>
      <c r="R63" s="57">
        <v>5</v>
      </c>
    </row>
    <row r="64" spans="1:19" s="54" customFormat="1">
      <c r="A64" s="55"/>
      <c r="B64" s="36" t="str">
        <f>CONCATENATE("one-tail   P=",TTEST($B$4:$B$58,$C$4:$C$58,1,1))</f>
        <v>one-tail   P=0.000448160628421951</v>
      </c>
      <c r="D64" s="55"/>
      <c r="E64" s="55"/>
      <c r="F64" s="55"/>
      <c r="H64" s="55"/>
      <c r="I64" s="36" t="str">
        <f>CONCATENATE("one-tail   P=",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</f>
        <v>one-tail   P=1.29210835671598E-09</v>
      </c>
      <c r="K64" s="55"/>
      <c r="L64" s="55"/>
      <c r="O64" s="55"/>
      <c r="P64" s="36" t="str">
        <f>CONCATENATE("one-tail   P=",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)</f>
        <v>one-tail   P=6.4605417835799E-09</v>
      </c>
      <c r="R64" s="55"/>
      <c r="S64" s="55"/>
    </row>
    <row r="65" spans="1:19" s="54" customFormat="1">
      <c r="A65" s="36" t="e">
        <f>CONCATENATE("t=",ROUND((ABS($D$60)/$D$61),5))</f>
        <v>#VALUE!</v>
      </c>
      <c r="B65" s="55">
        <f>TINV(0.05*2,$F$60)</f>
        <v>1.6752849504249088</v>
      </c>
      <c r="C65" s="36" t="e">
        <f>IF(ABS($D$60)/$D$61&gt;$B$65,"P&lt;0.05  significant difference*","P&lt;0.05  no significant difference")</f>
        <v>#VALUE!</v>
      </c>
      <c r="E65" s="55"/>
      <c r="F65" s="55"/>
      <c r="H65" s="36" t="str">
        <f>CONCATENATE("t=",$I$60)</f>
        <v>t=0</v>
      </c>
      <c r="I65" s="55">
        <f>$I$61*($I$61+1)/4-TINV(0.05*2,1000000000)*SQRT($I$61*($I$61+1)*(2*$I$61+1)/24)</f>
        <v>551.46492262193158</v>
      </c>
      <c r="J65" s="36" t="str">
        <f>IF(I65&gt;I60,"P&lt;0.05  significant difference*","P&lt;0.05  no significant difference")</f>
        <v>P&lt;0.05  significant difference*</v>
      </c>
      <c r="K65" s="36"/>
      <c r="O65" s="36" t="str">
        <f>CONCATENATE("t=",$I$60)</f>
        <v>t=0</v>
      </c>
      <c r="P65" s="55">
        <f>$I$61*($I$61+1)/4-TINV(0.05*2/$R$63,1000000000)*SQRT($I$61*($I$61+1)*(2*$I$61+1)/24)</f>
        <v>472.31544867177928</v>
      </c>
      <c r="Q65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5" s="36"/>
    </row>
    <row r="66" spans="1:19" s="54" customFormat="1">
      <c r="A66" s="36" t="e">
        <f>CONCATENATE("t=",ROUND((ABS($D$60)/$D$61),5))</f>
        <v>#VALUE!</v>
      </c>
      <c r="B66" s="55">
        <f>TINV(0.01*2,$F$60)</f>
        <v>2.4017175230846965</v>
      </c>
      <c r="C66" s="36" t="e">
        <f>IF(ABS($D$60)/$D$61&gt;$B$66,"P&lt;0.01  significant difference**","P&lt;0.01  no significant difference")</f>
        <v>#VALUE!</v>
      </c>
      <c r="E66" s="55"/>
      <c r="F66" s="55"/>
      <c r="H66" s="36" t="str">
        <f>CONCATENATE("t=",$I$60)</f>
        <v>t=0</v>
      </c>
      <c r="I66" s="55">
        <f>$I$61*($I$61+1)/4-TINV(0.01*2,1000000000)*SQRT($I$61*($I$61+1)*(2*$I$61+1)/24)</f>
        <v>472.31544867177928</v>
      </c>
      <c r="J66" s="36" t="str">
        <f>IF(I66&gt;I60,"P&lt;0.01  significant difference**","P&lt;0.01  no significant difference")</f>
        <v>P&lt;0.01  significant difference**</v>
      </c>
      <c r="K66" s="36"/>
      <c r="O66" s="36" t="str">
        <f>CONCATENATE("t=",$I$60)</f>
        <v>t=0</v>
      </c>
      <c r="P66" s="55">
        <f>$I$61*($I$61+1)/4-TINV(0.01*2/$R$63,1000000000)*SQRT($I$61*($I$61+1)*(2*$I$61+1)/24)</f>
        <v>408.22719353744566</v>
      </c>
      <c r="Q66" s="36" t="str">
        <f>IF(R63*(VLOOKUP(SMALL(($E$72:$E$131,$I$60),RANK($I$60,($E$72:$E$131,$I$60),1)-1),$E$72:$F$131,2,FALSE)+(VLOOKUP(SMALL(($E$72:$E$131,$I$60),RANK($I$60,($E$72:$E$131,$I$60),1)+1),$E$72:$F$131,2,FALSE)-VLOOKUP(SMALL(($E$72:$E$131,$I$60),RANK($I$60,($E$72:$E$131,$I$60),1)-1),$E$72:$F$131,2,FALSE))/(SMALL(($E$72:$E$131,$I$60),RANK($I$60,($E$72:$E$131,$I$60),1)+1)-SMALL(($E$72:$E$131,$I$60),RANK($I$60,($E$72:$E$131,$I$60),1)-1))*($I$60-SMALL(($E$72:$E$131,$I$60),RANK($I$60,($E$72:$E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6" s="36"/>
    </row>
    <row r="67" spans="1:19" s="54" customFormat="1">
      <c r="A67" s="36"/>
      <c r="B67" s="56" t="str">
        <f>CONCATENATE("two-tail   P=",TTEST($B$4:$B$58,$C$4:$C$58,2,1))</f>
        <v>two-tail   P=0.000896321256843902</v>
      </c>
      <c r="D67" s="55"/>
      <c r="E67" s="55"/>
      <c r="F67" s="55"/>
      <c r="H67" s="36"/>
      <c r="I67" s="36" t="str">
        <f>CONCATENATE("two-tail   P=",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P=1.43222028382763E-09</v>
      </c>
      <c r="K67" s="55"/>
      <c r="L67" s="55"/>
      <c r="O67" s="36"/>
      <c r="P67" s="36" t="str">
        <f>CONCATENATE("two-tail   P=",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)</f>
        <v>two-tail   P=7.16110141913816E-09</v>
      </c>
      <c r="R67" s="55"/>
      <c r="S67" s="55"/>
    </row>
    <row r="68" spans="1:19" s="54" customFormat="1">
      <c r="A68" s="36" t="e">
        <f>CONCATENATE("t=",ROUND((ABS($D$60)/$D$61),5))</f>
        <v>#VALUE!</v>
      </c>
      <c r="B68" s="55">
        <f>TINV(0.05,$F$60)</f>
        <v>2.007583770315835</v>
      </c>
      <c r="C68" s="36" t="e">
        <f>IF(ABS($D$60)/$D$61&gt;$B$68,"P&lt;0.05  significant difference*","P&lt;0.05  no significant difference")</f>
        <v>#VALUE!</v>
      </c>
      <c r="E68" s="55"/>
      <c r="F68" s="55"/>
      <c r="H68" s="36" t="str">
        <f>CONCATENATE("t=",$I$60)</f>
        <v>t=0</v>
      </c>
      <c r="I68" s="55">
        <f>$I$61*($I$61+1)/4-TINV(0.05,1000000000)*SQRT($I$61*($I$61+1)*(2*$I$61+1)/24)</f>
        <v>514.86766678491335</v>
      </c>
      <c r="J68" s="36" t="str">
        <f>IF(I68&gt;I60,"P&lt;0.05  significant difference*","P&lt;0.05  no significant difference")</f>
        <v>P&lt;0.05  significant difference*</v>
      </c>
      <c r="K68" s="36"/>
      <c r="O68" s="36" t="str">
        <f>CONCATENATE("t=",$I$60)</f>
        <v>t=0</v>
      </c>
      <c r="P68" s="55">
        <f>$I$61*($I$61+1)/4-TINV(0.05/$R$63,1000000000)*SQRT($I$61*($I$61+1)*(2*$I$61+1)/24)</f>
        <v>443.34041223582255</v>
      </c>
      <c r="Q68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0.05,CONCATENATE("P&lt;0.05 (P&lt;",ROUND(0.05/$R$63,6),")  significant difference*"),CONCATENATE("P&lt;0.05 (P&lt;",ROUND(0.05/$R$63,6),")  no significant difference"))</f>
        <v>P&lt;0.05 (P&lt;0.01)  significant difference*</v>
      </c>
      <c r="R68" s="36"/>
    </row>
    <row r="69" spans="1:19" s="54" customFormat="1">
      <c r="A69" s="36" t="e">
        <f>CONCATENATE("t=",ROUND((ABS($D$60)/$D$61),5))</f>
        <v>#VALUE!</v>
      </c>
      <c r="B69" s="55">
        <f>TINV(0.01,$F$60)</f>
        <v>2.6757222341106486</v>
      </c>
      <c r="C69" s="36" t="e">
        <f>IF(ABS($D$60)/$D$61&gt;$B$69,"P&lt;0.01  significant difference**","P&lt;0.01  no significant difference")</f>
        <v>#VALUE!</v>
      </c>
      <c r="E69" s="55"/>
      <c r="F69" s="55"/>
      <c r="H69" s="36" t="str">
        <f>CONCATENATE("t=",$I$60)</f>
        <v>t=0</v>
      </c>
      <c r="I69" s="55">
        <f>$I$61*($I$61+1)/4-TINV(0.01,1000000000)*SQRT($I$61*($I$61+1)*(2*$I$61+1)/24)</f>
        <v>443.34041223582255</v>
      </c>
      <c r="J69" s="36" t="str">
        <f>IF(I69&gt;I60,"P&lt;0.01  significant difference**","P&lt;0.01  no significant difference")</f>
        <v>P&lt;0.01  significant difference**</v>
      </c>
      <c r="K69" s="36"/>
      <c r="O69" s="36" t="str">
        <f>CONCATENATE("t=",$I$60)</f>
        <v>t=0</v>
      </c>
      <c r="P69" s="55">
        <f>$I$61*($I$61+1)/4-TINV(0.01/$R$63,1000000000)*SQRT($I$61*($I$61+1)*(2*$I$61+1)/24)</f>
        <v>383.59708637252322</v>
      </c>
      <c r="Q69" s="36" t="str">
        <f>IF(R63*(VLOOKUP(SMALL(($G$72:$G$131,$I$60),RANK($I$60,($G$72:$G$131,$I$60),1)-1),$G$72:$H$131,2,FALSE)+(VLOOKUP(SMALL(($G$72:$G$131,$I$60),RANK($I$60,($G$72:$G$131,$I$60),1)+1),$G$72:$H$131,2,FALSE)-VLOOKUP(SMALL(($G$72:$G$131,$I$60),RANK($I$60,($G$72:$G$131,$I$60),1)-1),$G$72:$H$131,2,FALSE))/(SMALL(($G$72:$G$131,$I$60),RANK($I$60,($G$72:$G$131,$I$60),1)+1)-SMALL(($G$72:$G$131,$I$60),RANK($I$60,($G$72:$G$131,$I$60),1)-1))*($I$60-SMALL(($G$72:$G$131,$I$60),RANK($I$60,($G$72:$G$131,$I$60),1)-1)))&lt;0.01,CONCATENATE("P&lt;0.01 (P&lt;",ROUND(0.01/$R$63,6),")  significant difference**"),CONCATENATE("P&lt;0.01 (P&lt;",ROUND(0.01/$R$63,6),")  no significant difference"))</f>
        <v>P&lt;0.01 (P&lt;0.002)  significant difference**</v>
      </c>
      <c r="R69" s="36"/>
    </row>
    <row r="71" spans="1:19">
      <c r="A71" s="3"/>
      <c r="B71" s="3" t="str">
        <f>B3</f>
        <v>AWSimobi</v>
      </c>
      <c r="C71" s="3" t="str">
        <f>C3</f>
        <v>Aceimobi</v>
      </c>
      <c r="E71" s="3" t="s">
        <v>155</v>
      </c>
      <c r="F71" s="3" t="s">
        <v>154</v>
      </c>
      <c r="G71" s="3" t="s">
        <v>155</v>
      </c>
      <c r="H71" s="3" t="s">
        <v>154</v>
      </c>
      <c r="J71" s="3" t="str">
        <f>B3</f>
        <v>AWSimobi</v>
      </c>
      <c r="K71" s="3" t="str">
        <f>C3</f>
        <v>Aceimobi</v>
      </c>
    </row>
    <row r="72" spans="1:19">
      <c r="A72" s="3" t="str">
        <f>CONCATENATE("n=",ROUNDUP(((MAX(COUNT($B$4:$B$58),COUNT($C$4:$C$58)))/(100)*(COUNTA($A$71:$A71)+1)),0))</f>
        <v>n=1</v>
      </c>
      <c r="B72" s="2">
        <f t="shared" ref="B72:B103" si="8">IF(ISBLANK(VLOOKUP($A72,$A$4:$C$58,2,FALSE)),NA(),VLOOKUP($A72,$A$4:$C$58,2,FALSE))</f>
        <v>33.42</v>
      </c>
      <c r="C72" s="2">
        <f t="shared" ref="C72:C103" si="9">IF(ISBLANK(VLOOKUP($A72,$A$4:$C$58,3,FALSE)),NA(),VLOOKUP($A72,$A$4:$C$58,3,FALSE))</f>
        <v>25.13</v>
      </c>
      <c r="D72" s="3"/>
      <c r="E72" s="2">
        <f>(((COUNT($B$4:$B$58)-COUNTIF($D$4:$D$58,0))+1)*(COUNT($B$4:$B$58)-COUNTIF($D$4:$D$58,0))/4)</f>
        <v>742.5</v>
      </c>
      <c r="F72" s="2">
        <v>1</v>
      </c>
      <c r="G72" s="2">
        <f>(((COUNT($B$4:$B$58)-COUNTIF($D$4:$D$58,0))+1)*(COUNT($B$4:$B$58)-COUNTIF($D$4:$D$58,0))/4)</f>
        <v>742.5</v>
      </c>
      <c r="H72" s="2">
        <v>1</v>
      </c>
      <c r="J72" s="2">
        <f>PERCENTILE($B$4:$B$58,0.1)</f>
        <v>9.8239999999999998</v>
      </c>
      <c r="K72" s="2">
        <f>PERCENTILE($C$4:$C$58,0.1)</f>
        <v>14.508000000000001</v>
      </c>
    </row>
    <row r="73" spans="1:19">
      <c r="A73" s="3" t="str">
        <f>CONCATENATE("n=",ROUNDUP(((MAX(COUNT($B$4:$B$58),COUNT($C$4:$C$58)))/(100)*(COUNTA($A$71:$A72)+1)),0))</f>
        <v>n=2</v>
      </c>
      <c r="B73" s="2">
        <f t="shared" si="8"/>
        <v>18.73</v>
      </c>
      <c r="C73" s="2">
        <f t="shared" si="9"/>
        <v>20.16</v>
      </c>
      <c r="D73" s="3"/>
      <c r="E73" s="2">
        <f t="shared" ref="E73:E104" si="10">$I$61*($I$61+1)/4-TINV(F73*2,1000000000)*SQRT($I$61*($I$61+1)*(2*$I$61+1)/24)</f>
        <v>742.5</v>
      </c>
      <c r="F73" s="2">
        <v>0.5</v>
      </c>
      <c r="G73" s="2">
        <f t="shared" ref="G73:G104" si="11">$I$61*($I$61+1)/4-TINV(H73,1000000000)*SQRT($I$61*($I$61+1)*(2*$I$61+1)/24)</f>
        <v>664.16402385865035</v>
      </c>
      <c r="H73" s="2">
        <v>0.5</v>
      </c>
      <c r="J73" s="2">
        <f>PERCENTILE($B$4:$B$58,0.25)-PERCENTILE($B$4:$B$58,0.1)</f>
        <v>2.2835000000000001</v>
      </c>
      <c r="K73" s="2">
        <f>PERCENTILE($C$4:$C$58,0.25)-PERCENTILE($C$4:$C$58,0.1)</f>
        <v>4.7419999999999991</v>
      </c>
    </row>
    <row r="74" spans="1:19">
      <c r="A74" s="3" t="str">
        <f>CONCATENATE("n=",ROUNDUP(((MAX(COUNT($B$4:$B$58),COUNT($C$4:$C$58)))/(100)*(COUNTA($A$71:$A73)+1)),0))</f>
        <v>n=2</v>
      </c>
      <c r="B74" s="2">
        <f t="shared" si="8"/>
        <v>18.73</v>
      </c>
      <c r="C74" s="2">
        <f t="shared" si="9"/>
        <v>20.16</v>
      </c>
      <c r="D74" s="3"/>
      <c r="E74" s="2">
        <f t="shared" si="10"/>
        <v>713.07601658423084</v>
      </c>
      <c r="F74" s="2">
        <v>0.4</v>
      </c>
      <c r="G74" s="2">
        <f t="shared" si="11"/>
        <v>644.75320364732056</v>
      </c>
      <c r="H74" s="2">
        <v>0.4</v>
      </c>
      <c r="J74" s="2">
        <f>PERCENTILE($B$4:$B$58,0.5)-PERCENTILE($B$4:$B$58,0.25)</f>
        <v>5.6475000000000026</v>
      </c>
      <c r="K74" s="2">
        <f>PERCENTILE($C$4:$C$58,0.5)-PERCENTILE($C$4:$C$58,0.25)</f>
        <v>8.43</v>
      </c>
    </row>
    <row r="75" spans="1:19">
      <c r="A75" s="3" t="str">
        <f>CONCATENATE("n=",ROUNDUP(((MAX(COUNT($B$4:$B$58),COUNT($C$4:$C$58)))/(100)*(COUNTA($A$71:$A74)+1)),0))</f>
        <v>n=3</v>
      </c>
      <c r="B75" s="2">
        <f t="shared" si="8"/>
        <v>12.98</v>
      </c>
      <c r="C75" s="2">
        <f t="shared" si="9"/>
        <v>33.11</v>
      </c>
      <c r="D75" s="3"/>
      <c r="E75" s="2">
        <f t="shared" si="10"/>
        <v>681.59554494913618</v>
      </c>
      <c r="F75" s="2">
        <v>0.3</v>
      </c>
      <c r="G75" s="2">
        <f t="shared" si="11"/>
        <v>622.12750224093816</v>
      </c>
      <c r="H75" s="2">
        <v>0.3</v>
      </c>
      <c r="J75" s="2">
        <f>PERCENTILE($B$4:$B$58,0.75)-PERCENTILE($B$4:$B$58,0.5)</f>
        <v>11.02</v>
      </c>
      <c r="K75" s="2">
        <f>PERCENTILE($C$4:$C$58,0.75)-PERCENTILE($C$4:$C$58,0.5)</f>
        <v>16.850000000000001</v>
      </c>
    </row>
    <row r="76" spans="1:19">
      <c r="A76" s="3" t="str">
        <f>CONCATENATE("n=",ROUNDUP(((MAX(COUNT($B$4:$B$58),COUNT($C$4:$C$58)))/(100)*(COUNTA($A$71:$A75)+1)),0))</f>
        <v>n=3</v>
      </c>
      <c r="B76" s="2">
        <f t="shared" si="8"/>
        <v>12.98</v>
      </c>
      <c r="C76" s="2">
        <f t="shared" si="9"/>
        <v>33.11</v>
      </c>
      <c r="D76" s="3"/>
      <c r="E76" s="2">
        <f t="shared" si="10"/>
        <v>644.75320364732056</v>
      </c>
      <c r="F76" s="2">
        <v>0.2</v>
      </c>
      <c r="G76" s="2">
        <f t="shared" si="11"/>
        <v>593.659217688235</v>
      </c>
      <c r="H76" s="2">
        <v>0.2</v>
      </c>
      <c r="J76" s="2">
        <f>PERCENTILE($B$4:$B$58,0.9)-PERCENTILE($B$4:$B$58,0.75)</f>
        <v>19.838000000000005</v>
      </c>
      <c r="K76" s="2">
        <f>PERCENTILE($C$4:$C$58,0.9)-PERCENTILE($C$4:$C$58,0.75)</f>
        <v>16.406000000000034</v>
      </c>
    </row>
    <row r="77" spans="1:19">
      <c r="A77" s="3" t="str">
        <f>CONCATENATE("n=",ROUNDUP(((MAX(COUNT($B$4:$B$58),COUNT($C$4:$C$58)))/(100)*(COUNTA($A$71:$A76)+1)),0))</f>
        <v>n=4</v>
      </c>
      <c r="B77" s="2">
        <f t="shared" si="8"/>
        <v>72.400000000000006</v>
      </c>
      <c r="C77" s="2">
        <f t="shared" si="9"/>
        <v>46.35</v>
      </c>
      <c r="D77" s="3"/>
      <c r="E77" s="2">
        <f t="shared" si="10"/>
        <v>593.659217688235</v>
      </c>
      <c r="F77" s="2">
        <v>0.1</v>
      </c>
      <c r="G77" s="2">
        <f t="shared" si="11"/>
        <v>551.46492262193158</v>
      </c>
      <c r="H77" s="2">
        <v>0.1</v>
      </c>
    </row>
    <row r="78" spans="1:19">
      <c r="A78" s="3" t="str">
        <f>CONCATENATE("n=",ROUNDUP(((MAX(COUNT($B$4:$B$58),COUNT($C$4:$C$58)))/(100)*(COUNTA($A$71:$A77)+1)),0))</f>
        <v>n=4</v>
      </c>
      <c r="B78" s="2">
        <f t="shared" si="8"/>
        <v>72.400000000000006</v>
      </c>
      <c r="C78" s="2">
        <f t="shared" si="9"/>
        <v>46.35</v>
      </c>
      <c r="D78" s="3"/>
      <c r="E78" s="2">
        <f t="shared" si="10"/>
        <v>586.78326551314649</v>
      </c>
      <c r="F78" s="2">
        <v>0.09</v>
      </c>
      <c r="G78" s="2">
        <f t="shared" si="11"/>
        <v>545.59468194173212</v>
      </c>
      <c r="H78" s="2">
        <v>0.09</v>
      </c>
    </row>
    <row r="79" spans="1:19">
      <c r="A79" s="3" t="str">
        <f>CONCATENATE("n=",ROUNDUP(((MAX(COUNT($B$4:$B$58),COUNT($C$4:$C$58)))/(100)*(COUNTA($A$71:$A78)+1)),0))</f>
        <v>n=5</v>
      </c>
      <c r="B79" s="2">
        <f t="shared" si="8"/>
        <v>40.6</v>
      </c>
      <c r="C79" s="2">
        <f t="shared" si="9"/>
        <v>39.21</v>
      </c>
      <c r="D79" s="3"/>
      <c r="E79" s="2">
        <f t="shared" si="10"/>
        <v>579.31347322432316</v>
      </c>
      <c r="F79" s="2">
        <v>0.08</v>
      </c>
      <c r="G79" s="2">
        <f t="shared" si="11"/>
        <v>539.1734342382</v>
      </c>
      <c r="H79" s="2">
        <v>0.08</v>
      </c>
    </row>
    <row r="80" spans="1:19">
      <c r="A80" s="3" t="str">
        <f>CONCATENATE("n=",ROUNDUP(((MAX(COUNT($B$4:$B$58),COUNT($C$4:$C$58)))/(100)*(COUNTA($A$71:$A79)+1)),0))</f>
        <v>n=5</v>
      </c>
      <c r="B80" s="2">
        <f t="shared" si="8"/>
        <v>40.6</v>
      </c>
      <c r="C80" s="2">
        <f t="shared" si="9"/>
        <v>39.21</v>
      </c>
      <c r="D80" s="3"/>
      <c r="E80" s="2">
        <f t="shared" si="10"/>
        <v>571.10003956961327</v>
      </c>
      <c r="F80" s="2">
        <v>7.0000000000000007E-2</v>
      </c>
      <c r="G80" s="2">
        <f t="shared" si="11"/>
        <v>532.06274076952445</v>
      </c>
      <c r="H80" s="2">
        <v>7.0000000000000007E-2</v>
      </c>
    </row>
    <row r="81" spans="1:8">
      <c r="A81" s="3" t="str">
        <f>CONCATENATE("n=",ROUNDUP(((MAX(COUNT($B$4:$B$58),COUNT($C$4:$C$58)))/(100)*(COUNTA($A$71:$A80)+1)),0))</f>
        <v>n=6</v>
      </c>
      <c r="B81" s="2">
        <f t="shared" si="8"/>
        <v>13.03</v>
      </c>
      <c r="C81" s="2" t="str">
        <f t="shared" si="9"/>
        <v>fault</v>
      </c>
      <c r="D81" s="3"/>
      <c r="E81" s="2">
        <f t="shared" si="10"/>
        <v>561.92691569886654</v>
      </c>
      <c r="F81" s="2">
        <v>0.06</v>
      </c>
      <c r="G81" s="2">
        <f t="shared" si="11"/>
        <v>524.06260250633079</v>
      </c>
      <c r="H81" s="2">
        <v>0.06</v>
      </c>
    </row>
    <row r="82" spans="1:8">
      <c r="A82" s="3" t="str">
        <f>CONCATENATE("n=",ROUNDUP(((MAX(COUNT($B$4:$B$58),COUNT($C$4:$C$58)))/(100)*(COUNTA($A$71:$A81)+1)),0))</f>
        <v>n=6</v>
      </c>
      <c r="B82" s="2">
        <f t="shared" si="8"/>
        <v>13.03</v>
      </c>
      <c r="C82" s="2" t="str">
        <f t="shared" si="9"/>
        <v>fault</v>
      </c>
      <c r="D82" s="3"/>
      <c r="E82" s="2">
        <f t="shared" si="10"/>
        <v>551.46492262193158</v>
      </c>
      <c r="F82" s="2">
        <v>0.05</v>
      </c>
      <c r="G82" s="2">
        <f t="shared" si="11"/>
        <v>514.86766678491335</v>
      </c>
      <c r="H82" s="2">
        <v>0.05</v>
      </c>
    </row>
    <row r="83" spans="1:8">
      <c r="A83" s="3" t="str">
        <f>CONCATENATE("n=",ROUNDUP(((MAX(COUNT($B$4:$B$58),COUNT($C$4:$C$58)))/(100)*(COUNTA($A$71:$A82)+1)),0))</f>
        <v>n=7</v>
      </c>
      <c r="B83" s="2">
        <f t="shared" si="8"/>
        <v>17.16</v>
      </c>
      <c r="C83" s="2">
        <f t="shared" si="9"/>
        <v>41.07</v>
      </c>
      <c r="D83" s="3"/>
      <c r="E83" s="2">
        <f t="shared" si="10"/>
        <v>539.1734342382</v>
      </c>
      <c r="F83" s="2">
        <v>0.04</v>
      </c>
      <c r="G83" s="2">
        <f t="shared" si="11"/>
        <v>503.97538416903433</v>
      </c>
      <c r="H83" s="2">
        <v>0.04</v>
      </c>
    </row>
    <row r="84" spans="1:8">
      <c r="A84" s="3" t="str">
        <f>CONCATENATE("n=",ROUNDUP(((MAX(COUNT($B$4:$B$58),COUNT($C$4:$C$58)))/(100)*(COUNTA($A$71:$A83)+1)),0))</f>
        <v>n=8</v>
      </c>
      <c r="B84" s="2">
        <f t="shared" si="8"/>
        <v>14.98</v>
      </c>
      <c r="C84" s="2">
        <f t="shared" si="9"/>
        <v>19.18</v>
      </c>
      <c r="D84" s="3"/>
      <c r="E84" s="2">
        <f t="shared" si="10"/>
        <v>524.06260250633079</v>
      </c>
      <c r="F84" s="2">
        <v>0.03</v>
      </c>
      <c r="G84" s="2">
        <f t="shared" si="11"/>
        <v>490.46336304124134</v>
      </c>
      <c r="H84" s="2">
        <v>0.03</v>
      </c>
    </row>
    <row r="85" spans="1:8">
      <c r="A85" s="3" t="str">
        <f>CONCATENATE("n=",ROUNDUP(((MAX(COUNT($B$4:$B$58),COUNT($C$4:$C$58)))/(100)*(COUNTA($A$71:$A84)+1)),0))</f>
        <v>n=8</v>
      </c>
      <c r="B85" s="2">
        <f t="shared" si="8"/>
        <v>14.98</v>
      </c>
      <c r="C85" s="2">
        <f t="shared" si="9"/>
        <v>19.18</v>
      </c>
      <c r="D85" s="3"/>
      <c r="E85" s="2">
        <f t="shared" si="10"/>
        <v>503.97538416903433</v>
      </c>
      <c r="F85" s="2">
        <v>0.02</v>
      </c>
      <c r="G85" s="2">
        <f t="shared" si="11"/>
        <v>472.31544867177928</v>
      </c>
      <c r="H85" s="2">
        <v>0.02</v>
      </c>
    </row>
    <row r="86" spans="1:8">
      <c r="A86" s="3" t="str">
        <f>CONCATENATE("n=",ROUNDUP(((MAX(COUNT($B$4:$B$58),COUNT($C$4:$C$58)))/(100)*(COUNTA($A$71:$A85)+1)),0))</f>
        <v>n=9</v>
      </c>
      <c r="B86" s="2">
        <f t="shared" si="8"/>
        <v>29.1</v>
      </c>
      <c r="C86" s="2">
        <f t="shared" si="9"/>
        <v>81.150000000000006</v>
      </c>
      <c r="D86" s="3"/>
      <c r="E86" s="2">
        <f t="shared" si="10"/>
        <v>472.31544867177928</v>
      </c>
      <c r="F86" s="2">
        <v>0.01</v>
      </c>
      <c r="G86" s="2">
        <f t="shared" si="11"/>
        <v>443.34041223582255</v>
      </c>
      <c r="H86" s="2">
        <v>0.01</v>
      </c>
    </row>
    <row r="87" spans="1:8">
      <c r="A87" s="3" t="str">
        <f>CONCATENATE("n=",ROUNDUP(((MAX(COUNT($B$4:$B$58),COUNT($C$4:$C$58)))/(100)*(COUNTA($A$71:$A86)+1)),0))</f>
        <v>n=9</v>
      </c>
      <c r="B87" s="2">
        <f t="shared" si="8"/>
        <v>29.1</v>
      </c>
      <c r="C87" s="2">
        <f t="shared" si="9"/>
        <v>81.150000000000006</v>
      </c>
      <c r="D87" s="3"/>
      <c r="E87" s="2">
        <f t="shared" si="10"/>
        <v>467.75456115119403</v>
      </c>
      <c r="F87" s="2">
        <v>8.9999999999999993E-3</v>
      </c>
      <c r="G87" s="2">
        <f t="shared" si="11"/>
        <v>439.13321820382879</v>
      </c>
      <c r="H87" s="2">
        <v>8.9999999999999993E-3</v>
      </c>
    </row>
    <row r="88" spans="1:8">
      <c r="A88" s="3" t="str">
        <f>CONCATENATE("n=",ROUNDUP(((MAX(COUNT($B$4:$B$58),COUNT($C$4:$C$58)))/(100)*(COUNTA($A$71:$A87)+1)),0))</f>
        <v>n=10</v>
      </c>
      <c r="B88" s="2">
        <f t="shared" si="8"/>
        <v>13.48</v>
      </c>
      <c r="C88" s="2">
        <f t="shared" si="9"/>
        <v>26.33</v>
      </c>
      <c r="D88" s="3"/>
      <c r="E88" s="2">
        <f t="shared" si="10"/>
        <v>462.72594989657892</v>
      </c>
      <c r="F88" s="2">
        <v>8.0000000000000002E-3</v>
      </c>
      <c r="G88" s="2">
        <f t="shared" si="11"/>
        <v>434.48575397315875</v>
      </c>
      <c r="H88" s="2">
        <v>8.0000000000000002E-3</v>
      </c>
    </row>
    <row r="89" spans="1:8">
      <c r="A89" s="3" t="str">
        <f>CONCATENATE("n=",ROUNDUP(((MAX(COUNT($B$4:$B$58),COUNT($C$4:$C$58)))/(100)*(COUNTA($A$71:$A88)+1)),0))</f>
        <v>n=10</v>
      </c>
      <c r="B89" s="2">
        <f t="shared" si="8"/>
        <v>13.48</v>
      </c>
      <c r="C89" s="2">
        <f t="shared" si="9"/>
        <v>26.33</v>
      </c>
      <c r="D89" s="3"/>
      <c r="E89" s="2">
        <f t="shared" si="10"/>
        <v>457.11078210662157</v>
      </c>
      <c r="F89" s="2">
        <v>7.0000000000000001E-3</v>
      </c>
      <c r="G89" s="2">
        <f t="shared" si="11"/>
        <v>429.28560191737665</v>
      </c>
      <c r="H89" s="2">
        <v>7.0000000000000001E-3</v>
      </c>
    </row>
    <row r="90" spans="1:8">
      <c r="A90" s="3" t="str">
        <f>CONCATENATE("n=",ROUNDUP(((MAX(COUNT($B$4:$B$58),COUNT($C$4:$C$58)))/(100)*(COUNTA($A$71:$A89)+1)),0))</f>
        <v>n=11</v>
      </c>
      <c r="B90" s="2">
        <f t="shared" si="8"/>
        <v>92.19</v>
      </c>
      <c r="C90" s="2">
        <f t="shared" si="9"/>
        <v>52.17</v>
      </c>
      <c r="D90" s="3"/>
      <c r="E90" s="2">
        <f t="shared" si="10"/>
        <v>450.73684881421849</v>
      </c>
      <c r="F90" s="2">
        <v>6.0000000000000001E-3</v>
      </c>
      <c r="G90" s="2">
        <f t="shared" si="11"/>
        <v>423.36970643959773</v>
      </c>
      <c r="H90" s="2">
        <v>6.0000000000000001E-3</v>
      </c>
    </row>
    <row r="91" spans="1:8">
      <c r="A91" s="3" t="str">
        <f>CONCATENATE("n=",ROUNDUP(((MAX(COUNT($B$4:$B$58),COUNT($C$4:$C$58)))/(100)*(COUNTA($A$71:$A90)+1)),0))</f>
        <v>n=11</v>
      </c>
      <c r="B91" s="2">
        <f t="shared" si="8"/>
        <v>92.19</v>
      </c>
      <c r="C91" s="2">
        <f t="shared" si="9"/>
        <v>52.17</v>
      </c>
      <c r="D91" s="3"/>
      <c r="E91" s="2">
        <f t="shared" si="10"/>
        <v>443.34041223582255</v>
      </c>
      <c r="F91" s="2">
        <v>5.0000000000000001E-3</v>
      </c>
      <c r="G91" s="2">
        <f t="shared" si="11"/>
        <v>416.48807048522764</v>
      </c>
      <c r="H91" s="2">
        <v>5.0000000000000001E-3</v>
      </c>
    </row>
    <row r="92" spans="1:8">
      <c r="A92" s="3" t="str">
        <f>CONCATENATE("n=",ROUNDUP(((MAX(COUNT($B$4:$B$58),COUNT($C$4:$C$58)))/(100)*(COUNTA($A$71:$A91)+1)),0))</f>
        <v>n=12</v>
      </c>
      <c r="B92" s="2">
        <f t="shared" si="8"/>
        <v>21</v>
      </c>
      <c r="C92" s="2">
        <f t="shared" si="9"/>
        <v>65.19</v>
      </c>
      <c r="D92" s="3"/>
      <c r="E92" s="2">
        <f t="shared" si="10"/>
        <v>434.48575397315875</v>
      </c>
      <c r="F92" s="2">
        <v>4.0000000000000001E-3</v>
      </c>
      <c r="G92" s="2">
        <f t="shared" si="11"/>
        <v>408.22719353744566</v>
      </c>
      <c r="H92" s="2">
        <v>4.0000000000000001E-3</v>
      </c>
    </row>
    <row r="93" spans="1:8">
      <c r="A93" s="3" t="str">
        <f>CONCATENATE("n=",ROUNDUP(((MAX(COUNT($B$4:$B$58),COUNT($C$4:$C$58)))/(100)*(COUNTA($A$71:$A92)+1)),0))</f>
        <v>n=12</v>
      </c>
      <c r="B93" s="2">
        <f t="shared" si="8"/>
        <v>21</v>
      </c>
      <c r="C93" s="2">
        <f t="shared" si="9"/>
        <v>65.19</v>
      </c>
      <c r="D93" s="3"/>
      <c r="E93" s="2">
        <f t="shared" si="10"/>
        <v>423.36970643959773</v>
      </c>
      <c r="F93" s="2">
        <v>3.0000000000000001E-3</v>
      </c>
      <c r="G93" s="2">
        <f t="shared" si="11"/>
        <v>397.8237197462999</v>
      </c>
      <c r="H93" s="2">
        <v>3.0000000000000001E-3</v>
      </c>
    </row>
    <row r="94" spans="1:8">
      <c r="A94" s="3" t="str">
        <f>CONCATENATE("n=",ROUNDUP(((MAX(COUNT($B$4:$B$58),COUNT($C$4:$C$58)))/(100)*(COUNTA($A$71:$A93)+1)),0))</f>
        <v>n=13</v>
      </c>
      <c r="B94" s="2">
        <f t="shared" si="8"/>
        <v>20.86</v>
      </c>
      <c r="C94" s="2">
        <f t="shared" si="9"/>
        <v>43.08</v>
      </c>
      <c r="D94" s="3"/>
      <c r="E94" s="2">
        <f t="shared" si="10"/>
        <v>408.22719353744566</v>
      </c>
      <c r="F94" s="2">
        <v>2E-3</v>
      </c>
      <c r="G94" s="2">
        <f t="shared" si="11"/>
        <v>383.59708637252322</v>
      </c>
      <c r="H94" s="2">
        <v>2E-3</v>
      </c>
    </row>
    <row r="95" spans="1:8">
      <c r="A95" s="3" t="str">
        <f>CONCATENATE("n=",ROUNDUP(((MAX(COUNT($B$4:$B$58),COUNT($C$4:$C$58)))/(100)*(COUNTA($A$71:$A94)+1)),0))</f>
        <v>n=13</v>
      </c>
      <c r="B95" s="2">
        <f t="shared" si="8"/>
        <v>20.86</v>
      </c>
      <c r="C95" s="2">
        <f t="shared" si="9"/>
        <v>43.08</v>
      </c>
      <c r="D95" s="3"/>
      <c r="E95" s="2">
        <f t="shared" si="10"/>
        <v>383.59708637252322</v>
      </c>
      <c r="F95" s="2">
        <v>1E-3</v>
      </c>
      <c r="G95" s="2">
        <f t="shared" si="11"/>
        <v>360.3346780910004</v>
      </c>
      <c r="H95" s="2">
        <v>1E-3</v>
      </c>
    </row>
    <row r="96" spans="1:8">
      <c r="A96" s="3" t="str">
        <f>CONCATENATE("n=",ROUNDUP(((MAX(COUNT($B$4:$B$58),COUNT($C$4:$C$58)))/(100)*(COUNTA($A$71:$A95)+1)),0))</f>
        <v>n=14</v>
      </c>
      <c r="B96" s="2">
        <f t="shared" si="8"/>
        <v>49.3</v>
      </c>
      <c r="C96" s="2">
        <f t="shared" si="9"/>
        <v>24.95</v>
      </c>
      <c r="D96" s="3"/>
      <c r="E96" s="2">
        <f t="shared" si="10"/>
        <v>379.97850105775314</v>
      </c>
      <c r="F96" s="2">
        <v>8.9999999999999998E-4</v>
      </c>
      <c r="G96" s="2">
        <f t="shared" si="11"/>
        <v>356.90533525726124</v>
      </c>
      <c r="H96" s="2">
        <v>8.9999999999999998E-4</v>
      </c>
    </row>
    <row r="97" spans="1:8">
      <c r="A97" s="3" t="str">
        <f>CONCATENATE("n=",ROUNDUP(((MAX(COUNT($B$4:$B$58),COUNT($C$4:$C$58)))/(100)*(COUNTA($A$71:$A96)+1)),0))</f>
        <v>n=15</v>
      </c>
      <c r="B97" s="2">
        <f t="shared" si="8"/>
        <v>23.78</v>
      </c>
      <c r="C97" s="2">
        <f t="shared" si="9"/>
        <v>72.2</v>
      </c>
      <c r="D97" s="3"/>
      <c r="E97" s="2">
        <f t="shared" si="10"/>
        <v>375.96958693425273</v>
      </c>
      <c r="F97" s="2">
        <v>8.0000000000000004E-4</v>
      </c>
      <c r="G97" s="2">
        <f t="shared" si="11"/>
        <v>353.102796135397</v>
      </c>
      <c r="H97" s="2">
        <v>8.0000000000000004E-4</v>
      </c>
    </row>
    <row r="98" spans="1:8">
      <c r="A98" s="3" t="str">
        <f>CONCATENATE("n=",ROUNDUP(((MAX(COUNT($B$4:$B$58),COUNT($C$4:$C$58)))/(100)*(COUNTA($A$71:$A97)+1)),0))</f>
        <v>n=15</v>
      </c>
      <c r="B98" s="2">
        <f t="shared" si="8"/>
        <v>23.78</v>
      </c>
      <c r="C98" s="2">
        <f t="shared" si="9"/>
        <v>72.2</v>
      </c>
      <c r="D98" s="3"/>
      <c r="E98" s="2">
        <f t="shared" si="10"/>
        <v>371.46978341092461</v>
      </c>
      <c r="F98" s="2">
        <v>6.9999999999999999E-4</v>
      </c>
      <c r="G98" s="2">
        <f t="shared" si="11"/>
        <v>348.83062228586516</v>
      </c>
      <c r="H98" s="2">
        <v>6.9999999999999999E-4</v>
      </c>
    </row>
    <row r="99" spans="1:8">
      <c r="A99" s="3" t="str">
        <f>CONCATENATE("n=",ROUNDUP(((MAX(COUNT($B$4:$B$58),COUNT($C$4:$C$58)))/(100)*(COUNTA($A$71:$A98)+1)),0))</f>
        <v>n=16</v>
      </c>
      <c r="B99" s="2">
        <f t="shared" si="8"/>
        <v>29.23</v>
      </c>
      <c r="C99" s="2">
        <f t="shared" si="9"/>
        <v>49.33</v>
      </c>
      <c r="D99" s="3"/>
      <c r="E99" s="2">
        <f t="shared" si="10"/>
        <v>366.33297242626918</v>
      </c>
      <c r="F99" s="2">
        <v>5.9999999999999995E-4</v>
      </c>
      <c r="G99" s="2">
        <f t="shared" si="11"/>
        <v>343.94860198492341</v>
      </c>
      <c r="H99" s="2">
        <v>5.9999999999999995E-4</v>
      </c>
    </row>
    <row r="100" spans="1:8">
      <c r="A100" s="3" t="str">
        <f>CONCATENATE("n=",ROUNDUP(((MAX(COUNT($B$4:$B$58),COUNT($C$4:$C$58)))/(100)*(COUNTA($A$71:$A99)+1)),0))</f>
        <v>n=16</v>
      </c>
      <c r="B100" s="2">
        <f t="shared" si="8"/>
        <v>29.23</v>
      </c>
      <c r="C100" s="2">
        <f t="shared" si="9"/>
        <v>49.33</v>
      </c>
      <c r="D100" s="3"/>
      <c r="E100" s="2">
        <f t="shared" si="10"/>
        <v>360.3346780910004</v>
      </c>
      <c r="F100" s="2">
        <v>5.0000000000000001E-4</v>
      </c>
      <c r="G100" s="2">
        <f t="shared" si="11"/>
        <v>338.24119907208689</v>
      </c>
      <c r="H100" s="2">
        <v>5.0000000000000001E-4</v>
      </c>
    </row>
    <row r="101" spans="1:8">
      <c r="A101" s="3" t="str">
        <f>CONCATENATE("n=",ROUNDUP(((MAX(COUNT($B$4:$B$58),COUNT($C$4:$C$58)))/(100)*(COUNTA($A$71:$A100)+1)),0))</f>
        <v>n=17</v>
      </c>
      <c r="B101" s="2">
        <f t="shared" si="8"/>
        <v>11.85</v>
      </c>
      <c r="C101" s="2">
        <f t="shared" si="9"/>
        <v>32.72</v>
      </c>
      <c r="D101" s="3"/>
      <c r="E101" s="2">
        <f t="shared" si="10"/>
        <v>353.102796135397</v>
      </c>
      <c r="F101" s="2">
        <v>4.0000000000000002E-4</v>
      </c>
      <c r="G101" s="2">
        <f t="shared" si="11"/>
        <v>331.35084805778058</v>
      </c>
      <c r="H101" s="2">
        <v>4.0000000000000002E-4</v>
      </c>
    </row>
    <row r="102" spans="1:8">
      <c r="A102" s="3" t="str">
        <f>CONCATENATE("n=",ROUNDUP(((MAX(COUNT($B$4:$B$58),COUNT($C$4:$C$58)))/(100)*(COUNTA($A$71:$A101)+1)),0))</f>
        <v>n=17</v>
      </c>
      <c r="B102" s="2">
        <f t="shared" si="8"/>
        <v>11.85</v>
      </c>
      <c r="C102" s="2">
        <f t="shared" si="9"/>
        <v>32.72</v>
      </c>
      <c r="D102" s="3"/>
      <c r="E102" s="2">
        <f t="shared" si="10"/>
        <v>343.94860198492341</v>
      </c>
      <c r="F102" s="2">
        <v>2.9999999999999997E-4</v>
      </c>
      <c r="G102" s="2">
        <f t="shared" si="11"/>
        <v>322.61515695796487</v>
      </c>
      <c r="H102" s="2">
        <v>2.9999999999999997E-4</v>
      </c>
    </row>
    <row r="103" spans="1:8">
      <c r="A103" s="3" t="str">
        <f>CONCATENATE("n=",ROUNDUP(((MAX(COUNT($B$4:$B$58),COUNT($C$4:$C$58)))/(100)*(COUNTA($A$71:$A102)+1)),0))</f>
        <v>n=18</v>
      </c>
      <c r="B103" s="2">
        <f t="shared" si="8"/>
        <v>51.27</v>
      </c>
      <c r="C103" s="2">
        <f t="shared" si="9"/>
        <v>48.25</v>
      </c>
      <c r="D103" s="3"/>
      <c r="E103" s="2">
        <f t="shared" si="10"/>
        <v>331.35084805778058</v>
      </c>
      <c r="F103" s="2">
        <v>2.0000000000000001E-4</v>
      </c>
      <c r="G103" s="2">
        <f t="shared" si="11"/>
        <v>310.56941637808234</v>
      </c>
      <c r="H103" s="2">
        <v>2.0000000000000001E-4</v>
      </c>
    </row>
    <row r="104" spans="1:8">
      <c r="A104" s="3" t="str">
        <f>CONCATENATE("n=",ROUNDUP(((MAX(COUNT($B$4:$B$58),COUNT($C$4:$C$58)))/(100)*(COUNTA($A$71:$A103)+1)),0))</f>
        <v>n=18</v>
      </c>
      <c r="B104" s="2">
        <f t="shared" ref="B104:B135" si="12">IF(ISBLANK(VLOOKUP($A104,$A$4:$C$58,2,FALSE)),NA(),VLOOKUP($A104,$A$4:$C$58,2,FALSE))</f>
        <v>51.27</v>
      </c>
      <c r="C104" s="2">
        <f t="shared" ref="C104:C135" si="13">IF(ISBLANK(VLOOKUP($A104,$A$4:$C$58,3,FALSE)),NA(),VLOOKUP($A104,$A$4:$C$58,3,FALSE))</f>
        <v>48.25</v>
      </c>
      <c r="D104" s="3"/>
      <c r="E104" s="2">
        <f t="shared" si="10"/>
        <v>310.56941637808234</v>
      </c>
      <c r="F104" s="2">
        <v>1E-4</v>
      </c>
      <c r="G104" s="2">
        <f t="shared" si="11"/>
        <v>290.64246098344745</v>
      </c>
      <c r="H104" s="2">
        <v>1E-4</v>
      </c>
    </row>
    <row r="105" spans="1:8">
      <c r="A105" s="3" t="str">
        <f>CONCATENATE("n=",ROUNDUP(((MAX(COUNT($B$4:$B$58),COUNT($C$4:$C$58)))/(100)*(COUNTA($A$71:$A104)+1)),0))</f>
        <v>n=19</v>
      </c>
      <c r="B105" s="2">
        <f t="shared" si="12"/>
        <v>13.55</v>
      </c>
      <c r="C105" s="2">
        <f t="shared" si="13"/>
        <v>54.18</v>
      </c>
      <c r="D105" s="3"/>
      <c r="E105" s="2">
        <f t="shared" ref="E105:E130" si="14">$I$61*($I$61+1)/4-TINV(F105*2,1000000000)*SQRT($I$61*($I$61+1)*(2*$I$61+1)/24)</f>
        <v>307.48794813048971</v>
      </c>
      <c r="F105" s="2">
        <v>9.0000000000000006E-5</v>
      </c>
      <c r="G105" s="2">
        <f t="shared" ref="G105:G130" si="15">$I$61*($I$61+1)/4-TINV(H105,1000000000)*SQRT($I$61*($I$61+1)*(2*$I$61+1)/24)</f>
        <v>287.6821230883952</v>
      </c>
      <c r="H105" s="2">
        <v>9.0000000000000006E-5</v>
      </c>
    </row>
    <row r="106" spans="1:8">
      <c r="A106" s="3" t="str">
        <f>CONCATENATE("n=",ROUNDUP(((MAX(COUNT($B$4:$B$58),COUNT($C$4:$C$58)))/(100)*(COUNTA($A$71:$A105)+1)),0))</f>
        <v>n=19</v>
      </c>
      <c r="B106" s="2">
        <f t="shared" si="12"/>
        <v>13.55</v>
      </c>
      <c r="C106" s="2">
        <f t="shared" si="13"/>
        <v>54.18</v>
      </c>
      <c r="D106" s="3"/>
      <c r="E106" s="2">
        <f t="shared" si="14"/>
        <v>304.06604185019131</v>
      </c>
      <c r="F106" s="2">
        <v>8.0000000000000007E-5</v>
      </c>
      <c r="G106" s="2">
        <f t="shared" si="15"/>
        <v>284.39311940421254</v>
      </c>
      <c r="H106" s="2">
        <v>8.0000000000000007E-5</v>
      </c>
    </row>
    <row r="107" spans="1:8">
      <c r="A107" s="3" t="str">
        <f>CONCATENATE("n=",ROUNDUP(((MAX(COUNT($B$4:$B$58),COUNT($C$4:$C$58)))/(100)*(COUNTA($A$71:$A106)+1)),0))</f>
        <v>n=20</v>
      </c>
      <c r="B107" s="2">
        <f t="shared" si="12"/>
        <v>27.8</v>
      </c>
      <c r="C107" s="2">
        <f t="shared" si="13"/>
        <v>50.77</v>
      </c>
      <c r="D107" s="3"/>
      <c r="E107" s="2">
        <f t="shared" si="14"/>
        <v>300.21522985868808</v>
      </c>
      <c r="F107" s="2">
        <v>6.9999999999999994E-5</v>
      </c>
      <c r="G107" s="2">
        <f t="shared" si="15"/>
        <v>280.68988267636763</v>
      </c>
      <c r="H107" s="2">
        <v>6.9999999999999994E-5</v>
      </c>
    </row>
    <row r="108" spans="1:8">
      <c r="A108" s="3" t="str">
        <f>CONCATENATE("n=",ROUNDUP(((MAX(COUNT($B$4:$B$58),COUNT($C$4:$C$58)))/(100)*(COUNTA($A$71:$A107)+1)),0))</f>
        <v>n=20</v>
      </c>
      <c r="B108" s="2">
        <f t="shared" si="12"/>
        <v>27.8</v>
      </c>
      <c r="C108" s="2">
        <f t="shared" si="13"/>
        <v>50.77</v>
      </c>
      <c r="D108" s="3"/>
      <c r="E108" s="2">
        <f t="shared" si="14"/>
        <v>295.80676208246365</v>
      </c>
      <c r="F108" s="2">
        <v>6.0000000000000002E-5</v>
      </c>
      <c r="G108" s="2">
        <f t="shared" si="15"/>
        <v>276.44782421758157</v>
      </c>
      <c r="H108" s="2">
        <v>6.0000000000000002E-5</v>
      </c>
    </row>
    <row r="109" spans="1:8">
      <c r="A109" s="3" t="str">
        <f>CONCATENATE("n=",ROUNDUP(((MAX(COUNT($B$4:$B$58),COUNT($C$4:$C$58)))/(100)*(COUNTA($A$71:$A108)+1)),0))</f>
        <v>n=21</v>
      </c>
      <c r="B109" s="2">
        <f t="shared" si="12"/>
        <v>12.88</v>
      </c>
      <c r="C109" s="2">
        <f t="shared" si="13"/>
        <v>15.7</v>
      </c>
      <c r="D109" s="3"/>
      <c r="E109" s="2">
        <f t="shared" si="14"/>
        <v>290.64246098344745</v>
      </c>
      <c r="F109" s="2">
        <v>5.0000000000000002E-5</v>
      </c>
      <c r="G109" s="2">
        <f t="shared" si="15"/>
        <v>271.47510729029483</v>
      </c>
      <c r="H109" s="2">
        <v>5.0000000000000002E-5</v>
      </c>
    </row>
    <row r="110" spans="1:8">
      <c r="A110" s="3" t="str">
        <f>CONCATENATE("n=",ROUNDUP(((MAX(COUNT($B$4:$B$58),COUNT($C$4:$C$58)))/(100)*(COUNTA($A$71:$A109)+1)),0))</f>
        <v>n=22</v>
      </c>
      <c r="B110" s="2">
        <f t="shared" si="12"/>
        <v>54</v>
      </c>
      <c r="C110" s="2">
        <f t="shared" si="13"/>
        <v>17.48</v>
      </c>
      <c r="D110" s="3"/>
      <c r="E110" s="2">
        <f t="shared" si="14"/>
        <v>284.39311940421254</v>
      </c>
      <c r="F110" s="2">
        <v>4.0000000000000003E-5</v>
      </c>
      <c r="G110" s="2">
        <f t="shared" si="15"/>
        <v>265.4528841623378</v>
      </c>
      <c r="H110" s="2">
        <v>4.0000000000000003E-5</v>
      </c>
    </row>
    <row r="111" spans="1:8">
      <c r="A111" s="3" t="str">
        <f>CONCATENATE("n=",ROUNDUP(((MAX(COUNT($B$4:$B$58),COUNT($C$4:$C$58)))/(100)*(COUNTA($A$71:$A110)+1)),0))</f>
        <v>n=22</v>
      </c>
      <c r="B111" s="2">
        <f t="shared" si="12"/>
        <v>54</v>
      </c>
      <c r="C111" s="2">
        <f t="shared" si="13"/>
        <v>17.48</v>
      </c>
      <c r="D111" s="3"/>
      <c r="E111" s="2">
        <f t="shared" si="14"/>
        <v>276.44782421758157</v>
      </c>
      <c r="F111" s="2">
        <v>3.0000000000000001E-5</v>
      </c>
      <c r="G111" s="2">
        <f t="shared" si="15"/>
        <v>257.78911863962753</v>
      </c>
      <c r="H111" s="2">
        <v>3.0000000000000001E-5</v>
      </c>
    </row>
    <row r="112" spans="1:8">
      <c r="A112" s="3" t="str">
        <f>CONCATENATE("n=",ROUNDUP(((MAX(COUNT($B$4:$B$58),COUNT($C$4:$C$58)))/(100)*(COUNTA($A$71:$A111)+1)),0))</f>
        <v>n=23</v>
      </c>
      <c r="B112" s="2">
        <f t="shared" si="12"/>
        <v>19.55</v>
      </c>
      <c r="C112" s="2">
        <f t="shared" si="13"/>
        <v>27.68</v>
      </c>
      <c r="D112" s="3"/>
      <c r="E112" s="2">
        <f t="shared" si="14"/>
        <v>265.4528841623378</v>
      </c>
      <c r="F112" s="2">
        <v>2.0000000000000002E-5</v>
      </c>
      <c r="G112" s="2">
        <f t="shared" si="15"/>
        <v>247.17098367940287</v>
      </c>
      <c r="H112" s="2">
        <v>2.0000000000000002E-5</v>
      </c>
    </row>
    <row r="113" spans="1:8">
      <c r="A113" s="3" t="str">
        <f>CONCATENATE("n=",ROUNDUP(((MAX(COUNT($B$4:$B$58),COUNT($C$4:$C$58)))/(100)*(COUNTA($A$71:$A112)+1)),0))</f>
        <v>n=23</v>
      </c>
      <c r="B113" s="2">
        <f t="shared" si="12"/>
        <v>19.55</v>
      </c>
      <c r="C113" s="2">
        <f t="shared" si="13"/>
        <v>27.68</v>
      </c>
      <c r="D113" s="3"/>
      <c r="E113" s="2">
        <f t="shared" si="14"/>
        <v>247.17098367940287</v>
      </c>
      <c r="F113" s="2">
        <v>1.0000000000000001E-5</v>
      </c>
      <c r="G113" s="2">
        <f t="shared" si="15"/>
        <v>229.48471565133946</v>
      </c>
      <c r="H113" s="2">
        <v>1.0000000000000001E-5</v>
      </c>
    </row>
    <row r="114" spans="1:8">
      <c r="A114" s="3" t="str">
        <f>CONCATENATE("n=",ROUNDUP(((MAX(COUNT($B$4:$B$58),COUNT($C$4:$C$58)))/(100)*(COUNTA($A$71:$A113)+1)),0))</f>
        <v>n=24</v>
      </c>
      <c r="B114" s="2">
        <f t="shared" si="12"/>
        <v>13.45</v>
      </c>
      <c r="C114" s="2">
        <f t="shared" si="13"/>
        <v>28.18</v>
      </c>
      <c r="D114" s="3"/>
      <c r="E114" s="2">
        <f t="shared" si="14"/>
        <v>244.44564652577469</v>
      </c>
      <c r="F114" s="2">
        <v>9.0000000000000002E-6</v>
      </c>
      <c r="G114" s="2">
        <f t="shared" si="15"/>
        <v>226.84503453274283</v>
      </c>
      <c r="H114" s="2">
        <v>9.0000000000000002E-6</v>
      </c>
    </row>
    <row r="115" spans="1:8">
      <c r="A115" s="3" t="str">
        <f>CONCATENATE("n=",ROUNDUP(((MAX(COUNT($B$4:$B$58),COUNT($C$4:$C$58)))/(100)*(COUNTA($A$71:$A114)+1)),0))</f>
        <v>n=24</v>
      </c>
      <c r="B115" s="2">
        <f t="shared" si="12"/>
        <v>13.45</v>
      </c>
      <c r="C115" s="2">
        <f t="shared" si="13"/>
        <v>28.18</v>
      </c>
      <c r="D115" s="3"/>
      <c r="E115" s="2">
        <f t="shared" si="14"/>
        <v>241.41500286917216</v>
      </c>
      <c r="F115" s="2">
        <v>7.9999999999999996E-6</v>
      </c>
      <c r="G115" s="2">
        <f t="shared" si="15"/>
        <v>223.90872422668645</v>
      </c>
      <c r="H115" s="2">
        <v>7.9999999999999996E-6</v>
      </c>
    </row>
    <row r="116" spans="1:8">
      <c r="A116" s="3" t="str">
        <f>CONCATENATE("n=",ROUNDUP(((MAX(COUNT($B$4:$B$58),COUNT($C$4:$C$58)))/(100)*(COUNTA($A$71:$A115)+1)),0))</f>
        <v>n=25</v>
      </c>
      <c r="B116" s="2" t="str">
        <f t="shared" si="12"/>
        <v>fault</v>
      </c>
      <c r="C116" s="2">
        <f t="shared" si="13"/>
        <v>20.59</v>
      </c>
      <c r="D116" s="3"/>
      <c r="E116" s="2">
        <f t="shared" si="14"/>
        <v>237.99927574740906</v>
      </c>
      <c r="F116" s="2">
        <v>6.9999999999999999E-6</v>
      </c>
      <c r="G116" s="2">
        <f t="shared" si="15"/>
        <v>220.59816947445847</v>
      </c>
      <c r="H116" s="2">
        <v>6.9999999999999999E-6</v>
      </c>
    </row>
    <row r="117" spans="1:8">
      <c r="A117" s="3" t="str">
        <f>CONCATENATE("n=",ROUNDUP(((MAX(COUNT($B$4:$B$58),COUNT($C$4:$C$58)))/(100)*(COUNTA($A$71:$A116)+1)),0))</f>
        <v>n=25</v>
      </c>
      <c r="B117" s="2" t="str">
        <f t="shared" si="12"/>
        <v>fault</v>
      </c>
      <c r="C117" s="2">
        <f t="shared" si="13"/>
        <v>20.59</v>
      </c>
      <c r="D117" s="3"/>
      <c r="E117" s="2">
        <f t="shared" si="14"/>
        <v>234.08222474553679</v>
      </c>
      <c r="F117" s="2">
        <v>6.0000000000000002E-6</v>
      </c>
      <c r="G117" s="2">
        <f t="shared" si="15"/>
        <v>216.80026242809367</v>
      </c>
      <c r="H117" s="2">
        <v>6.0000000000000002E-6</v>
      </c>
    </row>
    <row r="118" spans="1:8">
      <c r="A118" s="3" t="str">
        <f>CONCATENATE("n=",ROUNDUP(((MAX(COUNT($B$4:$B$58),COUNT($C$4:$C$58)))/(100)*(COUNTA($A$71:$A117)+1)),0))</f>
        <v>n=26</v>
      </c>
      <c r="B118" s="2">
        <f t="shared" si="12"/>
        <v>17.989999999999998</v>
      </c>
      <c r="C118" s="2">
        <f t="shared" si="13"/>
        <v>25.54</v>
      </c>
      <c r="D118" s="3"/>
      <c r="E118" s="2">
        <f t="shared" si="14"/>
        <v>229.48471565133946</v>
      </c>
      <c r="F118" s="2">
        <v>5.0000000000000004E-6</v>
      </c>
      <c r="G118" s="2">
        <f t="shared" si="15"/>
        <v>212.34062951753435</v>
      </c>
      <c r="H118" s="2">
        <v>5.0000000000000004E-6</v>
      </c>
    </row>
    <row r="119" spans="1:8">
      <c r="A119" s="3" t="str">
        <f>CONCATENATE("n=",ROUNDUP(((MAX(COUNT($B$4:$B$58),COUNT($C$4:$C$58)))/(100)*(COUNTA($A$71:$A118)+1)),0))</f>
        <v>n=26</v>
      </c>
      <c r="B119" s="2">
        <f t="shared" si="12"/>
        <v>17.989999999999998</v>
      </c>
      <c r="C119" s="2">
        <f t="shared" si="13"/>
        <v>25.54</v>
      </c>
      <c r="D119" s="3"/>
      <c r="E119" s="2">
        <f t="shared" si="14"/>
        <v>223.90872422668645</v>
      </c>
      <c r="F119" s="2">
        <v>3.9999999999999998E-6</v>
      </c>
      <c r="G119" s="2">
        <f t="shared" si="15"/>
        <v>206.92907670336092</v>
      </c>
      <c r="H119" s="2">
        <v>3.9999999999999998E-6</v>
      </c>
    </row>
    <row r="120" spans="1:8">
      <c r="A120" s="3" t="str">
        <f>CONCATENATE("n=",ROUNDUP(((MAX(COUNT($B$4:$B$58),COUNT($C$4:$C$58)))/(100)*(COUNTA($A$71:$A119)+1)),0))</f>
        <v>n=27</v>
      </c>
      <c r="B120" s="2">
        <f t="shared" si="12"/>
        <v>11.43</v>
      </c>
      <c r="C120" s="2">
        <f t="shared" si="13"/>
        <v>14.21</v>
      </c>
      <c r="D120" s="3"/>
      <c r="E120" s="2">
        <f t="shared" si="14"/>
        <v>216.80026242809367</v>
      </c>
      <c r="F120" s="2">
        <v>3.0000000000000001E-6</v>
      </c>
      <c r="G120" s="2">
        <f t="shared" si="15"/>
        <v>200.02594690434239</v>
      </c>
      <c r="H120" s="2">
        <v>3.0000000000000001E-6</v>
      </c>
    </row>
    <row r="121" spans="1:8">
      <c r="A121" s="3" t="str">
        <f>CONCATENATE("n=",ROUNDUP(((MAX(COUNT($B$4:$B$58),COUNT($C$4:$C$58)))/(100)*(COUNTA($A$71:$A120)+1)),0))</f>
        <v>n=27</v>
      </c>
      <c r="B121" s="2">
        <f t="shared" si="12"/>
        <v>11.43</v>
      </c>
      <c r="C121" s="2">
        <f t="shared" si="13"/>
        <v>14.21</v>
      </c>
      <c r="D121" s="3"/>
      <c r="E121" s="2">
        <f t="shared" si="14"/>
        <v>206.92907670336092</v>
      </c>
      <c r="F121" s="2">
        <v>1.9999999999999999E-6</v>
      </c>
      <c r="G121" s="2">
        <f t="shared" si="15"/>
        <v>190.43217304235111</v>
      </c>
      <c r="H121" s="2">
        <v>1.9999999999999999E-6</v>
      </c>
    </row>
    <row r="122" spans="1:8">
      <c r="A122" s="3" t="str">
        <f>CONCATENATE("n=",ROUNDUP(((MAX(COUNT($B$4:$B$58),COUNT($C$4:$C$58)))/(100)*(COUNTA($A$71:$A121)+1)),0))</f>
        <v>n=28</v>
      </c>
      <c r="B122" s="2">
        <f t="shared" si="12"/>
        <v>8.19</v>
      </c>
      <c r="C122" s="2">
        <f t="shared" si="13"/>
        <v>19.11</v>
      </c>
      <c r="D122" s="3"/>
      <c r="E122" s="2">
        <f t="shared" si="14"/>
        <v>190.43217304235111</v>
      </c>
      <c r="F122" s="2">
        <v>9.9999999999999995E-7</v>
      </c>
      <c r="G122" s="2">
        <f t="shared" si="15"/>
        <v>174.37983089582769</v>
      </c>
      <c r="H122" s="2">
        <v>9.9999999999999995E-7</v>
      </c>
    </row>
    <row r="123" spans="1:8">
      <c r="A123" s="3" t="str">
        <f>CONCATENATE("n=",ROUNDUP(((MAX(COUNT($B$4:$B$58),COUNT($C$4:$C$58)))/(100)*(COUNTA($A$71:$A122)+1)),0))</f>
        <v>n=29</v>
      </c>
      <c r="B123" s="2">
        <f t="shared" si="12"/>
        <v>20.88</v>
      </c>
      <c r="C123" s="2">
        <f t="shared" si="13"/>
        <v>11.05</v>
      </c>
      <c r="D123" s="3"/>
      <c r="E123" s="2">
        <f t="shared" si="14"/>
        <v>187.96439458211387</v>
      </c>
      <c r="F123" s="2">
        <v>8.9999999999999996E-7</v>
      </c>
      <c r="G123" s="2">
        <f t="shared" si="15"/>
        <v>171.97659247279512</v>
      </c>
      <c r="H123" s="2">
        <v>8.9999999999999996E-7</v>
      </c>
    </row>
    <row r="124" spans="1:8">
      <c r="A124" s="3" t="str">
        <f>CONCATENATE("n=",ROUNDUP(((MAX(COUNT($B$4:$B$58),COUNT($C$4:$C$58)))/(100)*(COUNTA($A$71:$A123)+1)),0))</f>
        <v>n=29</v>
      </c>
      <c r="B124" s="2">
        <f t="shared" si="12"/>
        <v>20.88</v>
      </c>
      <c r="C124" s="2">
        <f t="shared" si="13"/>
        <v>11.05</v>
      </c>
      <c r="D124" s="3"/>
      <c r="E124" s="2">
        <f t="shared" si="14"/>
        <v>185.21764718403665</v>
      </c>
      <c r="F124" s="2">
        <v>7.9999999999999996E-7</v>
      </c>
      <c r="G124" s="2">
        <f t="shared" si="15"/>
        <v>169.30110032485152</v>
      </c>
      <c r="H124" s="2">
        <v>7.9999999999999996E-7</v>
      </c>
    </row>
    <row r="125" spans="1:8">
      <c r="A125" s="3" t="str">
        <f>CONCATENATE("n=",ROUNDUP(((MAX(COUNT($B$4:$B$58),COUNT($C$4:$C$58)))/(100)*(COUNTA($A$71:$A124)+1)),0))</f>
        <v>n=30</v>
      </c>
      <c r="B125" s="2">
        <f t="shared" si="12"/>
        <v>17</v>
      </c>
      <c r="C125" s="2">
        <f t="shared" si="13"/>
        <v>62.59</v>
      </c>
      <c r="D125" s="3"/>
      <c r="E125" s="2">
        <f t="shared" si="14"/>
        <v>182.11875633600516</v>
      </c>
      <c r="F125" s="2">
        <v>6.9999999999999997E-7</v>
      </c>
      <c r="G125" s="2">
        <f t="shared" si="15"/>
        <v>166.28187471087801</v>
      </c>
      <c r="H125" s="2">
        <v>6.9999999999999997E-7</v>
      </c>
    </row>
    <row r="126" spans="1:8">
      <c r="A126" s="3" t="str">
        <f>CONCATENATE("n=",ROUNDUP(((MAX(COUNT($B$4:$B$58),COUNT($C$4:$C$58)))/(100)*(COUNTA($A$71:$A125)+1)),0))</f>
        <v>n=30</v>
      </c>
      <c r="B126" s="2">
        <f t="shared" si="12"/>
        <v>17</v>
      </c>
      <c r="C126" s="2">
        <f t="shared" si="13"/>
        <v>62.59</v>
      </c>
      <c r="D126" s="3"/>
      <c r="E126" s="2">
        <f t="shared" si="14"/>
        <v>178.5610132911969</v>
      </c>
      <c r="F126" s="2">
        <v>5.9999999999999997E-7</v>
      </c>
      <c r="G126" s="2">
        <f t="shared" si="15"/>
        <v>162.81465624858072</v>
      </c>
      <c r="H126" s="2">
        <v>5.9999999999999997E-7</v>
      </c>
    </row>
    <row r="127" spans="1:8">
      <c r="A127" s="3" t="str">
        <f>CONCATENATE("n=",ROUNDUP(((MAX(COUNT($B$4:$B$58),COUNT($C$4:$C$58)))/(100)*(COUNTA($A$71:$A126)+1)),0))</f>
        <v>n=31</v>
      </c>
      <c r="B127" s="2">
        <f t="shared" si="12"/>
        <v>47.01</v>
      </c>
      <c r="C127" s="2">
        <f t="shared" si="13"/>
        <v>66.33</v>
      </c>
      <c r="D127" s="3"/>
      <c r="E127" s="2">
        <f t="shared" si="14"/>
        <v>174.37983089582769</v>
      </c>
      <c r="F127" s="2">
        <v>4.9999999999999998E-7</v>
      </c>
      <c r="G127" s="2">
        <f t="shared" si="15"/>
        <v>158.73860526041165</v>
      </c>
      <c r="H127" s="2">
        <v>4.9999999999999998E-7</v>
      </c>
    </row>
    <row r="128" spans="1:8">
      <c r="A128" s="3" t="str">
        <f>CONCATENATE("n=",ROUNDUP(((MAX(COUNT($B$4:$B$58),COUNT($C$4:$C$58)))/(100)*(COUNTA($A$71:$A127)+1)),0))</f>
        <v>n=31</v>
      </c>
      <c r="B128" s="2">
        <f t="shared" si="12"/>
        <v>47.01</v>
      </c>
      <c r="C128" s="2">
        <f t="shared" si="13"/>
        <v>66.33</v>
      </c>
      <c r="D128" s="3"/>
      <c r="E128" s="2">
        <f t="shared" si="14"/>
        <v>169.30110032485152</v>
      </c>
      <c r="F128" s="2">
        <v>3.9999999999999998E-7</v>
      </c>
      <c r="G128" s="2">
        <f t="shared" si="15"/>
        <v>153.78578012475634</v>
      </c>
      <c r="H128" s="2">
        <v>3.9999999999999998E-7</v>
      </c>
    </row>
    <row r="129" spans="1:8">
      <c r="A129" s="3" t="str">
        <f>CONCATENATE("n=",ROUNDUP(((MAX(COUNT($B$4:$B$58),COUNT($C$4:$C$58)))/(100)*(COUNTA($A$71:$A128)+1)),0))</f>
        <v>n=32</v>
      </c>
      <c r="B129" s="2">
        <f t="shared" si="12"/>
        <v>17.73</v>
      </c>
      <c r="C129" s="2">
        <f t="shared" si="13"/>
        <v>22.83</v>
      </c>
      <c r="D129" s="3"/>
      <c r="E129" s="2">
        <f t="shared" si="14"/>
        <v>162.81465624858072</v>
      </c>
      <c r="F129" s="2">
        <v>2.9999999999999999E-7</v>
      </c>
      <c r="G129" s="2">
        <f t="shared" si="15"/>
        <v>147.45733829464325</v>
      </c>
      <c r="H129" s="2">
        <v>2.9999999999999999E-7</v>
      </c>
    </row>
    <row r="130" spans="1:8">
      <c r="A130" s="3" t="str">
        <f>CONCATENATE("n=",ROUNDUP(((MAX(COUNT($B$4:$B$58),COUNT($C$4:$C$58)))/(100)*(COUNTA($A$71:$A129)+1)),0))</f>
        <v>n=32</v>
      </c>
      <c r="B130" s="2">
        <f t="shared" si="12"/>
        <v>17.73</v>
      </c>
      <c r="C130" s="2">
        <f t="shared" si="13"/>
        <v>22.83</v>
      </c>
      <c r="D130" s="3"/>
      <c r="E130" s="2">
        <f t="shared" si="14"/>
        <v>153.78578012475634</v>
      </c>
      <c r="F130" s="2">
        <v>1.9999999999999999E-7</v>
      </c>
      <c r="G130" s="2">
        <f t="shared" si="15"/>
        <v>138.64332320828237</v>
      </c>
      <c r="H130" s="2">
        <v>1.9999999999999999E-7</v>
      </c>
    </row>
    <row r="131" spans="1:8">
      <c r="A131" s="3" t="str">
        <f>CONCATENATE("n=",ROUNDUP(((MAX(COUNT($B$4:$B$58),COUNT($C$4:$C$58)))/(100)*(COUNTA($A$71:$A130)+1)),0))</f>
        <v>n=33</v>
      </c>
      <c r="B131" s="2">
        <f t="shared" si="12"/>
        <v>19.53</v>
      </c>
      <c r="C131" s="2">
        <f t="shared" si="13"/>
        <v>36.1</v>
      </c>
      <c r="D131" s="3"/>
      <c r="E131" s="2">
        <f>IF(SIGN(E130)&lt;0,E130-ABS(E128-E130)*2,-1)</f>
        <v>-1</v>
      </c>
      <c r="F131" s="2">
        <v>0</v>
      </c>
      <c r="G131" s="2">
        <f>IF(SIGN(G130)&lt;0,G130-ABS(G128-G130)*2,-1)</f>
        <v>-1</v>
      </c>
      <c r="H131" s="2">
        <v>0</v>
      </c>
    </row>
    <row r="132" spans="1:8">
      <c r="A132" s="3" t="str">
        <f>CONCATENATE("n=",ROUNDUP(((MAX(COUNT($B$4:$B$58),COUNT($C$4:$C$58)))/(100)*(COUNTA($A$71:$A131)+1)),0))</f>
        <v>n=33</v>
      </c>
      <c r="B132" s="2">
        <f t="shared" si="12"/>
        <v>19.53</v>
      </c>
      <c r="C132" s="2">
        <f t="shared" si="13"/>
        <v>36.1</v>
      </c>
      <c r="D132" s="3"/>
    </row>
    <row r="133" spans="1:8">
      <c r="A133" s="3" t="str">
        <f>CONCATENATE("n=",ROUNDUP(((MAX(COUNT($B$4:$B$58),COUNT($C$4:$C$58)))/(100)*(COUNTA($A$71:$A132)+1)),0))</f>
        <v>n=34</v>
      </c>
      <c r="B133" s="2">
        <f t="shared" si="12"/>
        <v>15.11</v>
      </c>
      <c r="C133" s="2">
        <f t="shared" si="13"/>
        <v>19.48</v>
      </c>
      <c r="D133" s="3"/>
    </row>
    <row r="134" spans="1:8">
      <c r="A134" s="3" t="str">
        <f>CONCATENATE("n=",ROUNDUP(((MAX(COUNT($B$4:$B$58),COUNT($C$4:$C$58)))/(100)*(COUNTA($A$71:$A133)+1)),0))</f>
        <v>n=35</v>
      </c>
      <c r="B134" s="2">
        <f t="shared" si="12"/>
        <v>16.8</v>
      </c>
      <c r="C134" s="2">
        <f t="shared" si="13"/>
        <v>41.78</v>
      </c>
      <c r="D134" s="3"/>
    </row>
    <row r="135" spans="1:8">
      <c r="A135" s="3" t="str">
        <f>CONCATENATE("n=",ROUNDUP(((MAX(COUNT($B$4:$B$58),COUNT($C$4:$C$58)))/(100)*(COUNTA($A$71:$A134)+1)),0))</f>
        <v>n=35</v>
      </c>
      <c r="B135" s="2">
        <f t="shared" si="12"/>
        <v>16.8</v>
      </c>
      <c r="C135" s="2">
        <f t="shared" si="13"/>
        <v>41.78</v>
      </c>
      <c r="D135" s="3"/>
    </row>
    <row r="136" spans="1:8">
      <c r="A136" s="3" t="str">
        <f>CONCATENATE("n=",ROUNDUP(((MAX(COUNT($B$4:$B$58),COUNT($C$4:$C$58)))/(100)*(COUNTA($A$71:$A135)+1)),0))</f>
        <v>n=36</v>
      </c>
      <c r="B136" s="2">
        <f t="shared" ref="B136:B171" si="16">IF(ISBLANK(VLOOKUP($A136,$A$4:$C$58,2,FALSE)),NA(),VLOOKUP($A136,$A$4:$C$58,2,FALSE))</f>
        <v>43.12</v>
      </c>
      <c r="C136" s="2">
        <f t="shared" ref="C136:C171" si="17">IF(ISBLANK(VLOOKUP($A136,$A$4:$C$58,3,FALSE)),NA(),VLOOKUP($A136,$A$4:$C$58,3,FALSE))</f>
        <v>40.619999999999997</v>
      </c>
      <c r="D136" s="3"/>
    </row>
    <row r="137" spans="1:8">
      <c r="A137" s="3" t="str">
        <f>CONCATENATE("n=",ROUNDUP(((MAX(COUNT($B$4:$B$58),COUNT($C$4:$C$58)))/(100)*(COUNTA($A$71:$A136)+1)),0))</f>
        <v>n=36</v>
      </c>
      <c r="B137" s="2">
        <f t="shared" si="16"/>
        <v>43.12</v>
      </c>
      <c r="C137" s="2">
        <f t="shared" si="17"/>
        <v>40.619999999999997</v>
      </c>
      <c r="D137" s="3"/>
    </row>
    <row r="138" spans="1:8">
      <c r="A138" s="3" t="str">
        <f>CONCATENATE("n=",ROUNDUP(((MAX(COUNT($B$4:$B$58),COUNT($C$4:$C$58)))/(100)*(COUNTA($A$71:$A137)+1)),0))</f>
        <v>n=37</v>
      </c>
      <c r="B138" s="2">
        <f t="shared" si="16"/>
        <v>10.16</v>
      </c>
      <c r="C138" s="2">
        <f t="shared" si="17"/>
        <v>19.079999999999998</v>
      </c>
      <c r="D138" s="3"/>
    </row>
    <row r="139" spans="1:8">
      <c r="A139" s="3" t="str">
        <f>CONCATENATE("n=",ROUNDUP(((MAX(COUNT($B$4:$B$58),COUNT($C$4:$C$58)))/(100)*(COUNTA($A$71:$A138)+1)),0))</f>
        <v>n=37</v>
      </c>
      <c r="B139" s="2">
        <f t="shared" si="16"/>
        <v>10.16</v>
      </c>
      <c r="C139" s="2">
        <f t="shared" si="17"/>
        <v>19.079999999999998</v>
      </c>
      <c r="D139" s="3"/>
    </row>
    <row r="140" spans="1:8">
      <c r="A140" s="3" t="str">
        <f>CONCATENATE("n=",ROUNDUP(((MAX(COUNT($B$4:$B$58),COUNT($C$4:$C$58)))/(100)*(COUNTA($A$71:$A139)+1)),0))</f>
        <v>n=38</v>
      </c>
      <c r="B140" s="2">
        <f t="shared" si="16"/>
        <v>10.11</v>
      </c>
      <c r="C140" s="2">
        <f t="shared" si="17"/>
        <v>22.48</v>
      </c>
      <c r="D140" s="3"/>
    </row>
    <row r="141" spans="1:8">
      <c r="A141" s="3" t="str">
        <f>CONCATENATE("n=",ROUNDUP(((MAX(COUNT($B$4:$B$58),COUNT($C$4:$C$58)))/(100)*(COUNTA($A$71:$A140)+1)),0))</f>
        <v>n=38</v>
      </c>
      <c r="B141" s="2">
        <f t="shared" si="16"/>
        <v>10.11</v>
      </c>
      <c r="C141" s="2">
        <f t="shared" si="17"/>
        <v>22.48</v>
      </c>
      <c r="D141" s="3"/>
    </row>
    <row r="142" spans="1:8">
      <c r="A142" s="3" t="str">
        <f>CONCATENATE("n=",ROUNDUP(((MAX(COUNT($B$4:$B$58),COUNT($C$4:$C$58)))/(100)*(COUNTA($A$71:$A141)+1)),0))</f>
        <v>n=39</v>
      </c>
      <c r="B142" s="2">
        <f t="shared" si="16"/>
        <v>33.25</v>
      </c>
      <c r="C142" s="2">
        <f t="shared" si="17"/>
        <v>19.25</v>
      </c>
      <c r="D142" s="3"/>
    </row>
    <row r="143" spans="1:8">
      <c r="A143" s="3" t="str">
        <f>CONCATENATE("n=",ROUNDUP(((MAX(COUNT($B$4:$B$58),COUNT($C$4:$C$58)))/(100)*(COUNTA($A$71:$A142)+1)),0))</f>
        <v>n=39</v>
      </c>
      <c r="B143" s="2">
        <f t="shared" si="16"/>
        <v>33.25</v>
      </c>
      <c r="C143" s="2">
        <f t="shared" si="17"/>
        <v>19.25</v>
      </c>
      <c r="D143" s="3"/>
    </row>
    <row r="144" spans="1:8">
      <c r="A144" s="3" t="str">
        <f>CONCATENATE("n=",ROUNDUP(((MAX(COUNT($B$4:$B$58),COUNT($C$4:$C$58)))/(100)*(COUNTA($A$71:$A143)+1)),0))</f>
        <v>n=40</v>
      </c>
      <c r="B144" s="2">
        <f t="shared" si="16"/>
        <v>7.11</v>
      </c>
      <c r="C144" s="2">
        <f t="shared" si="17"/>
        <v>8.91</v>
      </c>
      <c r="D144" s="3"/>
    </row>
    <row r="145" spans="1:4">
      <c r="A145" s="3" t="str">
        <f>CONCATENATE("n=",ROUNDUP(((MAX(COUNT($B$4:$B$58),COUNT($C$4:$C$58)))/(100)*(COUNTA($A$71:$A144)+1)),0))</f>
        <v>n=40</v>
      </c>
      <c r="B145" s="2">
        <f t="shared" si="16"/>
        <v>7.11</v>
      </c>
      <c r="C145" s="2">
        <f t="shared" si="17"/>
        <v>8.91</v>
      </c>
      <c r="D145" s="3"/>
    </row>
    <row r="146" spans="1:4">
      <c r="A146" s="3" t="str">
        <f>CONCATENATE("n=",ROUNDUP(((MAX(COUNT($B$4:$B$58),COUNT($C$4:$C$58)))/(100)*(COUNTA($A$71:$A145)+1)),0))</f>
        <v>n=41</v>
      </c>
      <c r="B146" s="2">
        <f t="shared" si="16"/>
        <v>8.31</v>
      </c>
      <c r="C146" s="2">
        <f t="shared" si="17"/>
        <v>10</v>
      </c>
      <c r="D146" s="3"/>
    </row>
    <row r="147" spans="1:4">
      <c r="A147" s="3" t="str">
        <f>CONCATENATE("n=",ROUNDUP(((MAX(COUNT($B$4:$B$58),COUNT($C$4:$C$58)))/(100)*(COUNTA($A$71:$A146)+1)),0))</f>
        <v>n=42</v>
      </c>
      <c r="B147" s="2">
        <f t="shared" si="16"/>
        <v>18.010000000000002</v>
      </c>
      <c r="C147" s="2">
        <f t="shared" si="17"/>
        <v>64.25</v>
      </c>
      <c r="D147" s="3"/>
    </row>
    <row r="148" spans="1:4">
      <c r="A148" s="3" t="str">
        <f>CONCATENATE("n=",ROUNDUP(((MAX(COUNT($B$4:$B$58),COUNT($C$4:$C$58)))/(100)*(COUNTA($A$71:$A147)+1)),0))</f>
        <v>n=42</v>
      </c>
      <c r="B148" s="2">
        <f t="shared" si="16"/>
        <v>18.010000000000002</v>
      </c>
      <c r="C148" s="2">
        <f t="shared" si="17"/>
        <v>64.25</v>
      </c>
      <c r="D148" s="3"/>
    </row>
    <row r="149" spans="1:4">
      <c r="A149" s="3" t="str">
        <f>CONCATENATE("n=",ROUNDUP(((MAX(COUNT($B$4:$B$58),COUNT($C$4:$C$58)))/(100)*(COUNTA($A$71:$A148)+1)),0))</f>
        <v>n=43</v>
      </c>
      <c r="B149" s="2">
        <f t="shared" si="16"/>
        <v>9.9499999999999993</v>
      </c>
      <c r="C149" s="2">
        <f t="shared" si="17"/>
        <v>22</v>
      </c>
      <c r="D149" s="3"/>
    </row>
    <row r="150" spans="1:4">
      <c r="A150" s="3" t="str">
        <f>CONCATENATE("n=",ROUNDUP(((MAX(COUNT($B$4:$B$58),COUNT($C$4:$C$58)))/(100)*(COUNTA($A$71:$A149)+1)),0))</f>
        <v>n=43</v>
      </c>
      <c r="B150" s="2">
        <f t="shared" si="16"/>
        <v>9.9499999999999993</v>
      </c>
      <c r="C150" s="2">
        <f t="shared" si="17"/>
        <v>22</v>
      </c>
      <c r="D150" s="3"/>
    </row>
    <row r="151" spans="1:4">
      <c r="A151" s="3" t="str">
        <f>CONCATENATE("n=",ROUNDUP(((MAX(COUNT($B$4:$B$58),COUNT($C$4:$C$58)))/(100)*(COUNTA($A$71:$A150)+1)),0))</f>
        <v>n=44</v>
      </c>
      <c r="B151" s="2">
        <f t="shared" si="16"/>
        <v>12.88</v>
      </c>
      <c r="C151" s="2">
        <f t="shared" si="17"/>
        <v>44.53</v>
      </c>
      <c r="D151" s="3"/>
    </row>
    <row r="152" spans="1:4">
      <c r="A152" s="3" t="str">
        <f>CONCATENATE("n=",ROUNDUP(((MAX(COUNT($B$4:$B$58),COUNT($C$4:$C$58)))/(100)*(COUNTA($A$71:$A151)+1)),0))</f>
        <v>n=44</v>
      </c>
      <c r="B152" s="2">
        <f t="shared" si="16"/>
        <v>12.88</v>
      </c>
      <c r="C152" s="2">
        <f t="shared" si="17"/>
        <v>44.53</v>
      </c>
      <c r="D152" s="3"/>
    </row>
    <row r="153" spans="1:4">
      <c r="A153" s="3" t="str">
        <f>CONCATENATE("n=",ROUNDUP(((MAX(COUNT($B$4:$B$58),COUNT($C$4:$C$58)))/(100)*(COUNTA($A$71:$A152)+1)),0))</f>
        <v>n=45</v>
      </c>
      <c r="B153" s="2">
        <f t="shared" si="16"/>
        <v>8.1999999999999993</v>
      </c>
      <c r="C153" s="2">
        <f t="shared" si="17"/>
        <v>15.88</v>
      </c>
      <c r="D153" s="3"/>
    </row>
    <row r="154" spans="1:4">
      <c r="A154" s="3" t="str">
        <f>CONCATENATE("n=",ROUNDUP(((MAX(COUNT($B$4:$B$58),COUNT($C$4:$C$58)))/(100)*(COUNTA($A$71:$A153)+1)),0))</f>
        <v>n=45</v>
      </c>
      <c r="B154" s="2">
        <f t="shared" si="16"/>
        <v>8.1999999999999993</v>
      </c>
      <c r="C154" s="2">
        <f t="shared" si="17"/>
        <v>15.88</v>
      </c>
      <c r="D154" s="3"/>
    </row>
    <row r="155" spans="1:4">
      <c r="A155" s="3" t="str">
        <f>CONCATENATE("n=",ROUNDUP(((MAX(COUNT($B$4:$B$58),COUNT($C$4:$C$58)))/(100)*(COUNTA($A$71:$A154)+1)),0))</f>
        <v>n=46</v>
      </c>
      <c r="B155" s="2">
        <f t="shared" si="16"/>
        <v>11.16</v>
      </c>
      <c r="C155" s="2">
        <f t="shared" si="17"/>
        <v>21.71</v>
      </c>
      <c r="D155" s="3"/>
    </row>
    <row r="156" spans="1:4">
      <c r="A156" s="3" t="str">
        <f>CONCATENATE("n=",ROUNDUP(((MAX(COUNT($B$4:$B$58),COUNT($C$4:$C$58)))/(100)*(COUNTA($A$71:$A155)+1)),0))</f>
        <v>n=46</v>
      </c>
      <c r="B156" s="2">
        <f t="shared" si="16"/>
        <v>11.16</v>
      </c>
      <c r="C156" s="2">
        <f t="shared" si="17"/>
        <v>21.71</v>
      </c>
      <c r="D156" s="3"/>
    </row>
    <row r="157" spans="1:4">
      <c r="A157" s="3" t="str">
        <f>CONCATENATE("n=",ROUNDUP(((MAX(COUNT($B$4:$B$58),COUNT($C$4:$C$58)))/(100)*(COUNTA($A$71:$A156)+1)),0))</f>
        <v>n=47</v>
      </c>
      <c r="B157" s="2">
        <f t="shared" si="16"/>
        <v>11.8</v>
      </c>
      <c r="C157" s="2">
        <f t="shared" si="17"/>
        <v>41.25</v>
      </c>
      <c r="D157" s="3"/>
    </row>
    <row r="158" spans="1:4">
      <c r="A158" s="3" t="str">
        <f>CONCATENATE("n=",ROUNDUP(((MAX(COUNT($B$4:$B$58),COUNT($C$4:$C$58)))/(100)*(COUNTA($A$71:$A157)+1)),0))</f>
        <v>n=47</v>
      </c>
      <c r="B158" s="2">
        <f t="shared" si="16"/>
        <v>11.8</v>
      </c>
      <c r="C158" s="2">
        <f t="shared" si="17"/>
        <v>41.25</v>
      </c>
      <c r="D158" s="3"/>
    </row>
    <row r="159" spans="1:4">
      <c r="A159" s="3" t="str">
        <f>CONCATENATE("n=",ROUNDUP(((MAX(COUNT($B$4:$B$58),COUNT($C$4:$C$58)))/(100)*(COUNTA($A$71:$A158)+1)),0))</f>
        <v>n=48</v>
      </c>
      <c r="B159" s="2">
        <f t="shared" si="16"/>
        <v>25.8</v>
      </c>
      <c r="C159" s="2">
        <f t="shared" si="17"/>
        <v>6.96</v>
      </c>
      <c r="D159" s="3"/>
    </row>
    <row r="160" spans="1:4">
      <c r="A160" s="3" t="str">
        <f>CONCATENATE("n=",ROUNDUP(((MAX(COUNT($B$4:$B$58),COUNT($C$4:$C$58)))/(100)*(COUNTA($A$71:$A159)+1)),0))</f>
        <v>n=49</v>
      </c>
      <c r="B160" s="2">
        <f t="shared" si="16"/>
        <v>17.78</v>
      </c>
      <c r="C160" s="2">
        <f t="shared" si="17"/>
        <v>18.100000000000001</v>
      </c>
      <c r="D160" s="3"/>
    </row>
    <row r="161" spans="1:4">
      <c r="A161" s="3" t="str">
        <f>CONCATENATE("n=",ROUNDUP(((MAX(COUNT($B$4:$B$58),COUNT($C$4:$C$58)))/(100)*(COUNTA($A$71:$A160)+1)),0))</f>
        <v>n=49</v>
      </c>
      <c r="B161" s="2">
        <f t="shared" si="16"/>
        <v>17.78</v>
      </c>
      <c r="C161" s="2">
        <f t="shared" si="17"/>
        <v>18.100000000000001</v>
      </c>
      <c r="D161" s="3"/>
    </row>
    <row r="162" spans="1:4">
      <c r="A162" s="3" t="str">
        <f>CONCATENATE("n=",ROUNDUP(((MAX(COUNT($B$4:$B$58),COUNT($C$4:$C$58)))/(100)*(COUNTA($A$71:$A161)+1)),0))</f>
        <v>n=50</v>
      </c>
      <c r="B162" s="2">
        <f t="shared" si="16"/>
        <v>11.51</v>
      </c>
      <c r="C162" s="2">
        <f t="shared" si="17"/>
        <v>8.68</v>
      </c>
      <c r="D162" s="3"/>
    </row>
    <row r="163" spans="1:4">
      <c r="A163" s="3" t="str">
        <f>CONCATENATE("n=",ROUNDUP(((MAX(COUNT($B$4:$B$58),COUNT($C$4:$C$58)))/(100)*(COUNTA($A$71:$A162)+1)),0))</f>
        <v>n=50</v>
      </c>
      <c r="B163" s="2">
        <f t="shared" si="16"/>
        <v>11.51</v>
      </c>
      <c r="C163" s="2">
        <f t="shared" si="17"/>
        <v>8.68</v>
      </c>
      <c r="D163" s="3"/>
    </row>
    <row r="164" spans="1:4">
      <c r="A164" s="3" t="str">
        <f>CONCATENATE("n=",ROUNDUP(((MAX(COUNT($B$4:$B$58),COUNT($C$4:$C$58)))/(100)*(COUNTA($A$71:$A163)+1)),0))</f>
        <v>n=51</v>
      </c>
      <c r="B164" s="2">
        <f t="shared" si="16"/>
        <v>41.5</v>
      </c>
      <c r="C164" s="2">
        <f t="shared" si="17"/>
        <v>19.760000000000002</v>
      </c>
      <c r="D164" s="3"/>
    </row>
    <row r="165" spans="1:4">
      <c r="A165" s="3" t="str">
        <f>CONCATENATE("n=",ROUNDUP(((MAX(COUNT($B$4:$B$58),COUNT($C$4:$C$58)))/(100)*(COUNTA($A$71:$A164)+1)),0))</f>
        <v>n=51</v>
      </c>
      <c r="B165" s="2">
        <f t="shared" si="16"/>
        <v>41.5</v>
      </c>
      <c r="C165" s="2">
        <f t="shared" si="17"/>
        <v>19.760000000000002</v>
      </c>
      <c r="D165" s="3"/>
    </row>
    <row r="166" spans="1:4">
      <c r="A166" s="3" t="str">
        <f>CONCATENATE("n=",ROUNDUP(((MAX(COUNT($B$4:$B$58),COUNT($C$4:$C$58)))/(100)*(COUNTA($A$71:$A165)+1)),0))</f>
        <v>n=52</v>
      </c>
      <c r="B166" s="2">
        <f t="shared" si="16"/>
        <v>9.77</v>
      </c>
      <c r="C166" s="2">
        <f t="shared" si="17"/>
        <v>54.32</v>
      </c>
      <c r="D166" s="3"/>
    </row>
    <row r="167" spans="1:4">
      <c r="A167" s="3" t="str">
        <f>CONCATENATE("n=",ROUNDUP(((MAX(COUNT($B$4:$B$58),COUNT($C$4:$C$58)))/(100)*(COUNTA($A$71:$A166)+1)),0))</f>
        <v>n=52</v>
      </c>
      <c r="B167" s="2">
        <f t="shared" si="16"/>
        <v>9.77</v>
      </c>
      <c r="C167" s="2">
        <f t="shared" si="17"/>
        <v>54.32</v>
      </c>
      <c r="D167" s="3"/>
    </row>
    <row r="168" spans="1:4">
      <c r="A168" s="3" t="str">
        <f>CONCATENATE("n=",ROUNDUP(((MAX(COUNT($B$4:$B$58),COUNT($C$4:$C$58)))/(100)*(COUNTA($A$71:$A167)+1)),0))</f>
        <v>n=53</v>
      </c>
      <c r="B168" s="2">
        <f t="shared" si="16"/>
        <v>7.95</v>
      </c>
      <c r="C168" s="2">
        <f t="shared" si="17"/>
        <v>40.25</v>
      </c>
      <c r="D168" s="3"/>
    </row>
    <row r="169" spans="1:4">
      <c r="A169" s="3" t="str">
        <f>CONCATENATE("n=",ROUNDUP(((MAX(COUNT($B$4:$B$58),COUNT($C$4:$C$58)))/(100)*(COUNTA($A$71:$A168)+1)),0))</f>
        <v>n=53</v>
      </c>
      <c r="B169" s="2">
        <f t="shared" si="16"/>
        <v>7.95</v>
      </c>
      <c r="C169" s="2">
        <f t="shared" si="17"/>
        <v>40.25</v>
      </c>
      <c r="D169" s="3"/>
    </row>
    <row r="170" spans="1:4">
      <c r="A170" s="3" t="str">
        <f>CONCATENATE("n=",ROUNDUP(((MAX(COUNT($B$4:$B$58),COUNT($C$4:$C$58)))/(100)*(COUNTA($A$71:$A169)+1)),0))</f>
        <v>n=54</v>
      </c>
      <c r="B170" s="2">
        <f t="shared" si="16"/>
        <v>65.47</v>
      </c>
      <c r="C170" s="2" t="str">
        <f t="shared" si="17"/>
        <v>fault</v>
      </c>
      <c r="D170" s="3"/>
    </row>
    <row r="171" spans="1:4">
      <c r="A171" s="3" t="str">
        <f>CONCATENATE("n=",ROUNDUP(((MAX(COUNT($B$4:$B$58),COUNT($C$4:$C$58)))/(100)*(COUNTA($A$71:$A170)+1)),0))</f>
        <v>n=54</v>
      </c>
      <c r="B171" s="2">
        <f t="shared" si="16"/>
        <v>65.47</v>
      </c>
      <c r="C171" s="2" t="str">
        <f t="shared" si="17"/>
        <v>fault</v>
      </c>
      <c r="D171" s="3"/>
    </row>
  </sheetData>
  <phoneticPr fontId="1"/>
  <pageMargins left="0.19685039370078741" right="0.19685039370078741" top="0.78740157480314965" bottom="0.78740157480314965" header="0" footer="0"/>
  <pageSetup paperSize="9" scale="95" orientation="landscape" horizontalDpi="240" verticalDpi="24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B796-A323-4778-9445-7A072C7D9D39}">
  <dimension ref="A1:AJ61"/>
  <sheetViews>
    <sheetView topLeftCell="A34" workbookViewId="0">
      <selection activeCell="Y56" sqref="A1:Y56"/>
    </sheetView>
  </sheetViews>
  <sheetFormatPr baseColWidth="10" defaultColWidth="9" defaultRowHeight="14"/>
  <sheetData>
    <row r="1" spans="1:36">
      <c r="A1" s="67" t="s">
        <v>172</v>
      </c>
      <c r="B1" s="67" t="s">
        <v>0</v>
      </c>
      <c r="C1" s="67" t="s">
        <v>1</v>
      </c>
      <c r="D1" s="67" t="s">
        <v>2</v>
      </c>
      <c r="E1" s="67" t="s">
        <v>3</v>
      </c>
      <c r="F1" s="67" t="s">
        <v>12</v>
      </c>
      <c r="G1" s="67" t="s">
        <v>13</v>
      </c>
      <c r="H1" s="67" t="s">
        <v>5</v>
      </c>
      <c r="I1" s="67" t="s">
        <v>12</v>
      </c>
      <c r="J1" s="67" t="s">
        <v>13</v>
      </c>
      <c r="K1" s="67" t="s">
        <v>6</v>
      </c>
      <c r="L1" s="67" t="s">
        <v>12</v>
      </c>
      <c r="M1" s="67" t="s">
        <v>13</v>
      </c>
      <c r="N1" s="67" t="s">
        <v>8</v>
      </c>
      <c r="O1" s="67" t="s">
        <v>12</v>
      </c>
      <c r="P1" s="67" t="s">
        <v>13</v>
      </c>
      <c r="Q1" s="67" t="s">
        <v>9</v>
      </c>
      <c r="R1" s="67" t="s">
        <v>12</v>
      </c>
      <c r="S1" s="67" t="s">
        <v>13</v>
      </c>
      <c r="T1" s="67" t="s">
        <v>11</v>
      </c>
      <c r="U1" s="67" t="s">
        <v>12</v>
      </c>
      <c r="V1" s="67" t="s">
        <v>13</v>
      </c>
      <c r="W1" s="67" t="s">
        <v>16</v>
      </c>
      <c r="X1" s="67" t="s">
        <v>17</v>
      </c>
      <c r="Y1" s="67" t="s">
        <v>18</v>
      </c>
      <c r="AA1" t="s">
        <v>172</v>
      </c>
      <c r="AB1" t="s">
        <v>0</v>
      </c>
      <c r="AC1" t="s">
        <v>1</v>
      </c>
      <c r="AD1" t="s">
        <v>2</v>
      </c>
      <c r="AE1" t="s">
        <v>173</v>
      </c>
      <c r="AF1" t="s">
        <v>174</v>
      </c>
      <c r="AG1" t="s">
        <v>175</v>
      </c>
      <c r="AH1" t="s">
        <v>178</v>
      </c>
      <c r="AI1" t="s">
        <v>177</v>
      </c>
      <c r="AJ1" t="s">
        <v>176</v>
      </c>
    </row>
    <row r="2" spans="1:36">
      <c r="A2" s="67">
        <v>1</v>
      </c>
      <c r="B2" s="67">
        <v>36</v>
      </c>
      <c r="C2" s="67" t="s">
        <v>14</v>
      </c>
      <c r="D2" s="67" t="s">
        <v>15</v>
      </c>
      <c r="E2" s="67">
        <v>28.82</v>
      </c>
      <c r="F2" s="67">
        <v>0</v>
      </c>
      <c r="G2" s="67">
        <v>0</v>
      </c>
      <c r="H2" s="67">
        <v>26.43</v>
      </c>
      <c r="I2" s="67">
        <v>1</v>
      </c>
      <c r="J2" s="67">
        <v>0</v>
      </c>
      <c r="K2" s="67">
        <v>38.549999999999997</v>
      </c>
      <c r="L2" s="67">
        <v>1</v>
      </c>
      <c r="M2" s="67">
        <v>0</v>
      </c>
      <c r="N2" s="67">
        <v>33.42</v>
      </c>
      <c r="O2" s="67">
        <v>1</v>
      </c>
      <c r="P2" s="67">
        <v>0</v>
      </c>
      <c r="Q2" s="67">
        <v>74.67</v>
      </c>
      <c r="R2" s="67">
        <v>1</v>
      </c>
      <c r="S2" s="67">
        <v>0</v>
      </c>
      <c r="T2" s="67">
        <v>25.13</v>
      </c>
      <c r="U2" s="67">
        <v>0</v>
      </c>
      <c r="V2" s="67">
        <v>0</v>
      </c>
      <c r="W2" s="67">
        <v>10</v>
      </c>
      <c r="X2" s="67">
        <v>6</v>
      </c>
      <c r="Y2" s="67">
        <v>6</v>
      </c>
      <c r="AA2">
        <v>1</v>
      </c>
      <c r="AB2">
        <v>36</v>
      </c>
      <c r="AC2" t="s">
        <v>14</v>
      </c>
      <c r="AD2" t="s">
        <v>15</v>
      </c>
      <c r="AE2">
        <v>28.82</v>
      </c>
      <c r="AF2">
        <v>26.43</v>
      </c>
      <c r="AG2">
        <v>38.549999999999997</v>
      </c>
      <c r="AH2">
        <v>33.42</v>
      </c>
      <c r="AI2">
        <v>74.67</v>
      </c>
      <c r="AJ2">
        <v>25.13</v>
      </c>
    </row>
    <row r="3" spans="1:36">
      <c r="A3" s="67">
        <v>2</v>
      </c>
      <c r="B3" s="67">
        <v>40</v>
      </c>
      <c r="C3" s="67" t="s">
        <v>19</v>
      </c>
      <c r="D3" s="67" t="s">
        <v>15</v>
      </c>
      <c r="E3" s="67">
        <v>15.63</v>
      </c>
      <c r="F3" s="67">
        <v>0</v>
      </c>
      <c r="G3" s="67">
        <v>0</v>
      </c>
      <c r="H3" s="67">
        <v>16.23</v>
      </c>
      <c r="I3" s="67">
        <v>0</v>
      </c>
      <c r="J3" s="67">
        <v>0</v>
      </c>
      <c r="K3" s="67">
        <v>26.87</v>
      </c>
      <c r="L3" s="67">
        <v>0</v>
      </c>
      <c r="M3" s="67">
        <v>0</v>
      </c>
      <c r="N3" s="67">
        <v>18.73</v>
      </c>
      <c r="O3" s="67">
        <v>0</v>
      </c>
      <c r="P3" s="67">
        <v>0</v>
      </c>
      <c r="Q3" s="67">
        <v>16.7</v>
      </c>
      <c r="R3" s="67">
        <v>0</v>
      </c>
      <c r="S3" s="67">
        <v>0</v>
      </c>
      <c r="T3" s="67">
        <v>20.16</v>
      </c>
      <c r="U3" s="67">
        <v>0</v>
      </c>
      <c r="V3" s="67">
        <v>0</v>
      </c>
      <c r="W3" s="67">
        <v>8</v>
      </c>
      <c r="X3" s="67">
        <v>4</v>
      </c>
      <c r="Y3" s="67">
        <v>8</v>
      </c>
      <c r="AA3">
        <v>2</v>
      </c>
      <c r="AB3">
        <v>40</v>
      </c>
      <c r="AC3" t="s">
        <v>19</v>
      </c>
      <c r="AD3" t="s">
        <v>15</v>
      </c>
      <c r="AE3">
        <v>15.63</v>
      </c>
      <c r="AF3">
        <v>16.23</v>
      </c>
      <c r="AG3">
        <v>26.87</v>
      </c>
      <c r="AH3">
        <v>18.73</v>
      </c>
      <c r="AI3">
        <v>16.7</v>
      </c>
      <c r="AJ3">
        <v>20.16</v>
      </c>
    </row>
    <row r="4" spans="1:36">
      <c r="A4" s="67">
        <v>3</v>
      </c>
      <c r="B4" s="67">
        <v>32</v>
      </c>
      <c r="C4" s="67" t="s">
        <v>19</v>
      </c>
      <c r="D4" s="67" t="s">
        <v>15</v>
      </c>
      <c r="E4" s="67">
        <v>18.88</v>
      </c>
      <c r="F4" s="67">
        <v>0</v>
      </c>
      <c r="G4" s="67">
        <v>0</v>
      </c>
      <c r="H4" s="67">
        <v>23.68</v>
      </c>
      <c r="I4" s="67">
        <v>0</v>
      </c>
      <c r="J4" s="67">
        <v>0</v>
      </c>
      <c r="K4" s="67">
        <v>28.39</v>
      </c>
      <c r="L4" s="67">
        <v>0</v>
      </c>
      <c r="M4" s="67">
        <v>0</v>
      </c>
      <c r="N4" s="67">
        <v>12.98</v>
      </c>
      <c r="O4" s="67">
        <v>0</v>
      </c>
      <c r="P4" s="67">
        <v>0</v>
      </c>
      <c r="Q4" s="67">
        <v>11.36</v>
      </c>
      <c r="R4" s="67">
        <v>0</v>
      </c>
      <c r="S4" s="67">
        <v>0</v>
      </c>
      <c r="T4" s="67">
        <v>33.11</v>
      </c>
      <c r="U4" s="67">
        <v>0</v>
      </c>
      <c r="V4" s="67">
        <v>0</v>
      </c>
      <c r="W4" s="67">
        <v>6</v>
      </c>
      <c r="X4" s="67">
        <v>2</v>
      </c>
      <c r="Y4" s="67">
        <v>8</v>
      </c>
      <c r="AA4">
        <v>3</v>
      </c>
      <c r="AB4">
        <v>32</v>
      </c>
      <c r="AC4" t="s">
        <v>19</v>
      </c>
      <c r="AD4" t="s">
        <v>15</v>
      </c>
      <c r="AE4">
        <v>18.88</v>
      </c>
      <c r="AF4">
        <v>23.68</v>
      </c>
      <c r="AG4">
        <v>28.39</v>
      </c>
      <c r="AH4">
        <v>12.98</v>
      </c>
      <c r="AI4">
        <v>11.36</v>
      </c>
      <c r="AJ4">
        <v>33.11</v>
      </c>
    </row>
    <row r="5" spans="1:36">
      <c r="A5" s="67">
        <v>4</v>
      </c>
      <c r="B5" s="67">
        <v>27</v>
      </c>
      <c r="C5" s="67" t="s">
        <v>19</v>
      </c>
      <c r="D5" s="67" t="s">
        <v>15</v>
      </c>
      <c r="E5" s="67">
        <v>15.36</v>
      </c>
      <c r="F5" s="67">
        <v>0</v>
      </c>
      <c r="G5" s="67">
        <v>0</v>
      </c>
      <c r="H5" s="67">
        <v>26.15</v>
      </c>
      <c r="I5" s="67">
        <v>0</v>
      </c>
      <c r="J5" s="67">
        <v>0</v>
      </c>
      <c r="K5" s="67">
        <v>18.36</v>
      </c>
      <c r="L5" s="67">
        <v>0</v>
      </c>
      <c r="M5" s="67">
        <v>0</v>
      </c>
      <c r="N5" s="67">
        <v>72.400000000000006</v>
      </c>
      <c r="O5" s="67">
        <v>1</v>
      </c>
      <c r="P5" s="67">
        <v>4</v>
      </c>
      <c r="Q5" s="67">
        <v>44.3</v>
      </c>
      <c r="R5" s="67">
        <v>1</v>
      </c>
      <c r="S5" s="67">
        <v>0</v>
      </c>
      <c r="T5" s="67">
        <v>46.35</v>
      </c>
      <c r="U5" s="67">
        <v>1</v>
      </c>
      <c r="V5" s="67">
        <v>1</v>
      </c>
      <c r="W5" s="67">
        <v>10</v>
      </c>
      <c r="X5" s="67">
        <v>5</v>
      </c>
      <c r="Y5" s="67">
        <v>8</v>
      </c>
      <c r="AA5">
        <v>4</v>
      </c>
      <c r="AB5">
        <v>27</v>
      </c>
      <c r="AC5" t="s">
        <v>19</v>
      </c>
      <c r="AD5" t="s">
        <v>15</v>
      </c>
      <c r="AE5">
        <v>15.36</v>
      </c>
      <c r="AF5">
        <v>26.15</v>
      </c>
      <c r="AG5">
        <v>18.36</v>
      </c>
      <c r="AH5">
        <v>72.400000000000006</v>
      </c>
      <c r="AI5">
        <v>44.3</v>
      </c>
      <c r="AJ5">
        <v>46.35</v>
      </c>
    </row>
    <row r="6" spans="1:36">
      <c r="A6" s="67">
        <v>5</v>
      </c>
      <c r="B6" s="67">
        <v>26</v>
      </c>
      <c r="C6" s="67" t="s">
        <v>14</v>
      </c>
      <c r="D6" s="67" t="s">
        <v>15</v>
      </c>
      <c r="E6" s="67">
        <v>20.36</v>
      </c>
      <c r="F6" s="67">
        <v>0</v>
      </c>
      <c r="G6" s="67">
        <v>0</v>
      </c>
      <c r="H6" s="67">
        <v>41.57</v>
      </c>
      <c r="I6" s="67">
        <v>0</v>
      </c>
      <c r="J6" s="67">
        <v>0</v>
      </c>
      <c r="K6" s="67">
        <v>18.2</v>
      </c>
      <c r="L6" s="67">
        <v>0</v>
      </c>
      <c r="M6" s="67">
        <v>0</v>
      </c>
      <c r="N6" s="67">
        <v>40.6</v>
      </c>
      <c r="O6" s="67">
        <v>0</v>
      </c>
      <c r="P6" s="67">
        <v>0</v>
      </c>
      <c r="Q6" s="67">
        <v>23.06</v>
      </c>
      <c r="R6" s="67">
        <v>0</v>
      </c>
      <c r="S6" s="67">
        <v>0</v>
      </c>
      <c r="T6" s="67">
        <v>39.21</v>
      </c>
      <c r="U6" s="67">
        <v>0</v>
      </c>
      <c r="V6" s="67">
        <v>0</v>
      </c>
      <c r="W6" s="67">
        <v>7</v>
      </c>
      <c r="X6" s="67">
        <v>5</v>
      </c>
      <c r="Y6" s="67">
        <v>8</v>
      </c>
      <c r="AA6">
        <v>5</v>
      </c>
      <c r="AB6">
        <v>26</v>
      </c>
      <c r="AC6" t="s">
        <v>14</v>
      </c>
      <c r="AD6" t="s">
        <v>15</v>
      </c>
      <c r="AE6">
        <v>20.36</v>
      </c>
      <c r="AF6">
        <v>41.57</v>
      </c>
      <c r="AG6">
        <v>18.2</v>
      </c>
      <c r="AH6">
        <v>40.6</v>
      </c>
      <c r="AI6">
        <v>23.06</v>
      </c>
      <c r="AJ6">
        <v>39.21</v>
      </c>
    </row>
    <row r="7" spans="1:36">
      <c r="A7" s="67">
        <v>6</v>
      </c>
      <c r="B7" s="67">
        <v>32</v>
      </c>
      <c r="C7" s="67" t="s">
        <v>19</v>
      </c>
      <c r="D7" s="67" t="s">
        <v>15</v>
      </c>
      <c r="E7" s="67">
        <v>10.75</v>
      </c>
      <c r="F7" s="67">
        <v>0</v>
      </c>
      <c r="G7" s="67">
        <v>0</v>
      </c>
      <c r="H7" s="67">
        <v>13.96</v>
      </c>
      <c r="I7" s="67">
        <v>0</v>
      </c>
      <c r="J7" s="67">
        <v>0</v>
      </c>
      <c r="K7" s="67">
        <v>15.01</v>
      </c>
      <c r="L7" s="67">
        <v>0</v>
      </c>
      <c r="M7" s="67">
        <v>0</v>
      </c>
      <c r="N7" s="67">
        <v>13.03</v>
      </c>
      <c r="O7" s="67">
        <v>0</v>
      </c>
      <c r="P7" s="67">
        <v>0</v>
      </c>
      <c r="Q7" s="67">
        <v>36.450000000000003</v>
      </c>
      <c r="R7" s="67">
        <v>1</v>
      </c>
      <c r="S7" s="67">
        <v>0</v>
      </c>
      <c r="T7" s="67" t="s">
        <v>21</v>
      </c>
      <c r="U7" s="67">
        <v>2</v>
      </c>
      <c r="V7" s="67">
        <v>2</v>
      </c>
      <c r="W7" s="67">
        <v>10</v>
      </c>
      <c r="X7" s="67">
        <v>1</v>
      </c>
      <c r="Y7" s="67">
        <v>4</v>
      </c>
      <c r="AA7">
        <v>6</v>
      </c>
      <c r="AB7">
        <v>32</v>
      </c>
      <c r="AC7" t="s">
        <v>19</v>
      </c>
      <c r="AD7" t="s">
        <v>15</v>
      </c>
      <c r="AE7">
        <v>10.75</v>
      </c>
      <c r="AF7">
        <v>13.96</v>
      </c>
      <c r="AG7">
        <v>15.01</v>
      </c>
      <c r="AH7">
        <v>13.03</v>
      </c>
      <c r="AI7">
        <v>36.450000000000003</v>
      </c>
      <c r="AJ7" t="s">
        <v>21</v>
      </c>
    </row>
    <row r="8" spans="1:36">
      <c r="A8" s="67">
        <v>7</v>
      </c>
      <c r="B8" s="67">
        <v>37</v>
      </c>
      <c r="C8" s="67" t="s">
        <v>19</v>
      </c>
      <c r="D8" s="67" t="s">
        <v>15</v>
      </c>
      <c r="E8" s="67">
        <v>13.45</v>
      </c>
      <c r="F8" s="67">
        <v>0</v>
      </c>
      <c r="G8" s="67">
        <v>0</v>
      </c>
      <c r="H8" s="67">
        <v>11.3</v>
      </c>
      <c r="I8" s="67">
        <v>0</v>
      </c>
      <c r="J8" s="67">
        <v>0</v>
      </c>
      <c r="K8" s="67">
        <v>9.93</v>
      </c>
      <c r="L8" s="67">
        <v>0</v>
      </c>
      <c r="M8" s="67">
        <v>0</v>
      </c>
      <c r="N8" s="67">
        <v>17.16</v>
      </c>
      <c r="O8" s="67">
        <v>1</v>
      </c>
      <c r="P8" s="67">
        <v>0</v>
      </c>
      <c r="Q8" s="67">
        <v>17.260000000000002</v>
      </c>
      <c r="R8" s="67">
        <v>0</v>
      </c>
      <c r="S8" s="67">
        <v>0</v>
      </c>
      <c r="T8" s="67">
        <v>41.07</v>
      </c>
      <c r="U8" s="67">
        <v>1</v>
      </c>
      <c r="V8" s="67">
        <v>2</v>
      </c>
      <c r="W8" s="67">
        <v>10</v>
      </c>
      <c r="X8" s="67">
        <v>8</v>
      </c>
      <c r="Y8" s="67">
        <v>4</v>
      </c>
      <c r="AA8">
        <v>7</v>
      </c>
      <c r="AB8">
        <v>37</v>
      </c>
      <c r="AC8" t="s">
        <v>19</v>
      </c>
      <c r="AD8" t="s">
        <v>15</v>
      </c>
      <c r="AE8">
        <v>13.45</v>
      </c>
      <c r="AF8">
        <v>11.3</v>
      </c>
      <c r="AG8">
        <v>9.93</v>
      </c>
      <c r="AH8">
        <v>17.16</v>
      </c>
      <c r="AI8">
        <v>17.260000000000002</v>
      </c>
      <c r="AJ8">
        <v>41.07</v>
      </c>
    </row>
    <row r="9" spans="1:36">
      <c r="A9" s="67">
        <v>8</v>
      </c>
      <c r="B9" s="67">
        <v>49</v>
      </c>
      <c r="C9" s="67" t="s">
        <v>19</v>
      </c>
      <c r="D9" s="67" t="s">
        <v>15</v>
      </c>
      <c r="E9" s="67">
        <v>11.71</v>
      </c>
      <c r="F9" s="67">
        <v>0</v>
      </c>
      <c r="G9" s="67">
        <v>0</v>
      </c>
      <c r="H9" s="67">
        <v>30.46</v>
      </c>
      <c r="I9" s="67">
        <v>0</v>
      </c>
      <c r="J9" s="67">
        <v>0</v>
      </c>
      <c r="K9" s="67">
        <v>10.11</v>
      </c>
      <c r="L9" s="67">
        <v>0</v>
      </c>
      <c r="M9" s="67">
        <v>0</v>
      </c>
      <c r="N9" s="67">
        <v>14.98</v>
      </c>
      <c r="O9" s="67">
        <v>0</v>
      </c>
      <c r="P9" s="67">
        <v>0</v>
      </c>
      <c r="Q9" s="67">
        <v>10.88</v>
      </c>
      <c r="R9" s="67">
        <v>0</v>
      </c>
      <c r="S9" s="67">
        <v>0</v>
      </c>
      <c r="T9" s="67">
        <v>19.18</v>
      </c>
      <c r="U9" s="67">
        <v>0</v>
      </c>
      <c r="V9" s="67">
        <v>0</v>
      </c>
      <c r="W9" s="67">
        <v>10</v>
      </c>
      <c r="X9" s="67">
        <v>9</v>
      </c>
      <c r="Y9" s="67">
        <v>6</v>
      </c>
      <c r="AA9">
        <v>8</v>
      </c>
      <c r="AB9">
        <v>49</v>
      </c>
      <c r="AC9" t="s">
        <v>19</v>
      </c>
      <c r="AD9" t="s">
        <v>15</v>
      </c>
      <c r="AE9">
        <v>11.71</v>
      </c>
      <c r="AF9">
        <v>30.46</v>
      </c>
      <c r="AG9">
        <v>10.11</v>
      </c>
      <c r="AH9">
        <v>14.98</v>
      </c>
      <c r="AI9">
        <v>10.88</v>
      </c>
      <c r="AJ9">
        <v>19.18</v>
      </c>
    </row>
    <row r="10" spans="1:36">
      <c r="A10" s="67">
        <v>9</v>
      </c>
      <c r="B10" s="67">
        <v>28</v>
      </c>
      <c r="C10" s="67" t="s">
        <v>19</v>
      </c>
      <c r="D10" s="67" t="s">
        <v>22</v>
      </c>
      <c r="E10" s="67">
        <v>14.25</v>
      </c>
      <c r="F10" s="67">
        <v>0</v>
      </c>
      <c r="G10" s="67">
        <v>0</v>
      </c>
      <c r="H10" s="67">
        <v>54.48</v>
      </c>
      <c r="I10" s="67">
        <v>0</v>
      </c>
      <c r="J10" s="67">
        <v>0</v>
      </c>
      <c r="K10" s="67">
        <v>23.46</v>
      </c>
      <c r="L10" s="67">
        <v>0</v>
      </c>
      <c r="M10" s="67">
        <v>0</v>
      </c>
      <c r="N10" s="67">
        <v>29.1</v>
      </c>
      <c r="O10" s="67">
        <v>0</v>
      </c>
      <c r="P10" s="67">
        <v>0</v>
      </c>
      <c r="Q10" s="67">
        <v>26.06</v>
      </c>
      <c r="R10" s="67">
        <v>0</v>
      </c>
      <c r="S10" s="67">
        <v>0</v>
      </c>
      <c r="T10" s="67">
        <v>81.150000000000006</v>
      </c>
      <c r="U10" s="67">
        <v>1</v>
      </c>
      <c r="V10" s="67">
        <v>0</v>
      </c>
      <c r="W10" s="67">
        <v>8</v>
      </c>
      <c r="X10" s="67">
        <v>6</v>
      </c>
      <c r="Y10" s="67">
        <v>4</v>
      </c>
      <c r="AA10">
        <v>9</v>
      </c>
      <c r="AB10">
        <v>28</v>
      </c>
      <c r="AC10" t="s">
        <v>19</v>
      </c>
      <c r="AD10" t="s">
        <v>22</v>
      </c>
      <c r="AE10">
        <v>14.25</v>
      </c>
      <c r="AF10">
        <v>54.48</v>
      </c>
      <c r="AG10">
        <v>23.46</v>
      </c>
      <c r="AH10">
        <v>29.1</v>
      </c>
      <c r="AI10">
        <v>26.06</v>
      </c>
      <c r="AJ10">
        <v>81.150000000000006</v>
      </c>
    </row>
    <row r="11" spans="1:36">
      <c r="A11" s="67">
        <v>10</v>
      </c>
      <c r="B11" s="67">
        <v>26</v>
      </c>
      <c r="C11" s="67" t="s">
        <v>19</v>
      </c>
      <c r="D11" s="67" t="s">
        <v>22</v>
      </c>
      <c r="E11" s="67">
        <v>17.96</v>
      </c>
      <c r="F11" s="67">
        <v>0</v>
      </c>
      <c r="G11" s="67">
        <v>0</v>
      </c>
      <c r="H11" s="67">
        <v>20.13</v>
      </c>
      <c r="I11" s="67">
        <v>0</v>
      </c>
      <c r="J11" s="67">
        <v>0</v>
      </c>
      <c r="K11" s="67">
        <v>14.67</v>
      </c>
      <c r="L11" s="67">
        <v>0</v>
      </c>
      <c r="M11" s="67">
        <v>0</v>
      </c>
      <c r="N11" s="67">
        <v>13.48</v>
      </c>
      <c r="O11" s="67">
        <v>0</v>
      </c>
      <c r="P11" s="67">
        <v>0</v>
      </c>
      <c r="Q11" s="67">
        <v>19.600000000000001</v>
      </c>
      <c r="R11" s="67">
        <v>0</v>
      </c>
      <c r="S11" s="67">
        <v>0</v>
      </c>
      <c r="T11" s="67">
        <v>26.33</v>
      </c>
      <c r="U11" s="67">
        <v>0</v>
      </c>
      <c r="V11" s="67">
        <v>0</v>
      </c>
      <c r="W11" s="67">
        <v>6</v>
      </c>
      <c r="X11" s="67">
        <v>7</v>
      </c>
      <c r="Y11" s="67">
        <v>6</v>
      </c>
      <c r="AA11">
        <v>10</v>
      </c>
      <c r="AB11">
        <v>26</v>
      </c>
      <c r="AC11" t="s">
        <v>19</v>
      </c>
      <c r="AD11" t="s">
        <v>22</v>
      </c>
      <c r="AE11">
        <v>17.96</v>
      </c>
      <c r="AF11">
        <v>20.13</v>
      </c>
      <c r="AG11">
        <v>14.67</v>
      </c>
      <c r="AH11">
        <v>13.48</v>
      </c>
      <c r="AI11">
        <v>19.600000000000001</v>
      </c>
      <c r="AJ11">
        <v>26.33</v>
      </c>
    </row>
    <row r="12" spans="1:36">
      <c r="A12" s="67">
        <v>11</v>
      </c>
      <c r="B12" s="67">
        <v>26</v>
      </c>
      <c r="C12" s="67" t="s">
        <v>19</v>
      </c>
      <c r="D12" s="67" t="s">
        <v>22</v>
      </c>
      <c r="E12" s="67">
        <v>44.55</v>
      </c>
      <c r="F12" s="67">
        <v>1</v>
      </c>
      <c r="G12" s="67">
        <v>0</v>
      </c>
      <c r="H12" s="67">
        <v>82.77</v>
      </c>
      <c r="I12" s="67">
        <v>1</v>
      </c>
      <c r="J12" s="67">
        <v>0</v>
      </c>
      <c r="K12" s="67">
        <v>18.93</v>
      </c>
      <c r="L12" s="67">
        <v>0</v>
      </c>
      <c r="M12" s="67">
        <v>0</v>
      </c>
      <c r="N12" s="67">
        <v>92.19</v>
      </c>
      <c r="O12" s="67">
        <v>1</v>
      </c>
      <c r="P12" s="67">
        <v>0</v>
      </c>
      <c r="Q12" s="67">
        <v>80.83</v>
      </c>
      <c r="R12" s="67">
        <v>1</v>
      </c>
      <c r="S12" s="67">
        <v>1</v>
      </c>
      <c r="T12" s="67">
        <v>52.17</v>
      </c>
      <c r="U12" s="67">
        <v>1</v>
      </c>
      <c r="V12" s="67">
        <v>0</v>
      </c>
      <c r="W12" s="67">
        <v>4</v>
      </c>
      <c r="X12" s="67">
        <v>5</v>
      </c>
      <c r="Y12" s="67">
        <v>1</v>
      </c>
      <c r="AA12">
        <v>11</v>
      </c>
      <c r="AB12">
        <v>26</v>
      </c>
      <c r="AC12" t="s">
        <v>19</v>
      </c>
      <c r="AD12" t="s">
        <v>22</v>
      </c>
      <c r="AE12">
        <v>44.55</v>
      </c>
      <c r="AF12">
        <v>82.77</v>
      </c>
      <c r="AG12">
        <v>18.93</v>
      </c>
      <c r="AH12">
        <v>92.19</v>
      </c>
      <c r="AI12">
        <v>80.83</v>
      </c>
      <c r="AJ12">
        <v>52.17</v>
      </c>
    </row>
    <row r="13" spans="1:36">
      <c r="A13" s="67">
        <v>12</v>
      </c>
      <c r="B13" s="67">
        <v>35</v>
      </c>
      <c r="C13" s="67" t="s">
        <v>14</v>
      </c>
      <c r="D13" s="67" t="s">
        <v>22</v>
      </c>
      <c r="E13" s="67">
        <v>10.98</v>
      </c>
      <c r="F13" s="67">
        <v>0</v>
      </c>
      <c r="G13" s="67">
        <v>0</v>
      </c>
      <c r="H13" s="67">
        <v>14.01</v>
      </c>
      <c r="I13" s="67">
        <v>0</v>
      </c>
      <c r="J13" s="67">
        <v>0</v>
      </c>
      <c r="K13" s="67">
        <v>10.7</v>
      </c>
      <c r="L13" s="67">
        <v>0</v>
      </c>
      <c r="M13" s="67">
        <v>0</v>
      </c>
      <c r="N13" s="67">
        <v>21</v>
      </c>
      <c r="O13" s="67">
        <v>0</v>
      </c>
      <c r="P13" s="67">
        <v>0</v>
      </c>
      <c r="Q13" s="67">
        <v>52.78</v>
      </c>
      <c r="R13" s="67">
        <v>0</v>
      </c>
      <c r="S13" s="67">
        <v>0</v>
      </c>
      <c r="T13" s="67">
        <v>65.19</v>
      </c>
      <c r="U13" s="67">
        <v>1</v>
      </c>
      <c r="V13" s="67">
        <v>0</v>
      </c>
      <c r="W13" s="67">
        <v>8</v>
      </c>
      <c r="X13" s="67">
        <v>3</v>
      </c>
      <c r="Y13" s="67">
        <v>7</v>
      </c>
      <c r="AA13">
        <v>12</v>
      </c>
      <c r="AB13">
        <v>35</v>
      </c>
      <c r="AC13" t="s">
        <v>14</v>
      </c>
      <c r="AD13" t="s">
        <v>22</v>
      </c>
      <c r="AE13">
        <v>10.98</v>
      </c>
      <c r="AF13">
        <v>14.01</v>
      </c>
      <c r="AG13">
        <v>10.7</v>
      </c>
      <c r="AH13">
        <v>21</v>
      </c>
      <c r="AI13">
        <v>52.78</v>
      </c>
      <c r="AJ13">
        <v>65.19</v>
      </c>
    </row>
    <row r="14" spans="1:36">
      <c r="A14" s="67">
        <v>13</v>
      </c>
      <c r="B14" s="67">
        <v>24</v>
      </c>
      <c r="C14" s="67" t="s">
        <v>14</v>
      </c>
      <c r="D14" s="67" t="s">
        <v>15</v>
      </c>
      <c r="E14" s="67">
        <v>13.56</v>
      </c>
      <c r="F14" s="67">
        <v>0</v>
      </c>
      <c r="G14" s="67">
        <v>0</v>
      </c>
      <c r="H14" s="67">
        <v>21.18</v>
      </c>
      <c r="I14" s="67">
        <v>0</v>
      </c>
      <c r="J14" s="67">
        <v>0</v>
      </c>
      <c r="K14" s="67">
        <v>15.05</v>
      </c>
      <c r="L14" s="67">
        <v>0</v>
      </c>
      <c r="M14" s="67">
        <v>0</v>
      </c>
      <c r="N14" s="67">
        <v>20.86</v>
      </c>
      <c r="O14" s="67">
        <v>0</v>
      </c>
      <c r="P14" s="67">
        <v>0</v>
      </c>
      <c r="Q14" s="67">
        <v>40.22</v>
      </c>
      <c r="R14" s="67">
        <v>0</v>
      </c>
      <c r="S14" s="67">
        <v>0</v>
      </c>
      <c r="T14" s="67">
        <v>43.08</v>
      </c>
      <c r="U14" s="67">
        <v>0</v>
      </c>
      <c r="V14" s="67">
        <v>0</v>
      </c>
      <c r="W14" s="67">
        <v>7</v>
      </c>
      <c r="X14" s="67">
        <v>10</v>
      </c>
      <c r="Y14" s="67">
        <v>9</v>
      </c>
      <c r="AA14">
        <v>13</v>
      </c>
      <c r="AB14">
        <v>24</v>
      </c>
      <c r="AC14" t="s">
        <v>14</v>
      </c>
      <c r="AD14" t="s">
        <v>15</v>
      </c>
      <c r="AE14">
        <v>13.56</v>
      </c>
      <c r="AF14">
        <v>21.18</v>
      </c>
      <c r="AG14">
        <v>15.05</v>
      </c>
      <c r="AH14">
        <v>20.86</v>
      </c>
      <c r="AI14">
        <v>40.22</v>
      </c>
      <c r="AJ14">
        <v>43.08</v>
      </c>
    </row>
    <row r="15" spans="1:36">
      <c r="A15" s="67">
        <v>14</v>
      </c>
      <c r="B15" s="67">
        <v>48</v>
      </c>
      <c r="C15" s="67" t="s">
        <v>14</v>
      </c>
      <c r="D15" s="67" t="s">
        <v>15</v>
      </c>
      <c r="E15" s="67">
        <v>17.28</v>
      </c>
      <c r="F15" s="67">
        <v>0</v>
      </c>
      <c r="G15" s="67">
        <v>0</v>
      </c>
      <c r="H15" s="67">
        <v>37.950000000000003</v>
      </c>
      <c r="I15" s="67">
        <v>0</v>
      </c>
      <c r="J15" s="67">
        <v>0</v>
      </c>
      <c r="K15" s="67">
        <v>50.2</v>
      </c>
      <c r="L15" s="67">
        <v>0</v>
      </c>
      <c r="M15" s="67">
        <v>0</v>
      </c>
      <c r="N15" s="67">
        <v>49.3</v>
      </c>
      <c r="O15" s="67">
        <v>0</v>
      </c>
      <c r="P15" s="67">
        <v>0</v>
      </c>
      <c r="Q15" s="67">
        <v>13.03</v>
      </c>
      <c r="R15" s="67">
        <v>0</v>
      </c>
      <c r="S15" s="67">
        <v>0</v>
      </c>
      <c r="T15" s="67">
        <v>24.95</v>
      </c>
      <c r="U15" s="67">
        <v>0</v>
      </c>
      <c r="V15" s="67">
        <v>0</v>
      </c>
      <c r="W15" s="67">
        <v>5</v>
      </c>
      <c r="X15" s="67">
        <v>3</v>
      </c>
      <c r="Y15" s="67">
        <v>8</v>
      </c>
      <c r="AA15">
        <v>14</v>
      </c>
      <c r="AB15">
        <v>48</v>
      </c>
      <c r="AC15" t="s">
        <v>14</v>
      </c>
      <c r="AD15" t="s">
        <v>15</v>
      </c>
      <c r="AE15">
        <v>17.28</v>
      </c>
      <c r="AF15">
        <v>37.950000000000003</v>
      </c>
      <c r="AG15">
        <v>50.2</v>
      </c>
      <c r="AH15">
        <v>49.3</v>
      </c>
      <c r="AI15">
        <v>13.03</v>
      </c>
      <c r="AJ15">
        <v>24.95</v>
      </c>
    </row>
    <row r="16" spans="1:36">
      <c r="A16" s="67">
        <v>15</v>
      </c>
      <c r="B16" s="67">
        <v>29</v>
      </c>
      <c r="C16" s="67" t="s">
        <v>14</v>
      </c>
      <c r="D16" s="67" t="s">
        <v>22</v>
      </c>
      <c r="E16" s="67">
        <v>12.25</v>
      </c>
      <c r="F16" s="67">
        <v>0</v>
      </c>
      <c r="G16" s="67">
        <v>0</v>
      </c>
      <c r="H16" s="67">
        <v>54.73</v>
      </c>
      <c r="I16" s="67">
        <v>1</v>
      </c>
      <c r="J16" s="67">
        <v>0</v>
      </c>
      <c r="K16" s="67">
        <v>12.33</v>
      </c>
      <c r="L16" s="67">
        <v>0</v>
      </c>
      <c r="M16" s="67">
        <v>0</v>
      </c>
      <c r="N16" s="67">
        <v>23.78</v>
      </c>
      <c r="O16" s="67">
        <v>0</v>
      </c>
      <c r="P16" s="67">
        <v>0</v>
      </c>
      <c r="Q16" s="67">
        <v>14.8</v>
      </c>
      <c r="R16" s="67">
        <v>0</v>
      </c>
      <c r="S16" s="67">
        <v>0</v>
      </c>
      <c r="T16" s="67">
        <v>72.2</v>
      </c>
      <c r="U16" s="67">
        <v>1</v>
      </c>
      <c r="V16" s="67">
        <v>2</v>
      </c>
      <c r="W16" s="67">
        <v>3</v>
      </c>
      <c r="X16" s="67">
        <v>8</v>
      </c>
      <c r="Y16" s="67">
        <v>5</v>
      </c>
      <c r="AA16">
        <v>15</v>
      </c>
      <c r="AB16">
        <v>29</v>
      </c>
      <c r="AC16" t="s">
        <v>14</v>
      </c>
      <c r="AD16" t="s">
        <v>22</v>
      </c>
      <c r="AE16">
        <v>12.25</v>
      </c>
      <c r="AF16">
        <v>54.73</v>
      </c>
      <c r="AG16">
        <v>12.33</v>
      </c>
      <c r="AH16">
        <v>23.78</v>
      </c>
      <c r="AI16">
        <v>14.8</v>
      </c>
      <c r="AJ16">
        <v>72.2</v>
      </c>
    </row>
    <row r="17" spans="1:36">
      <c r="A17" s="67">
        <v>16</v>
      </c>
      <c r="B17" s="67">
        <v>42</v>
      </c>
      <c r="C17" s="67" t="s">
        <v>19</v>
      </c>
      <c r="D17" s="67" t="s">
        <v>22</v>
      </c>
      <c r="E17" s="67">
        <v>27.73</v>
      </c>
      <c r="F17" s="67">
        <v>0</v>
      </c>
      <c r="G17" s="67">
        <v>0</v>
      </c>
      <c r="H17" s="67">
        <v>68.069999999999993</v>
      </c>
      <c r="I17" s="67">
        <v>1</v>
      </c>
      <c r="J17" s="67">
        <v>0</v>
      </c>
      <c r="K17" s="67">
        <v>12.78</v>
      </c>
      <c r="L17" s="67">
        <v>0</v>
      </c>
      <c r="M17" s="67">
        <v>0</v>
      </c>
      <c r="N17" s="67">
        <v>29.23</v>
      </c>
      <c r="O17" s="67">
        <v>1</v>
      </c>
      <c r="P17" s="67">
        <v>0</v>
      </c>
      <c r="Q17" s="67">
        <v>19.41</v>
      </c>
      <c r="R17" s="67">
        <v>0</v>
      </c>
      <c r="S17" s="67">
        <v>0</v>
      </c>
      <c r="T17" s="67">
        <v>49.33</v>
      </c>
      <c r="U17" s="67">
        <v>1</v>
      </c>
      <c r="V17" s="67">
        <v>0</v>
      </c>
      <c r="W17" s="67">
        <v>3</v>
      </c>
      <c r="X17" s="67">
        <v>4</v>
      </c>
      <c r="Y17" s="67">
        <v>3</v>
      </c>
      <c r="AA17">
        <v>16</v>
      </c>
      <c r="AB17">
        <v>42</v>
      </c>
      <c r="AC17" t="s">
        <v>19</v>
      </c>
      <c r="AD17" t="s">
        <v>22</v>
      </c>
      <c r="AE17">
        <v>27.73</v>
      </c>
      <c r="AF17">
        <v>68.069999999999993</v>
      </c>
      <c r="AG17">
        <v>12.78</v>
      </c>
      <c r="AH17">
        <v>29.23</v>
      </c>
      <c r="AI17">
        <v>19.41</v>
      </c>
      <c r="AJ17">
        <v>49.33</v>
      </c>
    </row>
    <row r="18" spans="1:36">
      <c r="A18" s="67">
        <v>17</v>
      </c>
      <c r="B18" s="67">
        <v>27</v>
      </c>
      <c r="C18" s="67" t="s">
        <v>14</v>
      </c>
      <c r="D18" s="67" t="s">
        <v>22</v>
      </c>
      <c r="E18" s="67">
        <v>17.809999999999999</v>
      </c>
      <c r="F18" s="67">
        <v>0</v>
      </c>
      <c r="G18" s="67">
        <v>0</v>
      </c>
      <c r="H18" s="67">
        <v>16.260000000000002</v>
      </c>
      <c r="I18" s="67">
        <v>0</v>
      </c>
      <c r="J18" s="67">
        <v>0</v>
      </c>
      <c r="K18" s="67">
        <v>12.05</v>
      </c>
      <c r="L18" s="67">
        <v>0</v>
      </c>
      <c r="M18" s="67">
        <v>0</v>
      </c>
      <c r="N18" s="67">
        <v>11.85</v>
      </c>
      <c r="O18" s="67">
        <v>0</v>
      </c>
      <c r="P18" s="67">
        <v>1</v>
      </c>
      <c r="Q18" s="67">
        <v>11.31</v>
      </c>
      <c r="R18" s="67">
        <v>0</v>
      </c>
      <c r="S18" s="67">
        <v>0</v>
      </c>
      <c r="T18" s="67">
        <v>32.72</v>
      </c>
      <c r="U18" s="67">
        <v>0</v>
      </c>
      <c r="V18" s="67">
        <v>1</v>
      </c>
      <c r="W18" s="67">
        <v>5</v>
      </c>
      <c r="X18" s="67">
        <v>6</v>
      </c>
      <c r="Y18" s="67">
        <v>3</v>
      </c>
      <c r="AA18">
        <v>17</v>
      </c>
      <c r="AB18">
        <v>27</v>
      </c>
      <c r="AC18" t="s">
        <v>14</v>
      </c>
      <c r="AD18" t="s">
        <v>22</v>
      </c>
      <c r="AE18">
        <v>17.809999999999999</v>
      </c>
      <c r="AF18">
        <v>16.260000000000002</v>
      </c>
      <c r="AG18">
        <v>12.05</v>
      </c>
      <c r="AH18">
        <v>11.85</v>
      </c>
      <c r="AI18">
        <v>11.31</v>
      </c>
      <c r="AJ18">
        <v>32.72</v>
      </c>
    </row>
    <row r="19" spans="1:36">
      <c r="A19" s="67">
        <v>18</v>
      </c>
      <c r="B19" s="67">
        <v>29</v>
      </c>
      <c r="C19" s="67" t="s">
        <v>19</v>
      </c>
      <c r="D19" s="67" t="s">
        <v>22</v>
      </c>
      <c r="E19" s="67">
        <v>23.86</v>
      </c>
      <c r="F19" s="67">
        <v>0</v>
      </c>
      <c r="G19" s="67">
        <v>0</v>
      </c>
      <c r="H19" s="67">
        <v>11.6</v>
      </c>
      <c r="I19" s="67">
        <v>0</v>
      </c>
      <c r="J19" s="67">
        <v>0</v>
      </c>
      <c r="K19" s="67">
        <v>7.66</v>
      </c>
      <c r="L19" s="67">
        <v>0</v>
      </c>
      <c r="M19" s="67">
        <v>0</v>
      </c>
      <c r="N19" s="67">
        <v>51.27</v>
      </c>
      <c r="O19" s="67">
        <v>1</v>
      </c>
      <c r="P19" s="67">
        <v>0</v>
      </c>
      <c r="Q19" s="67">
        <v>24.81</v>
      </c>
      <c r="R19" s="67">
        <v>0</v>
      </c>
      <c r="S19" s="67">
        <v>0</v>
      </c>
      <c r="T19" s="67">
        <v>48.25</v>
      </c>
      <c r="U19" s="67">
        <v>0</v>
      </c>
      <c r="V19" s="67">
        <v>0</v>
      </c>
      <c r="W19" s="67">
        <v>9</v>
      </c>
      <c r="X19" s="67">
        <v>7</v>
      </c>
      <c r="Y19" s="67">
        <v>5</v>
      </c>
      <c r="AA19">
        <v>18</v>
      </c>
      <c r="AB19">
        <v>29</v>
      </c>
      <c r="AC19" t="s">
        <v>19</v>
      </c>
      <c r="AD19" t="s">
        <v>22</v>
      </c>
      <c r="AE19">
        <v>23.86</v>
      </c>
      <c r="AF19">
        <v>11.6</v>
      </c>
      <c r="AG19">
        <v>7.66</v>
      </c>
      <c r="AH19">
        <v>51.27</v>
      </c>
      <c r="AI19">
        <v>24.81</v>
      </c>
      <c r="AJ19">
        <v>48.25</v>
      </c>
    </row>
    <row r="20" spans="1:36">
      <c r="A20" s="67">
        <v>19</v>
      </c>
      <c r="B20" s="67">
        <v>31</v>
      </c>
      <c r="C20" s="67" t="s">
        <v>19</v>
      </c>
      <c r="D20" s="67" t="s">
        <v>23</v>
      </c>
      <c r="E20" s="67">
        <v>15.21</v>
      </c>
      <c r="F20" s="67">
        <v>0</v>
      </c>
      <c r="G20" s="67">
        <v>0</v>
      </c>
      <c r="H20" s="67">
        <v>14.62</v>
      </c>
      <c r="I20" s="67">
        <v>0</v>
      </c>
      <c r="J20" s="67">
        <v>0</v>
      </c>
      <c r="K20" s="67">
        <v>13.05</v>
      </c>
      <c r="L20" s="67">
        <v>0</v>
      </c>
      <c r="M20" s="67">
        <v>0</v>
      </c>
      <c r="N20" s="67">
        <v>13.55</v>
      </c>
      <c r="O20" s="67">
        <v>0</v>
      </c>
      <c r="P20" s="67">
        <v>0</v>
      </c>
      <c r="Q20" s="67">
        <v>54.18</v>
      </c>
      <c r="R20" s="67">
        <v>1</v>
      </c>
      <c r="S20" s="67">
        <v>0</v>
      </c>
      <c r="T20" s="67">
        <v>54.18</v>
      </c>
      <c r="U20" s="67">
        <v>1</v>
      </c>
      <c r="V20" s="67">
        <v>0</v>
      </c>
      <c r="W20" s="67">
        <v>8</v>
      </c>
      <c r="X20" s="67">
        <v>10</v>
      </c>
      <c r="Y20" s="67">
        <v>3</v>
      </c>
      <c r="AA20">
        <v>19</v>
      </c>
      <c r="AB20">
        <v>31</v>
      </c>
      <c r="AC20" t="s">
        <v>19</v>
      </c>
      <c r="AD20" t="s">
        <v>23</v>
      </c>
      <c r="AE20">
        <v>15.21</v>
      </c>
      <c r="AF20">
        <v>14.62</v>
      </c>
      <c r="AG20">
        <v>13.05</v>
      </c>
      <c r="AH20">
        <v>13.55</v>
      </c>
      <c r="AI20">
        <v>54.18</v>
      </c>
      <c r="AJ20">
        <v>54.18</v>
      </c>
    </row>
    <row r="21" spans="1:36">
      <c r="A21" s="67">
        <v>20</v>
      </c>
      <c r="B21" s="67">
        <v>38</v>
      </c>
      <c r="C21" s="67" t="s">
        <v>14</v>
      </c>
      <c r="D21" s="67" t="s">
        <v>23</v>
      </c>
      <c r="E21" s="67">
        <v>14.96</v>
      </c>
      <c r="F21" s="67">
        <v>0</v>
      </c>
      <c r="G21" s="67">
        <v>0</v>
      </c>
      <c r="H21" s="67">
        <v>63.55</v>
      </c>
      <c r="I21" s="67">
        <v>1</v>
      </c>
      <c r="J21" s="67">
        <v>0</v>
      </c>
      <c r="K21" s="67">
        <v>11.63</v>
      </c>
      <c r="L21" s="67">
        <v>0</v>
      </c>
      <c r="M21" s="67">
        <v>0</v>
      </c>
      <c r="N21" s="67">
        <v>27.8</v>
      </c>
      <c r="O21" s="67">
        <v>0</v>
      </c>
      <c r="P21" s="67">
        <v>0</v>
      </c>
      <c r="Q21" s="67">
        <v>10.88</v>
      </c>
      <c r="R21" s="67">
        <v>0</v>
      </c>
      <c r="S21" s="67">
        <v>0</v>
      </c>
      <c r="T21" s="67">
        <v>50.77</v>
      </c>
      <c r="U21" s="67">
        <v>1</v>
      </c>
      <c r="V21" s="67">
        <v>0</v>
      </c>
      <c r="W21" s="67">
        <v>6</v>
      </c>
      <c r="X21" s="67">
        <v>5</v>
      </c>
      <c r="Y21" s="67">
        <v>3</v>
      </c>
      <c r="AA21">
        <v>20</v>
      </c>
      <c r="AB21">
        <v>38</v>
      </c>
      <c r="AC21" t="s">
        <v>14</v>
      </c>
      <c r="AD21" t="s">
        <v>23</v>
      </c>
      <c r="AE21">
        <v>14.96</v>
      </c>
      <c r="AF21">
        <v>63.55</v>
      </c>
      <c r="AG21">
        <v>11.63</v>
      </c>
      <c r="AH21">
        <v>27.8</v>
      </c>
      <c r="AI21">
        <v>10.88</v>
      </c>
      <c r="AJ21">
        <v>50.77</v>
      </c>
    </row>
    <row r="22" spans="1:36">
      <c r="A22" s="67">
        <v>21</v>
      </c>
      <c r="B22" s="67">
        <v>30</v>
      </c>
      <c r="C22" s="67" t="s">
        <v>19</v>
      </c>
      <c r="D22" s="67" t="s">
        <v>15</v>
      </c>
      <c r="E22" s="67">
        <v>18.100000000000001</v>
      </c>
      <c r="F22" s="67">
        <v>0</v>
      </c>
      <c r="G22" s="67">
        <v>0</v>
      </c>
      <c r="H22" s="67">
        <v>27.25</v>
      </c>
      <c r="I22" s="67">
        <v>0</v>
      </c>
      <c r="J22" s="67">
        <v>0</v>
      </c>
      <c r="K22" s="67">
        <v>17.55</v>
      </c>
      <c r="L22" s="67">
        <v>0</v>
      </c>
      <c r="M22" s="67">
        <v>0</v>
      </c>
      <c r="N22" s="67">
        <v>12.88</v>
      </c>
      <c r="O22" s="67">
        <v>0</v>
      </c>
      <c r="P22" s="67">
        <v>0</v>
      </c>
      <c r="Q22" s="67">
        <v>9.31</v>
      </c>
      <c r="R22" s="67">
        <v>0</v>
      </c>
      <c r="S22" s="67">
        <v>0</v>
      </c>
      <c r="T22" s="67">
        <v>15.7</v>
      </c>
      <c r="U22" s="67">
        <v>0</v>
      </c>
      <c r="V22" s="67">
        <v>0</v>
      </c>
      <c r="W22" s="67">
        <v>7</v>
      </c>
      <c r="X22" s="67">
        <v>6</v>
      </c>
      <c r="Y22" s="67">
        <v>9</v>
      </c>
      <c r="AA22">
        <v>21</v>
      </c>
      <c r="AB22">
        <v>30</v>
      </c>
      <c r="AC22" t="s">
        <v>19</v>
      </c>
      <c r="AD22" t="s">
        <v>15</v>
      </c>
      <c r="AE22">
        <v>18.100000000000001</v>
      </c>
      <c r="AF22">
        <v>27.25</v>
      </c>
      <c r="AG22">
        <v>17.55</v>
      </c>
      <c r="AH22">
        <v>12.88</v>
      </c>
      <c r="AI22">
        <v>9.31</v>
      </c>
      <c r="AJ22">
        <v>15.7</v>
      </c>
    </row>
    <row r="23" spans="1:36">
      <c r="A23" s="67">
        <v>22</v>
      </c>
      <c r="B23" s="67">
        <v>33</v>
      </c>
      <c r="C23" s="67" t="s">
        <v>19</v>
      </c>
      <c r="D23" s="67" t="s">
        <v>15</v>
      </c>
      <c r="E23" s="67">
        <v>38.65</v>
      </c>
      <c r="F23" s="67">
        <v>0</v>
      </c>
      <c r="G23" s="67">
        <v>0</v>
      </c>
      <c r="H23" s="67">
        <v>27.45</v>
      </c>
      <c r="I23" s="67">
        <v>0</v>
      </c>
      <c r="J23" s="67">
        <v>0</v>
      </c>
      <c r="K23" s="67">
        <v>17.23</v>
      </c>
      <c r="L23" s="67">
        <v>0</v>
      </c>
      <c r="M23" s="67">
        <v>0</v>
      </c>
      <c r="N23" s="67">
        <v>54</v>
      </c>
      <c r="O23" s="67">
        <v>1</v>
      </c>
      <c r="P23" s="67">
        <v>0</v>
      </c>
      <c r="Q23" s="67">
        <v>22.96</v>
      </c>
      <c r="R23" s="67">
        <v>0</v>
      </c>
      <c r="S23" s="67">
        <v>0</v>
      </c>
      <c r="T23" s="67">
        <v>17.48</v>
      </c>
      <c r="U23" s="67">
        <v>0</v>
      </c>
      <c r="V23" s="67">
        <v>0</v>
      </c>
      <c r="W23" s="67">
        <v>4</v>
      </c>
      <c r="X23" s="67">
        <v>2</v>
      </c>
      <c r="Y23" s="67">
        <v>6</v>
      </c>
      <c r="AA23">
        <v>22</v>
      </c>
      <c r="AB23">
        <v>33</v>
      </c>
      <c r="AC23" t="s">
        <v>19</v>
      </c>
      <c r="AD23" t="s">
        <v>15</v>
      </c>
      <c r="AE23">
        <v>38.65</v>
      </c>
      <c r="AF23">
        <v>27.45</v>
      </c>
      <c r="AG23">
        <v>17.23</v>
      </c>
      <c r="AH23">
        <v>54</v>
      </c>
      <c r="AI23">
        <v>22.96</v>
      </c>
      <c r="AJ23">
        <v>17.48</v>
      </c>
    </row>
    <row r="24" spans="1:36">
      <c r="A24" s="67">
        <v>23</v>
      </c>
      <c r="B24" s="67">
        <v>31</v>
      </c>
      <c r="C24" s="67" t="s">
        <v>19</v>
      </c>
      <c r="D24" s="67" t="s">
        <v>15</v>
      </c>
      <c r="E24" s="67">
        <v>12.93</v>
      </c>
      <c r="F24" s="67">
        <v>0</v>
      </c>
      <c r="G24" s="67">
        <v>0</v>
      </c>
      <c r="H24" s="67">
        <v>48.22</v>
      </c>
      <c r="I24" s="67">
        <v>0</v>
      </c>
      <c r="J24" s="67">
        <v>0</v>
      </c>
      <c r="K24" s="67">
        <v>12.35</v>
      </c>
      <c r="L24" s="67">
        <v>0</v>
      </c>
      <c r="M24" s="67">
        <v>0</v>
      </c>
      <c r="N24" s="67">
        <v>19.55</v>
      </c>
      <c r="O24" s="67">
        <v>0</v>
      </c>
      <c r="P24" s="67">
        <v>0</v>
      </c>
      <c r="Q24" s="67">
        <v>22.36</v>
      </c>
      <c r="R24" s="67">
        <v>0</v>
      </c>
      <c r="S24" s="67">
        <v>0</v>
      </c>
      <c r="T24" s="67">
        <v>27.68</v>
      </c>
      <c r="U24" s="67">
        <v>0</v>
      </c>
      <c r="V24" s="67">
        <v>0</v>
      </c>
      <c r="W24" s="67">
        <v>3</v>
      </c>
      <c r="X24" s="67">
        <v>2</v>
      </c>
      <c r="Y24" s="67">
        <v>6</v>
      </c>
      <c r="AA24">
        <v>23</v>
      </c>
      <c r="AB24">
        <v>31</v>
      </c>
      <c r="AC24" t="s">
        <v>19</v>
      </c>
      <c r="AD24" t="s">
        <v>15</v>
      </c>
      <c r="AE24">
        <v>12.93</v>
      </c>
      <c r="AF24">
        <v>48.22</v>
      </c>
      <c r="AG24">
        <v>12.35</v>
      </c>
      <c r="AH24">
        <v>19.55</v>
      </c>
      <c r="AI24">
        <v>22.36</v>
      </c>
      <c r="AJ24">
        <v>27.68</v>
      </c>
    </row>
    <row r="25" spans="1:36">
      <c r="A25" s="67">
        <v>24</v>
      </c>
      <c r="B25" s="67">
        <v>29</v>
      </c>
      <c r="C25" s="67" t="s">
        <v>19</v>
      </c>
      <c r="D25" s="67" t="s">
        <v>15</v>
      </c>
      <c r="E25" s="67">
        <v>11.86</v>
      </c>
      <c r="F25" s="67">
        <v>0</v>
      </c>
      <c r="G25" s="67">
        <v>0</v>
      </c>
      <c r="H25" s="67">
        <v>16.68</v>
      </c>
      <c r="I25" s="67">
        <v>0</v>
      </c>
      <c r="J25" s="67">
        <v>0</v>
      </c>
      <c r="K25" s="67">
        <v>10.71</v>
      </c>
      <c r="L25" s="67">
        <v>0</v>
      </c>
      <c r="M25" s="67">
        <v>0</v>
      </c>
      <c r="N25" s="67">
        <v>13.45</v>
      </c>
      <c r="O25" s="67">
        <v>0</v>
      </c>
      <c r="P25" s="67">
        <v>0</v>
      </c>
      <c r="Q25" s="67">
        <v>10.88</v>
      </c>
      <c r="R25" s="67">
        <v>0</v>
      </c>
      <c r="S25" s="67">
        <v>0</v>
      </c>
      <c r="T25" s="67">
        <v>28.18</v>
      </c>
      <c r="U25" s="67">
        <v>0</v>
      </c>
      <c r="V25" s="67">
        <v>0</v>
      </c>
      <c r="W25" s="67">
        <v>7</v>
      </c>
      <c r="X25" s="67">
        <v>4</v>
      </c>
      <c r="Y25" s="67">
        <v>5</v>
      </c>
      <c r="AA25">
        <v>24</v>
      </c>
      <c r="AB25">
        <v>29</v>
      </c>
      <c r="AC25" t="s">
        <v>19</v>
      </c>
      <c r="AD25" t="s">
        <v>15</v>
      </c>
      <c r="AE25">
        <v>11.86</v>
      </c>
      <c r="AF25">
        <v>16.68</v>
      </c>
      <c r="AG25">
        <v>10.71</v>
      </c>
      <c r="AH25">
        <v>13.45</v>
      </c>
      <c r="AI25">
        <v>10.88</v>
      </c>
      <c r="AJ25">
        <v>28.18</v>
      </c>
    </row>
    <row r="26" spans="1:36">
      <c r="A26" s="67">
        <v>25</v>
      </c>
      <c r="B26" s="67">
        <v>26</v>
      </c>
      <c r="C26" s="67" t="s">
        <v>19</v>
      </c>
      <c r="D26" s="67" t="s">
        <v>15</v>
      </c>
      <c r="E26" s="67">
        <v>17.28</v>
      </c>
      <c r="F26" s="67">
        <v>0</v>
      </c>
      <c r="G26" s="67">
        <v>0</v>
      </c>
      <c r="H26" s="67">
        <v>27.29</v>
      </c>
      <c r="I26" s="67">
        <v>0</v>
      </c>
      <c r="J26" s="67">
        <v>1</v>
      </c>
      <c r="K26" s="67">
        <v>14.31</v>
      </c>
      <c r="L26" s="67">
        <v>0</v>
      </c>
      <c r="M26" s="67">
        <v>0</v>
      </c>
      <c r="N26" s="67" t="s">
        <v>21</v>
      </c>
      <c r="O26" s="67">
        <v>0</v>
      </c>
      <c r="P26" s="67">
        <v>0</v>
      </c>
      <c r="Q26" s="67">
        <v>20.79</v>
      </c>
      <c r="R26" s="67">
        <v>0</v>
      </c>
      <c r="S26" s="67">
        <v>0</v>
      </c>
      <c r="T26" s="67">
        <v>20.59</v>
      </c>
      <c r="U26" s="67">
        <v>0</v>
      </c>
      <c r="V26" s="67">
        <v>0</v>
      </c>
      <c r="W26" s="67">
        <v>5</v>
      </c>
      <c r="X26" s="67">
        <v>9</v>
      </c>
      <c r="Y26" s="67">
        <v>7</v>
      </c>
      <c r="AA26">
        <v>25</v>
      </c>
      <c r="AB26">
        <v>26</v>
      </c>
      <c r="AC26" t="s">
        <v>19</v>
      </c>
      <c r="AD26" t="s">
        <v>15</v>
      </c>
      <c r="AE26">
        <v>17.28</v>
      </c>
      <c r="AF26">
        <v>27.29</v>
      </c>
      <c r="AG26">
        <v>14.31</v>
      </c>
      <c r="AH26" t="s">
        <v>21</v>
      </c>
      <c r="AI26">
        <v>20.79</v>
      </c>
      <c r="AJ26">
        <v>20.59</v>
      </c>
    </row>
    <row r="27" spans="1:36">
      <c r="A27" s="67">
        <v>26</v>
      </c>
      <c r="B27" s="67">
        <v>25</v>
      </c>
      <c r="C27" s="67" t="s">
        <v>19</v>
      </c>
      <c r="D27" s="67" t="s">
        <v>15</v>
      </c>
      <c r="E27" s="67">
        <v>20.18</v>
      </c>
      <c r="F27" s="67">
        <v>0</v>
      </c>
      <c r="G27" s="67">
        <v>0</v>
      </c>
      <c r="H27" s="67">
        <v>20.81</v>
      </c>
      <c r="I27" s="67">
        <v>0</v>
      </c>
      <c r="J27" s="67">
        <v>0</v>
      </c>
      <c r="K27" s="67">
        <v>12.84</v>
      </c>
      <c r="L27" s="67">
        <v>0</v>
      </c>
      <c r="M27" s="67">
        <v>0</v>
      </c>
      <c r="N27" s="67">
        <v>17.989999999999998</v>
      </c>
      <c r="O27" s="67">
        <v>0</v>
      </c>
      <c r="P27" s="67">
        <v>0</v>
      </c>
      <c r="Q27" s="67">
        <v>31.89</v>
      </c>
      <c r="R27" s="67">
        <v>0</v>
      </c>
      <c r="S27" s="67">
        <v>0</v>
      </c>
      <c r="T27" s="67">
        <v>25.54</v>
      </c>
      <c r="U27" s="67">
        <v>0</v>
      </c>
      <c r="V27" s="67">
        <v>2</v>
      </c>
      <c r="W27" s="67">
        <v>7</v>
      </c>
      <c r="X27" s="67">
        <v>9</v>
      </c>
      <c r="Y27" s="67">
        <v>7</v>
      </c>
      <c r="AA27">
        <v>26</v>
      </c>
      <c r="AB27">
        <v>25</v>
      </c>
      <c r="AC27" t="s">
        <v>19</v>
      </c>
      <c r="AD27" t="s">
        <v>15</v>
      </c>
      <c r="AE27">
        <v>20.18</v>
      </c>
      <c r="AF27">
        <v>20.81</v>
      </c>
      <c r="AG27">
        <v>12.84</v>
      </c>
      <c r="AH27">
        <v>17.989999999999998</v>
      </c>
      <c r="AI27">
        <v>31.89</v>
      </c>
      <c r="AJ27">
        <v>25.54</v>
      </c>
    </row>
    <row r="28" spans="1:36">
      <c r="A28" s="67">
        <v>27</v>
      </c>
      <c r="B28" s="67">
        <v>25</v>
      </c>
      <c r="C28" s="67" t="s">
        <v>19</v>
      </c>
      <c r="D28" s="67" t="s">
        <v>15</v>
      </c>
      <c r="E28" s="67">
        <v>8.68</v>
      </c>
      <c r="F28" s="67">
        <v>0</v>
      </c>
      <c r="G28" s="67">
        <v>0</v>
      </c>
      <c r="H28" s="67">
        <v>30.54</v>
      </c>
      <c r="I28" s="67">
        <v>0</v>
      </c>
      <c r="J28" s="67">
        <v>3</v>
      </c>
      <c r="K28" s="67">
        <v>12.28</v>
      </c>
      <c r="L28" s="67">
        <v>0</v>
      </c>
      <c r="M28" s="67">
        <v>0</v>
      </c>
      <c r="N28" s="67">
        <v>11.43</v>
      </c>
      <c r="O28" s="67">
        <v>0</v>
      </c>
      <c r="P28" s="67">
        <v>0</v>
      </c>
      <c r="Q28" s="67">
        <v>8.7899999999999991</v>
      </c>
      <c r="R28" s="67">
        <v>0</v>
      </c>
      <c r="S28" s="67">
        <v>0</v>
      </c>
      <c r="T28" s="67">
        <v>14.21</v>
      </c>
      <c r="U28" s="67">
        <v>0</v>
      </c>
      <c r="V28" s="67">
        <v>0</v>
      </c>
      <c r="W28" s="67">
        <v>7</v>
      </c>
      <c r="X28" s="67">
        <v>9</v>
      </c>
      <c r="Y28" s="67">
        <v>7</v>
      </c>
      <c r="AA28">
        <v>27</v>
      </c>
      <c r="AB28">
        <v>25</v>
      </c>
      <c r="AC28" t="s">
        <v>19</v>
      </c>
      <c r="AD28" t="s">
        <v>15</v>
      </c>
      <c r="AE28">
        <v>8.68</v>
      </c>
      <c r="AF28">
        <v>30.54</v>
      </c>
      <c r="AG28">
        <v>12.28</v>
      </c>
      <c r="AH28">
        <v>11.43</v>
      </c>
      <c r="AI28">
        <v>8.7899999999999991</v>
      </c>
      <c r="AJ28">
        <v>14.21</v>
      </c>
    </row>
    <row r="29" spans="1:36">
      <c r="A29" s="67">
        <v>28</v>
      </c>
      <c r="B29" s="67">
        <v>23</v>
      </c>
      <c r="C29" s="67" t="s">
        <v>19</v>
      </c>
      <c r="D29" s="67" t="s">
        <v>15</v>
      </c>
      <c r="E29" s="67">
        <v>16.39</v>
      </c>
      <c r="F29" s="67">
        <v>0</v>
      </c>
      <c r="G29" s="67">
        <v>0</v>
      </c>
      <c r="H29" s="67">
        <v>14.61</v>
      </c>
      <c r="I29" s="67">
        <v>0</v>
      </c>
      <c r="J29" s="67">
        <v>0</v>
      </c>
      <c r="K29" s="67">
        <v>5.36</v>
      </c>
      <c r="L29" s="67">
        <v>0</v>
      </c>
      <c r="M29" s="67">
        <v>0</v>
      </c>
      <c r="N29" s="67">
        <v>8.19</v>
      </c>
      <c r="O29" s="67">
        <v>0</v>
      </c>
      <c r="P29" s="67">
        <v>0</v>
      </c>
      <c r="Q29" s="67">
        <v>6.83</v>
      </c>
      <c r="R29" s="67">
        <v>0</v>
      </c>
      <c r="S29" s="67">
        <v>0</v>
      </c>
      <c r="T29" s="67">
        <v>19.11</v>
      </c>
      <c r="U29" s="67">
        <v>0</v>
      </c>
      <c r="V29" s="67">
        <v>0</v>
      </c>
      <c r="W29" s="67">
        <v>2</v>
      </c>
      <c r="X29" s="67">
        <v>7</v>
      </c>
      <c r="Y29" s="67">
        <v>4</v>
      </c>
      <c r="AA29">
        <v>28</v>
      </c>
      <c r="AB29">
        <v>23</v>
      </c>
      <c r="AC29" t="s">
        <v>19</v>
      </c>
      <c r="AD29" t="s">
        <v>15</v>
      </c>
      <c r="AE29">
        <v>16.39</v>
      </c>
      <c r="AF29">
        <v>14.61</v>
      </c>
      <c r="AG29">
        <v>5.36</v>
      </c>
      <c r="AH29">
        <v>8.19</v>
      </c>
      <c r="AI29">
        <v>6.83</v>
      </c>
      <c r="AJ29">
        <v>19.11</v>
      </c>
    </row>
    <row r="30" spans="1:36">
      <c r="A30" s="67">
        <v>29</v>
      </c>
      <c r="B30" s="67">
        <v>45</v>
      </c>
      <c r="C30" s="67" t="s">
        <v>14</v>
      </c>
      <c r="D30" s="67" t="s">
        <v>15</v>
      </c>
      <c r="E30" s="67">
        <v>20.059999999999999</v>
      </c>
      <c r="F30" s="67">
        <v>0</v>
      </c>
      <c r="G30" s="67">
        <v>0</v>
      </c>
      <c r="H30" s="67">
        <v>19.95</v>
      </c>
      <c r="I30" s="67">
        <v>0</v>
      </c>
      <c r="J30" s="67">
        <v>0</v>
      </c>
      <c r="K30" s="67">
        <v>11.1</v>
      </c>
      <c r="L30" s="67">
        <v>0</v>
      </c>
      <c r="M30" s="67">
        <v>0</v>
      </c>
      <c r="N30" s="67">
        <v>20.88</v>
      </c>
      <c r="O30" s="67">
        <v>0</v>
      </c>
      <c r="P30" s="67">
        <v>0</v>
      </c>
      <c r="Q30" s="67">
        <v>8.85</v>
      </c>
      <c r="R30" s="67">
        <v>0</v>
      </c>
      <c r="S30" s="67">
        <v>0</v>
      </c>
      <c r="T30" s="67">
        <v>11.05</v>
      </c>
      <c r="U30" s="67">
        <v>0</v>
      </c>
      <c r="V30" s="67">
        <v>0</v>
      </c>
      <c r="W30" s="67">
        <v>8</v>
      </c>
      <c r="X30" s="67">
        <v>6</v>
      </c>
      <c r="Y30" s="67">
        <v>5</v>
      </c>
      <c r="AA30">
        <v>29</v>
      </c>
      <c r="AB30">
        <v>45</v>
      </c>
      <c r="AC30" t="s">
        <v>14</v>
      </c>
      <c r="AD30" t="s">
        <v>15</v>
      </c>
      <c r="AE30">
        <v>20.059999999999999</v>
      </c>
      <c r="AF30">
        <v>19.95</v>
      </c>
      <c r="AG30">
        <v>11.1</v>
      </c>
      <c r="AH30">
        <v>20.88</v>
      </c>
      <c r="AI30">
        <v>8.85</v>
      </c>
      <c r="AJ30">
        <v>11.05</v>
      </c>
    </row>
    <row r="31" spans="1:36">
      <c r="A31" s="67">
        <v>30</v>
      </c>
      <c r="B31" s="67">
        <v>45</v>
      </c>
      <c r="C31" s="67" t="s">
        <v>14</v>
      </c>
      <c r="D31" s="67" t="s">
        <v>15</v>
      </c>
      <c r="E31" s="67">
        <v>24.58</v>
      </c>
      <c r="F31" s="67">
        <v>0</v>
      </c>
      <c r="G31" s="67">
        <v>0</v>
      </c>
      <c r="H31" s="67">
        <v>32.82</v>
      </c>
      <c r="I31" s="67">
        <v>0</v>
      </c>
      <c r="J31" s="67">
        <v>0</v>
      </c>
      <c r="K31" s="67">
        <v>14.23</v>
      </c>
      <c r="L31" s="67">
        <v>0</v>
      </c>
      <c r="M31" s="67">
        <v>0</v>
      </c>
      <c r="N31" s="67">
        <v>17</v>
      </c>
      <c r="O31" s="67">
        <v>0</v>
      </c>
      <c r="P31" s="67">
        <v>0</v>
      </c>
      <c r="Q31" s="67">
        <v>28.08</v>
      </c>
      <c r="R31" s="67">
        <v>0</v>
      </c>
      <c r="S31" s="67">
        <v>0</v>
      </c>
      <c r="T31" s="67">
        <v>62.59</v>
      </c>
      <c r="U31" s="67">
        <v>1</v>
      </c>
      <c r="V31" s="67">
        <v>2</v>
      </c>
      <c r="W31" s="67">
        <v>5</v>
      </c>
      <c r="X31" s="67">
        <v>8</v>
      </c>
      <c r="Y31" s="67">
        <v>6</v>
      </c>
      <c r="AA31">
        <v>30</v>
      </c>
      <c r="AB31">
        <v>45</v>
      </c>
      <c r="AC31" t="s">
        <v>14</v>
      </c>
      <c r="AD31" t="s">
        <v>15</v>
      </c>
      <c r="AE31">
        <v>24.58</v>
      </c>
      <c r="AF31">
        <v>32.82</v>
      </c>
      <c r="AG31">
        <v>14.23</v>
      </c>
      <c r="AH31">
        <v>17</v>
      </c>
      <c r="AI31">
        <v>28.08</v>
      </c>
      <c r="AJ31">
        <v>62.59</v>
      </c>
    </row>
    <row r="32" spans="1:36">
      <c r="A32" s="67">
        <v>31</v>
      </c>
      <c r="B32" s="67">
        <v>54</v>
      </c>
      <c r="C32" s="67" t="s">
        <v>19</v>
      </c>
      <c r="D32" s="67" t="s">
        <v>15</v>
      </c>
      <c r="E32" s="67">
        <v>52.92</v>
      </c>
      <c r="F32" s="67">
        <v>1</v>
      </c>
      <c r="G32" s="67">
        <v>0</v>
      </c>
      <c r="H32" s="67">
        <v>22.4</v>
      </c>
      <c r="I32" s="67">
        <v>0</v>
      </c>
      <c r="J32" s="67">
        <v>0</v>
      </c>
      <c r="K32" s="67">
        <v>17.43</v>
      </c>
      <c r="L32" s="67">
        <v>0</v>
      </c>
      <c r="M32" s="67">
        <v>0</v>
      </c>
      <c r="N32" s="67">
        <v>47.01</v>
      </c>
      <c r="O32" s="67">
        <v>1</v>
      </c>
      <c r="P32" s="67">
        <v>1</v>
      </c>
      <c r="Q32" s="67">
        <v>68.13</v>
      </c>
      <c r="R32" s="67">
        <v>1</v>
      </c>
      <c r="S32" s="67">
        <v>1</v>
      </c>
      <c r="T32" s="67">
        <v>66.33</v>
      </c>
      <c r="U32" s="67">
        <v>1</v>
      </c>
      <c r="V32" s="67">
        <v>1</v>
      </c>
      <c r="W32" s="67">
        <v>5</v>
      </c>
      <c r="X32" s="67">
        <v>8</v>
      </c>
      <c r="Y32" s="67">
        <v>5</v>
      </c>
      <c r="AA32">
        <v>31</v>
      </c>
      <c r="AB32">
        <v>54</v>
      </c>
      <c r="AC32" t="s">
        <v>19</v>
      </c>
      <c r="AD32" t="s">
        <v>15</v>
      </c>
      <c r="AE32">
        <v>52.92</v>
      </c>
      <c r="AF32">
        <v>22.4</v>
      </c>
      <c r="AG32">
        <v>17.43</v>
      </c>
      <c r="AH32">
        <v>47.01</v>
      </c>
      <c r="AI32">
        <v>68.13</v>
      </c>
      <c r="AJ32">
        <v>66.33</v>
      </c>
    </row>
    <row r="33" spans="1:36">
      <c r="A33" s="67">
        <v>32</v>
      </c>
      <c r="B33" s="67">
        <v>32</v>
      </c>
      <c r="C33" s="67" t="s">
        <v>19</v>
      </c>
      <c r="D33" s="67" t="s">
        <v>15</v>
      </c>
      <c r="E33" s="67">
        <v>23.8</v>
      </c>
      <c r="F33" s="67">
        <v>0</v>
      </c>
      <c r="G33" s="67">
        <v>0</v>
      </c>
      <c r="H33" s="67">
        <v>27.89</v>
      </c>
      <c r="I33" s="67">
        <v>0</v>
      </c>
      <c r="J33" s="67">
        <v>0</v>
      </c>
      <c r="K33" s="67">
        <v>10.31</v>
      </c>
      <c r="L33" s="67">
        <v>0</v>
      </c>
      <c r="M33" s="67">
        <v>0</v>
      </c>
      <c r="N33" s="67">
        <v>17.73</v>
      </c>
      <c r="O33" s="67">
        <v>0</v>
      </c>
      <c r="P33" s="67">
        <v>0</v>
      </c>
      <c r="Q33" s="67">
        <v>23.88</v>
      </c>
      <c r="R33" s="67">
        <v>0</v>
      </c>
      <c r="S33" s="67">
        <v>0</v>
      </c>
      <c r="T33" s="67">
        <v>22.83</v>
      </c>
      <c r="U33" s="67">
        <v>0</v>
      </c>
      <c r="V33" s="67">
        <v>0</v>
      </c>
      <c r="W33" s="67">
        <v>5</v>
      </c>
      <c r="X33" s="67">
        <v>6</v>
      </c>
      <c r="Y33" s="67">
        <v>5</v>
      </c>
      <c r="AA33">
        <v>32</v>
      </c>
      <c r="AB33">
        <v>32</v>
      </c>
      <c r="AC33" t="s">
        <v>19</v>
      </c>
      <c r="AD33" t="s">
        <v>15</v>
      </c>
      <c r="AE33">
        <v>23.8</v>
      </c>
      <c r="AF33">
        <v>27.89</v>
      </c>
      <c r="AG33">
        <v>10.31</v>
      </c>
      <c r="AH33">
        <v>17.73</v>
      </c>
      <c r="AI33">
        <v>23.88</v>
      </c>
      <c r="AJ33">
        <v>22.83</v>
      </c>
    </row>
    <row r="34" spans="1:36">
      <c r="A34" s="67">
        <v>33</v>
      </c>
      <c r="B34" s="67">
        <v>23</v>
      </c>
      <c r="C34" s="67" t="s">
        <v>19</v>
      </c>
      <c r="D34" s="67" t="s">
        <v>15</v>
      </c>
      <c r="E34" s="67">
        <v>22.08</v>
      </c>
      <c r="F34" s="67">
        <v>0</v>
      </c>
      <c r="G34" s="67">
        <v>0</v>
      </c>
      <c r="H34" s="67">
        <v>17.18</v>
      </c>
      <c r="I34" s="67">
        <v>0</v>
      </c>
      <c r="J34" s="67">
        <v>0</v>
      </c>
      <c r="K34" s="67">
        <v>90.22</v>
      </c>
      <c r="L34" s="67">
        <v>1</v>
      </c>
      <c r="M34" s="67">
        <v>1</v>
      </c>
      <c r="N34" s="67">
        <v>19.53</v>
      </c>
      <c r="O34" s="67">
        <v>0</v>
      </c>
      <c r="P34" s="67">
        <v>1</v>
      </c>
      <c r="Q34" s="67">
        <v>42.1</v>
      </c>
      <c r="R34" s="67">
        <v>0</v>
      </c>
      <c r="S34" s="67">
        <v>3</v>
      </c>
      <c r="T34" s="67">
        <v>36.1</v>
      </c>
      <c r="U34" s="67">
        <v>0</v>
      </c>
      <c r="V34" s="67">
        <v>3</v>
      </c>
      <c r="W34" s="67">
        <v>6</v>
      </c>
      <c r="X34" s="67">
        <v>4</v>
      </c>
      <c r="Y34" s="67">
        <v>7</v>
      </c>
      <c r="AA34">
        <v>33</v>
      </c>
      <c r="AB34">
        <v>23</v>
      </c>
      <c r="AC34" t="s">
        <v>19</v>
      </c>
      <c r="AD34" t="s">
        <v>15</v>
      </c>
      <c r="AE34">
        <v>22.08</v>
      </c>
      <c r="AF34">
        <v>17.18</v>
      </c>
      <c r="AG34">
        <v>90.22</v>
      </c>
      <c r="AH34">
        <v>19.53</v>
      </c>
      <c r="AI34">
        <v>42.1</v>
      </c>
      <c r="AJ34">
        <v>36.1</v>
      </c>
    </row>
    <row r="35" spans="1:36">
      <c r="A35" s="67">
        <v>34</v>
      </c>
      <c r="B35" s="67">
        <v>37</v>
      </c>
      <c r="C35" s="67" t="s">
        <v>14</v>
      </c>
      <c r="D35" s="67" t="s">
        <v>15</v>
      </c>
      <c r="E35" s="67">
        <v>11.58</v>
      </c>
      <c r="F35" s="67">
        <v>0</v>
      </c>
      <c r="G35" s="67">
        <v>0</v>
      </c>
      <c r="H35" s="67">
        <v>21.07</v>
      </c>
      <c r="I35" s="67">
        <v>0</v>
      </c>
      <c r="J35" s="67">
        <v>0</v>
      </c>
      <c r="K35" s="67">
        <v>10.45</v>
      </c>
      <c r="L35" s="67">
        <v>0</v>
      </c>
      <c r="M35" s="67">
        <v>0</v>
      </c>
      <c r="N35" s="67">
        <v>15.11</v>
      </c>
      <c r="O35" s="67">
        <v>0</v>
      </c>
      <c r="P35" s="67">
        <v>0</v>
      </c>
      <c r="Q35" s="67">
        <v>11.43</v>
      </c>
      <c r="R35" s="67">
        <v>0</v>
      </c>
      <c r="S35" s="67">
        <v>0</v>
      </c>
      <c r="T35" s="67">
        <v>19.48</v>
      </c>
      <c r="U35" s="67">
        <v>0</v>
      </c>
      <c r="V35" s="67">
        <v>0</v>
      </c>
      <c r="W35" s="67">
        <v>9</v>
      </c>
      <c r="X35" s="67">
        <v>9</v>
      </c>
      <c r="Y35" s="67">
        <v>9</v>
      </c>
      <c r="AA35">
        <v>34</v>
      </c>
      <c r="AB35">
        <v>37</v>
      </c>
      <c r="AC35" t="s">
        <v>14</v>
      </c>
      <c r="AD35" t="s">
        <v>15</v>
      </c>
      <c r="AE35">
        <v>11.58</v>
      </c>
      <c r="AF35">
        <v>21.07</v>
      </c>
      <c r="AG35">
        <v>10.45</v>
      </c>
      <c r="AH35">
        <v>15.11</v>
      </c>
      <c r="AI35">
        <v>11.43</v>
      </c>
      <c r="AJ35">
        <v>19.48</v>
      </c>
    </row>
    <row r="36" spans="1:36">
      <c r="A36" s="67">
        <v>35</v>
      </c>
      <c r="B36" s="67">
        <v>35</v>
      </c>
      <c r="C36" s="67" t="s">
        <v>19</v>
      </c>
      <c r="D36" s="67" t="s">
        <v>15</v>
      </c>
      <c r="E36" s="67">
        <v>14.63</v>
      </c>
      <c r="F36" s="67">
        <v>0</v>
      </c>
      <c r="G36" s="67">
        <v>0</v>
      </c>
      <c r="H36" s="67">
        <v>19.809999999999999</v>
      </c>
      <c r="I36" s="67">
        <v>0</v>
      </c>
      <c r="J36" s="67">
        <v>0</v>
      </c>
      <c r="K36" s="67">
        <v>13.05</v>
      </c>
      <c r="L36" s="67">
        <v>0</v>
      </c>
      <c r="M36" s="67">
        <v>0</v>
      </c>
      <c r="N36" s="67">
        <v>16.8</v>
      </c>
      <c r="O36" s="67">
        <v>0</v>
      </c>
      <c r="P36" s="67">
        <v>0</v>
      </c>
      <c r="Q36" s="67">
        <v>11.98</v>
      </c>
      <c r="R36" s="67">
        <v>0</v>
      </c>
      <c r="S36" s="67">
        <v>0</v>
      </c>
      <c r="T36" s="67">
        <v>41.78</v>
      </c>
      <c r="U36" s="67">
        <v>1</v>
      </c>
      <c r="V36" s="67">
        <v>0</v>
      </c>
      <c r="W36" s="67">
        <v>8</v>
      </c>
      <c r="X36" s="67">
        <v>9</v>
      </c>
      <c r="Y36" s="67">
        <v>8</v>
      </c>
      <c r="AA36">
        <v>35</v>
      </c>
      <c r="AB36">
        <v>35</v>
      </c>
      <c r="AC36" t="s">
        <v>19</v>
      </c>
      <c r="AD36" t="s">
        <v>15</v>
      </c>
      <c r="AE36">
        <v>14.63</v>
      </c>
      <c r="AF36">
        <v>19.809999999999999</v>
      </c>
      <c r="AG36">
        <v>13.05</v>
      </c>
      <c r="AH36">
        <v>16.8</v>
      </c>
      <c r="AI36">
        <v>11.98</v>
      </c>
      <c r="AJ36">
        <v>41.78</v>
      </c>
    </row>
    <row r="37" spans="1:36">
      <c r="A37" s="67">
        <v>36</v>
      </c>
      <c r="B37" s="67">
        <v>43</v>
      </c>
      <c r="C37" s="67" t="s">
        <v>19</v>
      </c>
      <c r="D37" s="67" t="s">
        <v>15</v>
      </c>
      <c r="E37" s="67">
        <v>22.41</v>
      </c>
      <c r="F37" s="67">
        <v>0</v>
      </c>
      <c r="G37" s="67">
        <v>0</v>
      </c>
      <c r="H37" s="67">
        <v>30.4</v>
      </c>
      <c r="I37" s="67">
        <v>0</v>
      </c>
      <c r="J37" s="67">
        <v>3</v>
      </c>
      <c r="K37" s="67">
        <v>13.48</v>
      </c>
      <c r="L37" s="67">
        <v>0</v>
      </c>
      <c r="M37" s="67">
        <v>0</v>
      </c>
      <c r="N37" s="67">
        <v>43.12</v>
      </c>
      <c r="O37" s="67">
        <v>1</v>
      </c>
      <c r="P37" s="67">
        <v>2</v>
      </c>
      <c r="Q37" s="67">
        <v>21.6</v>
      </c>
      <c r="R37" s="67">
        <v>0</v>
      </c>
      <c r="S37" s="67">
        <v>0</v>
      </c>
      <c r="T37" s="67">
        <v>40.619999999999997</v>
      </c>
      <c r="U37" s="67">
        <v>0</v>
      </c>
      <c r="V37" s="67">
        <v>0</v>
      </c>
      <c r="W37" s="67">
        <v>6</v>
      </c>
      <c r="X37" s="67">
        <v>9</v>
      </c>
      <c r="Y37" s="67">
        <v>8</v>
      </c>
      <c r="AA37">
        <v>36</v>
      </c>
      <c r="AB37">
        <v>43</v>
      </c>
      <c r="AC37" t="s">
        <v>19</v>
      </c>
      <c r="AD37" t="s">
        <v>15</v>
      </c>
      <c r="AE37">
        <v>22.41</v>
      </c>
      <c r="AF37">
        <v>30.4</v>
      </c>
      <c r="AG37">
        <v>13.48</v>
      </c>
      <c r="AH37">
        <v>43.12</v>
      </c>
      <c r="AI37">
        <v>21.6</v>
      </c>
      <c r="AJ37">
        <v>40.619999999999997</v>
      </c>
    </row>
    <row r="38" spans="1:36">
      <c r="A38" s="67">
        <v>37</v>
      </c>
      <c r="B38" s="67">
        <v>34</v>
      </c>
      <c r="C38" s="67" t="s">
        <v>14</v>
      </c>
      <c r="D38" s="67" t="s">
        <v>15</v>
      </c>
      <c r="E38" s="67">
        <v>9.15</v>
      </c>
      <c r="F38" s="67">
        <v>0</v>
      </c>
      <c r="G38" s="67">
        <v>0</v>
      </c>
      <c r="H38" s="67">
        <v>15.85</v>
      </c>
      <c r="I38" s="67">
        <v>0</v>
      </c>
      <c r="J38" s="67">
        <v>0</v>
      </c>
      <c r="K38" s="67">
        <v>7.21</v>
      </c>
      <c r="L38" s="67">
        <v>0</v>
      </c>
      <c r="M38" s="67">
        <v>0</v>
      </c>
      <c r="N38" s="67">
        <v>10.16</v>
      </c>
      <c r="O38" s="67">
        <v>0</v>
      </c>
      <c r="P38" s="67">
        <v>0</v>
      </c>
      <c r="Q38" s="67">
        <v>6.11</v>
      </c>
      <c r="R38" s="67">
        <v>0</v>
      </c>
      <c r="S38" s="67">
        <v>0</v>
      </c>
      <c r="T38" s="67">
        <v>19.079999999999998</v>
      </c>
      <c r="U38" s="67">
        <v>0</v>
      </c>
      <c r="V38" s="67">
        <v>0</v>
      </c>
      <c r="W38" s="67">
        <v>9</v>
      </c>
      <c r="X38" s="67">
        <v>10</v>
      </c>
      <c r="Y38" s="67">
        <v>7</v>
      </c>
      <c r="AA38">
        <v>37</v>
      </c>
      <c r="AB38">
        <v>34</v>
      </c>
      <c r="AC38" t="s">
        <v>14</v>
      </c>
      <c r="AD38" t="s">
        <v>15</v>
      </c>
      <c r="AE38">
        <v>9.15</v>
      </c>
      <c r="AF38">
        <v>15.85</v>
      </c>
      <c r="AG38">
        <v>7.21</v>
      </c>
      <c r="AH38">
        <v>10.16</v>
      </c>
      <c r="AI38">
        <v>6.11</v>
      </c>
      <c r="AJ38">
        <v>19.079999999999998</v>
      </c>
    </row>
    <row r="39" spans="1:36">
      <c r="A39" s="67">
        <v>38</v>
      </c>
      <c r="B39" s="67">
        <v>21</v>
      </c>
      <c r="C39" s="67" t="s">
        <v>19</v>
      </c>
      <c r="D39" s="67" t="s">
        <v>15</v>
      </c>
      <c r="E39" s="67">
        <v>19.25</v>
      </c>
      <c r="F39" s="67">
        <v>0</v>
      </c>
      <c r="G39" s="67">
        <v>0</v>
      </c>
      <c r="H39" s="67">
        <v>19.55</v>
      </c>
      <c r="I39" s="67">
        <v>0</v>
      </c>
      <c r="J39" s="67">
        <v>0</v>
      </c>
      <c r="K39" s="67">
        <v>8.1300000000000008</v>
      </c>
      <c r="L39" s="67">
        <v>0</v>
      </c>
      <c r="M39" s="67">
        <v>0</v>
      </c>
      <c r="N39" s="67">
        <v>10.11</v>
      </c>
      <c r="O39" s="67">
        <v>0</v>
      </c>
      <c r="P39" s="67">
        <v>0</v>
      </c>
      <c r="Q39" s="67">
        <v>13.68</v>
      </c>
      <c r="R39" s="67">
        <v>0</v>
      </c>
      <c r="S39" s="67">
        <v>0</v>
      </c>
      <c r="T39" s="67">
        <v>22.48</v>
      </c>
      <c r="U39" s="67">
        <v>0</v>
      </c>
      <c r="V39" s="67">
        <v>0</v>
      </c>
      <c r="W39" s="67">
        <v>6</v>
      </c>
      <c r="X39" s="67">
        <v>7</v>
      </c>
      <c r="Y39" s="67">
        <v>8</v>
      </c>
      <c r="AA39">
        <v>38</v>
      </c>
      <c r="AB39">
        <v>21</v>
      </c>
      <c r="AC39" t="s">
        <v>19</v>
      </c>
      <c r="AD39" t="s">
        <v>15</v>
      </c>
      <c r="AE39">
        <v>19.25</v>
      </c>
      <c r="AF39">
        <v>19.55</v>
      </c>
      <c r="AG39">
        <v>8.1300000000000008</v>
      </c>
      <c r="AH39">
        <v>10.11</v>
      </c>
      <c r="AI39">
        <v>13.68</v>
      </c>
      <c r="AJ39">
        <v>22.48</v>
      </c>
    </row>
    <row r="40" spans="1:36">
      <c r="A40" s="67">
        <v>39</v>
      </c>
      <c r="B40" s="67">
        <v>26</v>
      </c>
      <c r="C40" s="67" t="s">
        <v>14</v>
      </c>
      <c r="D40" s="67" t="s">
        <v>15</v>
      </c>
      <c r="E40" s="67">
        <v>10.73</v>
      </c>
      <c r="F40" s="67">
        <v>0</v>
      </c>
      <c r="G40" s="67">
        <v>0</v>
      </c>
      <c r="H40" s="67">
        <v>16.36</v>
      </c>
      <c r="I40" s="67">
        <v>0</v>
      </c>
      <c r="J40" s="67">
        <v>2</v>
      </c>
      <c r="K40" s="67">
        <v>10.26</v>
      </c>
      <c r="L40" s="67">
        <v>0</v>
      </c>
      <c r="M40" s="67">
        <v>0</v>
      </c>
      <c r="N40" s="67">
        <v>33.25</v>
      </c>
      <c r="O40" s="67">
        <v>1</v>
      </c>
      <c r="P40" s="67">
        <v>2</v>
      </c>
      <c r="Q40" s="67">
        <v>15.65</v>
      </c>
      <c r="R40" s="67">
        <v>0</v>
      </c>
      <c r="S40" s="67">
        <v>0</v>
      </c>
      <c r="T40" s="67">
        <v>19.25</v>
      </c>
      <c r="U40" s="67">
        <v>0</v>
      </c>
      <c r="V40" s="67">
        <v>3</v>
      </c>
      <c r="W40" s="67">
        <v>5</v>
      </c>
      <c r="X40" s="67">
        <v>8</v>
      </c>
      <c r="Y40" s="67">
        <v>6</v>
      </c>
      <c r="AA40">
        <v>39</v>
      </c>
      <c r="AB40">
        <v>26</v>
      </c>
      <c r="AC40" t="s">
        <v>14</v>
      </c>
      <c r="AD40" t="s">
        <v>15</v>
      </c>
      <c r="AE40">
        <v>10.73</v>
      </c>
      <c r="AF40">
        <v>16.36</v>
      </c>
      <c r="AG40">
        <v>10.26</v>
      </c>
      <c r="AH40">
        <v>33.25</v>
      </c>
      <c r="AI40">
        <v>15.65</v>
      </c>
      <c r="AJ40">
        <v>19.25</v>
      </c>
    </row>
    <row r="41" spans="1:36">
      <c r="A41" s="67">
        <v>40</v>
      </c>
      <c r="B41" s="67">
        <v>44</v>
      </c>
      <c r="C41" s="67" t="s">
        <v>19</v>
      </c>
      <c r="D41" s="67" t="s">
        <v>15</v>
      </c>
      <c r="E41" s="67">
        <v>21.36</v>
      </c>
      <c r="F41" s="67">
        <v>0</v>
      </c>
      <c r="G41" s="67">
        <v>0</v>
      </c>
      <c r="H41" s="67">
        <v>13.41</v>
      </c>
      <c r="I41" s="67">
        <v>0</v>
      </c>
      <c r="J41" s="67">
        <v>0</v>
      </c>
      <c r="K41" s="67">
        <v>6.5</v>
      </c>
      <c r="L41" s="67">
        <v>0</v>
      </c>
      <c r="M41" s="67">
        <v>0</v>
      </c>
      <c r="N41" s="67">
        <v>7.11</v>
      </c>
      <c r="O41" s="67">
        <v>0</v>
      </c>
      <c r="P41" s="67">
        <v>0</v>
      </c>
      <c r="Q41" s="67">
        <v>8.35</v>
      </c>
      <c r="R41" s="67">
        <v>0</v>
      </c>
      <c r="S41" s="67">
        <v>0</v>
      </c>
      <c r="T41" s="67">
        <v>8.91</v>
      </c>
      <c r="U41" s="67">
        <v>0</v>
      </c>
      <c r="V41" s="67">
        <v>0</v>
      </c>
      <c r="W41" s="67">
        <v>4</v>
      </c>
      <c r="X41" s="67">
        <v>9</v>
      </c>
      <c r="Y41" s="67">
        <v>7</v>
      </c>
      <c r="AA41">
        <v>40</v>
      </c>
      <c r="AB41">
        <v>44</v>
      </c>
      <c r="AC41" t="s">
        <v>19</v>
      </c>
      <c r="AD41" t="s">
        <v>15</v>
      </c>
      <c r="AE41">
        <v>21.36</v>
      </c>
      <c r="AF41">
        <v>13.41</v>
      </c>
      <c r="AG41">
        <v>6.5</v>
      </c>
      <c r="AH41">
        <v>7.11</v>
      </c>
      <c r="AI41">
        <v>8.35</v>
      </c>
      <c r="AJ41">
        <v>8.91</v>
      </c>
    </row>
    <row r="42" spans="1:36">
      <c r="A42" s="67">
        <v>41</v>
      </c>
      <c r="B42" s="67">
        <v>31</v>
      </c>
      <c r="C42" s="67" t="s">
        <v>19</v>
      </c>
      <c r="D42" s="67" t="s">
        <v>15</v>
      </c>
      <c r="E42" s="67">
        <v>6.3</v>
      </c>
      <c r="F42" s="67">
        <v>0</v>
      </c>
      <c r="G42" s="67">
        <v>0</v>
      </c>
      <c r="H42" s="67">
        <v>19.25</v>
      </c>
      <c r="I42" s="67">
        <v>0</v>
      </c>
      <c r="J42" s="67">
        <v>0</v>
      </c>
      <c r="K42" s="67">
        <v>5.83</v>
      </c>
      <c r="L42" s="67">
        <v>0</v>
      </c>
      <c r="M42" s="67">
        <v>0</v>
      </c>
      <c r="N42" s="67">
        <v>8.31</v>
      </c>
      <c r="O42" s="67">
        <v>0</v>
      </c>
      <c r="P42" s="67">
        <v>0</v>
      </c>
      <c r="Q42" s="67">
        <v>15.83</v>
      </c>
      <c r="R42" s="67">
        <v>0</v>
      </c>
      <c r="S42" s="67">
        <v>0</v>
      </c>
      <c r="T42" s="67">
        <v>10</v>
      </c>
      <c r="U42" s="67">
        <v>0</v>
      </c>
      <c r="V42" s="67">
        <v>0</v>
      </c>
      <c r="W42" s="67">
        <v>5</v>
      </c>
      <c r="X42" s="67">
        <v>7</v>
      </c>
      <c r="Y42" s="67">
        <v>5</v>
      </c>
      <c r="AA42">
        <v>41</v>
      </c>
      <c r="AB42">
        <v>31</v>
      </c>
      <c r="AC42" t="s">
        <v>19</v>
      </c>
      <c r="AD42" t="s">
        <v>15</v>
      </c>
      <c r="AE42">
        <v>6.3</v>
      </c>
      <c r="AF42">
        <v>19.25</v>
      </c>
      <c r="AG42">
        <v>5.83</v>
      </c>
      <c r="AH42">
        <v>8.31</v>
      </c>
      <c r="AI42">
        <v>15.83</v>
      </c>
      <c r="AJ42">
        <v>10</v>
      </c>
    </row>
    <row r="43" spans="1:36">
      <c r="A43" s="67">
        <v>42</v>
      </c>
      <c r="B43" s="67">
        <v>36</v>
      </c>
      <c r="C43" s="67" t="s">
        <v>19</v>
      </c>
      <c r="D43" s="67" t="s">
        <v>15</v>
      </c>
      <c r="E43" s="67">
        <v>18.2</v>
      </c>
      <c r="F43" s="67">
        <v>0</v>
      </c>
      <c r="G43" s="67">
        <v>0</v>
      </c>
      <c r="H43" s="67">
        <v>35.18</v>
      </c>
      <c r="I43" s="67">
        <v>1</v>
      </c>
      <c r="J43" s="67">
        <v>0</v>
      </c>
      <c r="K43" s="67">
        <v>10.16</v>
      </c>
      <c r="L43" s="67">
        <v>0</v>
      </c>
      <c r="M43" s="67">
        <v>0</v>
      </c>
      <c r="N43" s="67">
        <v>18.010000000000002</v>
      </c>
      <c r="O43" s="67">
        <v>0</v>
      </c>
      <c r="P43" s="67">
        <v>0</v>
      </c>
      <c r="Q43" s="67">
        <v>10.58</v>
      </c>
      <c r="R43" s="67">
        <v>0</v>
      </c>
      <c r="S43" s="67">
        <v>0</v>
      </c>
      <c r="T43" s="67">
        <v>64.25</v>
      </c>
      <c r="U43" s="67">
        <v>0</v>
      </c>
      <c r="V43" s="67">
        <v>2</v>
      </c>
      <c r="W43" s="67">
        <v>9</v>
      </c>
      <c r="X43" s="67">
        <v>9</v>
      </c>
      <c r="Y43" s="67">
        <v>7</v>
      </c>
      <c r="AA43">
        <v>42</v>
      </c>
      <c r="AB43">
        <v>36</v>
      </c>
      <c r="AC43" t="s">
        <v>19</v>
      </c>
      <c r="AD43" t="s">
        <v>15</v>
      </c>
      <c r="AE43">
        <v>18.2</v>
      </c>
      <c r="AF43">
        <v>35.18</v>
      </c>
      <c r="AG43">
        <v>10.16</v>
      </c>
      <c r="AH43">
        <v>18.010000000000002</v>
      </c>
      <c r="AI43">
        <v>10.58</v>
      </c>
      <c r="AJ43">
        <v>64.25</v>
      </c>
    </row>
    <row r="44" spans="1:36">
      <c r="A44" s="67">
        <v>43</v>
      </c>
      <c r="B44" s="67">
        <v>26</v>
      </c>
      <c r="C44" s="67" t="s">
        <v>14</v>
      </c>
      <c r="D44" s="67" t="s">
        <v>15</v>
      </c>
      <c r="E44" s="67">
        <v>17.11</v>
      </c>
      <c r="F44" s="67">
        <v>0</v>
      </c>
      <c r="G44" s="67">
        <v>0</v>
      </c>
      <c r="H44" s="67">
        <v>15.63</v>
      </c>
      <c r="I44" s="67">
        <v>0</v>
      </c>
      <c r="J44" s="67">
        <v>0</v>
      </c>
      <c r="K44" s="67">
        <v>11.88</v>
      </c>
      <c r="L44" s="67">
        <v>0</v>
      </c>
      <c r="M44" s="67">
        <v>0</v>
      </c>
      <c r="N44" s="67">
        <v>9.9499999999999993</v>
      </c>
      <c r="O44" s="67">
        <v>0</v>
      </c>
      <c r="P44" s="67">
        <v>0</v>
      </c>
      <c r="Q44" s="67">
        <v>11.75</v>
      </c>
      <c r="R44" s="67">
        <v>0</v>
      </c>
      <c r="S44" s="67">
        <v>0</v>
      </c>
      <c r="T44" s="67">
        <v>22</v>
      </c>
      <c r="U44" s="67">
        <v>0</v>
      </c>
      <c r="V44" s="67">
        <v>0</v>
      </c>
      <c r="W44" s="67">
        <v>5</v>
      </c>
      <c r="X44" s="67">
        <v>8</v>
      </c>
      <c r="Y44" s="67">
        <v>3</v>
      </c>
      <c r="AA44">
        <v>43</v>
      </c>
      <c r="AB44">
        <v>26</v>
      </c>
      <c r="AC44" t="s">
        <v>14</v>
      </c>
      <c r="AD44" t="s">
        <v>15</v>
      </c>
      <c r="AE44">
        <v>17.11</v>
      </c>
      <c r="AF44">
        <v>15.63</v>
      </c>
      <c r="AG44">
        <v>11.88</v>
      </c>
      <c r="AH44">
        <v>9.9499999999999993</v>
      </c>
      <c r="AI44">
        <v>11.75</v>
      </c>
      <c r="AJ44">
        <v>22</v>
      </c>
    </row>
    <row r="45" spans="1:36">
      <c r="A45" s="67">
        <v>44</v>
      </c>
      <c r="B45" s="67">
        <v>42</v>
      </c>
      <c r="C45" s="67" t="s">
        <v>19</v>
      </c>
      <c r="D45" s="67" t="s">
        <v>15</v>
      </c>
      <c r="E45" s="67">
        <v>11.71</v>
      </c>
      <c r="F45" s="67">
        <v>0</v>
      </c>
      <c r="G45" s="67">
        <v>0</v>
      </c>
      <c r="H45" s="67">
        <v>17.72</v>
      </c>
      <c r="I45" s="67">
        <v>0</v>
      </c>
      <c r="J45" s="67">
        <v>0</v>
      </c>
      <c r="K45" s="67">
        <v>7.06</v>
      </c>
      <c r="L45" s="67">
        <v>0</v>
      </c>
      <c r="M45" s="67">
        <v>0</v>
      </c>
      <c r="N45" s="67">
        <v>12.88</v>
      </c>
      <c r="O45" s="67">
        <v>0</v>
      </c>
      <c r="P45" s="67">
        <v>0</v>
      </c>
      <c r="Q45" s="67">
        <v>26.45</v>
      </c>
      <c r="R45" s="67">
        <v>0</v>
      </c>
      <c r="S45" s="67">
        <v>0</v>
      </c>
      <c r="T45" s="67">
        <v>44.53</v>
      </c>
      <c r="U45" s="67">
        <v>1</v>
      </c>
      <c r="V45" s="67">
        <v>0</v>
      </c>
      <c r="W45" s="67">
        <v>5</v>
      </c>
      <c r="X45" s="67">
        <v>5</v>
      </c>
      <c r="Y45" s="67">
        <v>6</v>
      </c>
      <c r="AA45">
        <v>44</v>
      </c>
      <c r="AB45">
        <v>42</v>
      </c>
      <c r="AC45" t="s">
        <v>19</v>
      </c>
      <c r="AD45" t="s">
        <v>15</v>
      </c>
      <c r="AE45">
        <v>11.71</v>
      </c>
      <c r="AF45">
        <v>17.72</v>
      </c>
      <c r="AG45">
        <v>7.06</v>
      </c>
      <c r="AH45">
        <v>12.88</v>
      </c>
      <c r="AI45">
        <v>26.45</v>
      </c>
      <c r="AJ45">
        <v>44.53</v>
      </c>
    </row>
    <row r="46" spans="1:36">
      <c r="A46" s="67">
        <v>45</v>
      </c>
      <c r="B46" s="67">
        <v>48</v>
      </c>
      <c r="C46" s="67" t="s">
        <v>19</v>
      </c>
      <c r="D46" s="67" t="s">
        <v>15</v>
      </c>
      <c r="E46" s="67">
        <v>21.36</v>
      </c>
      <c r="F46" s="67">
        <v>0</v>
      </c>
      <c r="G46" s="67">
        <v>0</v>
      </c>
      <c r="H46" s="67">
        <v>12.86</v>
      </c>
      <c r="I46" s="67">
        <v>0</v>
      </c>
      <c r="J46" s="67">
        <v>0</v>
      </c>
      <c r="K46" s="67">
        <v>21.41</v>
      </c>
      <c r="L46" s="67">
        <v>0</v>
      </c>
      <c r="M46" s="67">
        <v>0</v>
      </c>
      <c r="N46" s="67">
        <v>8.1999999999999993</v>
      </c>
      <c r="O46" s="67">
        <v>0</v>
      </c>
      <c r="P46" s="67">
        <v>0</v>
      </c>
      <c r="Q46" s="67">
        <v>31.23</v>
      </c>
      <c r="R46" s="67">
        <v>1</v>
      </c>
      <c r="S46" s="67">
        <v>0</v>
      </c>
      <c r="T46" s="67">
        <v>15.88</v>
      </c>
      <c r="U46" s="67">
        <v>0</v>
      </c>
      <c r="V46" s="67">
        <v>0</v>
      </c>
      <c r="W46" s="67">
        <v>10</v>
      </c>
      <c r="X46" s="67">
        <v>9</v>
      </c>
      <c r="Y46" s="67">
        <v>6</v>
      </c>
      <c r="AA46">
        <v>45</v>
      </c>
      <c r="AB46">
        <v>48</v>
      </c>
      <c r="AC46" t="s">
        <v>19</v>
      </c>
      <c r="AD46" t="s">
        <v>15</v>
      </c>
      <c r="AE46">
        <v>21.36</v>
      </c>
      <c r="AF46">
        <v>12.86</v>
      </c>
      <c r="AG46">
        <v>21.41</v>
      </c>
      <c r="AH46">
        <v>8.1999999999999993</v>
      </c>
      <c r="AI46">
        <v>31.23</v>
      </c>
      <c r="AJ46">
        <v>15.88</v>
      </c>
    </row>
    <row r="47" spans="1:36">
      <c r="A47" s="67">
        <v>46</v>
      </c>
      <c r="B47" s="67">
        <v>26</v>
      </c>
      <c r="C47" s="67" t="s">
        <v>14</v>
      </c>
      <c r="D47" s="67" t="s">
        <v>15</v>
      </c>
      <c r="E47" s="67">
        <v>12.38</v>
      </c>
      <c r="F47" s="67">
        <v>0</v>
      </c>
      <c r="G47" s="67">
        <v>0</v>
      </c>
      <c r="H47" s="67">
        <v>32.880000000000003</v>
      </c>
      <c r="I47" s="67">
        <v>0</v>
      </c>
      <c r="J47" s="67">
        <v>0</v>
      </c>
      <c r="K47" s="67">
        <v>8.4</v>
      </c>
      <c r="L47" s="67">
        <v>0</v>
      </c>
      <c r="M47" s="67">
        <v>0</v>
      </c>
      <c r="N47" s="67">
        <v>11.16</v>
      </c>
      <c r="O47" s="67">
        <v>0</v>
      </c>
      <c r="P47" s="67">
        <v>0</v>
      </c>
      <c r="Q47" s="67">
        <v>8.16</v>
      </c>
      <c r="R47" s="67">
        <v>0</v>
      </c>
      <c r="S47" s="67">
        <v>0</v>
      </c>
      <c r="T47" s="67">
        <v>21.71</v>
      </c>
      <c r="U47" s="67">
        <v>0</v>
      </c>
      <c r="V47" s="67">
        <v>0</v>
      </c>
      <c r="W47" s="67">
        <v>8</v>
      </c>
      <c r="X47" s="67">
        <v>10</v>
      </c>
      <c r="Y47" s="67">
        <v>7</v>
      </c>
      <c r="AA47">
        <v>46</v>
      </c>
      <c r="AB47">
        <v>26</v>
      </c>
      <c r="AC47" t="s">
        <v>14</v>
      </c>
      <c r="AD47" t="s">
        <v>15</v>
      </c>
      <c r="AE47">
        <v>12.38</v>
      </c>
      <c r="AF47">
        <v>32.880000000000003</v>
      </c>
      <c r="AG47">
        <v>8.4</v>
      </c>
      <c r="AH47">
        <v>11.16</v>
      </c>
      <c r="AI47">
        <v>8.16</v>
      </c>
      <c r="AJ47">
        <v>21.71</v>
      </c>
    </row>
    <row r="48" spans="1:36">
      <c r="A48" s="67">
        <v>47</v>
      </c>
      <c r="B48" s="67">
        <v>42</v>
      </c>
      <c r="C48" s="67" t="s">
        <v>19</v>
      </c>
      <c r="D48" s="67" t="s">
        <v>15</v>
      </c>
      <c r="E48" s="67">
        <v>63</v>
      </c>
      <c r="F48" s="67">
        <v>1</v>
      </c>
      <c r="G48" s="67">
        <v>0</v>
      </c>
      <c r="H48" s="67">
        <v>21.23</v>
      </c>
      <c r="I48" s="67">
        <v>0</v>
      </c>
      <c r="J48" s="67">
        <v>0</v>
      </c>
      <c r="K48" s="67">
        <v>8.08</v>
      </c>
      <c r="L48" s="67">
        <v>0</v>
      </c>
      <c r="M48" s="67">
        <v>0</v>
      </c>
      <c r="N48" s="67">
        <v>11.8</v>
      </c>
      <c r="O48" s="67">
        <v>0</v>
      </c>
      <c r="P48" s="67">
        <v>0</v>
      </c>
      <c r="Q48" s="67">
        <v>53.25</v>
      </c>
      <c r="R48" s="67">
        <v>0</v>
      </c>
      <c r="S48" s="67">
        <v>0</v>
      </c>
      <c r="T48" s="67">
        <v>41.25</v>
      </c>
      <c r="U48" s="67">
        <v>0</v>
      </c>
      <c r="V48" s="67">
        <v>3</v>
      </c>
      <c r="W48" s="67">
        <v>4</v>
      </c>
      <c r="X48" s="67">
        <v>8</v>
      </c>
      <c r="Y48" s="67">
        <v>6</v>
      </c>
      <c r="AA48">
        <v>47</v>
      </c>
      <c r="AB48">
        <v>42</v>
      </c>
      <c r="AC48" t="s">
        <v>19</v>
      </c>
      <c r="AD48" t="s">
        <v>15</v>
      </c>
      <c r="AE48">
        <v>63</v>
      </c>
      <c r="AF48">
        <v>21.23</v>
      </c>
      <c r="AG48">
        <v>8.08</v>
      </c>
      <c r="AH48">
        <v>11.8</v>
      </c>
      <c r="AI48">
        <v>53.25</v>
      </c>
      <c r="AJ48">
        <v>41.25</v>
      </c>
    </row>
    <row r="49" spans="1:36">
      <c r="A49" s="67">
        <v>48</v>
      </c>
      <c r="B49" s="67">
        <v>34</v>
      </c>
      <c r="C49" s="67" t="s">
        <v>19</v>
      </c>
      <c r="D49" s="67" t="s">
        <v>15</v>
      </c>
      <c r="E49" s="67">
        <v>13.36</v>
      </c>
      <c r="F49" s="67">
        <v>0</v>
      </c>
      <c r="G49" s="67">
        <v>0</v>
      </c>
      <c r="H49" s="67">
        <v>11.66</v>
      </c>
      <c r="I49" s="67">
        <v>0</v>
      </c>
      <c r="J49" s="67">
        <v>0</v>
      </c>
      <c r="K49" s="67">
        <v>6.95</v>
      </c>
      <c r="L49" s="67">
        <v>0</v>
      </c>
      <c r="M49" s="67">
        <v>0</v>
      </c>
      <c r="N49" s="67">
        <v>25.8</v>
      </c>
      <c r="O49" s="67">
        <v>0</v>
      </c>
      <c r="P49" s="67">
        <v>0</v>
      </c>
      <c r="Q49" s="67">
        <v>6.73</v>
      </c>
      <c r="R49" s="67">
        <v>0</v>
      </c>
      <c r="S49" s="67">
        <v>0</v>
      </c>
      <c r="T49" s="67">
        <v>6.96</v>
      </c>
      <c r="U49" s="67">
        <v>0</v>
      </c>
      <c r="V49" s="67">
        <v>1</v>
      </c>
      <c r="W49" s="67">
        <v>8</v>
      </c>
      <c r="X49" s="67">
        <v>7</v>
      </c>
      <c r="Y49" s="67">
        <v>9</v>
      </c>
      <c r="AA49">
        <v>48</v>
      </c>
      <c r="AB49">
        <v>34</v>
      </c>
      <c r="AC49" t="s">
        <v>19</v>
      </c>
      <c r="AD49" t="s">
        <v>15</v>
      </c>
      <c r="AE49">
        <v>13.36</v>
      </c>
      <c r="AF49">
        <v>11.66</v>
      </c>
      <c r="AG49">
        <v>6.95</v>
      </c>
      <c r="AH49">
        <v>25.8</v>
      </c>
      <c r="AI49">
        <v>6.73</v>
      </c>
      <c r="AJ49">
        <v>6.96</v>
      </c>
    </row>
    <row r="50" spans="1:36">
      <c r="A50" s="67">
        <v>49</v>
      </c>
      <c r="B50" s="67">
        <v>42</v>
      </c>
      <c r="C50" s="67" t="s">
        <v>19</v>
      </c>
      <c r="D50" s="67" t="s">
        <v>22</v>
      </c>
      <c r="E50" s="67">
        <v>10.65</v>
      </c>
      <c r="F50" s="67">
        <v>0</v>
      </c>
      <c r="G50" s="67">
        <v>0</v>
      </c>
      <c r="H50" s="67">
        <v>34.549999999999997</v>
      </c>
      <c r="I50" s="67">
        <v>0</v>
      </c>
      <c r="J50" s="67">
        <v>0</v>
      </c>
      <c r="K50" s="67">
        <v>8.2799999999999994</v>
      </c>
      <c r="L50" s="67">
        <v>0</v>
      </c>
      <c r="M50" s="67">
        <v>0</v>
      </c>
      <c r="N50" s="67">
        <v>17.78</v>
      </c>
      <c r="O50" s="67">
        <v>0</v>
      </c>
      <c r="P50" s="67">
        <v>0</v>
      </c>
      <c r="Q50" s="67">
        <v>21.26</v>
      </c>
      <c r="R50" s="67">
        <v>0</v>
      </c>
      <c r="S50" s="67">
        <v>0</v>
      </c>
      <c r="T50" s="67">
        <v>18.100000000000001</v>
      </c>
      <c r="U50" s="67">
        <v>0</v>
      </c>
      <c r="V50" s="67">
        <v>0</v>
      </c>
      <c r="W50" s="67">
        <v>4</v>
      </c>
      <c r="X50" s="67">
        <v>8</v>
      </c>
      <c r="Y50" s="67">
        <v>4</v>
      </c>
      <c r="AA50">
        <v>49</v>
      </c>
      <c r="AB50">
        <v>42</v>
      </c>
      <c r="AC50" t="s">
        <v>19</v>
      </c>
      <c r="AD50" t="s">
        <v>22</v>
      </c>
      <c r="AE50">
        <v>10.65</v>
      </c>
      <c r="AF50">
        <v>34.549999999999997</v>
      </c>
      <c r="AG50">
        <v>8.2799999999999994</v>
      </c>
      <c r="AH50">
        <v>17.78</v>
      </c>
      <c r="AI50">
        <v>21.26</v>
      </c>
      <c r="AJ50">
        <v>18.100000000000001</v>
      </c>
    </row>
    <row r="51" spans="1:36">
      <c r="A51" s="67">
        <v>50</v>
      </c>
      <c r="B51" s="67">
        <v>40</v>
      </c>
      <c r="C51" s="67" t="s">
        <v>14</v>
      </c>
      <c r="D51" s="67" t="s">
        <v>22</v>
      </c>
      <c r="E51" s="67">
        <v>10.51</v>
      </c>
      <c r="F51" s="67">
        <v>0</v>
      </c>
      <c r="G51" s="67">
        <v>0</v>
      </c>
      <c r="H51" s="67">
        <v>11.06</v>
      </c>
      <c r="I51" s="67">
        <v>0</v>
      </c>
      <c r="J51" s="67">
        <v>0</v>
      </c>
      <c r="K51" s="67">
        <v>5.16</v>
      </c>
      <c r="L51" s="67">
        <v>0</v>
      </c>
      <c r="M51" s="67">
        <v>0</v>
      </c>
      <c r="N51" s="67">
        <v>11.51</v>
      </c>
      <c r="O51" s="67">
        <v>0</v>
      </c>
      <c r="P51" s="67">
        <v>0</v>
      </c>
      <c r="Q51" s="67">
        <v>5.18</v>
      </c>
      <c r="R51" s="67">
        <v>0</v>
      </c>
      <c r="S51" s="67">
        <v>0</v>
      </c>
      <c r="T51" s="67">
        <v>8.68</v>
      </c>
      <c r="U51" s="67">
        <v>0</v>
      </c>
      <c r="V51" s="67">
        <v>0</v>
      </c>
      <c r="W51" s="67">
        <v>9</v>
      </c>
      <c r="X51" s="67">
        <v>5</v>
      </c>
      <c r="Y51" s="67">
        <v>9</v>
      </c>
      <c r="AA51">
        <v>50</v>
      </c>
      <c r="AB51">
        <v>40</v>
      </c>
      <c r="AC51" t="s">
        <v>14</v>
      </c>
      <c r="AD51" t="s">
        <v>22</v>
      </c>
      <c r="AE51">
        <v>10.51</v>
      </c>
      <c r="AF51">
        <v>11.06</v>
      </c>
      <c r="AG51">
        <v>5.16</v>
      </c>
      <c r="AH51">
        <v>11.51</v>
      </c>
      <c r="AI51">
        <v>5.18</v>
      </c>
      <c r="AJ51">
        <v>8.68</v>
      </c>
    </row>
    <row r="52" spans="1:36">
      <c r="A52" s="67">
        <v>51</v>
      </c>
      <c r="B52" s="67">
        <v>47</v>
      </c>
      <c r="C52" s="67" t="s">
        <v>19</v>
      </c>
      <c r="D52" s="67" t="s">
        <v>22</v>
      </c>
      <c r="E52" s="67">
        <v>34.75</v>
      </c>
      <c r="F52" s="67">
        <v>0</v>
      </c>
      <c r="G52" s="67">
        <v>0</v>
      </c>
      <c r="H52" s="67">
        <v>29</v>
      </c>
      <c r="I52" s="67">
        <v>0</v>
      </c>
      <c r="J52" s="67">
        <v>0</v>
      </c>
      <c r="K52" s="67">
        <v>10.61</v>
      </c>
      <c r="L52" s="67">
        <v>0</v>
      </c>
      <c r="M52" s="67">
        <v>0</v>
      </c>
      <c r="N52" s="67">
        <v>41.5</v>
      </c>
      <c r="O52" s="67">
        <v>1</v>
      </c>
      <c r="P52" s="67">
        <v>0</v>
      </c>
      <c r="Q52" s="67">
        <v>57.77</v>
      </c>
      <c r="R52" s="67">
        <v>1</v>
      </c>
      <c r="S52" s="67">
        <v>0</v>
      </c>
      <c r="T52" s="67">
        <v>19.760000000000002</v>
      </c>
      <c r="U52" s="67">
        <v>0</v>
      </c>
      <c r="V52" s="67">
        <v>0</v>
      </c>
      <c r="W52" s="67">
        <v>6</v>
      </c>
      <c r="X52" s="67">
        <v>8</v>
      </c>
      <c r="Y52" s="67">
        <v>3</v>
      </c>
      <c r="AA52">
        <v>51</v>
      </c>
      <c r="AB52">
        <v>47</v>
      </c>
      <c r="AC52" t="s">
        <v>19</v>
      </c>
      <c r="AD52" t="s">
        <v>22</v>
      </c>
      <c r="AE52">
        <v>34.75</v>
      </c>
      <c r="AF52">
        <v>29</v>
      </c>
      <c r="AG52">
        <v>10.61</v>
      </c>
      <c r="AH52">
        <v>41.5</v>
      </c>
      <c r="AI52">
        <v>57.77</v>
      </c>
      <c r="AJ52">
        <v>19.760000000000002</v>
      </c>
    </row>
    <row r="53" spans="1:36">
      <c r="A53" s="67">
        <v>52</v>
      </c>
      <c r="B53" s="67">
        <v>29</v>
      </c>
      <c r="C53" s="67" t="s">
        <v>19</v>
      </c>
      <c r="D53" s="67" t="s">
        <v>22</v>
      </c>
      <c r="E53" s="67">
        <v>13.18</v>
      </c>
      <c r="F53" s="67">
        <v>0</v>
      </c>
      <c r="G53" s="67">
        <v>0</v>
      </c>
      <c r="H53" s="67">
        <v>11.41</v>
      </c>
      <c r="I53" s="67">
        <v>0</v>
      </c>
      <c r="J53" s="67">
        <v>0</v>
      </c>
      <c r="K53" s="67">
        <v>6.01</v>
      </c>
      <c r="L53" s="67">
        <v>0</v>
      </c>
      <c r="M53" s="67">
        <v>0</v>
      </c>
      <c r="N53" s="67">
        <v>9.77</v>
      </c>
      <c r="O53" s="67">
        <v>0</v>
      </c>
      <c r="P53" s="67">
        <v>0</v>
      </c>
      <c r="Q53" s="67">
        <v>49.62</v>
      </c>
      <c r="R53" s="67">
        <v>1</v>
      </c>
      <c r="S53" s="67">
        <v>0</v>
      </c>
      <c r="T53" s="67">
        <v>54.32</v>
      </c>
      <c r="U53" s="67">
        <v>1</v>
      </c>
      <c r="V53" s="67">
        <v>0</v>
      </c>
      <c r="W53" s="67">
        <v>7</v>
      </c>
      <c r="X53" s="67">
        <v>8</v>
      </c>
      <c r="Y53" s="67">
        <v>1</v>
      </c>
      <c r="AA53">
        <v>52</v>
      </c>
      <c r="AB53">
        <v>29</v>
      </c>
      <c r="AC53" t="s">
        <v>19</v>
      </c>
      <c r="AD53" t="s">
        <v>22</v>
      </c>
      <c r="AE53">
        <v>13.18</v>
      </c>
      <c r="AF53">
        <v>11.41</v>
      </c>
      <c r="AG53">
        <v>6.01</v>
      </c>
      <c r="AH53">
        <v>9.77</v>
      </c>
      <c r="AI53">
        <v>49.62</v>
      </c>
      <c r="AJ53">
        <v>54.32</v>
      </c>
    </row>
    <row r="54" spans="1:36">
      <c r="A54" s="67">
        <v>53</v>
      </c>
      <c r="B54" s="67">
        <v>25</v>
      </c>
      <c r="C54" s="67" t="s">
        <v>19</v>
      </c>
      <c r="D54" s="67" t="s">
        <v>22</v>
      </c>
      <c r="E54" s="67">
        <v>14.5</v>
      </c>
      <c r="F54" s="67">
        <v>0</v>
      </c>
      <c r="G54" s="67">
        <v>0</v>
      </c>
      <c r="H54" s="67">
        <v>40.85</v>
      </c>
      <c r="I54" s="67">
        <v>1</v>
      </c>
      <c r="J54" s="67">
        <v>0</v>
      </c>
      <c r="K54" s="67">
        <v>6.91</v>
      </c>
      <c r="L54" s="67">
        <v>0</v>
      </c>
      <c r="M54" s="67">
        <v>0</v>
      </c>
      <c r="N54" s="67">
        <v>7.95</v>
      </c>
      <c r="O54" s="67">
        <v>0</v>
      </c>
      <c r="P54" s="67">
        <v>0</v>
      </c>
      <c r="Q54" s="67">
        <v>9.7100000000000009</v>
      </c>
      <c r="R54" s="67">
        <v>0</v>
      </c>
      <c r="S54" s="67">
        <v>0</v>
      </c>
      <c r="T54" s="67">
        <v>40.25</v>
      </c>
      <c r="U54" s="67">
        <v>1</v>
      </c>
      <c r="V54" s="67">
        <v>0</v>
      </c>
      <c r="W54" s="67">
        <v>5</v>
      </c>
      <c r="X54" s="67">
        <v>8</v>
      </c>
      <c r="Y54" s="67">
        <v>3</v>
      </c>
      <c r="AA54">
        <v>53</v>
      </c>
      <c r="AB54">
        <v>25</v>
      </c>
      <c r="AC54" t="s">
        <v>19</v>
      </c>
      <c r="AD54" t="s">
        <v>22</v>
      </c>
      <c r="AE54">
        <v>14.5</v>
      </c>
      <c r="AF54">
        <v>40.85</v>
      </c>
      <c r="AG54">
        <v>6.91</v>
      </c>
      <c r="AH54">
        <v>7.95</v>
      </c>
      <c r="AI54">
        <v>9.7100000000000009</v>
      </c>
      <c r="AJ54">
        <v>40.25</v>
      </c>
    </row>
    <row r="55" spans="1:36">
      <c r="A55" s="67">
        <v>54</v>
      </c>
      <c r="B55" s="67">
        <v>26</v>
      </c>
      <c r="C55" s="67" t="s">
        <v>14</v>
      </c>
      <c r="D55" s="67" t="s">
        <v>22</v>
      </c>
      <c r="E55" s="67">
        <v>9.98</v>
      </c>
      <c r="F55" s="67">
        <v>0</v>
      </c>
      <c r="G55" s="67">
        <v>0</v>
      </c>
      <c r="H55" s="67">
        <v>14.1</v>
      </c>
      <c r="I55" s="67">
        <v>0</v>
      </c>
      <c r="J55" s="67">
        <v>0</v>
      </c>
      <c r="K55" s="67">
        <v>12.34</v>
      </c>
      <c r="L55" s="67">
        <v>0</v>
      </c>
      <c r="M55" s="67">
        <v>0</v>
      </c>
      <c r="N55" s="67">
        <v>65.47</v>
      </c>
      <c r="O55" s="67">
        <v>1</v>
      </c>
      <c r="P55" s="67">
        <v>2</v>
      </c>
      <c r="Q55" s="67">
        <v>7.38</v>
      </c>
      <c r="R55" s="67">
        <v>0</v>
      </c>
      <c r="S55" s="67">
        <v>0</v>
      </c>
      <c r="T55" s="67" t="s">
        <v>21</v>
      </c>
      <c r="U55" s="67">
        <v>0</v>
      </c>
      <c r="V55" s="67">
        <v>0</v>
      </c>
      <c r="W55" s="67">
        <v>7</v>
      </c>
      <c r="X55" s="67">
        <v>8</v>
      </c>
      <c r="Y55" s="67">
        <v>2</v>
      </c>
      <c r="AA55">
        <v>54</v>
      </c>
      <c r="AB55">
        <v>26</v>
      </c>
      <c r="AC55" t="s">
        <v>14</v>
      </c>
      <c r="AD55" t="s">
        <v>22</v>
      </c>
      <c r="AE55">
        <v>9.98</v>
      </c>
      <c r="AF55">
        <v>14.1</v>
      </c>
      <c r="AG55">
        <v>12.34</v>
      </c>
      <c r="AH55">
        <v>65.47</v>
      </c>
      <c r="AI55">
        <v>7.38</v>
      </c>
      <c r="AJ55" t="s">
        <v>21</v>
      </c>
    </row>
    <row r="56" spans="1:36">
      <c r="A56" s="67">
        <v>55</v>
      </c>
      <c r="B56" s="67">
        <v>51</v>
      </c>
      <c r="C56" s="67" t="s">
        <v>19</v>
      </c>
      <c r="D56" s="67" t="s">
        <v>15</v>
      </c>
      <c r="E56" s="67">
        <v>8</v>
      </c>
      <c r="F56" s="67">
        <v>0</v>
      </c>
      <c r="G56" s="67">
        <v>0</v>
      </c>
      <c r="H56" s="67">
        <v>22.4</v>
      </c>
      <c r="I56" s="67">
        <v>0</v>
      </c>
      <c r="J56" s="67">
        <v>0</v>
      </c>
      <c r="K56" s="67">
        <v>7.6</v>
      </c>
      <c r="L56" s="67">
        <v>0</v>
      </c>
      <c r="M56" s="67">
        <v>0</v>
      </c>
      <c r="N56" s="67">
        <v>22.9</v>
      </c>
      <c r="O56" s="67">
        <v>0</v>
      </c>
      <c r="P56" s="67">
        <v>2</v>
      </c>
      <c r="Q56" s="67">
        <v>17.71</v>
      </c>
      <c r="R56" s="67">
        <v>1</v>
      </c>
      <c r="S56" s="67">
        <v>0</v>
      </c>
      <c r="T56" s="67">
        <v>37.72</v>
      </c>
      <c r="U56" s="67">
        <v>1</v>
      </c>
      <c r="V56" s="67">
        <v>0</v>
      </c>
      <c r="W56" s="67">
        <v>8</v>
      </c>
      <c r="X56" s="67">
        <v>9</v>
      </c>
      <c r="Y56" s="67">
        <v>9</v>
      </c>
      <c r="AA56">
        <v>55</v>
      </c>
      <c r="AB56">
        <v>51</v>
      </c>
      <c r="AC56" t="s">
        <v>19</v>
      </c>
      <c r="AD56" t="s">
        <v>15</v>
      </c>
      <c r="AE56">
        <v>8</v>
      </c>
      <c r="AF56">
        <v>22.4</v>
      </c>
      <c r="AG56">
        <v>7.6</v>
      </c>
      <c r="AH56">
        <v>22.9</v>
      </c>
      <c r="AI56">
        <v>17.71</v>
      </c>
      <c r="AJ56">
        <v>37.72</v>
      </c>
    </row>
    <row r="57" spans="1:36">
      <c r="A57">
        <v>56</v>
      </c>
      <c r="B57">
        <v>35</v>
      </c>
      <c r="C57" t="s">
        <v>19</v>
      </c>
      <c r="D57" t="s">
        <v>15</v>
      </c>
      <c r="F57">
        <f>SUM(F2:F56)</f>
        <v>3</v>
      </c>
      <c r="G57">
        <f>SUM(G2:G56)</f>
        <v>0</v>
      </c>
      <c r="H57">
        <f t="shared" ref="H57:T57" si="0">SUM(H2:H56)</f>
        <v>1448.45</v>
      </c>
      <c r="I57">
        <f t="shared" si="0"/>
        <v>7</v>
      </c>
      <c r="J57">
        <f t="shared" si="0"/>
        <v>9</v>
      </c>
      <c r="K57">
        <f t="shared" si="0"/>
        <v>819.61</v>
      </c>
      <c r="L57">
        <f t="shared" si="0"/>
        <v>2</v>
      </c>
      <c r="M57">
        <f t="shared" si="0"/>
        <v>1</v>
      </c>
      <c r="N57">
        <f t="shared" si="0"/>
        <v>1285.0000000000002</v>
      </c>
      <c r="O57">
        <f t="shared" si="0"/>
        <v>12</v>
      </c>
      <c r="P57">
        <f t="shared" si="0"/>
        <v>15</v>
      </c>
      <c r="Q57">
        <f t="shared" si="0"/>
        <v>1328.8500000000004</v>
      </c>
      <c r="R57">
        <f t="shared" si="0"/>
        <v>10</v>
      </c>
      <c r="S57">
        <f t="shared" si="0"/>
        <v>5</v>
      </c>
      <c r="T57">
        <f t="shared" si="0"/>
        <v>1768.9299999999998</v>
      </c>
      <c r="U57">
        <f>SUM(U2:U56)</f>
        <v>18</v>
      </c>
      <c r="V57">
        <f>SUM(V2:V56)</f>
        <v>25</v>
      </c>
      <c r="AA57">
        <v>56</v>
      </c>
      <c r="AB57">
        <v>35</v>
      </c>
      <c r="AC57" t="s">
        <v>19</v>
      </c>
      <c r="AD57" t="s">
        <v>15</v>
      </c>
      <c r="AF57">
        <f t="shared" ref="AF57:AJ57" si="1">SUM(AF2:AF56)</f>
        <v>1448.45</v>
      </c>
      <c r="AG57">
        <f t="shared" si="1"/>
        <v>819.61</v>
      </c>
      <c r="AH57">
        <f t="shared" si="1"/>
        <v>1285.0000000000002</v>
      </c>
      <c r="AI57">
        <f t="shared" si="1"/>
        <v>1328.8500000000004</v>
      </c>
      <c r="AJ57">
        <f t="shared" si="1"/>
        <v>1768.9299999999998</v>
      </c>
    </row>
    <row r="58" spans="1:36">
      <c r="B58">
        <v>23</v>
      </c>
      <c r="C58" t="s">
        <v>19</v>
      </c>
      <c r="D58" t="s">
        <v>15</v>
      </c>
    </row>
    <row r="59" spans="1:36">
      <c r="B59">
        <v>38</v>
      </c>
      <c r="C59" t="s">
        <v>14</v>
      </c>
      <c r="D59" t="s">
        <v>15</v>
      </c>
    </row>
    <row r="60" spans="1:36">
      <c r="B60">
        <v>50</v>
      </c>
      <c r="C60" t="s">
        <v>14</v>
      </c>
      <c r="D60" t="s">
        <v>15</v>
      </c>
    </row>
    <row r="61" spans="1:36">
      <c r="B61">
        <v>23</v>
      </c>
      <c r="C61" t="s">
        <v>19</v>
      </c>
      <c r="D61" t="s">
        <v>15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5D7F-B1EE-7F43-A374-10A7838E9221}">
  <dimension ref="A1:Y56"/>
  <sheetViews>
    <sheetView tabSelected="1" workbookViewId="0">
      <selection sqref="A1:Y56"/>
    </sheetView>
  </sheetViews>
  <sheetFormatPr baseColWidth="10" defaultRowHeight="14"/>
  <sheetData>
    <row r="1" spans="1:25">
      <c r="A1" t="s">
        <v>171</v>
      </c>
      <c r="B1" t="s">
        <v>180</v>
      </c>
      <c r="C1" t="s">
        <v>181</v>
      </c>
      <c r="D1" t="s">
        <v>182</v>
      </c>
      <c r="E1" t="s">
        <v>179</v>
      </c>
      <c r="F1" t="s">
        <v>183</v>
      </c>
      <c r="G1" t="s">
        <v>184</v>
      </c>
      <c r="H1" t="s">
        <v>4</v>
      </c>
      <c r="I1" t="s">
        <v>183</v>
      </c>
      <c r="J1" t="s">
        <v>184</v>
      </c>
      <c r="K1" t="s">
        <v>185</v>
      </c>
      <c r="L1" t="s">
        <v>183</v>
      </c>
      <c r="M1" t="s">
        <v>184</v>
      </c>
      <c r="N1" t="s">
        <v>7</v>
      </c>
      <c r="O1" t="s">
        <v>183</v>
      </c>
      <c r="P1" t="s">
        <v>184</v>
      </c>
      <c r="Q1" t="s">
        <v>186</v>
      </c>
      <c r="R1" t="s">
        <v>183</v>
      </c>
      <c r="S1" t="s">
        <v>184</v>
      </c>
      <c r="T1" t="s">
        <v>10</v>
      </c>
      <c r="U1" t="s">
        <v>183</v>
      </c>
      <c r="V1" t="s">
        <v>184</v>
      </c>
      <c r="W1" t="s">
        <v>187</v>
      </c>
      <c r="X1" t="s">
        <v>188</v>
      </c>
      <c r="Y1" t="s">
        <v>189</v>
      </c>
    </row>
    <row r="2" spans="1:25">
      <c r="A2">
        <v>1</v>
      </c>
      <c r="B2">
        <v>36</v>
      </c>
      <c r="C2" t="s">
        <v>190</v>
      </c>
      <c r="D2" t="s">
        <v>191</v>
      </c>
      <c r="E2">
        <v>28.82</v>
      </c>
      <c r="F2">
        <v>0</v>
      </c>
      <c r="G2">
        <v>0</v>
      </c>
      <c r="H2">
        <v>26.43</v>
      </c>
      <c r="I2">
        <v>1</v>
      </c>
      <c r="J2">
        <v>0</v>
      </c>
      <c r="K2">
        <v>38.549999999999997</v>
      </c>
      <c r="L2">
        <v>1</v>
      </c>
      <c r="M2">
        <v>0</v>
      </c>
      <c r="N2">
        <v>33.42</v>
      </c>
      <c r="O2">
        <v>1</v>
      </c>
      <c r="P2">
        <v>0</v>
      </c>
      <c r="Q2">
        <v>74.67</v>
      </c>
      <c r="R2">
        <v>1</v>
      </c>
      <c r="S2">
        <v>0</v>
      </c>
      <c r="T2">
        <v>25.13</v>
      </c>
      <c r="U2">
        <v>0</v>
      </c>
      <c r="V2">
        <v>0</v>
      </c>
      <c r="W2">
        <v>10</v>
      </c>
      <c r="X2">
        <v>6</v>
      </c>
      <c r="Y2">
        <v>6</v>
      </c>
    </row>
    <row r="3" spans="1:25">
      <c r="A3">
        <v>2</v>
      </c>
      <c r="B3">
        <v>40</v>
      </c>
      <c r="C3" t="s">
        <v>192</v>
      </c>
      <c r="D3" t="s">
        <v>191</v>
      </c>
      <c r="E3">
        <v>15.63</v>
      </c>
      <c r="F3">
        <v>0</v>
      </c>
      <c r="G3">
        <v>0</v>
      </c>
      <c r="H3">
        <v>16.23</v>
      </c>
      <c r="I3">
        <v>0</v>
      </c>
      <c r="J3">
        <v>0</v>
      </c>
      <c r="K3">
        <v>26.87</v>
      </c>
      <c r="L3">
        <v>0</v>
      </c>
      <c r="M3">
        <v>0</v>
      </c>
      <c r="N3">
        <v>18.73</v>
      </c>
      <c r="O3">
        <v>0</v>
      </c>
      <c r="P3">
        <v>0</v>
      </c>
      <c r="Q3">
        <v>16.7</v>
      </c>
      <c r="R3">
        <v>0</v>
      </c>
      <c r="S3">
        <v>0</v>
      </c>
      <c r="T3">
        <v>20.16</v>
      </c>
      <c r="U3">
        <v>0</v>
      </c>
      <c r="V3">
        <v>0</v>
      </c>
      <c r="W3">
        <v>8</v>
      </c>
      <c r="X3">
        <v>4</v>
      </c>
      <c r="Y3">
        <v>8</v>
      </c>
    </row>
    <row r="4" spans="1:25">
      <c r="A4">
        <v>3</v>
      </c>
      <c r="B4">
        <v>32</v>
      </c>
      <c r="C4" t="s">
        <v>192</v>
      </c>
      <c r="D4" t="s">
        <v>191</v>
      </c>
      <c r="E4">
        <v>18.88</v>
      </c>
      <c r="F4">
        <v>0</v>
      </c>
      <c r="G4">
        <v>0</v>
      </c>
      <c r="H4">
        <v>23.68</v>
      </c>
      <c r="I4">
        <v>0</v>
      </c>
      <c r="J4">
        <v>0</v>
      </c>
      <c r="K4">
        <v>28.39</v>
      </c>
      <c r="L4">
        <v>0</v>
      </c>
      <c r="M4">
        <v>0</v>
      </c>
      <c r="N4">
        <v>12.98</v>
      </c>
      <c r="O4">
        <v>0</v>
      </c>
      <c r="P4">
        <v>0</v>
      </c>
      <c r="Q4">
        <v>11.36</v>
      </c>
      <c r="R4">
        <v>0</v>
      </c>
      <c r="S4">
        <v>0</v>
      </c>
      <c r="T4">
        <v>33.11</v>
      </c>
      <c r="U4">
        <v>0</v>
      </c>
      <c r="V4">
        <v>0</v>
      </c>
      <c r="W4">
        <v>6</v>
      </c>
      <c r="X4">
        <v>2</v>
      </c>
      <c r="Y4">
        <v>8</v>
      </c>
    </row>
    <row r="5" spans="1:25">
      <c r="A5">
        <v>4</v>
      </c>
      <c r="B5">
        <v>27</v>
      </c>
      <c r="C5" t="s">
        <v>192</v>
      </c>
      <c r="D5" t="s">
        <v>191</v>
      </c>
      <c r="E5">
        <v>15.36</v>
      </c>
      <c r="F5">
        <v>0</v>
      </c>
      <c r="G5">
        <v>0</v>
      </c>
      <c r="H5">
        <v>26.15</v>
      </c>
      <c r="I5">
        <v>0</v>
      </c>
      <c r="J5">
        <v>0</v>
      </c>
      <c r="K5">
        <v>18.36</v>
      </c>
      <c r="L5">
        <v>0</v>
      </c>
      <c r="M5">
        <v>0</v>
      </c>
      <c r="N5">
        <v>72.400000000000006</v>
      </c>
      <c r="O5">
        <v>1</v>
      </c>
      <c r="P5">
        <v>4</v>
      </c>
      <c r="Q5">
        <v>44.3</v>
      </c>
      <c r="R5">
        <v>1</v>
      </c>
      <c r="S5">
        <v>0</v>
      </c>
      <c r="T5">
        <v>46.35</v>
      </c>
      <c r="U5">
        <v>1</v>
      </c>
      <c r="V5">
        <v>1</v>
      </c>
      <c r="W5">
        <v>10</v>
      </c>
      <c r="X5">
        <v>5</v>
      </c>
      <c r="Y5">
        <v>8</v>
      </c>
    </row>
    <row r="6" spans="1:25">
      <c r="A6">
        <v>5</v>
      </c>
      <c r="B6">
        <v>26</v>
      </c>
      <c r="C6" t="s">
        <v>190</v>
      </c>
      <c r="D6" t="s">
        <v>191</v>
      </c>
      <c r="E6">
        <v>20.36</v>
      </c>
      <c r="F6">
        <v>0</v>
      </c>
      <c r="G6">
        <v>0</v>
      </c>
      <c r="H6">
        <v>41.57</v>
      </c>
      <c r="I6">
        <v>0</v>
      </c>
      <c r="J6">
        <v>0</v>
      </c>
      <c r="K6">
        <v>18.2</v>
      </c>
      <c r="L6">
        <v>0</v>
      </c>
      <c r="M6">
        <v>0</v>
      </c>
      <c r="N6">
        <v>40.6</v>
      </c>
      <c r="O6">
        <v>0</v>
      </c>
      <c r="P6">
        <v>0</v>
      </c>
      <c r="Q6">
        <v>23.06</v>
      </c>
      <c r="R6">
        <v>0</v>
      </c>
      <c r="S6">
        <v>0</v>
      </c>
      <c r="T6">
        <v>39.21</v>
      </c>
      <c r="U6">
        <v>0</v>
      </c>
      <c r="V6">
        <v>0</v>
      </c>
      <c r="W6">
        <v>7</v>
      </c>
      <c r="X6">
        <v>5</v>
      </c>
      <c r="Y6">
        <v>8</v>
      </c>
    </row>
    <row r="7" spans="1:25">
      <c r="A7">
        <v>6</v>
      </c>
      <c r="B7">
        <v>32</v>
      </c>
      <c r="C7" t="s">
        <v>192</v>
      </c>
      <c r="D7" t="s">
        <v>191</v>
      </c>
      <c r="E7">
        <v>10.75</v>
      </c>
      <c r="F7">
        <v>0</v>
      </c>
      <c r="G7">
        <v>0</v>
      </c>
      <c r="H7">
        <v>13.96</v>
      </c>
      <c r="I7">
        <v>0</v>
      </c>
      <c r="J7">
        <v>0</v>
      </c>
      <c r="K7">
        <v>15.01</v>
      </c>
      <c r="L7">
        <v>0</v>
      </c>
      <c r="M7">
        <v>0</v>
      </c>
      <c r="N7">
        <v>13.03</v>
      </c>
      <c r="O7">
        <v>0</v>
      </c>
      <c r="P7">
        <v>0</v>
      </c>
      <c r="Q7">
        <v>36.450000000000003</v>
      </c>
      <c r="R7">
        <v>1</v>
      </c>
      <c r="S7">
        <v>0</v>
      </c>
      <c r="T7" t="s">
        <v>20</v>
      </c>
      <c r="U7">
        <v>2</v>
      </c>
      <c r="V7">
        <v>2</v>
      </c>
      <c r="W7">
        <v>10</v>
      </c>
      <c r="X7">
        <v>1</v>
      </c>
      <c r="Y7">
        <v>4</v>
      </c>
    </row>
    <row r="8" spans="1:25">
      <c r="A8">
        <v>7</v>
      </c>
      <c r="B8">
        <v>37</v>
      </c>
      <c r="C8" t="s">
        <v>192</v>
      </c>
      <c r="D8" t="s">
        <v>191</v>
      </c>
      <c r="E8">
        <v>13.45</v>
      </c>
      <c r="F8">
        <v>0</v>
      </c>
      <c r="G8">
        <v>0</v>
      </c>
      <c r="H8">
        <v>11.3</v>
      </c>
      <c r="I8">
        <v>0</v>
      </c>
      <c r="J8">
        <v>0</v>
      </c>
      <c r="K8">
        <v>9.93</v>
      </c>
      <c r="L8">
        <v>0</v>
      </c>
      <c r="M8">
        <v>0</v>
      </c>
      <c r="N8">
        <v>17.16</v>
      </c>
      <c r="O8">
        <v>1</v>
      </c>
      <c r="P8">
        <v>0</v>
      </c>
      <c r="Q8">
        <v>17.260000000000002</v>
      </c>
      <c r="R8">
        <v>0</v>
      </c>
      <c r="S8">
        <v>0</v>
      </c>
      <c r="T8">
        <v>41.07</v>
      </c>
      <c r="U8">
        <v>1</v>
      </c>
      <c r="V8">
        <v>2</v>
      </c>
      <c r="W8">
        <v>10</v>
      </c>
      <c r="X8">
        <v>8</v>
      </c>
      <c r="Y8">
        <v>4</v>
      </c>
    </row>
    <row r="9" spans="1:25">
      <c r="A9">
        <v>8</v>
      </c>
      <c r="B9">
        <v>49</v>
      </c>
      <c r="C9" t="s">
        <v>192</v>
      </c>
      <c r="D9" t="s">
        <v>191</v>
      </c>
      <c r="E9">
        <v>11.71</v>
      </c>
      <c r="F9">
        <v>0</v>
      </c>
      <c r="G9">
        <v>0</v>
      </c>
      <c r="H9">
        <v>30.46</v>
      </c>
      <c r="I9">
        <v>0</v>
      </c>
      <c r="J9">
        <v>0</v>
      </c>
      <c r="K9">
        <v>10.11</v>
      </c>
      <c r="L9">
        <v>0</v>
      </c>
      <c r="M9">
        <v>0</v>
      </c>
      <c r="N9">
        <v>14.98</v>
      </c>
      <c r="O9">
        <v>0</v>
      </c>
      <c r="P9">
        <v>0</v>
      </c>
      <c r="Q9">
        <v>10.88</v>
      </c>
      <c r="R9">
        <v>0</v>
      </c>
      <c r="S9">
        <v>0</v>
      </c>
      <c r="T9">
        <v>19.18</v>
      </c>
      <c r="U9">
        <v>0</v>
      </c>
      <c r="V9">
        <v>0</v>
      </c>
      <c r="W9">
        <v>10</v>
      </c>
      <c r="X9">
        <v>9</v>
      </c>
      <c r="Y9">
        <v>6</v>
      </c>
    </row>
    <row r="10" spans="1:25">
      <c r="A10">
        <v>9</v>
      </c>
      <c r="B10">
        <v>28</v>
      </c>
      <c r="C10" t="s">
        <v>192</v>
      </c>
      <c r="D10" t="s">
        <v>193</v>
      </c>
      <c r="E10">
        <v>14.25</v>
      </c>
      <c r="F10">
        <v>0</v>
      </c>
      <c r="G10">
        <v>0</v>
      </c>
      <c r="H10">
        <v>54.48</v>
      </c>
      <c r="I10">
        <v>0</v>
      </c>
      <c r="J10">
        <v>0</v>
      </c>
      <c r="K10">
        <v>23.46</v>
      </c>
      <c r="L10">
        <v>0</v>
      </c>
      <c r="M10">
        <v>0</v>
      </c>
      <c r="N10">
        <v>29.1</v>
      </c>
      <c r="O10">
        <v>0</v>
      </c>
      <c r="P10">
        <v>0</v>
      </c>
      <c r="Q10">
        <v>26.06</v>
      </c>
      <c r="R10">
        <v>0</v>
      </c>
      <c r="S10">
        <v>0</v>
      </c>
      <c r="T10">
        <v>81.150000000000006</v>
      </c>
      <c r="U10">
        <v>1</v>
      </c>
      <c r="V10">
        <v>0</v>
      </c>
      <c r="W10">
        <v>8</v>
      </c>
      <c r="X10">
        <v>6</v>
      </c>
      <c r="Y10">
        <v>4</v>
      </c>
    </row>
    <row r="11" spans="1:25">
      <c r="A11">
        <v>10</v>
      </c>
      <c r="B11">
        <v>26</v>
      </c>
      <c r="C11" t="s">
        <v>192</v>
      </c>
      <c r="D11" t="s">
        <v>193</v>
      </c>
      <c r="E11">
        <v>17.96</v>
      </c>
      <c r="F11">
        <v>0</v>
      </c>
      <c r="G11">
        <v>0</v>
      </c>
      <c r="H11">
        <v>20.13</v>
      </c>
      <c r="I11">
        <v>0</v>
      </c>
      <c r="J11">
        <v>0</v>
      </c>
      <c r="K11">
        <v>14.67</v>
      </c>
      <c r="L11">
        <v>0</v>
      </c>
      <c r="M11">
        <v>0</v>
      </c>
      <c r="N11">
        <v>13.48</v>
      </c>
      <c r="O11">
        <v>0</v>
      </c>
      <c r="P11">
        <v>0</v>
      </c>
      <c r="Q11">
        <v>19.600000000000001</v>
      </c>
      <c r="R11">
        <v>0</v>
      </c>
      <c r="S11">
        <v>0</v>
      </c>
      <c r="T11">
        <v>26.33</v>
      </c>
      <c r="U11">
        <v>0</v>
      </c>
      <c r="V11">
        <v>0</v>
      </c>
      <c r="W11">
        <v>6</v>
      </c>
      <c r="X11">
        <v>7</v>
      </c>
      <c r="Y11">
        <v>6</v>
      </c>
    </row>
    <row r="12" spans="1:25">
      <c r="A12">
        <v>11</v>
      </c>
      <c r="B12">
        <v>26</v>
      </c>
      <c r="C12" t="s">
        <v>192</v>
      </c>
      <c r="D12" t="s">
        <v>193</v>
      </c>
      <c r="E12">
        <v>44.55</v>
      </c>
      <c r="F12">
        <v>1</v>
      </c>
      <c r="G12">
        <v>0</v>
      </c>
      <c r="H12">
        <v>82.77</v>
      </c>
      <c r="I12">
        <v>1</v>
      </c>
      <c r="J12">
        <v>0</v>
      </c>
      <c r="K12">
        <v>18.93</v>
      </c>
      <c r="L12">
        <v>0</v>
      </c>
      <c r="M12">
        <v>0</v>
      </c>
      <c r="N12">
        <v>92.19</v>
      </c>
      <c r="O12">
        <v>1</v>
      </c>
      <c r="P12">
        <v>0</v>
      </c>
      <c r="Q12">
        <v>80.83</v>
      </c>
      <c r="R12">
        <v>1</v>
      </c>
      <c r="S12">
        <v>1</v>
      </c>
      <c r="T12">
        <v>52.17</v>
      </c>
      <c r="U12">
        <v>1</v>
      </c>
      <c r="V12">
        <v>0</v>
      </c>
      <c r="W12">
        <v>4</v>
      </c>
      <c r="X12">
        <v>5</v>
      </c>
      <c r="Y12">
        <v>1</v>
      </c>
    </row>
    <row r="13" spans="1:25">
      <c r="A13">
        <v>12</v>
      </c>
      <c r="B13">
        <v>35</v>
      </c>
      <c r="C13" t="s">
        <v>190</v>
      </c>
      <c r="D13" t="s">
        <v>193</v>
      </c>
      <c r="E13">
        <v>10.98</v>
      </c>
      <c r="F13">
        <v>0</v>
      </c>
      <c r="G13">
        <v>0</v>
      </c>
      <c r="H13">
        <v>14.01</v>
      </c>
      <c r="I13">
        <v>0</v>
      </c>
      <c r="J13">
        <v>0</v>
      </c>
      <c r="K13">
        <v>10.7</v>
      </c>
      <c r="L13">
        <v>0</v>
      </c>
      <c r="M13">
        <v>0</v>
      </c>
      <c r="N13">
        <v>21</v>
      </c>
      <c r="O13">
        <v>0</v>
      </c>
      <c r="P13">
        <v>0</v>
      </c>
      <c r="Q13">
        <v>52.78</v>
      </c>
      <c r="R13">
        <v>0</v>
      </c>
      <c r="S13">
        <v>0</v>
      </c>
      <c r="T13">
        <v>65.19</v>
      </c>
      <c r="U13">
        <v>1</v>
      </c>
      <c r="V13">
        <v>0</v>
      </c>
      <c r="W13">
        <v>8</v>
      </c>
      <c r="X13">
        <v>3</v>
      </c>
      <c r="Y13">
        <v>7</v>
      </c>
    </row>
    <row r="14" spans="1:25">
      <c r="A14">
        <v>13</v>
      </c>
      <c r="B14">
        <v>24</v>
      </c>
      <c r="C14" t="s">
        <v>190</v>
      </c>
      <c r="D14" t="s">
        <v>191</v>
      </c>
      <c r="E14">
        <v>13.56</v>
      </c>
      <c r="F14">
        <v>0</v>
      </c>
      <c r="G14">
        <v>0</v>
      </c>
      <c r="H14">
        <v>21.18</v>
      </c>
      <c r="I14">
        <v>0</v>
      </c>
      <c r="J14">
        <v>0</v>
      </c>
      <c r="K14">
        <v>15.05</v>
      </c>
      <c r="L14">
        <v>0</v>
      </c>
      <c r="M14">
        <v>0</v>
      </c>
      <c r="N14">
        <v>20.86</v>
      </c>
      <c r="O14">
        <v>0</v>
      </c>
      <c r="P14">
        <v>0</v>
      </c>
      <c r="Q14">
        <v>40.22</v>
      </c>
      <c r="R14">
        <v>0</v>
      </c>
      <c r="S14">
        <v>0</v>
      </c>
      <c r="T14">
        <v>43.08</v>
      </c>
      <c r="U14">
        <v>0</v>
      </c>
      <c r="V14">
        <v>0</v>
      </c>
      <c r="W14">
        <v>7</v>
      </c>
      <c r="X14">
        <v>10</v>
      </c>
      <c r="Y14">
        <v>9</v>
      </c>
    </row>
    <row r="15" spans="1:25">
      <c r="A15">
        <v>14</v>
      </c>
      <c r="B15">
        <v>48</v>
      </c>
      <c r="C15" t="s">
        <v>190</v>
      </c>
      <c r="D15" t="s">
        <v>191</v>
      </c>
      <c r="E15">
        <v>17.28</v>
      </c>
      <c r="F15">
        <v>0</v>
      </c>
      <c r="G15">
        <v>0</v>
      </c>
      <c r="H15">
        <v>37.950000000000003</v>
      </c>
      <c r="I15">
        <v>0</v>
      </c>
      <c r="J15">
        <v>0</v>
      </c>
      <c r="K15">
        <v>50.2</v>
      </c>
      <c r="L15">
        <v>0</v>
      </c>
      <c r="M15">
        <v>0</v>
      </c>
      <c r="N15">
        <v>49.3</v>
      </c>
      <c r="O15">
        <v>0</v>
      </c>
      <c r="P15">
        <v>0</v>
      </c>
      <c r="Q15">
        <v>13.03</v>
      </c>
      <c r="R15">
        <v>0</v>
      </c>
      <c r="S15">
        <v>0</v>
      </c>
      <c r="T15">
        <v>24.95</v>
      </c>
      <c r="U15">
        <v>0</v>
      </c>
      <c r="V15">
        <v>0</v>
      </c>
      <c r="W15">
        <v>5</v>
      </c>
      <c r="X15">
        <v>3</v>
      </c>
      <c r="Y15">
        <v>8</v>
      </c>
    </row>
    <row r="16" spans="1:25">
      <c r="A16">
        <v>15</v>
      </c>
      <c r="B16">
        <v>29</v>
      </c>
      <c r="C16" t="s">
        <v>190</v>
      </c>
      <c r="D16" t="s">
        <v>193</v>
      </c>
      <c r="E16">
        <v>12.25</v>
      </c>
      <c r="F16">
        <v>0</v>
      </c>
      <c r="G16">
        <v>0</v>
      </c>
      <c r="H16">
        <v>54.73</v>
      </c>
      <c r="I16">
        <v>1</v>
      </c>
      <c r="J16">
        <v>0</v>
      </c>
      <c r="K16">
        <v>12.33</v>
      </c>
      <c r="L16">
        <v>0</v>
      </c>
      <c r="M16">
        <v>0</v>
      </c>
      <c r="N16">
        <v>23.78</v>
      </c>
      <c r="O16">
        <v>0</v>
      </c>
      <c r="P16">
        <v>0</v>
      </c>
      <c r="Q16">
        <v>14.8</v>
      </c>
      <c r="R16">
        <v>0</v>
      </c>
      <c r="S16">
        <v>0</v>
      </c>
      <c r="T16">
        <v>72.2</v>
      </c>
      <c r="U16">
        <v>1</v>
      </c>
      <c r="V16">
        <v>2</v>
      </c>
      <c r="W16">
        <v>3</v>
      </c>
      <c r="X16">
        <v>8</v>
      </c>
      <c r="Y16">
        <v>5</v>
      </c>
    </row>
    <row r="17" spans="1:25">
      <c r="A17">
        <v>16</v>
      </c>
      <c r="B17">
        <v>42</v>
      </c>
      <c r="C17" t="s">
        <v>192</v>
      </c>
      <c r="D17" t="s">
        <v>193</v>
      </c>
      <c r="E17">
        <v>27.73</v>
      </c>
      <c r="F17">
        <v>0</v>
      </c>
      <c r="G17">
        <v>0</v>
      </c>
      <c r="H17">
        <v>68.069999999999993</v>
      </c>
      <c r="I17">
        <v>1</v>
      </c>
      <c r="J17">
        <v>0</v>
      </c>
      <c r="K17">
        <v>12.78</v>
      </c>
      <c r="L17">
        <v>0</v>
      </c>
      <c r="M17">
        <v>0</v>
      </c>
      <c r="N17">
        <v>29.23</v>
      </c>
      <c r="O17">
        <v>1</v>
      </c>
      <c r="P17">
        <v>0</v>
      </c>
      <c r="Q17">
        <v>19.41</v>
      </c>
      <c r="R17">
        <v>0</v>
      </c>
      <c r="S17">
        <v>0</v>
      </c>
      <c r="T17">
        <v>49.33</v>
      </c>
      <c r="U17">
        <v>1</v>
      </c>
      <c r="V17">
        <v>0</v>
      </c>
      <c r="W17">
        <v>3</v>
      </c>
      <c r="X17">
        <v>4</v>
      </c>
      <c r="Y17">
        <v>3</v>
      </c>
    </row>
    <row r="18" spans="1:25">
      <c r="A18">
        <v>17</v>
      </c>
      <c r="B18">
        <v>27</v>
      </c>
      <c r="C18" t="s">
        <v>190</v>
      </c>
      <c r="D18" t="s">
        <v>193</v>
      </c>
      <c r="E18">
        <v>17.809999999999999</v>
      </c>
      <c r="F18">
        <v>0</v>
      </c>
      <c r="G18">
        <v>0</v>
      </c>
      <c r="H18">
        <v>16.260000000000002</v>
      </c>
      <c r="I18">
        <v>0</v>
      </c>
      <c r="J18">
        <v>0</v>
      </c>
      <c r="K18">
        <v>12.05</v>
      </c>
      <c r="L18">
        <v>0</v>
      </c>
      <c r="M18">
        <v>0</v>
      </c>
      <c r="N18">
        <v>11.85</v>
      </c>
      <c r="O18">
        <v>0</v>
      </c>
      <c r="P18">
        <v>1</v>
      </c>
      <c r="Q18">
        <v>11.31</v>
      </c>
      <c r="R18">
        <v>0</v>
      </c>
      <c r="S18">
        <v>0</v>
      </c>
      <c r="T18">
        <v>32.72</v>
      </c>
      <c r="U18">
        <v>0</v>
      </c>
      <c r="V18">
        <v>1</v>
      </c>
      <c r="W18">
        <v>5</v>
      </c>
      <c r="X18">
        <v>6</v>
      </c>
      <c r="Y18">
        <v>3</v>
      </c>
    </row>
    <row r="19" spans="1:25">
      <c r="A19">
        <v>18</v>
      </c>
      <c r="B19">
        <v>29</v>
      </c>
      <c r="C19" t="s">
        <v>192</v>
      </c>
      <c r="D19" t="s">
        <v>193</v>
      </c>
      <c r="E19">
        <v>23.86</v>
      </c>
      <c r="F19">
        <v>0</v>
      </c>
      <c r="G19">
        <v>0</v>
      </c>
      <c r="H19">
        <v>11.6</v>
      </c>
      <c r="I19">
        <v>0</v>
      </c>
      <c r="J19">
        <v>0</v>
      </c>
      <c r="K19">
        <v>7.66</v>
      </c>
      <c r="L19">
        <v>0</v>
      </c>
      <c r="M19">
        <v>0</v>
      </c>
      <c r="N19">
        <v>51.27</v>
      </c>
      <c r="O19">
        <v>1</v>
      </c>
      <c r="P19">
        <v>0</v>
      </c>
      <c r="Q19">
        <v>24.81</v>
      </c>
      <c r="R19">
        <v>0</v>
      </c>
      <c r="S19">
        <v>0</v>
      </c>
      <c r="T19">
        <v>48.25</v>
      </c>
      <c r="U19">
        <v>0</v>
      </c>
      <c r="V19">
        <v>0</v>
      </c>
      <c r="W19">
        <v>9</v>
      </c>
      <c r="X19">
        <v>7</v>
      </c>
      <c r="Y19">
        <v>5</v>
      </c>
    </row>
    <row r="20" spans="1:25">
      <c r="A20">
        <v>19</v>
      </c>
      <c r="B20">
        <v>31</v>
      </c>
      <c r="C20" t="s">
        <v>192</v>
      </c>
      <c r="D20" t="s">
        <v>194</v>
      </c>
      <c r="E20">
        <v>15.21</v>
      </c>
      <c r="F20">
        <v>0</v>
      </c>
      <c r="G20">
        <v>0</v>
      </c>
      <c r="H20">
        <v>14.62</v>
      </c>
      <c r="I20">
        <v>0</v>
      </c>
      <c r="J20">
        <v>0</v>
      </c>
      <c r="K20">
        <v>13.05</v>
      </c>
      <c r="L20">
        <v>0</v>
      </c>
      <c r="M20">
        <v>0</v>
      </c>
      <c r="N20">
        <v>13.55</v>
      </c>
      <c r="O20">
        <v>0</v>
      </c>
      <c r="P20">
        <v>0</v>
      </c>
      <c r="Q20">
        <v>54.18</v>
      </c>
      <c r="R20">
        <v>1</v>
      </c>
      <c r="S20">
        <v>0</v>
      </c>
      <c r="T20">
        <v>54.18</v>
      </c>
      <c r="U20">
        <v>1</v>
      </c>
      <c r="V20">
        <v>0</v>
      </c>
      <c r="W20">
        <v>8</v>
      </c>
      <c r="X20">
        <v>10</v>
      </c>
      <c r="Y20">
        <v>3</v>
      </c>
    </row>
    <row r="21" spans="1:25">
      <c r="A21">
        <v>20</v>
      </c>
      <c r="B21">
        <v>38</v>
      </c>
      <c r="C21" t="s">
        <v>190</v>
      </c>
      <c r="D21" t="s">
        <v>194</v>
      </c>
      <c r="E21">
        <v>14.96</v>
      </c>
      <c r="F21">
        <v>0</v>
      </c>
      <c r="G21">
        <v>0</v>
      </c>
      <c r="H21">
        <v>63.55</v>
      </c>
      <c r="I21">
        <v>1</v>
      </c>
      <c r="J21">
        <v>0</v>
      </c>
      <c r="K21">
        <v>11.63</v>
      </c>
      <c r="L21">
        <v>0</v>
      </c>
      <c r="M21">
        <v>0</v>
      </c>
      <c r="N21">
        <v>27.8</v>
      </c>
      <c r="O21">
        <v>0</v>
      </c>
      <c r="P21">
        <v>0</v>
      </c>
      <c r="Q21">
        <v>10.88</v>
      </c>
      <c r="R21">
        <v>0</v>
      </c>
      <c r="S21">
        <v>0</v>
      </c>
      <c r="T21">
        <v>50.77</v>
      </c>
      <c r="U21">
        <v>1</v>
      </c>
      <c r="V21">
        <v>0</v>
      </c>
      <c r="W21">
        <v>6</v>
      </c>
      <c r="X21">
        <v>5</v>
      </c>
      <c r="Y21">
        <v>3</v>
      </c>
    </row>
    <row r="22" spans="1:25">
      <c r="A22">
        <v>21</v>
      </c>
      <c r="B22">
        <v>30</v>
      </c>
      <c r="C22" t="s">
        <v>192</v>
      </c>
      <c r="D22" t="s">
        <v>191</v>
      </c>
      <c r="E22">
        <v>18.100000000000001</v>
      </c>
      <c r="F22">
        <v>0</v>
      </c>
      <c r="G22">
        <v>0</v>
      </c>
      <c r="H22">
        <v>27.25</v>
      </c>
      <c r="I22">
        <v>0</v>
      </c>
      <c r="J22">
        <v>0</v>
      </c>
      <c r="K22">
        <v>17.55</v>
      </c>
      <c r="L22">
        <v>0</v>
      </c>
      <c r="M22">
        <v>0</v>
      </c>
      <c r="N22">
        <v>12.88</v>
      </c>
      <c r="O22">
        <v>0</v>
      </c>
      <c r="P22">
        <v>0</v>
      </c>
      <c r="Q22">
        <v>9.31</v>
      </c>
      <c r="R22">
        <v>0</v>
      </c>
      <c r="S22">
        <v>0</v>
      </c>
      <c r="T22">
        <v>15.7</v>
      </c>
      <c r="U22">
        <v>0</v>
      </c>
      <c r="V22">
        <v>0</v>
      </c>
      <c r="W22">
        <v>7</v>
      </c>
      <c r="X22">
        <v>6</v>
      </c>
      <c r="Y22">
        <v>9</v>
      </c>
    </row>
    <row r="23" spans="1:25">
      <c r="A23">
        <v>22</v>
      </c>
      <c r="B23">
        <v>33</v>
      </c>
      <c r="C23" t="s">
        <v>192</v>
      </c>
      <c r="D23" t="s">
        <v>191</v>
      </c>
      <c r="E23">
        <v>38.65</v>
      </c>
      <c r="F23">
        <v>0</v>
      </c>
      <c r="G23">
        <v>0</v>
      </c>
      <c r="H23">
        <v>27.45</v>
      </c>
      <c r="I23">
        <v>0</v>
      </c>
      <c r="J23">
        <v>0</v>
      </c>
      <c r="K23">
        <v>17.23</v>
      </c>
      <c r="L23">
        <v>0</v>
      </c>
      <c r="M23">
        <v>0</v>
      </c>
      <c r="N23">
        <v>54</v>
      </c>
      <c r="O23">
        <v>1</v>
      </c>
      <c r="P23">
        <v>0</v>
      </c>
      <c r="Q23">
        <v>22.96</v>
      </c>
      <c r="R23">
        <v>0</v>
      </c>
      <c r="S23">
        <v>0</v>
      </c>
      <c r="T23">
        <v>17.48</v>
      </c>
      <c r="U23">
        <v>0</v>
      </c>
      <c r="V23">
        <v>0</v>
      </c>
      <c r="W23">
        <v>4</v>
      </c>
      <c r="X23">
        <v>2</v>
      </c>
      <c r="Y23">
        <v>6</v>
      </c>
    </row>
    <row r="24" spans="1:25">
      <c r="A24">
        <v>23</v>
      </c>
      <c r="B24">
        <v>31</v>
      </c>
      <c r="C24" t="s">
        <v>192</v>
      </c>
      <c r="D24" t="s">
        <v>191</v>
      </c>
      <c r="E24">
        <v>12.93</v>
      </c>
      <c r="F24">
        <v>0</v>
      </c>
      <c r="G24">
        <v>0</v>
      </c>
      <c r="H24">
        <v>48.22</v>
      </c>
      <c r="I24">
        <v>0</v>
      </c>
      <c r="J24">
        <v>0</v>
      </c>
      <c r="K24">
        <v>12.35</v>
      </c>
      <c r="L24">
        <v>0</v>
      </c>
      <c r="M24">
        <v>0</v>
      </c>
      <c r="N24">
        <v>19.55</v>
      </c>
      <c r="O24">
        <v>0</v>
      </c>
      <c r="P24">
        <v>0</v>
      </c>
      <c r="Q24">
        <v>22.36</v>
      </c>
      <c r="R24">
        <v>0</v>
      </c>
      <c r="S24">
        <v>0</v>
      </c>
      <c r="T24">
        <v>27.68</v>
      </c>
      <c r="U24">
        <v>0</v>
      </c>
      <c r="V24">
        <v>0</v>
      </c>
      <c r="W24">
        <v>3</v>
      </c>
      <c r="X24">
        <v>2</v>
      </c>
      <c r="Y24">
        <v>6</v>
      </c>
    </row>
    <row r="25" spans="1:25">
      <c r="A25">
        <v>24</v>
      </c>
      <c r="B25">
        <v>29</v>
      </c>
      <c r="C25" t="s">
        <v>192</v>
      </c>
      <c r="D25" t="s">
        <v>191</v>
      </c>
      <c r="E25">
        <v>11.86</v>
      </c>
      <c r="F25">
        <v>0</v>
      </c>
      <c r="G25">
        <v>0</v>
      </c>
      <c r="H25">
        <v>16.68</v>
      </c>
      <c r="I25">
        <v>0</v>
      </c>
      <c r="J25">
        <v>0</v>
      </c>
      <c r="K25">
        <v>10.71</v>
      </c>
      <c r="L25">
        <v>0</v>
      </c>
      <c r="M25">
        <v>0</v>
      </c>
      <c r="N25">
        <v>13.45</v>
      </c>
      <c r="O25">
        <v>0</v>
      </c>
      <c r="P25">
        <v>0</v>
      </c>
      <c r="Q25">
        <v>10.88</v>
      </c>
      <c r="R25">
        <v>0</v>
      </c>
      <c r="S25">
        <v>0</v>
      </c>
      <c r="T25">
        <v>28.18</v>
      </c>
      <c r="U25">
        <v>0</v>
      </c>
      <c r="V25">
        <v>0</v>
      </c>
      <c r="W25">
        <v>7</v>
      </c>
      <c r="X25">
        <v>4</v>
      </c>
      <c r="Y25">
        <v>5</v>
      </c>
    </row>
    <row r="26" spans="1:25">
      <c r="A26">
        <v>25</v>
      </c>
      <c r="B26">
        <v>26</v>
      </c>
      <c r="C26" t="s">
        <v>192</v>
      </c>
      <c r="D26" t="s">
        <v>191</v>
      </c>
      <c r="E26">
        <v>17.28</v>
      </c>
      <c r="F26">
        <v>0</v>
      </c>
      <c r="G26">
        <v>0</v>
      </c>
      <c r="H26">
        <v>27.29</v>
      </c>
      <c r="I26">
        <v>0</v>
      </c>
      <c r="J26">
        <v>1</v>
      </c>
      <c r="K26">
        <v>14.31</v>
      </c>
      <c r="L26">
        <v>0</v>
      </c>
      <c r="M26">
        <v>0</v>
      </c>
      <c r="N26" t="s">
        <v>20</v>
      </c>
      <c r="O26">
        <v>0</v>
      </c>
      <c r="P26">
        <v>0</v>
      </c>
      <c r="Q26">
        <v>20.79</v>
      </c>
      <c r="R26">
        <v>0</v>
      </c>
      <c r="S26">
        <v>0</v>
      </c>
      <c r="T26">
        <v>20.59</v>
      </c>
      <c r="U26">
        <v>0</v>
      </c>
      <c r="V26">
        <v>0</v>
      </c>
      <c r="W26">
        <v>5</v>
      </c>
      <c r="X26">
        <v>9</v>
      </c>
      <c r="Y26">
        <v>7</v>
      </c>
    </row>
    <row r="27" spans="1:25">
      <c r="A27">
        <v>26</v>
      </c>
      <c r="B27">
        <v>25</v>
      </c>
      <c r="C27" t="s">
        <v>192</v>
      </c>
      <c r="D27" t="s">
        <v>191</v>
      </c>
      <c r="E27">
        <v>20.18</v>
      </c>
      <c r="F27">
        <v>0</v>
      </c>
      <c r="G27">
        <v>0</v>
      </c>
      <c r="H27">
        <v>20.81</v>
      </c>
      <c r="I27">
        <v>0</v>
      </c>
      <c r="J27">
        <v>0</v>
      </c>
      <c r="K27">
        <v>12.84</v>
      </c>
      <c r="L27">
        <v>0</v>
      </c>
      <c r="M27">
        <v>0</v>
      </c>
      <c r="N27">
        <v>17.989999999999998</v>
      </c>
      <c r="O27">
        <v>0</v>
      </c>
      <c r="P27">
        <v>0</v>
      </c>
      <c r="Q27">
        <v>31.89</v>
      </c>
      <c r="R27">
        <v>0</v>
      </c>
      <c r="S27">
        <v>0</v>
      </c>
      <c r="T27">
        <v>25.54</v>
      </c>
      <c r="U27">
        <v>0</v>
      </c>
      <c r="V27">
        <v>2</v>
      </c>
      <c r="W27">
        <v>7</v>
      </c>
      <c r="X27">
        <v>9</v>
      </c>
      <c r="Y27">
        <v>7</v>
      </c>
    </row>
    <row r="28" spans="1:25">
      <c r="A28">
        <v>27</v>
      </c>
      <c r="B28">
        <v>25</v>
      </c>
      <c r="C28" t="s">
        <v>192</v>
      </c>
      <c r="D28" t="s">
        <v>191</v>
      </c>
      <c r="E28">
        <v>8.68</v>
      </c>
      <c r="F28">
        <v>0</v>
      </c>
      <c r="G28">
        <v>0</v>
      </c>
      <c r="H28">
        <v>30.54</v>
      </c>
      <c r="I28">
        <v>0</v>
      </c>
      <c r="J28">
        <v>3</v>
      </c>
      <c r="K28">
        <v>12.28</v>
      </c>
      <c r="L28">
        <v>0</v>
      </c>
      <c r="M28">
        <v>0</v>
      </c>
      <c r="N28">
        <v>11.43</v>
      </c>
      <c r="O28">
        <v>0</v>
      </c>
      <c r="P28">
        <v>0</v>
      </c>
      <c r="Q28">
        <v>8.7899999999999991</v>
      </c>
      <c r="R28">
        <v>0</v>
      </c>
      <c r="S28">
        <v>0</v>
      </c>
      <c r="T28">
        <v>14.21</v>
      </c>
      <c r="U28">
        <v>0</v>
      </c>
      <c r="V28">
        <v>0</v>
      </c>
      <c r="W28">
        <v>7</v>
      </c>
      <c r="X28">
        <v>9</v>
      </c>
      <c r="Y28">
        <v>7</v>
      </c>
    </row>
    <row r="29" spans="1:25">
      <c r="A29">
        <v>28</v>
      </c>
      <c r="B29">
        <v>23</v>
      </c>
      <c r="C29" t="s">
        <v>192</v>
      </c>
      <c r="D29" t="s">
        <v>191</v>
      </c>
      <c r="E29">
        <v>16.39</v>
      </c>
      <c r="F29">
        <v>0</v>
      </c>
      <c r="G29">
        <v>0</v>
      </c>
      <c r="H29">
        <v>14.61</v>
      </c>
      <c r="I29">
        <v>0</v>
      </c>
      <c r="J29">
        <v>0</v>
      </c>
      <c r="K29">
        <v>5.36</v>
      </c>
      <c r="L29">
        <v>0</v>
      </c>
      <c r="M29">
        <v>0</v>
      </c>
      <c r="N29">
        <v>8.19</v>
      </c>
      <c r="O29">
        <v>0</v>
      </c>
      <c r="P29">
        <v>0</v>
      </c>
      <c r="Q29">
        <v>6.83</v>
      </c>
      <c r="R29">
        <v>0</v>
      </c>
      <c r="S29">
        <v>0</v>
      </c>
      <c r="T29">
        <v>19.11</v>
      </c>
      <c r="U29">
        <v>0</v>
      </c>
      <c r="V29">
        <v>0</v>
      </c>
      <c r="W29">
        <v>2</v>
      </c>
      <c r="X29">
        <v>7</v>
      </c>
      <c r="Y29">
        <v>4</v>
      </c>
    </row>
    <row r="30" spans="1:25">
      <c r="A30">
        <v>29</v>
      </c>
      <c r="B30">
        <v>45</v>
      </c>
      <c r="C30" t="s">
        <v>190</v>
      </c>
      <c r="D30" t="s">
        <v>191</v>
      </c>
      <c r="E30">
        <v>20.059999999999999</v>
      </c>
      <c r="F30">
        <v>0</v>
      </c>
      <c r="G30">
        <v>0</v>
      </c>
      <c r="H30">
        <v>19.95</v>
      </c>
      <c r="I30">
        <v>0</v>
      </c>
      <c r="J30">
        <v>0</v>
      </c>
      <c r="K30">
        <v>11.1</v>
      </c>
      <c r="L30">
        <v>0</v>
      </c>
      <c r="M30">
        <v>0</v>
      </c>
      <c r="N30">
        <v>20.88</v>
      </c>
      <c r="O30">
        <v>0</v>
      </c>
      <c r="P30">
        <v>0</v>
      </c>
      <c r="Q30">
        <v>8.85</v>
      </c>
      <c r="R30">
        <v>0</v>
      </c>
      <c r="S30">
        <v>0</v>
      </c>
      <c r="T30">
        <v>11.05</v>
      </c>
      <c r="U30">
        <v>0</v>
      </c>
      <c r="V30">
        <v>0</v>
      </c>
      <c r="W30">
        <v>8</v>
      </c>
      <c r="X30">
        <v>6</v>
      </c>
      <c r="Y30">
        <v>5</v>
      </c>
    </row>
    <row r="31" spans="1:25">
      <c r="A31">
        <v>30</v>
      </c>
      <c r="B31">
        <v>45</v>
      </c>
      <c r="C31" t="s">
        <v>190</v>
      </c>
      <c r="D31" t="s">
        <v>191</v>
      </c>
      <c r="E31">
        <v>24.58</v>
      </c>
      <c r="F31">
        <v>0</v>
      </c>
      <c r="G31">
        <v>0</v>
      </c>
      <c r="H31">
        <v>32.82</v>
      </c>
      <c r="I31">
        <v>0</v>
      </c>
      <c r="J31">
        <v>0</v>
      </c>
      <c r="K31">
        <v>14.23</v>
      </c>
      <c r="L31">
        <v>0</v>
      </c>
      <c r="M31">
        <v>0</v>
      </c>
      <c r="N31">
        <v>17</v>
      </c>
      <c r="O31">
        <v>0</v>
      </c>
      <c r="P31">
        <v>0</v>
      </c>
      <c r="Q31">
        <v>28.08</v>
      </c>
      <c r="R31">
        <v>0</v>
      </c>
      <c r="S31">
        <v>0</v>
      </c>
      <c r="T31">
        <v>62.59</v>
      </c>
      <c r="U31">
        <v>1</v>
      </c>
      <c r="V31">
        <v>2</v>
      </c>
      <c r="W31">
        <v>5</v>
      </c>
      <c r="X31">
        <v>8</v>
      </c>
      <c r="Y31">
        <v>6</v>
      </c>
    </row>
    <row r="32" spans="1:25">
      <c r="A32">
        <v>31</v>
      </c>
      <c r="B32">
        <v>54</v>
      </c>
      <c r="C32" t="s">
        <v>192</v>
      </c>
      <c r="D32" t="s">
        <v>191</v>
      </c>
      <c r="E32">
        <v>52.92</v>
      </c>
      <c r="F32">
        <v>1</v>
      </c>
      <c r="G32">
        <v>0</v>
      </c>
      <c r="H32">
        <v>22.4</v>
      </c>
      <c r="I32">
        <v>0</v>
      </c>
      <c r="J32">
        <v>0</v>
      </c>
      <c r="K32">
        <v>17.43</v>
      </c>
      <c r="L32">
        <v>0</v>
      </c>
      <c r="M32">
        <v>0</v>
      </c>
      <c r="N32">
        <v>47.01</v>
      </c>
      <c r="O32">
        <v>1</v>
      </c>
      <c r="P32">
        <v>1</v>
      </c>
      <c r="Q32">
        <v>68.13</v>
      </c>
      <c r="R32">
        <v>1</v>
      </c>
      <c r="S32">
        <v>1</v>
      </c>
      <c r="T32">
        <v>66.33</v>
      </c>
      <c r="U32">
        <v>1</v>
      </c>
      <c r="V32">
        <v>1</v>
      </c>
      <c r="W32">
        <v>5</v>
      </c>
      <c r="X32">
        <v>8</v>
      </c>
      <c r="Y32">
        <v>5</v>
      </c>
    </row>
    <row r="33" spans="1:25">
      <c r="A33">
        <v>32</v>
      </c>
      <c r="B33">
        <v>32</v>
      </c>
      <c r="C33" t="s">
        <v>192</v>
      </c>
      <c r="D33" t="s">
        <v>191</v>
      </c>
      <c r="E33">
        <v>23.8</v>
      </c>
      <c r="F33">
        <v>0</v>
      </c>
      <c r="G33">
        <v>0</v>
      </c>
      <c r="H33">
        <v>27.89</v>
      </c>
      <c r="I33">
        <v>0</v>
      </c>
      <c r="J33">
        <v>0</v>
      </c>
      <c r="K33">
        <v>10.31</v>
      </c>
      <c r="L33">
        <v>0</v>
      </c>
      <c r="M33">
        <v>0</v>
      </c>
      <c r="N33">
        <v>17.73</v>
      </c>
      <c r="O33">
        <v>0</v>
      </c>
      <c r="P33">
        <v>0</v>
      </c>
      <c r="Q33">
        <v>23.88</v>
      </c>
      <c r="R33">
        <v>0</v>
      </c>
      <c r="S33">
        <v>0</v>
      </c>
      <c r="T33">
        <v>22.83</v>
      </c>
      <c r="U33">
        <v>0</v>
      </c>
      <c r="V33">
        <v>0</v>
      </c>
      <c r="W33">
        <v>5</v>
      </c>
      <c r="X33">
        <v>6</v>
      </c>
      <c r="Y33">
        <v>5</v>
      </c>
    </row>
    <row r="34" spans="1:25">
      <c r="A34">
        <v>33</v>
      </c>
      <c r="B34">
        <v>23</v>
      </c>
      <c r="C34" t="s">
        <v>192</v>
      </c>
      <c r="D34" t="s">
        <v>191</v>
      </c>
      <c r="E34">
        <v>22.08</v>
      </c>
      <c r="F34">
        <v>0</v>
      </c>
      <c r="G34">
        <v>0</v>
      </c>
      <c r="H34">
        <v>17.18</v>
      </c>
      <c r="I34">
        <v>0</v>
      </c>
      <c r="J34">
        <v>0</v>
      </c>
      <c r="K34">
        <v>90.22</v>
      </c>
      <c r="L34">
        <v>1</v>
      </c>
      <c r="M34">
        <v>1</v>
      </c>
      <c r="N34">
        <v>19.53</v>
      </c>
      <c r="O34">
        <v>0</v>
      </c>
      <c r="P34">
        <v>1</v>
      </c>
      <c r="Q34">
        <v>42.1</v>
      </c>
      <c r="R34">
        <v>0</v>
      </c>
      <c r="S34">
        <v>3</v>
      </c>
      <c r="T34">
        <v>36.1</v>
      </c>
      <c r="U34">
        <v>0</v>
      </c>
      <c r="V34">
        <v>3</v>
      </c>
      <c r="W34">
        <v>6</v>
      </c>
      <c r="X34">
        <v>4</v>
      </c>
      <c r="Y34">
        <v>7</v>
      </c>
    </row>
    <row r="35" spans="1:25">
      <c r="A35">
        <v>34</v>
      </c>
      <c r="B35">
        <v>37</v>
      </c>
      <c r="C35" t="s">
        <v>190</v>
      </c>
      <c r="D35" t="s">
        <v>191</v>
      </c>
      <c r="E35">
        <v>11.58</v>
      </c>
      <c r="F35">
        <v>0</v>
      </c>
      <c r="G35">
        <v>0</v>
      </c>
      <c r="H35">
        <v>21.07</v>
      </c>
      <c r="I35">
        <v>0</v>
      </c>
      <c r="J35">
        <v>0</v>
      </c>
      <c r="K35">
        <v>10.45</v>
      </c>
      <c r="L35">
        <v>0</v>
      </c>
      <c r="M35">
        <v>0</v>
      </c>
      <c r="N35">
        <v>15.11</v>
      </c>
      <c r="O35">
        <v>0</v>
      </c>
      <c r="P35">
        <v>0</v>
      </c>
      <c r="Q35">
        <v>11.43</v>
      </c>
      <c r="R35">
        <v>0</v>
      </c>
      <c r="S35">
        <v>0</v>
      </c>
      <c r="T35">
        <v>19.48</v>
      </c>
      <c r="U35">
        <v>0</v>
      </c>
      <c r="V35">
        <v>0</v>
      </c>
      <c r="W35">
        <v>9</v>
      </c>
      <c r="X35">
        <v>9</v>
      </c>
      <c r="Y35">
        <v>9</v>
      </c>
    </row>
    <row r="36" spans="1:25">
      <c r="A36">
        <v>35</v>
      </c>
      <c r="B36">
        <v>35</v>
      </c>
      <c r="C36" t="s">
        <v>192</v>
      </c>
      <c r="D36" t="s">
        <v>191</v>
      </c>
      <c r="E36">
        <v>14.63</v>
      </c>
      <c r="F36">
        <v>0</v>
      </c>
      <c r="G36">
        <v>0</v>
      </c>
      <c r="H36">
        <v>19.809999999999999</v>
      </c>
      <c r="I36">
        <v>0</v>
      </c>
      <c r="J36">
        <v>0</v>
      </c>
      <c r="K36">
        <v>13.05</v>
      </c>
      <c r="L36">
        <v>0</v>
      </c>
      <c r="M36">
        <v>0</v>
      </c>
      <c r="N36">
        <v>16.8</v>
      </c>
      <c r="O36">
        <v>0</v>
      </c>
      <c r="P36">
        <v>0</v>
      </c>
      <c r="Q36">
        <v>11.98</v>
      </c>
      <c r="R36">
        <v>0</v>
      </c>
      <c r="S36">
        <v>0</v>
      </c>
      <c r="T36">
        <v>41.78</v>
      </c>
      <c r="U36">
        <v>1</v>
      </c>
      <c r="V36">
        <v>0</v>
      </c>
      <c r="W36">
        <v>8</v>
      </c>
      <c r="X36">
        <v>9</v>
      </c>
      <c r="Y36">
        <v>8</v>
      </c>
    </row>
    <row r="37" spans="1:25">
      <c r="A37">
        <v>36</v>
      </c>
      <c r="B37">
        <v>43</v>
      </c>
      <c r="C37" t="s">
        <v>192</v>
      </c>
      <c r="D37" t="s">
        <v>191</v>
      </c>
      <c r="E37">
        <v>22.41</v>
      </c>
      <c r="F37">
        <v>0</v>
      </c>
      <c r="G37">
        <v>0</v>
      </c>
      <c r="H37">
        <v>30.4</v>
      </c>
      <c r="I37">
        <v>0</v>
      </c>
      <c r="J37">
        <v>3</v>
      </c>
      <c r="K37">
        <v>13.48</v>
      </c>
      <c r="L37">
        <v>0</v>
      </c>
      <c r="M37">
        <v>0</v>
      </c>
      <c r="N37">
        <v>43.12</v>
      </c>
      <c r="O37">
        <v>1</v>
      </c>
      <c r="P37">
        <v>2</v>
      </c>
      <c r="Q37">
        <v>21.6</v>
      </c>
      <c r="R37">
        <v>0</v>
      </c>
      <c r="S37">
        <v>0</v>
      </c>
      <c r="T37">
        <v>40.619999999999997</v>
      </c>
      <c r="U37">
        <v>0</v>
      </c>
      <c r="V37">
        <v>0</v>
      </c>
      <c r="W37">
        <v>6</v>
      </c>
      <c r="X37">
        <v>9</v>
      </c>
      <c r="Y37">
        <v>8</v>
      </c>
    </row>
    <row r="38" spans="1:25">
      <c r="A38">
        <v>37</v>
      </c>
      <c r="B38">
        <v>34</v>
      </c>
      <c r="C38" t="s">
        <v>190</v>
      </c>
      <c r="D38" t="s">
        <v>191</v>
      </c>
      <c r="E38">
        <v>9.15</v>
      </c>
      <c r="F38">
        <v>0</v>
      </c>
      <c r="G38">
        <v>0</v>
      </c>
      <c r="H38">
        <v>15.85</v>
      </c>
      <c r="I38">
        <v>0</v>
      </c>
      <c r="J38">
        <v>0</v>
      </c>
      <c r="K38">
        <v>7.21</v>
      </c>
      <c r="L38">
        <v>0</v>
      </c>
      <c r="M38">
        <v>0</v>
      </c>
      <c r="N38">
        <v>10.16</v>
      </c>
      <c r="O38">
        <v>0</v>
      </c>
      <c r="P38">
        <v>0</v>
      </c>
      <c r="Q38">
        <v>6.11</v>
      </c>
      <c r="R38">
        <v>0</v>
      </c>
      <c r="S38">
        <v>0</v>
      </c>
      <c r="T38">
        <v>19.079999999999998</v>
      </c>
      <c r="U38">
        <v>0</v>
      </c>
      <c r="V38">
        <v>0</v>
      </c>
      <c r="W38">
        <v>9</v>
      </c>
      <c r="X38">
        <v>10</v>
      </c>
      <c r="Y38">
        <v>7</v>
      </c>
    </row>
    <row r="39" spans="1:25">
      <c r="A39">
        <v>38</v>
      </c>
      <c r="B39">
        <v>21</v>
      </c>
      <c r="C39" t="s">
        <v>192</v>
      </c>
      <c r="D39" t="s">
        <v>191</v>
      </c>
      <c r="E39">
        <v>19.25</v>
      </c>
      <c r="F39">
        <v>0</v>
      </c>
      <c r="G39">
        <v>0</v>
      </c>
      <c r="H39">
        <v>19.55</v>
      </c>
      <c r="I39">
        <v>0</v>
      </c>
      <c r="J39">
        <v>0</v>
      </c>
      <c r="K39">
        <v>8.1300000000000008</v>
      </c>
      <c r="L39">
        <v>0</v>
      </c>
      <c r="M39">
        <v>0</v>
      </c>
      <c r="N39">
        <v>10.11</v>
      </c>
      <c r="O39">
        <v>0</v>
      </c>
      <c r="P39">
        <v>0</v>
      </c>
      <c r="Q39">
        <v>13.68</v>
      </c>
      <c r="R39">
        <v>0</v>
      </c>
      <c r="S39">
        <v>0</v>
      </c>
      <c r="T39">
        <v>22.48</v>
      </c>
      <c r="U39">
        <v>0</v>
      </c>
      <c r="V39">
        <v>0</v>
      </c>
      <c r="W39">
        <v>6</v>
      </c>
      <c r="X39">
        <v>7</v>
      </c>
      <c r="Y39">
        <v>8</v>
      </c>
    </row>
    <row r="40" spans="1:25">
      <c r="A40">
        <v>39</v>
      </c>
      <c r="B40">
        <v>26</v>
      </c>
      <c r="C40" t="s">
        <v>190</v>
      </c>
      <c r="D40" t="s">
        <v>191</v>
      </c>
      <c r="E40">
        <v>10.73</v>
      </c>
      <c r="F40">
        <v>0</v>
      </c>
      <c r="G40">
        <v>0</v>
      </c>
      <c r="H40">
        <v>16.36</v>
      </c>
      <c r="I40">
        <v>0</v>
      </c>
      <c r="J40">
        <v>2</v>
      </c>
      <c r="K40">
        <v>10.26</v>
      </c>
      <c r="L40">
        <v>0</v>
      </c>
      <c r="M40">
        <v>0</v>
      </c>
      <c r="N40">
        <v>33.25</v>
      </c>
      <c r="O40">
        <v>1</v>
      </c>
      <c r="P40">
        <v>2</v>
      </c>
      <c r="Q40">
        <v>15.65</v>
      </c>
      <c r="R40">
        <v>0</v>
      </c>
      <c r="S40">
        <v>0</v>
      </c>
      <c r="T40">
        <v>19.25</v>
      </c>
      <c r="U40">
        <v>0</v>
      </c>
      <c r="V40">
        <v>3</v>
      </c>
      <c r="W40">
        <v>5</v>
      </c>
      <c r="X40">
        <v>8</v>
      </c>
      <c r="Y40">
        <v>6</v>
      </c>
    </row>
    <row r="41" spans="1:25">
      <c r="A41">
        <v>40</v>
      </c>
      <c r="B41">
        <v>44</v>
      </c>
      <c r="C41" t="s">
        <v>192</v>
      </c>
      <c r="D41" t="s">
        <v>191</v>
      </c>
      <c r="E41">
        <v>21.36</v>
      </c>
      <c r="F41">
        <v>0</v>
      </c>
      <c r="G41">
        <v>0</v>
      </c>
      <c r="H41">
        <v>13.41</v>
      </c>
      <c r="I41">
        <v>0</v>
      </c>
      <c r="J41">
        <v>0</v>
      </c>
      <c r="K41">
        <v>6.5</v>
      </c>
      <c r="L41">
        <v>0</v>
      </c>
      <c r="M41">
        <v>0</v>
      </c>
      <c r="N41">
        <v>7.11</v>
      </c>
      <c r="O41">
        <v>0</v>
      </c>
      <c r="P41">
        <v>0</v>
      </c>
      <c r="Q41">
        <v>8.35</v>
      </c>
      <c r="R41">
        <v>0</v>
      </c>
      <c r="S41">
        <v>0</v>
      </c>
      <c r="T41">
        <v>8.91</v>
      </c>
      <c r="U41">
        <v>0</v>
      </c>
      <c r="V41">
        <v>0</v>
      </c>
      <c r="W41">
        <v>4</v>
      </c>
      <c r="X41">
        <v>9</v>
      </c>
      <c r="Y41">
        <v>7</v>
      </c>
    </row>
    <row r="42" spans="1:25">
      <c r="A42">
        <v>41</v>
      </c>
      <c r="B42">
        <v>31</v>
      </c>
      <c r="C42" t="s">
        <v>192</v>
      </c>
      <c r="D42" t="s">
        <v>191</v>
      </c>
      <c r="E42">
        <v>6.3</v>
      </c>
      <c r="F42">
        <v>0</v>
      </c>
      <c r="G42">
        <v>0</v>
      </c>
      <c r="H42">
        <v>19.25</v>
      </c>
      <c r="I42">
        <v>0</v>
      </c>
      <c r="J42">
        <v>0</v>
      </c>
      <c r="K42">
        <v>5.83</v>
      </c>
      <c r="L42">
        <v>0</v>
      </c>
      <c r="M42">
        <v>0</v>
      </c>
      <c r="N42">
        <v>8.31</v>
      </c>
      <c r="O42">
        <v>0</v>
      </c>
      <c r="P42">
        <v>0</v>
      </c>
      <c r="Q42">
        <v>15.83</v>
      </c>
      <c r="R42">
        <v>0</v>
      </c>
      <c r="S42">
        <v>0</v>
      </c>
      <c r="T42">
        <v>10</v>
      </c>
      <c r="U42">
        <v>0</v>
      </c>
      <c r="V42">
        <v>0</v>
      </c>
      <c r="W42">
        <v>5</v>
      </c>
      <c r="X42">
        <v>7</v>
      </c>
      <c r="Y42">
        <v>5</v>
      </c>
    </row>
    <row r="43" spans="1:25">
      <c r="A43">
        <v>42</v>
      </c>
      <c r="B43">
        <v>36</v>
      </c>
      <c r="C43" t="s">
        <v>192</v>
      </c>
      <c r="D43" t="s">
        <v>191</v>
      </c>
      <c r="E43">
        <v>18.2</v>
      </c>
      <c r="F43">
        <v>0</v>
      </c>
      <c r="G43">
        <v>0</v>
      </c>
      <c r="H43">
        <v>35.18</v>
      </c>
      <c r="I43">
        <v>1</v>
      </c>
      <c r="J43">
        <v>0</v>
      </c>
      <c r="K43">
        <v>10.16</v>
      </c>
      <c r="L43">
        <v>0</v>
      </c>
      <c r="M43">
        <v>0</v>
      </c>
      <c r="N43">
        <v>18.010000000000002</v>
      </c>
      <c r="O43">
        <v>0</v>
      </c>
      <c r="P43">
        <v>0</v>
      </c>
      <c r="Q43">
        <v>10.58</v>
      </c>
      <c r="R43">
        <v>0</v>
      </c>
      <c r="S43">
        <v>0</v>
      </c>
      <c r="T43">
        <v>64.25</v>
      </c>
      <c r="U43">
        <v>0</v>
      </c>
      <c r="V43">
        <v>2</v>
      </c>
      <c r="W43">
        <v>9</v>
      </c>
      <c r="X43">
        <v>9</v>
      </c>
      <c r="Y43">
        <v>7</v>
      </c>
    </row>
    <row r="44" spans="1:25">
      <c r="A44">
        <v>43</v>
      </c>
      <c r="B44">
        <v>26</v>
      </c>
      <c r="C44" t="s">
        <v>190</v>
      </c>
      <c r="D44" t="s">
        <v>191</v>
      </c>
      <c r="E44">
        <v>17.11</v>
      </c>
      <c r="F44">
        <v>0</v>
      </c>
      <c r="G44">
        <v>0</v>
      </c>
      <c r="H44">
        <v>15.63</v>
      </c>
      <c r="I44">
        <v>0</v>
      </c>
      <c r="J44">
        <v>0</v>
      </c>
      <c r="K44">
        <v>11.88</v>
      </c>
      <c r="L44">
        <v>0</v>
      </c>
      <c r="M44">
        <v>0</v>
      </c>
      <c r="N44">
        <v>9.9499999999999993</v>
      </c>
      <c r="O44">
        <v>0</v>
      </c>
      <c r="P44">
        <v>0</v>
      </c>
      <c r="Q44">
        <v>11.75</v>
      </c>
      <c r="R44">
        <v>0</v>
      </c>
      <c r="S44">
        <v>0</v>
      </c>
      <c r="T44">
        <v>22</v>
      </c>
      <c r="U44">
        <v>0</v>
      </c>
      <c r="V44">
        <v>0</v>
      </c>
      <c r="W44">
        <v>5</v>
      </c>
      <c r="X44">
        <v>8</v>
      </c>
      <c r="Y44">
        <v>3</v>
      </c>
    </row>
    <row r="45" spans="1:25">
      <c r="A45">
        <v>44</v>
      </c>
      <c r="B45">
        <v>42</v>
      </c>
      <c r="C45" t="s">
        <v>192</v>
      </c>
      <c r="D45" t="s">
        <v>191</v>
      </c>
      <c r="E45">
        <v>11.71</v>
      </c>
      <c r="F45">
        <v>0</v>
      </c>
      <c r="G45">
        <v>0</v>
      </c>
      <c r="H45">
        <v>17.72</v>
      </c>
      <c r="I45">
        <v>0</v>
      </c>
      <c r="J45">
        <v>0</v>
      </c>
      <c r="K45">
        <v>7.06</v>
      </c>
      <c r="L45">
        <v>0</v>
      </c>
      <c r="M45">
        <v>0</v>
      </c>
      <c r="N45">
        <v>12.88</v>
      </c>
      <c r="O45">
        <v>0</v>
      </c>
      <c r="P45">
        <v>0</v>
      </c>
      <c r="Q45">
        <v>26.45</v>
      </c>
      <c r="R45">
        <v>0</v>
      </c>
      <c r="S45">
        <v>0</v>
      </c>
      <c r="T45">
        <v>44.53</v>
      </c>
      <c r="U45">
        <v>1</v>
      </c>
      <c r="V45">
        <v>0</v>
      </c>
      <c r="W45">
        <v>5</v>
      </c>
      <c r="X45">
        <v>5</v>
      </c>
      <c r="Y45">
        <v>6</v>
      </c>
    </row>
    <row r="46" spans="1:25">
      <c r="A46">
        <v>45</v>
      </c>
      <c r="B46">
        <v>48</v>
      </c>
      <c r="C46" t="s">
        <v>192</v>
      </c>
      <c r="D46" t="s">
        <v>191</v>
      </c>
      <c r="E46">
        <v>21.36</v>
      </c>
      <c r="F46">
        <v>0</v>
      </c>
      <c r="G46">
        <v>0</v>
      </c>
      <c r="H46">
        <v>12.86</v>
      </c>
      <c r="I46">
        <v>0</v>
      </c>
      <c r="J46">
        <v>0</v>
      </c>
      <c r="K46">
        <v>21.41</v>
      </c>
      <c r="L46">
        <v>0</v>
      </c>
      <c r="M46">
        <v>0</v>
      </c>
      <c r="N46">
        <v>8.1999999999999993</v>
      </c>
      <c r="O46">
        <v>0</v>
      </c>
      <c r="P46">
        <v>0</v>
      </c>
      <c r="Q46">
        <v>31.23</v>
      </c>
      <c r="R46">
        <v>1</v>
      </c>
      <c r="S46">
        <v>0</v>
      </c>
      <c r="T46">
        <v>15.88</v>
      </c>
      <c r="U46">
        <v>0</v>
      </c>
      <c r="V46">
        <v>0</v>
      </c>
      <c r="W46">
        <v>10</v>
      </c>
      <c r="X46">
        <v>9</v>
      </c>
      <c r="Y46">
        <v>6</v>
      </c>
    </row>
    <row r="47" spans="1:25">
      <c r="A47">
        <v>46</v>
      </c>
      <c r="B47">
        <v>26</v>
      </c>
      <c r="C47" t="s">
        <v>190</v>
      </c>
      <c r="D47" t="s">
        <v>191</v>
      </c>
      <c r="E47">
        <v>12.38</v>
      </c>
      <c r="F47">
        <v>0</v>
      </c>
      <c r="G47">
        <v>0</v>
      </c>
      <c r="H47">
        <v>32.880000000000003</v>
      </c>
      <c r="I47">
        <v>0</v>
      </c>
      <c r="J47">
        <v>0</v>
      </c>
      <c r="K47">
        <v>8.4</v>
      </c>
      <c r="L47">
        <v>0</v>
      </c>
      <c r="M47">
        <v>0</v>
      </c>
      <c r="N47">
        <v>11.16</v>
      </c>
      <c r="O47">
        <v>0</v>
      </c>
      <c r="P47">
        <v>0</v>
      </c>
      <c r="Q47">
        <v>8.16</v>
      </c>
      <c r="R47">
        <v>0</v>
      </c>
      <c r="S47">
        <v>0</v>
      </c>
      <c r="T47">
        <v>21.71</v>
      </c>
      <c r="U47">
        <v>0</v>
      </c>
      <c r="V47">
        <v>0</v>
      </c>
      <c r="W47">
        <v>8</v>
      </c>
      <c r="X47">
        <v>10</v>
      </c>
      <c r="Y47">
        <v>7</v>
      </c>
    </row>
    <row r="48" spans="1:25">
      <c r="A48">
        <v>47</v>
      </c>
      <c r="B48">
        <v>42</v>
      </c>
      <c r="C48" t="s">
        <v>192</v>
      </c>
      <c r="D48" t="s">
        <v>191</v>
      </c>
      <c r="E48">
        <v>63</v>
      </c>
      <c r="F48">
        <v>1</v>
      </c>
      <c r="G48">
        <v>0</v>
      </c>
      <c r="H48">
        <v>21.23</v>
      </c>
      <c r="I48">
        <v>0</v>
      </c>
      <c r="J48">
        <v>0</v>
      </c>
      <c r="K48">
        <v>8.08</v>
      </c>
      <c r="L48">
        <v>0</v>
      </c>
      <c r="M48">
        <v>0</v>
      </c>
      <c r="N48">
        <v>11.8</v>
      </c>
      <c r="O48">
        <v>0</v>
      </c>
      <c r="P48">
        <v>0</v>
      </c>
      <c r="Q48">
        <v>53.25</v>
      </c>
      <c r="R48">
        <v>0</v>
      </c>
      <c r="S48">
        <v>0</v>
      </c>
      <c r="T48">
        <v>41.25</v>
      </c>
      <c r="U48">
        <v>0</v>
      </c>
      <c r="V48">
        <v>3</v>
      </c>
      <c r="W48">
        <v>4</v>
      </c>
      <c r="X48">
        <v>8</v>
      </c>
      <c r="Y48">
        <v>6</v>
      </c>
    </row>
    <row r="49" spans="1:25">
      <c r="A49">
        <v>48</v>
      </c>
      <c r="B49">
        <v>34</v>
      </c>
      <c r="C49" t="s">
        <v>192</v>
      </c>
      <c r="D49" t="s">
        <v>191</v>
      </c>
      <c r="E49">
        <v>13.36</v>
      </c>
      <c r="F49">
        <v>0</v>
      </c>
      <c r="G49">
        <v>0</v>
      </c>
      <c r="H49">
        <v>11.66</v>
      </c>
      <c r="I49">
        <v>0</v>
      </c>
      <c r="J49">
        <v>0</v>
      </c>
      <c r="K49">
        <v>6.95</v>
      </c>
      <c r="L49">
        <v>0</v>
      </c>
      <c r="M49">
        <v>0</v>
      </c>
      <c r="N49">
        <v>25.8</v>
      </c>
      <c r="O49">
        <v>0</v>
      </c>
      <c r="P49">
        <v>0</v>
      </c>
      <c r="Q49">
        <v>6.73</v>
      </c>
      <c r="R49">
        <v>0</v>
      </c>
      <c r="S49">
        <v>0</v>
      </c>
      <c r="T49">
        <v>6.96</v>
      </c>
      <c r="U49">
        <v>0</v>
      </c>
      <c r="V49">
        <v>1</v>
      </c>
      <c r="W49">
        <v>8</v>
      </c>
      <c r="X49">
        <v>7</v>
      </c>
      <c r="Y49">
        <v>9</v>
      </c>
    </row>
    <row r="50" spans="1:25">
      <c r="A50">
        <v>49</v>
      </c>
      <c r="B50">
        <v>42</v>
      </c>
      <c r="C50" t="s">
        <v>192</v>
      </c>
      <c r="D50" t="s">
        <v>193</v>
      </c>
      <c r="E50">
        <v>10.65</v>
      </c>
      <c r="F50">
        <v>0</v>
      </c>
      <c r="G50">
        <v>0</v>
      </c>
      <c r="H50">
        <v>34.549999999999997</v>
      </c>
      <c r="I50">
        <v>0</v>
      </c>
      <c r="J50">
        <v>0</v>
      </c>
      <c r="K50">
        <v>8.2799999999999994</v>
      </c>
      <c r="L50">
        <v>0</v>
      </c>
      <c r="M50">
        <v>0</v>
      </c>
      <c r="N50">
        <v>17.78</v>
      </c>
      <c r="O50">
        <v>0</v>
      </c>
      <c r="P50">
        <v>0</v>
      </c>
      <c r="Q50">
        <v>21.26</v>
      </c>
      <c r="R50">
        <v>0</v>
      </c>
      <c r="S50">
        <v>0</v>
      </c>
      <c r="T50">
        <v>18.100000000000001</v>
      </c>
      <c r="U50">
        <v>0</v>
      </c>
      <c r="V50">
        <v>0</v>
      </c>
      <c r="W50">
        <v>4</v>
      </c>
      <c r="X50">
        <v>8</v>
      </c>
      <c r="Y50">
        <v>4</v>
      </c>
    </row>
    <row r="51" spans="1:25">
      <c r="A51">
        <v>50</v>
      </c>
      <c r="B51">
        <v>40</v>
      </c>
      <c r="C51" t="s">
        <v>190</v>
      </c>
      <c r="D51" t="s">
        <v>193</v>
      </c>
      <c r="E51">
        <v>10.51</v>
      </c>
      <c r="F51">
        <v>0</v>
      </c>
      <c r="G51">
        <v>0</v>
      </c>
      <c r="H51">
        <v>11.06</v>
      </c>
      <c r="I51">
        <v>0</v>
      </c>
      <c r="J51">
        <v>0</v>
      </c>
      <c r="K51">
        <v>5.16</v>
      </c>
      <c r="L51">
        <v>0</v>
      </c>
      <c r="M51">
        <v>0</v>
      </c>
      <c r="N51">
        <v>11.51</v>
      </c>
      <c r="O51">
        <v>0</v>
      </c>
      <c r="P51">
        <v>0</v>
      </c>
      <c r="Q51">
        <v>5.18</v>
      </c>
      <c r="R51">
        <v>0</v>
      </c>
      <c r="S51">
        <v>0</v>
      </c>
      <c r="T51">
        <v>8.68</v>
      </c>
      <c r="U51">
        <v>0</v>
      </c>
      <c r="V51">
        <v>0</v>
      </c>
      <c r="W51">
        <v>9</v>
      </c>
      <c r="X51">
        <v>5</v>
      </c>
      <c r="Y51">
        <v>9</v>
      </c>
    </row>
    <row r="52" spans="1:25">
      <c r="A52">
        <v>51</v>
      </c>
      <c r="B52">
        <v>47</v>
      </c>
      <c r="C52" t="s">
        <v>192</v>
      </c>
      <c r="D52" t="s">
        <v>193</v>
      </c>
      <c r="E52">
        <v>34.75</v>
      </c>
      <c r="F52">
        <v>0</v>
      </c>
      <c r="G52">
        <v>0</v>
      </c>
      <c r="H52">
        <v>29</v>
      </c>
      <c r="I52">
        <v>0</v>
      </c>
      <c r="J52">
        <v>0</v>
      </c>
      <c r="K52">
        <v>10.61</v>
      </c>
      <c r="L52">
        <v>0</v>
      </c>
      <c r="M52">
        <v>0</v>
      </c>
      <c r="N52">
        <v>41.5</v>
      </c>
      <c r="O52">
        <v>1</v>
      </c>
      <c r="P52">
        <v>0</v>
      </c>
      <c r="Q52">
        <v>57.77</v>
      </c>
      <c r="R52">
        <v>1</v>
      </c>
      <c r="S52">
        <v>0</v>
      </c>
      <c r="T52">
        <v>19.760000000000002</v>
      </c>
      <c r="U52">
        <v>0</v>
      </c>
      <c r="V52">
        <v>0</v>
      </c>
      <c r="W52">
        <v>6</v>
      </c>
      <c r="X52">
        <v>8</v>
      </c>
      <c r="Y52">
        <v>3</v>
      </c>
    </row>
    <row r="53" spans="1:25">
      <c r="A53">
        <v>52</v>
      </c>
      <c r="B53">
        <v>29</v>
      </c>
      <c r="C53" t="s">
        <v>192</v>
      </c>
      <c r="D53" t="s">
        <v>193</v>
      </c>
      <c r="E53">
        <v>13.18</v>
      </c>
      <c r="F53">
        <v>0</v>
      </c>
      <c r="G53">
        <v>0</v>
      </c>
      <c r="H53">
        <v>11.41</v>
      </c>
      <c r="I53">
        <v>0</v>
      </c>
      <c r="J53">
        <v>0</v>
      </c>
      <c r="K53">
        <v>6.01</v>
      </c>
      <c r="L53">
        <v>0</v>
      </c>
      <c r="M53">
        <v>0</v>
      </c>
      <c r="N53">
        <v>9.77</v>
      </c>
      <c r="O53">
        <v>0</v>
      </c>
      <c r="P53">
        <v>0</v>
      </c>
      <c r="Q53">
        <v>49.62</v>
      </c>
      <c r="R53">
        <v>1</v>
      </c>
      <c r="S53">
        <v>0</v>
      </c>
      <c r="T53">
        <v>54.32</v>
      </c>
      <c r="U53">
        <v>1</v>
      </c>
      <c r="V53">
        <v>0</v>
      </c>
      <c r="W53">
        <v>7</v>
      </c>
      <c r="X53">
        <v>8</v>
      </c>
      <c r="Y53">
        <v>1</v>
      </c>
    </row>
    <row r="54" spans="1:25">
      <c r="A54">
        <v>53</v>
      </c>
      <c r="B54">
        <v>25</v>
      </c>
      <c r="C54" t="s">
        <v>192</v>
      </c>
      <c r="D54" t="s">
        <v>193</v>
      </c>
      <c r="E54">
        <v>14.5</v>
      </c>
      <c r="F54">
        <v>0</v>
      </c>
      <c r="G54">
        <v>0</v>
      </c>
      <c r="H54">
        <v>40.85</v>
      </c>
      <c r="I54">
        <v>1</v>
      </c>
      <c r="J54">
        <v>0</v>
      </c>
      <c r="K54">
        <v>6.91</v>
      </c>
      <c r="L54">
        <v>0</v>
      </c>
      <c r="M54">
        <v>0</v>
      </c>
      <c r="N54">
        <v>7.95</v>
      </c>
      <c r="O54">
        <v>0</v>
      </c>
      <c r="P54">
        <v>0</v>
      </c>
      <c r="Q54">
        <v>9.7100000000000009</v>
      </c>
      <c r="R54">
        <v>0</v>
      </c>
      <c r="S54">
        <v>0</v>
      </c>
      <c r="T54">
        <v>40.25</v>
      </c>
      <c r="U54">
        <v>1</v>
      </c>
      <c r="V54">
        <v>0</v>
      </c>
      <c r="W54">
        <v>5</v>
      </c>
      <c r="X54">
        <v>8</v>
      </c>
      <c r="Y54">
        <v>3</v>
      </c>
    </row>
    <row r="55" spans="1:25">
      <c r="A55">
        <v>54</v>
      </c>
      <c r="B55">
        <v>26</v>
      </c>
      <c r="C55" t="s">
        <v>190</v>
      </c>
      <c r="D55" t="s">
        <v>193</v>
      </c>
      <c r="E55">
        <v>9.98</v>
      </c>
      <c r="F55">
        <v>0</v>
      </c>
      <c r="G55">
        <v>0</v>
      </c>
      <c r="H55">
        <v>14.1</v>
      </c>
      <c r="I55">
        <v>0</v>
      </c>
      <c r="J55">
        <v>0</v>
      </c>
      <c r="K55">
        <v>12.34</v>
      </c>
      <c r="L55">
        <v>0</v>
      </c>
      <c r="M55">
        <v>0</v>
      </c>
      <c r="N55">
        <v>65.47</v>
      </c>
      <c r="O55">
        <v>1</v>
      </c>
      <c r="P55">
        <v>2</v>
      </c>
      <c r="Q55">
        <v>7.38</v>
      </c>
      <c r="R55">
        <v>0</v>
      </c>
      <c r="S55">
        <v>0</v>
      </c>
      <c r="T55" t="s">
        <v>20</v>
      </c>
      <c r="U55">
        <v>0</v>
      </c>
      <c r="V55">
        <v>0</v>
      </c>
      <c r="W55">
        <v>7</v>
      </c>
      <c r="X55">
        <v>8</v>
      </c>
      <c r="Y55">
        <v>2</v>
      </c>
    </row>
    <row r="56" spans="1:25">
      <c r="A56">
        <v>55</v>
      </c>
      <c r="B56">
        <v>51</v>
      </c>
      <c r="C56" t="s">
        <v>192</v>
      </c>
      <c r="D56" t="s">
        <v>191</v>
      </c>
      <c r="E56">
        <v>8</v>
      </c>
      <c r="F56">
        <v>0</v>
      </c>
      <c r="G56">
        <v>0</v>
      </c>
      <c r="H56">
        <v>22.4</v>
      </c>
      <c r="I56">
        <v>0</v>
      </c>
      <c r="J56">
        <v>0</v>
      </c>
      <c r="K56">
        <v>7.6</v>
      </c>
      <c r="L56">
        <v>0</v>
      </c>
      <c r="M56">
        <v>0</v>
      </c>
      <c r="N56">
        <v>22.9</v>
      </c>
      <c r="O56">
        <v>0</v>
      </c>
      <c r="P56">
        <v>2</v>
      </c>
      <c r="Q56">
        <v>17.71</v>
      </c>
      <c r="R56">
        <v>1</v>
      </c>
      <c r="S56">
        <v>0</v>
      </c>
      <c r="T56">
        <v>37.72</v>
      </c>
      <c r="U56">
        <v>1</v>
      </c>
      <c r="V56">
        <v>0</v>
      </c>
      <c r="W56">
        <v>8</v>
      </c>
      <c r="X56">
        <v>9</v>
      </c>
      <c r="Y56">
        <v>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800E79B17D21B4E8F0018459FB7994E" ma:contentTypeVersion="2" ma:contentTypeDescription="新しいドキュメントを作成します。" ma:contentTypeScope="" ma:versionID="889f6e36f3906b86238cefb5cad121fa">
  <xsd:schema xmlns:xsd="http://www.w3.org/2001/XMLSchema" xmlns:xs="http://www.w3.org/2001/XMLSchema" xmlns:p="http://schemas.microsoft.com/office/2006/metadata/properties" xmlns:ns3="89eebbcd-87f1-41fc-a333-7aa035ff5c89" targetNamespace="http://schemas.microsoft.com/office/2006/metadata/properties" ma:root="true" ma:fieldsID="78e7712fb87ce3a9f73d388ee4444951" ns3:_="">
    <xsd:import namespace="89eebbcd-87f1-41fc-a333-7aa035ff5c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ebbcd-87f1-41fc-a333-7aa035ff5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284504-47A9-4EB8-B694-FBB4DF648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ebbcd-87f1-41fc-a333-7aa035ff5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831D0D-A76D-43FB-ACA7-80A744A4932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9eebbcd-87f1-41fc-a333-7aa035ff5c8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495118E-FFD8-44B9-85CB-A4CFBA1E0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6個のANOVA</vt:lpstr>
      <vt:lpstr>VASANOVA</vt:lpstr>
      <vt:lpstr>MGvsAWS (3)</vt:lpstr>
      <vt:lpstr>MGvsAce (3)</vt:lpstr>
      <vt:lpstr>AWSvsAce (3)</vt:lpstr>
      <vt:lpstr>normalANOVA</vt:lpstr>
      <vt:lpstr>AWSvsAce</vt:lpstr>
      <vt:lpstr>MGvsAce</vt:lpstr>
      <vt:lpstr>MGvsAWS</vt:lpstr>
      <vt:lpstr>imobiANOVA</vt:lpstr>
      <vt:lpstr>MGvsAWS (2)</vt:lpstr>
      <vt:lpstr>MGvsAce (2)</vt:lpstr>
      <vt:lpstr>AWSvsAce (2)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CZ3C16D</dc:creator>
  <cp:lastModifiedBy>Microsoft Office User</cp:lastModifiedBy>
  <dcterms:created xsi:type="dcterms:W3CDTF">2023-03-29T00:19:49Z</dcterms:created>
  <dcterms:modified xsi:type="dcterms:W3CDTF">2023-04-18T10:04:30Z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0x010100A800E79B17D21B4E8F0018459FB7994E</vt:lpwstr>
  </property>
</Properties>
</file>