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10"/>
  <workbookPr showInkAnnotation="0" updateLinks="always" codeName="ThisWorkbook1" autoCompressPictures="0"/>
  <mc:AlternateContent xmlns:mc="http://schemas.openxmlformats.org/markup-compatibility/2006">
    <mc:Choice Requires="x15">
      <x15ac:absPath xmlns:x15ac="http://schemas.microsoft.com/office/spreadsheetml/2010/11/ac" url="/Users/natashahudek/Downloads/"/>
    </mc:Choice>
  </mc:AlternateContent>
  <xr:revisionPtr revIDLastSave="0" documentId="13_ncr:1_{19D8DA17-CF3B-B84B-9F73-B15084167CFF}" xr6:coauthVersionLast="47" xr6:coauthVersionMax="47" xr10:uidLastSave="{00000000-0000-0000-0000-000000000000}"/>
  <bookViews>
    <workbookView xWindow="1200" yWindow="500" windowWidth="27600" windowHeight="17500" tabRatio="782" xr2:uid="{00000000-000D-0000-FFFF-FFFF00000000}"/>
  </bookViews>
  <sheets>
    <sheet name="Extraction Sheet" sheetId="3" r:id="rId1"/>
    <sheet name="Data Dictionary" sheetId="1" r:id="rId2"/>
    <sheet name="Modes of Delivery" sheetId="30" r:id="rId3"/>
    <sheet name="RoB 2.0" sheetId="41" r:id="rId4"/>
    <sheet name="RoB 2.0 Dictionary" sheetId="40" r:id="rId5"/>
  </sheets>
  <externalReferences>
    <externalReference r:id="rId6"/>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U97" i="3" l="1"/>
  <c r="S97" i="3"/>
  <c r="Q97" i="3"/>
  <c r="P116" i="3" l="1"/>
  <c r="T122" i="3" l="1"/>
  <c r="R122" i="3"/>
  <c r="P122" i="3"/>
  <c r="T118" i="3"/>
  <c r="R118" i="3"/>
  <c r="P118" i="3"/>
  <c r="Q121" i="3" l="1"/>
  <c r="P121" i="3"/>
  <c r="T111" i="3" l="1"/>
  <c r="R111" i="3"/>
  <c r="P111" i="3"/>
  <c r="T110" i="3" l="1"/>
  <c r="R110" i="3"/>
  <c r="P110" i="3"/>
  <c r="U109" i="3" l="1"/>
  <c r="S109" i="3"/>
  <c r="P109" i="3"/>
  <c r="Q109" i="3" s="1"/>
  <c r="U107" i="3" l="1"/>
  <c r="S107" i="3"/>
  <c r="Q107" i="3"/>
  <c r="Q105" i="3"/>
  <c r="P105" i="3"/>
  <c r="K105" i="3"/>
  <c r="W103" i="3" l="1"/>
  <c r="U103" i="3"/>
  <c r="P96" i="3" l="1"/>
  <c r="K95" i="3"/>
  <c r="T99" i="3" l="1"/>
  <c r="R99" i="3"/>
  <c r="P99" i="3"/>
  <c r="Q96" i="3" l="1"/>
  <c r="K7" i="3" l="1"/>
  <c r="K93" i="3" l="1"/>
  <c r="U92" i="3"/>
  <c r="S92" i="3"/>
  <c r="P92" i="3"/>
  <c r="Q92" i="3" s="1"/>
  <c r="K92" i="3"/>
  <c r="K72" i="3"/>
  <c r="Q83" i="3"/>
  <c r="U81" i="3"/>
  <c r="T81" i="3" s="1"/>
  <c r="S81" i="3"/>
  <c r="R81" i="3" s="1"/>
  <c r="T80" i="3"/>
  <c r="R80" i="3"/>
  <c r="P80" i="3"/>
  <c r="U75" i="3"/>
  <c r="T75" i="3"/>
  <c r="S75" i="3"/>
  <c r="R75" i="3"/>
  <c r="K75" i="3"/>
  <c r="P73" i="3"/>
  <c r="Q73" i="3" s="1"/>
  <c r="U72" i="3"/>
  <c r="S72" i="3"/>
  <c r="P72" i="3"/>
  <c r="Q72" i="3" s="1"/>
  <c r="W69" i="3"/>
  <c r="V69" i="3"/>
  <c r="U69" i="3"/>
  <c r="T69" i="3"/>
  <c r="S69" i="3"/>
  <c r="R69" i="3"/>
  <c r="Q69" i="3"/>
  <c r="P69" i="3"/>
  <c r="K69" i="3"/>
  <c r="U68" i="3"/>
  <c r="T68" i="3"/>
  <c r="S68" i="3"/>
  <c r="R68" i="3"/>
  <c r="P68" i="3"/>
  <c r="Q68" i="3" s="1"/>
  <c r="P67" i="3"/>
  <c r="Q67" i="3" s="1"/>
  <c r="K67" i="3"/>
  <c r="W60" i="3"/>
  <c r="U60" i="3"/>
  <c r="S60" i="3"/>
  <c r="P60" i="3"/>
  <c r="Q60" i="3" s="1"/>
  <c r="U58" i="3"/>
  <c r="T58" i="3" s="1"/>
  <c r="S58" i="3"/>
  <c r="R58" i="3" s="1"/>
  <c r="Q58" i="3"/>
  <c r="P58" i="3" s="1"/>
  <c r="Q56" i="3"/>
  <c r="Q54" i="3"/>
  <c r="P54" i="3" s="1"/>
  <c r="K54" i="3"/>
  <c r="P53" i="3"/>
  <c r="Q53" i="3" s="1"/>
  <c r="V52" i="3"/>
  <c r="W52" i="3" s="1"/>
  <c r="T52" i="3"/>
  <c r="U52" i="3" s="1"/>
  <c r="P52" i="3"/>
  <c r="Q52" i="3" s="1"/>
  <c r="N52" i="3"/>
  <c r="M52" i="3"/>
  <c r="K52" i="3"/>
  <c r="U50" i="3"/>
  <c r="T50" i="3"/>
  <c r="S50" i="3"/>
  <c r="R50" i="3"/>
  <c r="P50" i="3"/>
  <c r="Q50" i="3" s="1"/>
  <c r="P49" i="3"/>
  <c r="Q49" i="3" s="1"/>
  <c r="P47" i="3"/>
  <c r="K44" i="3"/>
  <c r="K43" i="3"/>
  <c r="P37" i="3"/>
  <c r="P27" i="3"/>
  <c r="Q27" i="3" s="1"/>
  <c r="P26" i="3"/>
  <c r="Q26" i="3" s="1"/>
  <c r="K26" i="3"/>
  <c r="Q22" i="3"/>
  <c r="P22" i="3"/>
  <c r="K22" i="3"/>
  <c r="K18" i="3"/>
  <c r="K15" i="3"/>
  <c r="Q13" i="3"/>
  <c r="P13" i="3"/>
  <c r="K13" i="3"/>
  <c r="Q11" i="3"/>
  <c r="P11" i="3"/>
  <c r="W10" i="3"/>
  <c r="U10" i="3"/>
  <c r="S10" i="3"/>
  <c r="Q10" i="3"/>
  <c r="M9" i="3"/>
  <c r="L9" i="3"/>
  <c r="K8" i="3"/>
  <c r="K6" i="3"/>
  <c r="K5" i="3"/>
</calcChain>
</file>

<file path=xl/sharedStrings.xml><?xml version="1.0" encoding="utf-8"?>
<sst xmlns="http://schemas.openxmlformats.org/spreadsheetml/2006/main" count="10517" uniqueCount="3011">
  <si>
    <t>General</t>
  </si>
  <si>
    <t>TIDieR (modified), extraction related to INTERVENTION only</t>
  </si>
  <si>
    <t>Overall Risk of Bias</t>
  </si>
  <si>
    <t/>
  </si>
  <si>
    <t>Rater Initials</t>
  </si>
  <si>
    <t>Author</t>
  </si>
  <si>
    <t>Year</t>
  </si>
  <si>
    <t>Title</t>
  </si>
  <si>
    <t>Source</t>
  </si>
  <si>
    <t>Country</t>
  </si>
  <si>
    <t>Brief description of parent trial</t>
  </si>
  <si>
    <t>Parent trial clinical domain</t>
  </si>
  <si>
    <t>Real vs. hyp trial decision</t>
  </si>
  <si>
    <t>Trial Phase</t>
  </si>
  <si>
    <t>Age: mean</t>
  </si>
  <si>
    <t>Control arm age: mean</t>
  </si>
  <si>
    <t>Intervention arm 1 age: mean</t>
  </si>
  <si>
    <t>Intervention arm 2 age: mean</t>
  </si>
  <si>
    <t>Gender/ Sex Terminology</t>
  </si>
  <si>
    <t>Gender/Sex Total: % male</t>
  </si>
  <si>
    <t>Gender/Sex Total: % female</t>
  </si>
  <si>
    <t>Control arm: % male</t>
  </si>
  <si>
    <t>Control arm: % female</t>
  </si>
  <si>
    <t>Intervention arm 1: % male</t>
  </si>
  <si>
    <t>Intervention arm 1: % female</t>
  </si>
  <si>
    <t>Intervention arm 2: % male</t>
  </si>
  <si>
    <t>Intervention arm 2: % female</t>
  </si>
  <si>
    <t>1. Brief Name/ Description (quote)</t>
  </si>
  <si>
    <t>2. Why (Rationale; quote)</t>
  </si>
  <si>
    <t>3. What (Materials; list)</t>
  </si>
  <si>
    <t>5. Who (Provider; list)</t>
  </si>
  <si>
    <t>6. How (Modes of Delivery), "other", specify:</t>
  </si>
  <si>
    <t>7. Where (Intervention Location; list)</t>
  </si>
  <si>
    <t>9. Tailoring Used (notes)</t>
  </si>
  <si>
    <t>10. Modifications During Study (notes)</t>
  </si>
  <si>
    <t>(Cochrane 2.0 tool) Copy from "RoB 2.0"</t>
  </si>
  <si>
    <t>Final</t>
  </si>
  <si>
    <t>Abd-Elsayed</t>
  </si>
  <si>
    <t>A randomized controlled study to assess patients’ understanding of and consenting for clinical trials using two different consent form presentations</t>
  </si>
  <si>
    <t>Minerva Anestesiol, 78, 564-73.</t>
  </si>
  <si>
    <t>USA</t>
  </si>
  <si>
    <t>3 studies: 1) effects of corticoseroids etc on surgical inflammation, 2) effect of hyperinsulinemic glucose control on cardiac surgery outcomes, 3) red cell storage duration and cardiac surgery outcomes</t>
  </si>
  <si>
    <t>Cardiology</t>
  </si>
  <si>
    <t>Real</t>
  </si>
  <si>
    <t>Other</t>
  </si>
  <si>
    <t>Unclear</t>
  </si>
  <si>
    <t>Multiple trials/phases</t>
  </si>
  <si>
    <t>Gender</t>
  </si>
  <si>
    <t>Consent Modification</t>
  </si>
  <si>
    <r>
      <t xml:space="preserve">We therefore tested the hypothesis that the </t>
    </r>
    <r>
      <rPr>
        <b/>
        <sz val="11"/>
        <color indexed="8"/>
        <rFont val="Calibri"/>
        <family val="2"/>
      </rPr>
      <t>presentation of consent documents in an enhanced format</t>
    </r>
    <r>
      <rPr>
        <sz val="11"/>
        <color theme="1"/>
        <rFont val="Calibri"/>
        <family val="2"/>
        <scheme val="minor"/>
      </rPr>
      <t xml:space="preserve"> (printed on bond paper in a folio)</t>
    </r>
    <r>
      <rPr>
        <b/>
        <sz val="11"/>
        <color indexed="8"/>
        <rFont val="Calibri"/>
        <family val="2"/>
      </rPr>
      <t xml:space="preserve"> </t>
    </r>
    <r>
      <rPr>
        <sz val="11"/>
        <color theme="1"/>
        <rFont val="Calibri"/>
        <family val="2"/>
        <scheme val="minor"/>
      </rPr>
      <t>improves patient attention, understanding and therefore willingness to consent for clinical research.</t>
    </r>
  </si>
  <si>
    <r>
      <t xml:space="preserve">The </t>
    </r>
    <r>
      <rPr>
        <b/>
        <sz val="11"/>
        <color indexed="8"/>
        <rFont val="Calibri"/>
        <family val="2"/>
      </rPr>
      <t>physical appearance of the consent document may similarly influence patients’ willingness</t>
    </r>
    <r>
      <rPr>
        <sz val="11"/>
        <color theme="1"/>
        <rFont val="Calibri"/>
        <family val="2"/>
        <scheme val="minor"/>
      </rPr>
      <t xml:space="preserve"> to carefully read the consent document and thus learn about the proposed study.</t>
    </r>
  </si>
  <si>
    <t>Miscellaneous</t>
  </si>
  <si>
    <t>Member of research team</t>
  </si>
  <si>
    <t>Informational - Printed material - Printed publication</t>
  </si>
  <si>
    <t>Clinical</t>
  </si>
  <si>
    <t>Single event</t>
  </si>
  <si>
    <t>Some concerns</t>
  </si>
  <si>
    <t>None</t>
  </si>
  <si>
    <t>Abhyankar</t>
  </si>
  <si>
    <t>Why values elicitation techniques enable people to make informed decisions about cancer trial participation</t>
  </si>
  <si>
    <t>Health Expectation, 14(suppl 1), 20-32.</t>
  </si>
  <si>
    <t>UK</t>
  </si>
  <si>
    <t>Breast cancer treatment (Taxotere as Adjuvant chemotherapy)</t>
  </si>
  <si>
    <t>Oncology</t>
  </si>
  <si>
    <t>Hypothetical</t>
  </si>
  <si>
    <t>Phase III</t>
  </si>
  <si>
    <t>Not specified - likely sex</t>
  </si>
  <si>
    <r>
      <t xml:space="preserve">(i) </t>
    </r>
    <r>
      <rPr>
        <b/>
        <sz val="11"/>
        <color indexed="8"/>
        <rFont val="Calibri"/>
        <family val="2"/>
      </rPr>
      <t xml:space="preserve">routine information only </t>
    </r>
    <r>
      <rPr>
        <sz val="11"/>
        <color theme="1"/>
        <rFont val="Calibri"/>
        <family val="2"/>
        <scheme val="minor"/>
      </rPr>
      <t xml:space="preserve">(Control), (ii) routine information plus an </t>
    </r>
    <r>
      <rPr>
        <b/>
        <sz val="11"/>
        <color indexed="8"/>
        <rFont val="Calibri"/>
        <family val="2"/>
      </rPr>
      <t xml:space="preserve">implicit values </t>
    </r>
    <r>
      <rPr>
        <sz val="11"/>
        <color theme="1"/>
        <rFont val="Calibri"/>
        <family val="2"/>
        <scheme val="minor"/>
      </rPr>
      <t xml:space="preserve">clarification task (Implicit), (iii) routine information plus the </t>
    </r>
    <r>
      <rPr>
        <b/>
        <sz val="11"/>
        <color indexed="8"/>
        <rFont val="Calibri"/>
        <family val="2"/>
      </rPr>
      <t xml:space="preserve">explicit values </t>
    </r>
    <r>
      <rPr>
        <sz val="11"/>
        <color theme="1"/>
        <rFont val="Calibri"/>
        <family val="2"/>
        <scheme val="minor"/>
      </rPr>
      <t>clarification task (Explicit).</t>
    </r>
  </si>
  <si>
    <r>
      <t xml:space="preserve">The purpose of this experimental study was to </t>
    </r>
    <r>
      <rPr>
        <b/>
        <sz val="11"/>
        <color indexed="8"/>
        <rFont val="Calibri"/>
        <family val="2"/>
      </rPr>
      <t>assess whether values clarification techniques are active ingredients in decision aid interventions,</t>
    </r>
    <r>
      <rPr>
        <sz val="11"/>
        <color theme="1"/>
        <rFont val="Calibri"/>
        <family val="2"/>
        <scheme val="minor"/>
      </rPr>
      <t xml:space="preserve"> i.e. additions to a complex intervention over and above the provision of good quality information.</t>
    </r>
  </si>
  <si>
    <t>Modified recruitment document</t>
  </si>
  <si>
    <t>Non-clinical</t>
  </si>
  <si>
    <t>Avenell</t>
  </si>
  <si>
    <t>The effects of an open design on trial participant recruitment, compliance and retention - a randomized controlled trial comparison with a blinded, placebo-controlled design</t>
  </si>
  <si>
    <t>Clinical Trials, 1, 490-498.</t>
  </si>
  <si>
    <t>UK RECORD trial, looking at oral calcium and/or vitamin D supplementation in secondary prevention of osteoporotic fraactures.</t>
  </si>
  <si>
    <t>Orthopedics</t>
  </si>
  <si>
    <t>Sex</t>
  </si>
  <si>
    <t>Design</t>
  </si>
  <si>
    <t>A blinded, placebo-controlled trial could lead to under recruitment and participation of people who are less representative of the population under investigation as a whole. On the other hand, later differential withdrawal from the trial groups might be more likely if participants know what they have been allocated, particularly if there is a "no treatment" group, thus potentially introducing attrition bias in an open design.</t>
  </si>
  <si>
    <t>Informational - Human interactional - Face to face</t>
  </si>
  <si>
    <t>Low</t>
  </si>
  <si>
    <t>Welton</t>
  </si>
  <si>
    <t>Is recruitment more difficult with a placebo arm in randomised controlled trials? A quasirandomised, interview based study</t>
  </si>
  <si>
    <t>BMJ, 318, 1114-1117.</t>
  </si>
  <si>
    <t>"The two active treatments were oestrogen only and oestrogen plus progestogen. Progestogen is added for women with a uterus to counter the increased risk of endometrial cancer with oestrogen alone.1"</t>
  </si>
  <si>
    <t>Endocrinology</t>
  </si>
  <si>
    <r>
      <t>We gave postmenopausal women information about one of two trials of hormone replacement therapy:</t>
    </r>
    <r>
      <rPr>
        <b/>
        <sz val="11"/>
        <color indexed="8"/>
        <rFont val="Calibri"/>
        <family val="2"/>
      </rPr>
      <t xml:space="preserve"> one with two active treatments only and one with two active treatments and a placebo.</t>
    </r>
    <r>
      <rPr>
        <sz val="11"/>
        <color theme="1"/>
        <rFont val="Calibri"/>
        <family val="2"/>
        <scheme val="minor"/>
      </rPr>
      <t xml:space="preserve"> The main outcome measure was willingness to participate in the trial described.</t>
    </r>
  </si>
  <si>
    <r>
      <t xml:space="preserve">However, because patients often assume that a new treatment is likely to be effective, </t>
    </r>
    <r>
      <rPr>
        <b/>
        <sz val="11"/>
        <color indexed="8"/>
        <rFont val="Calibri"/>
        <family val="2"/>
      </rPr>
      <t xml:space="preserve">recruitment to trials with a placebo arm may be more difficult </t>
    </r>
    <r>
      <rPr>
        <sz val="11"/>
        <color theme="1"/>
        <rFont val="Calibri"/>
        <family val="2"/>
        <scheme val="minor"/>
      </rPr>
      <t>than recruitment to those of active treatments only. We investigated whether including a placebo arm in a clinical trial affects willingness to participate.</t>
    </r>
  </si>
  <si>
    <t>Member of clinical care team</t>
  </si>
  <si>
    <t>High</t>
  </si>
  <si>
    <t>Weston</t>
  </si>
  <si>
    <t>Evaluating the benefits of a patient information video during the informed consent process</t>
  </si>
  <si>
    <t>Patient Education and Counseling, 30, 239-245.</t>
  </si>
  <si>
    <t>Canada</t>
  </si>
  <si>
    <r>
      <t xml:space="preserve">The </t>
    </r>
    <r>
      <rPr>
        <b/>
        <sz val="11"/>
        <color indexed="8"/>
        <rFont val="Calibri"/>
        <family val="2"/>
      </rPr>
      <t>Term Prelabour Rupture of the Membranes (Term PROM) Study</t>
    </r>
    <r>
      <rPr>
        <sz val="11"/>
        <color theme="1"/>
        <rFont val="Calibri"/>
        <family val="2"/>
        <scheme val="minor"/>
      </rPr>
      <t xml:space="preserve"> was a multicenter randomised controlled trial comparing management policies of induction of labour versus expectant management for pregnant women with prelabour rupture of membranes at term, in terms of serious fetal/neonatal infection, caesarean section and patient satisfaction with care [26].</t>
    </r>
  </si>
  <si>
    <t>Obstetrics</t>
  </si>
  <si>
    <t>Modified Information</t>
  </si>
  <si>
    <r>
      <t xml:space="preserve">During the course of the Term PROM Study a patient information video was produced to </t>
    </r>
    <r>
      <rPr>
        <b/>
        <sz val="11"/>
        <color indexed="8"/>
        <rFont val="Calibri"/>
        <family val="2"/>
      </rPr>
      <t>describe the objectives of the Term PROM Study and to outline the care provided to participants in the different randomised groups</t>
    </r>
    <r>
      <rPr>
        <sz val="11"/>
        <color theme="1"/>
        <rFont val="Calibri"/>
        <family val="2"/>
        <scheme val="minor"/>
      </rPr>
      <t xml:space="preserve">. This </t>
    </r>
    <r>
      <rPr>
        <b/>
        <sz val="11"/>
        <color indexed="8"/>
        <rFont val="Calibri"/>
        <family val="2"/>
      </rPr>
      <t>10-min video</t>
    </r>
    <r>
      <rPr>
        <sz val="11"/>
        <color theme="1"/>
        <rFont val="Calibri"/>
        <family val="2"/>
        <scheme val="minor"/>
      </rPr>
      <t xml:space="preserve"> (Term PROM video) was supplied to all participating centres where it was shown to potential participants during the antenatal period and/or during the consent process.</t>
    </r>
  </si>
  <si>
    <r>
      <rPr>
        <b/>
        <sz val="11"/>
        <color indexed="8"/>
        <rFont val="Calibri"/>
        <family val="2"/>
      </rPr>
      <t xml:space="preserve">We wished to evaluate the effect of this video on: (1) women’s willingness to participate: </t>
    </r>
    <r>
      <rPr>
        <sz val="11"/>
        <color theme="1"/>
        <rFont val="Calibri"/>
        <family val="2"/>
        <scheme val="minor"/>
      </rPr>
      <t>(2) their views that the Term PROM Study was worthwhile: and, (3) their ability to understand and retain information about: (a) prelabour rupture of the membranes at term; (b) the risks and benefits associated with the options for their care: and (c) various aspects of the study protocol.</t>
    </r>
  </si>
  <si>
    <t>DVD/video</t>
  </si>
  <si>
    <t>Informational - Audio; Informational - Visual</t>
  </si>
  <si>
    <t>Both</t>
  </si>
  <si>
    <t>Some Concerns</t>
  </si>
  <si>
    <t>Wong</t>
  </si>
  <si>
    <t>Randomized controlled trial comparing telephone and mail follow-up for recruitment of participants into a clinical trial of colorectal cancer screening</t>
  </si>
  <si>
    <t>Trials, 14; 40.</t>
  </si>
  <si>
    <r>
      <rPr>
        <b/>
        <sz val="11"/>
        <color indexed="8"/>
        <rFont val="Calibri"/>
        <family val="2"/>
      </rPr>
      <t>SCOPE trial</t>
    </r>
    <r>
      <rPr>
        <sz val="11"/>
        <color theme="1"/>
        <rFont val="Calibri"/>
        <family val="2"/>
        <scheme val="minor"/>
      </rPr>
      <t xml:space="preserve"> (Screening for Colorectal Cancer: a randomized trial of virtual colonoscopy, optical colonoscopy and fecal occult blood testing). The SCOPE trial is a study assessing the </t>
    </r>
    <r>
      <rPr>
        <b/>
        <sz val="11"/>
        <color indexed="8"/>
        <rFont val="Calibri"/>
        <family val="2"/>
      </rPr>
      <t>feasibility</t>
    </r>
    <r>
      <rPr>
        <sz val="11"/>
        <color theme="1"/>
        <rFont val="Calibri"/>
        <family val="2"/>
        <scheme val="minor"/>
      </rPr>
      <t xml:space="preserve"> of conducting an RCT comparing three colorectal cancer screening interventions</t>
    </r>
  </si>
  <si>
    <t>N/A</t>
  </si>
  <si>
    <t>N/A - screening trial</t>
  </si>
  <si>
    <t>In-trial Changes</t>
  </si>
  <si>
    <r>
      <t xml:space="preserve">Therefore, the objective of the current study was to directly compare, among individuals who did not respond to an initial mailed invitation to take part in the </t>
    </r>
    <r>
      <rPr>
        <b/>
        <sz val="11"/>
        <color indexed="8"/>
        <rFont val="Calibri"/>
        <family val="2"/>
      </rPr>
      <t>SCOPE trial, the effects of telephone versus mail followup at four weeks on attendance rates</t>
    </r>
    <r>
      <rPr>
        <sz val="11"/>
        <color theme="1"/>
        <rFont val="Calibri"/>
        <family val="2"/>
        <scheme val="minor"/>
      </rPr>
      <t xml:space="preserve"> with the study nurse for eligibility screening and enrollment rates into the SCOPE trial. </t>
    </r>
  </si>
  <si>
    <r>
      <t xml:space="preserve">We hypothesized that patients randomized to </t>
    </r>
    <r>
      <rPr>
        <b/>
        <sz val="11"/>
        <color indexed="8"/>
        <rFont val="Calibri"/>
        <family val="2"/>
      </rPr>
      <t>telephone-based follow-up would be more likely to attend for eligibility screening and be enrolled into the SCOPE trial</t>
    </r>
    <r>
      <rPr>
        <sz val="11"/>
        <color theme="1"/>
        <rFont val="Calibri"/>
        <family val="2"/>
        <scheme val="minor"/>
      </rPr>
      <t xml:space="preserve"> than those randomized to mail based follow-up.</t>
    </r>
  </si>
  <si>
    <t>Informational - Electronic - Call</t>
  </si>
  <si>
    <t>Freer</t>
  </si>
  <si>
    <t>More information, less understanding: A randomized
study on consent issues in neonatal research</t>
  </si>
  <si>
    <t>PEDIATRICS, 123 (5), 1301-1305.</t>
  </si>
  <si>
    <t>The NEOPAIN trial was an international multicenter trial that evaluated the effect of morphine infusion versus placebo on neurologic outcome in infants born between 23 and 32 weeks’ gestation. At the time of enrollment in the NEOPAIN trial, infants were &lt;72 hours old and required mechanical ventilation.</t>
  </si>
  <si>
    <t>Pediatrics</t>
  </si>
  <si>
    <r>
      <t xml:space="preserve">The UK arm consisted of </t>
    </r>
    <r>
      <rPr>
        <b/>
        <sz val="11"/>
        <color indexed="8"/>
        <rFont val="Calibri"/>
        <family val="2"/>
      </rPr>
      <t>a single sheet of information, and the US arm consisted of 5 sheets of information</t>
    </r>
    <r>
      <rPr>
        <sz val="11"/>
        <color theme="1"/>
        <rFont val="Calibri"/>
        <family val="2"/>
        <scheme val="minor"/>
      </rPr>
      <t xml:space="preserve"> […] Thus, to evaluate the effect of different documentation style and the delivery of a standardized explanation, parents were r</t>
    </r>
    <r>
      <rPr>
        <b/>
        <sz val="11"/>
        <color indexed="8"/>
        <rFont val="Calibri"/>
        <family val="2"/>
      </rPr>
      <t>andomly assigned to 1 of 4 arms: group 1, US leaflet alone; group 2, US leaflet and explanation; group 3, UK leaflet alone; and group 4, UK leaflet and explanation</t>
    </r>
    <r>
      <rPr>
        <sz val="11"/>
        <color theme="1"/>
        <rFont val="Calibri"/>
        <family val="2"/>
        <scheme val="minor"/>
      </rPr>
      <t>. [...] The</t>
    </r>
    <r>
      <rPr>
        <b/>
        <sz val="11"/>
        <color indexed="8"/>
        <rFont val="Calibri"/>
        <family val="2"/>
      </rPr>
      <t xml:space="preserve"> leaflets differed in length and in the amount of detail</t>
    </r>
    <r>
      <rPr>
        <sz val="11"/>
        <color theme="1"/>
        <rFont val="Calibri"/>
        <family val="2"/>
        <scheme val="minor"/>
      </rPr>
      <t xml:space="preserve"> in which the study process, risks, benefits, and patient rights were described.</t>
    </r>
  </si>
  <si>
    <r>
      <t xml:space="preserve">The purpose of the current study was to explore
whether the </t>
    </r>
    <r>
      <rPr>
        <b/>
        <sz val="11"/>
        <color indexed="8"/>
        <rFont val="Calibri"/>
        <family val="2"/>
      </rPr>
      <t xml:space="preserve">differences in various information-sharing
approaches contributed to parents’ understanding and
willingness to enroll their infant </t>
    </r>
    <r>
      <rPr>
        <sz val="11"/>
        <color theme="1"/>
        <rFont val="Calibri"/>
        <family val="2"/>
        <scheme val="minor"/>
      </rPr>
      <t>in a nonexistent, but
previously conducted, research study .</t>
    </r>
  </si>
  <si>
    <t>Weinfurt</t>
  </si>
  <si>
    <t>2008b</t>
  </si>
  <si>
    <t>Effects of disclosing financial interests on participation in
medical research: A randomized vignette trial</t>
  </si>
  <si>
    <t>Am Heart J., 156(4): 689–697.</t>
  </si>
  <si>
    <t>The scenarios presented in the informed consent document involved a hypothetical clinical trial evaluating a new oral medication to treat coronary artery disease (Corvascflo). Project Name: Testing Corvascflo in Patients with Coronary Artery Disease</t>
  </si>
  <si>
    <t>Phase II</t>
  </si>
  <si>
    <r>
      <t xml:space="preserve">However, it is unknown how the </t>
    </r>
    <r>
      <rPr>
        <b/>
        <sz val="11"/>
        <color indexed="8"/>
        <rFont val="Calibri"/>
        <family val="2"/>
      </rPr>
      <t>disclosure of financial interests in research affects the decision making of patients considering participation</t>
    </r>
    <r>
      <rPr>
        <sz val="11"/>
        <color theme="1"/>
        <rFont val="Calibri"/>
        <family val="2"/>
        <scheme val="minor"/>
      </rPr>
      <t xml:space="preserve"> in clinical trials. In this study, </t>
    </r>
    <r>
      <rPr>
        <b/>
        <sz val="11"/>
        <color indexed="8"/>
        <rFont val="Calibri"/>
        <family val="2"/>
      </rPr>
      <t>we examined the effects of the disclosure of financial interests</t>
    </r>
    <r>
      <rPr>
        <sz val="11"/>
        <color theme="1"/>
        <rFont val="Calibri"/>
        <family val="2"/>
        <scheme val="minor"/>
      </rPr>
      <t xml:space="preserve"> in a realistic research consent process with patients recruited as they might have been for an actual clinical trial.</t>
    </r>
  </si>
  <si>
    <t>Nystuen</t>
  </si>
  <si>
    <t>Telephone reminders are effective in recruiting nonresponding patients to randomized controlled trials</t>
  </si>
  <si>
    <t>Journal of Clinical Epidemiology, 57, 773–776</t>
  </si>
  <si>
    <t>Intervention comparing a solution-focused follow-up with standard treatment for long-term sick-listed employees</t>
  </si>
  <si>
    <t>Occupational health</t>
  </si>
  <si>
    <r>
      <t xml:space="preserve">We present the effectiveness of a </t>
    </r>
    <r>
      <rPr>
        <b/>
        <sz val="11"/>
        <color indexed="8"/>
        <rFont val="Calibri"/>
        <family val="2"/>
      </rPr>
      <t>simple telephone routine to increase uptake</t>
    </r>
    <r>
      <rPr>
        <sz val="11"/>
        <color theme="1"/>
        <rFont val="Calibri"/>
        <family val="2"/>
        <scheme val="minor"/>
      </rPr>
      <t xml:space="preserve"> among
nonresponders.</t>
    </r>
  </si>
  <si>
    <r>
      <t xml:space="preserve">Because of this unexpected low response, we wanted to assess the </t>
    </r>
    <r>
      <rPr>
        <b/>
        <sz val="11"/>
        <color indexed="8"/>
        <rFont val="Calibri"/>
        <family val="2"/>
      </rPr>
      <t>effects of a systematic telephone follow-up to increase uptake</t>
    </r>
    <r>
      <rPr>
        <sz val="11"/>
        <color theme="1"/>
        <rFont val="Calibri"/>
        <family val="2"/>
        <scheme val="minor"/>
      </rPr>
      <t>.</t>
    </r>
  </si>
  <si>
    <t>Liénard</t>
  </si>
  <si>
    <t>Impact of on-site initiation visits on patient recruitment and data quality in a randomized trial of adjuvant chemotherapy for breast cancer</t>
  </si>
  <si>
    <t>Clinical Trials, 3, 486–492</t>
  </si>
  <si>
    <t>France</t>
  </si>
  <si>
    <t>The present study was carried out within a randomized clinical trial for patients with node positive breast cancer (AERO-B2000) [3]. The randomized trial compared six courses of FEC 100 (5-fluorouracil, epirubicin and cyclophosphamide) with four courses of FEC 100 followed by four courses of Taxol.</t>
  </si>
  <si>
    <t>Recruiter/site intervention</t>
  </si>
  <si>
    <r>
      <t xml:space="preserve">The present study initially </t>
    </r>
    <r>
      <rPr>
        <b/>
        <sz val="11"/>
        <color indexed="8"/>
        <rFont val="Calibri"/>
        <family val="2"/>
      </rPr>
      <t>aimed at studying the
impact of all monitoring visits</t>
    </r>
    <r>
      <rPr>
        <sz val="11"/>
        <color theme="1"/>
        <rFont val="Calibri"/>
        <family val="2"/>
        <scheme val="minor"/>
      </rPr>
      <t>, ie, initiation,
on-going and closeout visits.</t>
    </r>
  </si>
  <si>
    <r>
      <rPr>
        <b/>
        <sz val="11"/>
        <color indexed="8"/>
        <rFont val="Calibri"/>
        <family val="2"/>
      </rPr>
      <t>On-site monitoring visits have several purposes: 1) to ensure that the rights and well being of patients are protected according to ethical and regulatory requirements,</t>
    </r>
    <r>
      <rPr>
        <sz val="11"/>
        <color theme="1"/>
        <rFont val="Calibri"/>
        <family val="2"/>
        <scheme val="minor"/>
      </rPr>
      <t xml:space="preserve"> 2) to verify the accuracy of data reported versus source data, and 3) </t>
    </r>
    <r>
      <rPr>
        <b/>
        <sz val="11"/>
        <color indexed="8"/>
        <rFont val="Calibri"/>
        <family val="2"/>
      </rPr>
      <t xml:space="preserve">to provide training to the site personnel with respect to protocol and trial material, </t>
    </r>
    <r>
      <rPr>
        <sz val="11"/>
        <color theme="1"/>
        <rFont val="Calibri"/>
        <family val="2"/>
        <scheme val="minor"/>
      </rPr>
      <t>thus ensuring comparable conditions between sites.</t>
    </r>
  </si>
  <si>
    <t>As of March 2002, 70 monitoring visits had been performed, 64 in the Visited group, and six in the Nonvisited group. Of the centers that entered at least one patient into the trial, 32 of 35 (91%) were visited in the Visited group (instead of 100% as planned), and two of 34 (6%) in the Non-visited group (instead of 0% as planned).</t>
  </si>
  <si>
    <t>Bergenmar</t>
  </si>
  <si>
    <t>Audio-recorded information to patients considering participation in cancer clinical trials – a randomized study</t>
  </si>
  <si>
    <t>Acta Oncologica, 53: 1197–1204</t>
  </si>
  <si>
    <t>Phase 2 or  Phase 3 oncology drug  trial</t>
  </si>
  <si>
    <r>
      <t xml:space="preserve">The intervention consisted of </t>
    </r>
    <r>
      <rPr>
        <b/>
        <sz val="11"/>
        <color theme="1"/>
        <rFont val="Calibri"/>
        <family val="2"/>
        <scheme val="minor"/>
      </rPr>
      <t>an audio-recording</t>
    </r>
    <r>
      <rPr>
        <sz val="11"/>
        <color theme="1"/>
        <rFont val="Calibri"/>
        <family val="2"/>
        <scheme val="minor"/>
      </rPr>
      <t xml:space="preserve">
(CD), using a portable voice recorder, of the </t>
    </r>
    <r>
      <rPr>
        <b/>
        <sz val="11"/>
        <color theme="1"/>
        <rFont val="Calibri"/>
        <family val="2"/>
        <scheme val="minor"/>
      </rPr>
      <t>information given at the medical consultation</t>
    </r>
    <r>
      <rPr>
        <sz val="11"/>
        <color theme="1"/>
        <rFont val="Calibri"/>
        <family val="2"/>
        <scheme val="minor"/>
      </rPr>
      <t xml:space="preserve"> in which the patients were informed about a clinical drug trial.</t>
    </r>
  </si>
  <si>
    <r>
      <t xml:space="preserve">At the time of planning this study, audio-recordings
were suggested as a means </t>
    </r>
    <r>
      <rPr>
        <b/>
        <sz val="11"/>
        <color theme="1"/>
        <rFont val="Calibri"/>
        <family val="2"/>
        <scheme val="minor"/>
      </rPr>
      <t>to improve cancer patients
understanding of information</t>
    </r>
    <r>
      <rPr>
        <sz val="11"/>
        <color theme="1"/>
        <rFont val="Calibri"/>
        <family val="2"/>
        <scheme val="minor"/>
      </rPr>
      <t xml:space="preserve"> at the first consultation, routine follow-up and “ bad news ” consultations
[5 – 8]. In addition, a review of interventions to
improve patients ’ recall of medical information
showed that </t>
    </r>
    <r>
      <rPr>
        <b/>
        <sz val="11"/>
        <color theme="1"/>
        <rFont val="Calibri"/>
        <family val="2"/>
        <scheme val="minor"/>
      </rPr>
      <t>interventions tailored to the individual
cancer patient are most effective</t>
    </r>
    <r>
      <rPr>
        <sz val="11"/>
        <color theme="1"/>
        <rFont val="Calibri"/>
        <family val="2"/>
        <scheme val="minor"/>
      </rPr>
      <t xml:space="preserve"> [9].</t>
    </r>
  </si>
  <si>
    <t>Audio recording</t>
  </si>
  <si>
    <t>Informational - Electronic- Playable electronic storage</t>
  </si>
  <si>
    <t>Monaghan</t>
  </si>
  <si>
    <t>A randomised trial of the effects of an additional communication strategy on recruitment into a large-scale, multi-centre trial</t>
  </si>
  <si>
    <t>Contemporary Clinical Trials, 28, 1–5</t>
  </si>
  <si>
    <t>International</t>
  </si>
  <si>
    <t>The ADVANCE (Action in Diabetes and Vascular Disease: Preterax and Diamicron MR Controlled Evaluation) study is a factorial randomised trial addressing questions about optimal blood pressure management and glucose control among high-risk individuals with type 2 diabetes [5,6]. [...] 11,140 participants were recruited from 215 clinical sites in 20 countries in Asia, Australasia, Europe and North America.</t>
  </si>
  <si>
    <r>
      <t xml:space="preserve">We used clinical sites involved in this study to
evaluate </t>
    </r>
    <r>
      <rPr>
        <b/>
        <sz val="11"/>
        <color theme="1"/>
        <rFont val="Calibri"/>
        <family val="2"/>
        <scheme val="minor"/>
      </rPr>
      <t>the effects on participant accrual of an indirect recruitment strategy based upon additional communications from the central trial coordinators</t>
    </r>
    <r>
      <rPr>
        <sz val="11"/>
        <color theme="1"/>
        <rFont val="Calibri"/>
        <family val="2"/>
        <scheme val="minor"/>
      </rPr>
      <t xml:space="preserve"> to the clinical sites.</t>
    </r>
  </si>
  <si>
    <r>
      <t xml:space="preserve">Furthermore, most reports focus on aspects of recruitment relating to the investigator–participant interaction with little information available about indirect strategies that </t>
    </r>
    <r>
      <rPr>
        <b/>
        <sz val="11"/>
        <color theme="1"/>
        <rFont val="Calibri"/>
        <family val="2"/>
        <scheme val="minor"/>
      </rPr>
      <t>coordinators of multi-centre trials can use to enhance recruitment by motivating clinical sites [2–4].</t>
    </r>
  </si>
  <si>
    <t>Recruiter materials</t>
  </si>
  <si>
    <t>3+ events</t>
  </si>
  <si>
    <t>Ellis</t>
  </si>
  <si>
    <t>Informing breast cancer patients about clinical trials: a randomized clinical trial of an educational booklet</t>
  </si>
  <si>
    <t>Annals of Oncology, 13: 1414–1423</t>
  </si>
  <si>
    <t>Australia</t>
  </si>
  <si>
    <t>Hypothetical RCT in which women
may receive tamoxifen alone, chemotherapy alone or chemotherapy
followed by tamoxifen for treatment of breast cancer.</t>
  </si>
  <si>
    <r>
      <t xml:space="preserve">This study reports the results of a RCT evaluating the </t>
    </r>
    <r>
      <rPr>
        <b/>
        <sz val="11"/>
        <color theme="1"/>
        <rFont val="Calibri"/>
        <family val="2"/>
        <scheme val="minor"/>
      </rPr>
      <t xml:space="preserve">impact of an informational booklet, </t>
    </r>
    <r>
      <rPr>
        <sz val="11"/>
        <color theme="1"/>
        <rFont val="Calibri"/>
        <family val="2"/>
        <scheme val="minor"/>
      </rPr>
      <t xml:space="preserve">explaining the need for and manner in which RCTs are conducted, on women’s knowledge of and </t>
    </r>
    <r>
      <rPr>
        <b/>
        <sz val="11"/>
        <color theme="1"/>
        <rFont val="Calibri"/>
        <family val="2"/>
        <scheme val="minor"/>
      </rPr>
      <t>willingness to participate in a RCT of treatment for breast cancer.</t>
    </r>
  </si>
  <si>
    <t>Additional recruitment documents</t>
  </si>
  <si>
    <t>Ford</t>
  </si>
  <si>
    <t>A randomized trial of recruitment methods
for older African American men in the Prostate, Lung, Colorectal and Ovarian
(PLCO) cancer screening trial</t>
  </si>
  <si>
    <t>Clinical Trials, 1: 343-351</t>
  </si>
  <si>
    <t>The Prostate, Lung, Colorectal and Ovarian (PLCO) Cancer Screening Trial
is a 22-year, multisite randomized cancer screening trial funded by the National Cancer Institute [1-5].</t>
  </si>
  <si>
    <r>
      <t xml:space="preserve">The AAMEN Project is a randomized trial designed
to </t>
    </r>
    <r>
      <rPr>
        <b/>
        <sz val="11"/>
        <color theme="1"/>
        <rFont val="Calibri"/>
        <family val="2"/>
        <scheme val="minor"/>
      </rPr>
      <t>test the effectiveness of three increasingly intensive recruitment strategies</t>
    </r>
    <r>
      <rPr>
        <sz val="11"/>
        <color theme="1"/>
        <rFont val="Calibri"/>
        <family val="2"/>
        <scheme val="minor"/>
      </rPr>
      <t xml:space="preserve"> in recruiting African American men to the PLCO Cancer Screening Trial. […] Three increasingly intensive intervention arms, which used different combinations of mail, phone and in person church-based recruitment.</t>
    </r>
  </si>
  <si>
    <r>
      <t xml:space="preserve">Swanson and Ward [25] have developed a conceptual framework encompassing barriers related to the recruitment of members of minority groups to clinical trials. </t>
    </r>
    <r>
      <rPr>
        <b/>
        <sz val="11"/>
        <color theme="1"/>
        <rFont val="Calibri"/>
        <family val="2"/>
        <scheme val="minor"/>
      </rPr>
      <t>This framework includes four barriers: sociocultural barriers, economic barriers, individual barriers and barriers inherent in study design. The AAMEN Project interventions (Table 1) were designed to address each of these types of barriers.</t>
    </r>
  </si>
  <si>
    <t>Jennings</t>
  </si>
  <si>
    <t>Does offering an incentive payment improve recruitment to clinical trials and increase the proportion of socially deprived and elderly participants?</t>
  </si>
  <si>
    <t>Trials, 16:80</t>
  </si>
  <si>
    <t>5 cardiovascular/hypertension trials. The trials studied were the
Standard care versus Celecoxib Outcome Trial (SCOT) [9], the Febuxostat versus Allopurinol Streamlined Trial (FAST) and the three British Heart Foundation–funded
Prevention and Treatment of Hypertension with Algorithm Guided Therapy (PATHWAY) studies (1, 2 and 3).</t>
  </si>
  <si>
    <t>Incentives</t>
  </si>
  <si>
    <r>
      <t>The</t>
    </r>
    <r>
      <rPr>
        <b/>
        <sz val="11"/>
        <color theme="1"/>
        <rFont val="Calibri"/>
        <family val="2"/>
        <scheme val="minor"/>
      </rPr>
      <t xml:space="preserve"> invitation letters contained either the offer of the £100 incentive payment if the patient consented to be screened or a standard invitation letter with no incentive offer.</t>
    </r>
  </si>
  <si>
    <r>
      <rPr>
        <b/>
        <sz val="11"/>
        <color theme="1"/>
        <rFont val="Calibri"/>
        <family val="2"/>
        <scheme val="minor"/>
      </rPr>
      <t xml:space="preserve">Before further debate on the ethics of offering incentive payments to patients to participate in research, we felt it important </t>
    </r>
    <r>
      <rPr>
        <sz val="11"/>
        <color theme="1"/>
        <rFont val="Calibri"/>
        <family val="2"/>
        <scheme val="minor"/>
      </rPr>
      <t>to assess t</t>
    </r>
    <r>
      <rPr>
        <sz val="11"/>
        <color theme="1"/>
        <rFont val="Calibri"/>
        <family val="2"/>
        <scheme val="minor"/>
      </rPr>
      <t>he effectiveness of incentive payments as a recruitment strategy in Scotl</t>
    </r>
    <r>
      <rPr>
        <sz val="11"/>
        <color theme="1"/>
        <rFont val="Calibri"/>
        <family val="2"/>
        <scheme val="minor"/>
      </rPr>
      <t>and, both in terms of absolute numbers recruited and in terms of widening the demographic profile of those screened.</t>
    </r>
  </si>
  <si>
    <t>Informational - Printed material - Letter</t>
  </si>
  <si>
    <t>Halpern</t>
  </si>
  <si>
    <t>Empirical Assessment of Whether Moderate Payments Are Undue or Unjust Inducements for Participation in Clinical Trials</t>
  </si>
  <si>
    <t>Arch Intern Med.; 164:801-803</t>
  </si>
  <si>
    <t>a hypothetical placebo-controlled trial of a new antihypertensive drug</t>
  </si>
  <si>
    <r>
      <t xml:space="preserve">we evaluated the potential for undue or unjust inducement by assessing hypertensive patients’ willingness to participate (WTP) in placebo-controlled trials under a variety of risk and payment scenarios. </t>
    </r>
    <r>
      <rPr>
        <b/>
        <sz val="11"/>
        <color theme="1"/>
        <rFont val="Calibri"/>
        <family val="2"/>
        <scheme val="minor"/>
      </rPr>
      <t>Our aims were to determine (1) whether the level of payment offered to
prospective research participants influences their WTP in an upcoming trial</t>
    </r>
    <r>
      <rPr>
        <sz val="11"/>
        <color theme="1"/>
        <rFont val="Calibri"/>
        <family val="2"/>
        <scheme val="minor"/>
      </rPr>
      <t>,</t>
    </r>
  </si>
  <si>
    <t>Theorists have argued for various payment schemes to minimize the chance of undue or unjust influence, but the frequency and magnitude of these problems
remain unknown.</t>
  </si>
  <si>
    <t>Diguiseppi</t>
  </si>
  <si>
    <t>Telephone screening for hazardous drinking among injured patients seen in acute care clinics: Feasibility study</t>
  </si>
  <si>
    <t>Alcohol &amp; Alcoholism Vol. 41, No. 4, pp. 438–445</t>
  </si>
  <si>
    <t>lifestyle intervention trial aimed at problem drinkers, for injury prevention</t>
  </si>
  <si>
    <t>Injury prevention</t>
  </si>
  <si>
    <r>
      <t xml:space="preserve">We conducted a quasi-randomized controlled trial to compare screening injured adult patients for hazardous drinking in the clinic during the acute injury visit with </t>
    </r>
    <r>
      <rPr>
        <b/>
        <sz val="11"/>
        <color theme="1"/>
        <rFont val="Calibri"/>
        <family val="2"/>
        <scheme val="minor"/>
      </rPr>
      <t>screening by telephone after the visit.</t>
    </r>
  </si>
  <si>
    <r>
      <t xml:space="preserve">Telephone contact after clinic or emergency department
discharge </t>
    </r>
    <r>
      <rPr>
        <b/>
        <sz val="11"/>
        <color theme="1"/>
        <rFont val="Calibri"/>
        <family val="2"/>
        <scheme val="minor"/>
      </rPr>
      <t>may be an effective way to screen injured patients for hazardous drinking and to offer brief intervention</t>
    </r>
    <r>
      <rPr>
        <sz val="11"/>
        <color theme="1"/>
        <rFont val="Calibri"/>
        <family val="2"/>
        <scheme val="minor"/>
      </rPr>
      <t xml:space="preserve"> while avoiding interruptions to the flow of patient care. Studies in other domains, such as smoking cessation and cancer care, have shown telephone interventions to be effective</t>
    </r>
  </si>
  <si>
    <t>Jeste</t>
  </si>
  <si>
    <t>Multimedia Consent for Research in People With Schizophrenia and Normal
Subjects: a Randomized Controlled Trial</t>
  </si>
  <si>
    <t>Schizophrenia Bulletin vol. 35 no. 4 pp. 719–729</t>
  </si>
  <si>
    <t>A 14-week doubleblind, placebo-controlled RCT to determine the effectiveness of a cognition-enhancing drug for cognitive deficits associated with schizophrenia or with normal aging.</t>
  </si>
  <si>
    <t>Psychiatry</t>
  </si>
  <si>
    <r>
      <t xml:space="preserve">The present study was an RCT of </t>
    </r>
    <r>
      <rPr>
        <b/>
        <sz val="11"/>
        <color theme="1"/>
        <rFont val="Calibri"/>
        <family val="2"/>
        <scheme val="minor"/>
      </rPr>
      <t xml:space="preserve">multimedia consent vs routine consent </t>
    </r>
    <r>
      <rPr>
        <sz val="11"/>
        <color theme="1"/>
        <rFont val="Calibri"/>
        <family val="2"/>
        <scheme val="minor"/>
      </rPr>
      <t>procedure for research among middle-aged and older people with schizophrenia as well as healthy comparison subjects (HCSs).</t>
    </r>
  </si>
  <si>
    <r>
      <t xml:space="preserve">We hypothesized that patients and HCSs provided with </t>
    </r>
    <r>
      <rPr>
        <b/>
        <sz val="11"/>
        <color theme="1"/>
        <rFont val="Calibri"/>
        <family val="2"/>
        <scheme val="minor"/>
      </rPr>
      <t xml:space="preserve">multimedia consent would demonstrate better understanding, appreciation, reasoning, and expression of choice </t>
    </r>
    <r>
      <rPr>
        <sz val="11"/>
        <color theme="1"/>
        <rFont val="Calibri"/>
        <family val="2"/>
        <scheme val="minor"/>
      </rPr>
      <t>compared with participants presented with routine consent.</t>
    </r>
  </si>
  <si>
    <t>Cockayne</t>
  </si>
  <si>
    <t>An optimised patient information sheet did not significantly increase recruitment or retention in a falls prevention study: an embedded randomised recruitment trial</t>
  </si>
  <si>
    <t>Trials, 18:144</t>
  </si>
  <si>
    <t>Reducing Falls with ORthoses and a Multifaceted podiatry intervention (REFORM) study is a cohort RCT [12] in which patients were initially recruited to an observational cohort before potentially being randomised into an RCT which aims to evaluate the clinical and cost effectiveness of a podiatry intervention for the prevention of falls in older people.</t>
  </si>
  <si>
    <r>
      <t xml:space="preserve">The aim of the designed three-arm embedded trial was to determine </t>
    </r>
    <r>
      <rPr>
        <b/>
        <sz val="11"/>
        <color theme="1"/>
        <rFont val="Calibri"/>
        <family val="2"/>
        <scheme val="minor"/>
      </rPr>
      <t xml:space="preserve">if the number of participants recruited, randomised and retained to the REFORM trial could be improved </t>
    </r>
    <r>
      <rPr>
        <sz val="11"/>
        <color theme="1"/>
        <rFont val="Calibri"/>
        <family val="2"/>
        <scheme val="minor"/>
      </rPr>
      <t>by the use of both a</t>
    </r>
    <r>
      <rPr>
        <b/>
        <sz val="11"/>
        <color theme="1"/>
        <rFont val="Calibri"/>
        <family val="2"/>
        <scheme val="minor"/>
      </rPr>
      <t xml:space="preserve"> bespoke usertested and a template-developed optimised PIS.</t>
    </r>
  </si>
  <si>
    <r>
      <t xml:space="preserve">One possible approach to </t>
    </r>
    <r>
      <rPr>
        <b/>
        <sz val="11"/>
        <color theme="1"/>
        <rFont val="Calibri"/>
        <family val="2"/>
        <scheme val="minor"/>
      </rPr>
      <t>improve the quality and appearance of PISs</t>
    </r>
    <r>
      <rPr>
        <sz val="11"/>
        <color theme="1"/>
        <rFont val="Calibri"/>
        <family val="2"/>
        <scheme val="minor"/>
      </rPr>
      <t xml:space="preserve"> is to develop their content through a process of re-writing (for a lay audience), re-organisation, enhancing their appearance through input from a graphic designer and involving user testing [7, 8]</t>
    </r>
  </si>
  <si>
    <t>Informational - Printed material</t>
  </si>
  <si>
    <t>Wells</t>
  </si>
  <si>
    <t>Feasibility of a Spanish-language multimedia clinical trial educational intervention</t>
  </si>
  <si>
    <t>Clin Trials.; 10(5): 767–774.</t>
  </si>
  <si>
    <t>Cancer clinical trial (nonspecific)</t>
  </si>
  <si>
    <r>
      <t xml:space="preserve">This pilot project explored the feasibility of delivering the transcreated </t>
    </r>
    <r>
      <rPr>
        <b/>
        <sz val="11"/>
        <color theme="1"/>
        <rFont val="Calibri"/>
        <family val="2"/>
        <scheme val="minor"/>
      </rPr>
      <t xml:space="preserve">audiovisual intervention </t>
    </r>
    <r>
      <rPr>
        <sz val="11"/>
        <color theme="1"/>
        <rFont val="Calibri"/>
        <family val="2"/>
        <scheme val="minor"/>
      </rPr>
      <t xml:space="preserve">(Estudios clínicos: considere todas sus opciones) in medical oncology clinics at a comprehensive cancer center. […] The primary objective of this project was to </t>
    </r>
    <r>
      <rPr>
        <b/>
        <sz val="11"/>
        <color theme="1"/>
        <rFont val="Calibri"/>
        <family val="2"/>
        <scheme val="minor"/>
      </rPr>
      <t>examine the impact of providing Hispanic cancer patients with a transcreated audiovisual intervention</t>
    </r>
    <r>
      <rPr>
        <sz val="11"/>
        <color theme="1"/>
        <rFont val="Calibri"/>
        <family val="2"/>
        <scheme val="minor"/>
      </rPr>
      <t xml:space="preserve"> in their preferred language (Spanish) on [...] </t>
    </r>
    <r>
      <rPr>
        <b/>
        <sz val="11"/>
        <color theme="1"/>
        <rFont val="Calibri"/>
        <family val="2"/>
        <scheme val="minor"/>
      </rPr>
      <t>intention to participate in a CT</t>
    </r>
    <r>
      <rPr>
        <sz val="11"/>
        <color theme="1"/>
        <rFont val="Calibri"/>
        <family val="2"/>
        <scheme val="minor"/>
      </rPr>
      <t>.</t>
    </r>
  </si>
  <si>
    <r>
      <t>I</t>
    </r>
    <r>
      <rPr>
        <b/>
        <sz val="11"/>
        <color theme="1"/>
        <rFont val="Calibri"/>
        <family val="2"/>
        <scheme val="minor"/>
      </rPr>
      <t>n response to the information barriers experienced by Hispanic patient</t>
    </r>
    <r>
      <rPr>
        <sz val="11"/>
        <color theme="1"/>
        <rFont val="Calibri"/>
        <family val="2"/>
        <scheme val="minor"/>
      </rPr>
      <t>s, the research team developed an 8-minute DVD and accompanying 12-page booklet titled: Estudios clínicos: considere todas sus opciones (Clinical Trials: consider all your options).</t>
    </r>
  </si>
  <si>
    <t>Miller</t>
  </si>
  <si>
    <t>Cost effectiveness of screening for clinical trials by research assistants versus senior investigators</t>
  </si>
  <si>
    <t>Journal of Psychiatric Research, 33, 81-85.</t>
  </si>
  <si>
    <t>2 treatment trials for chronic depression ( psychotherapy, antidepressant medication,  or both)</t>
  </si>
  <si>
    <r>
      <t xml:space="preserve">This study evaluates the relationship between
</t>
    </r>
    <r>
      <rPr>
        <b/>
        <sz val="11"/>
        <color theme="1"/>
        <rFont val="Calibri"/>
        <family val="2"/>
        <scheme val="minor"/>
      </rPr>
      <t>interviewer level of experience and the positive predictive value</t>
    </r>
    <r>
      <rPr>
        <sz val="11"/>
        <color theme="1"/>
        <rFont val="Calibri"/>
        <family val="2"/>
        <scheme val="minor"/>
      </rPr>
      <t xml:space="preserve"> and cost of telephone screening of depressed subjects </t>
    </r>
    <r>
      <rPr>
        <b/>
        <sz val="11"/>
        <color theme="1"/>
        <rFont val="Calibri"/>
        <family val="2"/>
        <scheme val="minor"/>
      </rPr>
      <t>for randomized clinical trials.</t>
    </r>
  </si>
  <si>
    <r>
      <t xml:space="preserve">The rationale is that senior investigators would have </t>
    </r>
    <r>
      <rPr>
        <b/>
        <sz val="11"/>
        <color theme="1"/>
        <rFont val="Calibri"/>
        <family val="2"/>
        <scheme val="minor"/>
      </rPr>
      <t>better clinical judgment</t>
    </r>
    <r>
      <rPr>
        <sz val="11"/>
        <color theme="1"/>
        <rFont val="Calibri"/>
        <family val="2"/>
        <scheme val="minor"/>
      </rPr>
      <t xml:space="preserve"> with which to assess study eligibility. Another common belief is that they exude an aura of </t>
    </r>
    <r>
      <rPr>
        <b/>
        <sz val="11"/>
        <color theme="1"/>
        <rFont val="Calibri"/>
        <family val="2"/>
        <scheme val="minor"/>
      </rPr>
      <t>expertise that might encourage wavering prospective subjects to participate.</t>
    </r>
  </si>
  <si>
    <t>Litchfield</t>
  </si>
  <si>
    <t>Is the future for clinical trials internet-based? A cluster randomized clinical trial</t>
  </si>
  <si>
    <t>Clinical Trials; 2: 72-79</t>
  </si>
  <si>
    <t>multicentre, unblinded cluster randomised clinical trial of parallel group design, of the effectiveness of two Novo Nordisk delivery systems
for insulin: NovoPen® and Innovo®.</t>
  </si>
  <si>
    <r>
      <t>In this randomized study conventional paper case record forms were compared with</t>
    </r>
    <r>
      <rPr>
        <b/>
        <sz val="11"/>
        <color theme="1"/>
        <rFont val="Calibri"/>
        <family val="2"/>
        <scheme val="minor"/>
      </rPr>
      <t xml:space="preserve"> a system that utilised an off-the-shelf internet-based Electronic Data Capture (EDC) system</t>
    </r>
    <r>
      <rPr>
        <sz val="11"/>
        <color theme="1"/>
        <rFont val="Calibri"/>
        <family val="2"/>
        <scheme val="minor"/>
      </rPr>
      <t xml:space="preserve">. […] We tested the </t>
    </r>
    <r>
      <rPr>
        <b/>
        <sz val="11"/>
        <color theme="1"/>
        <rFont val="Calibri"/>
        <family val="2"/>
        <scheme val="minor"/>
      </rPr>
      <t>difference in numbers recruited into the two groups</t>
    </r>
    <r>
      <rPr>
        <sz val="11"/>
        <color theme="1"/>
        <rFont val="Calibri"/>
        <family val="2"/>
        <scheme val="minor"/>
      </rPr>
      <t>, and the number of monitoring visits per centre</t>
    </r>
  </si>
  <si>
    <r>
      <t xml:space="preserve">The </t>
    </r>
    <r>
      <rPr>
        <b/>
        <sz val="11"/>
        <color theme="1"/>
        <rFont val="Calibri"/>
        <family val="2"/>
        <scheme val="minor"/>
      </rPr>
      <t>potential utility of computerised records for clinical practice and research</t>
    </r>
    <r>
      <rPr>
        <sz val="11"/>
        <color theme="1"/>
        <rFont val="Calibri"/>
        <family val="2"/>
        <scheme val="minor"/>
      </rPr>
      <t xml:space="preserve"> has been recognised for many years [3] and is still developing [4].</t>
    </r>
  </si>
  <si>
    <t>Electronic data management</t>
  </si>
  <si>
    <t>Environmental change</t>
  </si>
  <si>
    <t>Mandelblatt</t>
  </si>
  <si>
    <t>Breast cancer prevention in community clinics: will low-income Latina patients participate in clinical trials?</t>
  </si>
  <si>
    <t>Preventive Medicine 40; 611 –618</t>
  </si>
  <si>
    <t>NSABP breast cancer prevention clinical trial, the Study of Tamoxifen and Raloxifene (STAR Trial) [10,11].</t>
  </si>
  <si>
    <t>Not sepcified - likely sex</t>
  </si>
  <si>
    <r>
      <t xml:space="preserve">We also pilot-tested a brief nonphysician </t>
    </r>
    <r>
      <rPr>
        <b/>
        <sz val="11"/>
        <color theme="1"/>
        <rFont val="Calibri"/>
        <family val="2"/>
        <scheme val="minor"/>
      </rPr>
      <t xml:space="preserve">discussion intervention designed to increase willingness to enroll in the trial. </t>
    </r>
    <r>
      <rPr>
        <sz val="11"/>
        <color theme="1"/>
        <rFont val="Calibri"/>
        <family val="2"/>
        <scheme val="minor"/>
      </rPr>
      <t xml:space="preserve">[..] In the intervention arm, the nonphysician study staff conducted </t>
    </r>
    <r>
      <rPr>
        <b/>
        <sz val="11"/>
        <color theme="1"/>
        <rFont val="Calibri"/>
        <family val="2"/>
        <scheme val="minor"/>
      </rPr>
      <t xml:space="preserve">a brief (5–10 min) educational session about the STAR trial </t>
    </r>
    <r>
      <rPr>
        <sz val="11"/>
        <color theme="1"/>
        <rFont val="Calibri"/>
        <family val="2"/>
        <scheme val="minor"/>
      </rPr>
      <t>following a short interview about prior knowledge, risk perceptions, and background.</t>
    </r>
  </si>
  <si>
    <t>Treschan</t>
  </si>
  <si>
    <t>The Influence of Protocol Pain and Risk on Patients’ Willingness to Consent for Clinical Studies: A Randomized Trial</t>
  </si>
  <si>
    <t>Anesth Analg; 96:498–506</t>
  </si>
  <si>
    <t>Testing the effects of oxygen during and after surgery on infection rate and length of stay</t>
  </si>
  <si>
    <t>Surgery</t>
  </si>
  <si>
    <r>
      <t>Participants, who believed they were being asked to participate in a real trial,</t>
    </r>
    <r>
      <rPr>
        <b/>
        <sz val="11"/>
        <color theme="1"/>
        <rFont val="Calibri"/>
        <family val="2"/>
        <scheme val="minor"/>
      </rPr>
      <t xml:space="preserve"> were presented one of three sham protocols: no risk or pain (Control, n 48), pain but no risk (Pain, n  51), or risk but no pain (Risk, n   51</t>
    </r>
    <r>
      <rPr>
        <sz val="11"/>
        <color theme="1"/>
        <rFont val="Calibri"/>
        <family val="2"/>
        <scheme val="minor"/>
      </rPr>
      <t xml:space="preserve">). [...] Our major outcome measures were (a) understanding risk or pain associated with the proposed studies, (b) the extent to which patients felt pressured to participate, and (c) </t>
    </r>
    <r>
      <rPr>
        <b/>
        <sz val="11"/>
        <color theme="1"/>
        <rFont val="Calibri"/>
        <family val="2"/>
        <scheme val="minor"/>
      </rPr>
      <t>willingness to participate</t>
    </r>
    <r>
      <rPr>
        <sz val="11"/>
        <color theme="1"/>
        <rFont val="Calibri"/>
        <family val="2"/>
        <scheme val="minor"/>
      </rPr>
      <t>.</t>
    </r>
  </si>
  <si>
    <r>
      <t xml:space="preserve">we tested the hypothesis that the </t>
    </r>
    <r>
      <rPr>
        <b/>
        <sz val="11"/>
        <color theme="1"/>
        <rFont val="Calibri"/>
        <family val="2"/>
        <scheme val="minor"/>
      </rPr>
      <t>risk or discomfort associated with a clinical trial influence a patient’s decision to participate.</t>
    </r>
  </si>
  <si>
    <t>Trevena</t>
  </si>
  <si>
    <t>Impact of privacy legislation on the number and
characteristics of people who are recruited for research: a
randomised controlled trial</t>
  </si>
  <si>
    <t>J Med Ethics; 32:473–477</t>
  </si>
  <si>
    <t>the pilot phase of a general practice-based randomised trial to evaluate six tailored decision aids for screening of colorectal cancer by faecal occult blood testing (FOBT)</t>
  </si>
  <si>
    <r>
      <t xml:space="preserve">We conducted a randomised trial comparing the </t>
    </r>
    <r>
      <rPr>
        <b/>
        <sz val="11"/>
        <color theme="1"/>
        <rFont val="Calibri"/>
        <family val="2"/>
        <scheme val="minor"/>
      </rPr>
      <t xml:space="preserve">effect of opt-in requirements in new privacy laws (2001) with an opt-out direct </t>
    </r>
    <r>
      <rPr>
        <sz val="11"/>
        <color theme="1"/>
        <rFont val="Calibri"/>
        <family val="2"/>
        <scheme val="minor"/>
      </rPr>
      <t xml:space="preserve">approach by researchers that was permissible previously. We </t>
    </r>
    <r>
      <rPr>
        <b/>
        <sz val="11"/>
        <color theme="1"/>
        <rFont val="Calibri"/>
        <family val="2"/>
        <scheme val="minor"/>
      </rPr>
      <t>measured the effect of opt-in requirements on recruitment numbers</t>
    </r>
  </si>
  <si>
    <r>
      <rPr>
        <b/>
        <sz val="11"/>
        <color theme="1"/>
        <rFont val="Calibri"/>
        <family val="2"/>
        <scheme val="minor"/>
      </rPr>
      <t>Privacy laws</t>
    </r>
    <r>
      <rPr>
        <sz val="11"/>
        <color theme="1"/>
        <rFont val="Calibri"/>
        <family val="2"/>
        <scheme val="minor"/>
      </rPr>
      <t xml:space="preserve"> have recently created restrictions on how researchers can approach study participants.</t>
    </r>
  </si>
  <si>
    <t>Paul</t>
  </si>
  <si>
    <t>Choice of randomisation time-point in noninferiority studies of reduced treatment duration: experience from the SCOT study</t>
  </si>
  <si>
    <t>Trials, 12(Suppl 1):A30</t>
  </si>
  <si>
    <t>SCOT is a large (9500) phase III randomised non-inferiority study comparing 6 versus 3 months adjuvant treatment in colorectal cancer</t>
  </si>
  <si>
    <r>
      <t xml:space="preserve">In the first year of recruitment centres were </t>
    </r>
    <r>
      <rPr>
        <b/>
        <sz val="11"/>
        <color theme="1"/>
        <rFont val="Calibri"/>
        <family val="2"/>
        <scheme val="minor"/>
      </rPr>
      <t>randomised to either randomise patients prior to treatment (Up-front:U) or after they had completed 3 months of treatment (Delayed: D).</t>
    </r>
  </si>
  <si>
    <t>Patients can be randomised at the end of the reduced treatment period to continue or not to the standard duration. This is optimum for maximising compliance, but has the disadvantage for the patient that treatment duration is not known from the outset.</t>
  </si>
  <si>
    <t>Du</t>
  </si>
  <si>
    <t>An educational video to increase clinical trials enrollment among breast cancer patients</t>
  </si>
  <si>
    <t>Breast Cancer Res Treat. ; 117(2): 339–347</t>
  </si>
  <si>
    <t>cancer clinical trial(s)</t>
  </si>
  <si>
    <r>
      <t xml:space="preserve">The primary aim of this study was to examine the </t>
    </r>
    <r>
      <rPr>
        <b/>
        <sz val="11"/>
        <color theme="1"/>
        <rFont val="Calibri"/>
        <family val="2"/>
        <scheme val="minor"/>
      </rPr>
      <t>effect of an 18-min educational video on</t>
    </r>
    <r>
      <rPr>
        <sz val="11"/>
        <color theme="1"/>
        <rFont val="Calibri"/>
        <family val="2"/>
        <scheme val="minor"/>
      </rPr>
      <t xml:space="preserve"> the attitudes of breast cancer patients’ regarding cancer clinical trials, and thereby potentially increasing their </t>
    </r>
    <r>
      <rPr>
        <b/>
        <sz val="11"/>
        <color theme="1"/>
        <rFont val="Calibri"/>
        <family val="2"/>
        <scheme val="minor"/>
      </rPr>
      <t>clinical trial enrollment rates</t>
    </r>
    <r>
      <rPr>
        <sz val="11"/>
        <color theme="1"/>
        <rFont val="Calibri"/>
        <family val="2"/>
        <scheme val="minor"/>
      </rPr>
      <t>.</t>
    </r>
  </si>
  <si>
    <r>
      <t>To increase participation and diversity in clinical trials,</t>
    </r>
    <r>
      <rPr>
        <b/>
        <sz val="11"/>
        <color theme="1"/>
        <rFont val="Calibri"/>
        <family val="2"/>
        <scheme val="minor"/>
      </rPr>
      <t xml:space="preserve"> new strategies are needed to have an impact on barriers</t>
    </r>
    <r>
      <rPr>
        <sz val="11"/>
        <color theme="1"/>
        <rFont val="Calibri"/>
        <family val="2"/>
        <scheme val="minor"/>
      </rPr>
      <t xml:space="preserve"> experienced by a wide spectrum of the American population. […] This study focused on examining</t>
    </r>
    <r>
      <rPr>
        <b/>
        <sz val="11"/>
        <color theme="1"/>
        <rFont val="Calibri"/>
        <family val="2"/>
        <scheme val="minor"/>
      </rPr>
      <t xml:space="preserve"> patient-level barriers. </t>
    </r>
  </si>
  <si>
    <t>Kendrick</t>
  </si>
  <si>
    <t>Does sending a home safety questionnaire increase recruitment to an injury prevention trial? A randomised controlled trial</t>
  </si>
  <si>
    <t>J Epidemiol Community Health; 55:845–846</t>
  </si>
  <si>
    <t>randomised controlled trial of the effectiveness of health visitor advice and low cost safety equipment.</t>
  </si>
  <si>
    <r>
      <t xml:space="preserve">Within a primary care injury prevention trial we assessed response and </t>
    </r>
    <r>
      <rPr>
        <b/>
        <sz val="11"/>
        <color theme="1"/>
        <rFont val="Calibri"/>
        <family val="2"/>
        <scheme val="minor"/>
      </rPr>
      <t>recruitment rates to the trial using mass mailing, comparing an invitation to participate with and without a home safety questionnaire</t>
    </r>
    <r>
      <rPr>
        <sz val="11"/>
        <color theme="1"/>
        <rFont val="Calibri"/>
        <family val="2"/>
        <scheme val="minor"/>
      </rPr>
      <t>.</t>
    </r>
  </si>
  <si>
    <r>
      <t xml:space="preserve">Mass mailings have been used as a recruitment strategy, but have had low response rates. […] We considered that sending a </t>
    </r>
    <r>
      <rPr>
        <b/>
        <sz val="11"/>
        <color theme="1"/>
        <rFont val="Calibri"/>
        <family val="2"/>
        <scheme val="minor"/>
      </rPr>
      <t>questionnaire may reduce the recruitment</t>
    </r>
    <r>
      <rPr>
        <sz val="11"/>
        <color theme="1"/>
        <rFont val="Calibri"/>
        <family val="2"/>
        <scheme val="minor"/>
      </rPr>
      <t xml:space="preserve"> rate because of the time and effort needed for completion4 or because questions on safety behaviours and previous injury may be perceived as intrusive; alternatively we considered that the </t>
    </r>
    <r>
      <rPr>
        <b/>
        <sz val="11"/>
        <color theme="1"/>
        <rFont val="Calibri"/>
        <family val="2"/>
        <scheme val="minor"/>
      </rPr>
      <t>questionnaire may raise awareness of risk of injury and
through this might increase the recruitment rat</t>
    </r>
    <r>
      <rPr>
        <sz val="11"/>
        <color theme="1"/>
        <rFont val="Calibri"/>
        <family val="2"/>
        <scheme val="minor"/>
      </rPr>
      <t>e.</t>
    </r>
  </si>
  <si>
    <t>Pighills</t>
  </si>
  <si>
    <t>2009a</t>
  </si>
  <si>
    <t>Publicity does not increase recruitment to falls prevention trials: the results of two quasi-randomized trials</t>
  </si>
  <si>
    <t>Journal of Clinical Epidemiology 62, 1332e1335</t>
  </si>
  <si>
    <t>a randomized trial of evaluating occupational therapy for the prevention of falls among men and women aged 70. years who had at least one fall in the preceding 12 months.</t>
  </si>
  <si>
    <r>
      <t xml:space="preserve">As far as we are aware there has been no randomized trial of </t>
    </r>
    <r>
      <rPr>
        <b/>
        <sz val="11"/>
        <color theme="1"/>
        <rFont val="Calibri"/>
        <family val="2"/>
        <scheme val="minor"/>
      </rPr>
      <t>evaluating the impact of press coverage on recruitment to randomized trial</t>
    </r>
    <r>
      <rPr>
        <sz val="11"/>
        <color theme="1"/>
        <rFont val="Calibri"/>
        <family val="2"/>
        <scheme val="minor"/>
      </rPr>
      <t xml:space="preserve">s. [..] we allocated participants to receive a newspaper article about the study with their information sheet. The first trial </t>
    </r>
    <r>
      <rPr>
        <b/>
        <sz val="11"/>
        <color theme="1"/>
        <rFont val="Calibri"/>
        <family val="2"/>
        <scheme val="minor"/>
      </rPr>
      <t>compared one newspaper article against no article</t>
    </r>
    <r>
      <rPr>
        <sz val="11"/>
        <color theme="1"/>
        <rFont val="Calibri"/>
        <family val="2"/>
        <scheme val="minor"/>
      </rPr>
      <t>;</t>
    </r>
  </si>
  <si>
    <r>
      <t xml:space="preserve">To test the effect of publicity on recruitment to a randomized trial. Recruitment is often poor in trials. </t>
    </r>
    <r>
      <rPr>
        <b/>
        <sz val="11"/>
        <color theme="1"/>
        <rFont val="Calibri"/>
        <family val="2"/>
        <scheme val="minor"/>
      </rPr>
      <t>Publicity within recruitment packs might be an inexpensive method of increasing recruitment.</t>
    </r>
  </si>
  <si>
    <t>2009b</t>
  </si>
  <si>
    <r>
      <t xml:space="preserve">As far as we are aware there has been no randomized trial of </t>
    </r>
    <r>
      <rPr>
        <b/>
        <sz val="11"/>
        <color theme="1"/>
        <rFont val="Calibri"/>
        <family val="2"/>
        <scheme val="minor"/>
      </rPr>
      <t>evaluating the impact of press coverage on recruitment to randomized trial</t>
    </r>
    <r>
      <rPr>
        <sz val="11"/>
        <color theme="1"/>
        <rFont val="Calibri"/>
        <family val="2"/>
        <scheme val="minor"/>
      </rPr>
      <t>s. [..] we allocated participants to receive a newspaper article about the study with their information sheet. The first tr</t>
    </r>
    <r>
      <rPr>
        <sz val="11"/>
        <color theme="1"/>
        <rFont val="Calibri"/>
        <family val="2"/>
        <scheme val="minor"/>
      </rPr>
      <t xml:space="preserve">ial compared one newspaper article against no article; </t>
    </r>
    <r>
      <rPr>
        <sz val="11"/>
        <color theme="1"/>
        <rFont val="Calibri"/>
        <family val="2"/>
        <scheme val="minor"/>
      </rPr>
      <t xml:space="preserve"> </t>
    </r>
    <r>
      <rPr>
        <b/>
        <sz val="11"/>
        <color theme="1"/>
        <rFont val="Calibri"/>
        <family val="2"/>
        <scheme val="minor"/>
      </rPr>
      <t xml:space="preserve">the second compared a more favorably written article against the original. </t>
    </r>
  </si>
  <si>
    <r>
      <t xml:space="preserve"> The t</t>
    </r>
    <r>
      <rPr>
        <b/>
        <sz val="11"/>
        <color theme="1"/>
        <rFont val="Calibri"/>
        <family val="2"/>
        <scheme val="minor"/>
      </rPr>
      <t xml:space="preserve">one of the original newspaper article included in the intervention packs was not as favorable </t>
    </r>
    <r>
      <rPr>
        <sz val="11"/>
        <color theme="1"/>
        <rFont val="Calibri"/>
        <family val="2"/>
        <scheme val="minor"/>
      </rPr>
      <t xml:space="preserve">as had been hoped because despite the press being provided with text for the article, this was edited to create a more ‘‘dramatic’’ tone. Publicity that portrays older people in an adverse manner can be regarded as offensive by older people [8]. Within the original article there were references to older people being ‘‘quizzed’’ about falls and this may have conveyed negative connotations. Therefore, a second study was carried out in which recruitment as a consequence of </t>
    </r>
    <r>
      <rPr>
        <b/>
        <sz val="11"/>
        <color theme="1"/>
        <rFont val="Calibri"/>
        <family val="2"/>
        <scheme val="minor"/>
      </rPr>
      <t xml:space="preserve">a more ‘‘upbeat’’ article </t>
    </r>
    <r>
      <rPr>
        <sz val="11"/>
        <color theme="1"/>
        <rFont val="Calibri"/>
        <family val="2"/>
        <scheme val="minor"/>
      </rPr>
      <t>was compared with the less ‘‘upbeat’’ one.</t>
    </r>
  </si>
  <si>
    <t>Treweek</t>
  </si>
  <si>
    <t>E-mail invitations to general practitioners were as effective as postal invitations and were more efficient</t>
  </si>
  <si>
    <t>Journal of Clinical Epidemiology 65; 793e797</t>
  </si>
  <si>
    <t>The web-based intervention modeling experiment (WIME) study [7] (ClinicalTrials.gov number NCT01206738) has the primary aim of running a WIME to develop and evaluate theory-based interventions to improve antibiotic prescribing for upper respiratory tract infections in primary care.</t>
  </si>
  <si>
    <r>
      <t xml:space="preserve">To evaluate </t>
    </r>
    <r>
      <rPr>
        <b/>
        <sz val="11"/>
        <color theme="1"/>
        <rFont val="Calibri"/>
        <family val="2"/>
        <scheme val="minor"/>
      </rPr>
      <t>which of two invitation methods, e-mail or post, was most effective at recruiting general practitioners (GPs) to an online trial.</t>
    </r>
  </si>
  <si>
    <r>
      <t xml:space="preserve">E-mail is increasingly used to contact GPs in Scotland about research (e.g., by the Scottish Primary Care Research Network [SPCRN]; www.sspc.ac.uk/spcrn/) and </t>
    </r>
    <r>
      <rPr>
        <b/>
        <sz val="11"/>
        <color theme="1"/>
        <rFont val="Calibri"/>
        <family val="2"/>
        <scheme val="minor"/>
      </rPr>
      <t>if successful as a recruitment method, e-mail would offer the advantages of being simple and less resource intense.</t>
    </r>
  </si>
  <si>
    <t>Informational - Electronic - Email</t>
  </si>
  <si>
    <t>Bentley</t>
  </si>
  <si>
    <t>The influence of risk and monetary payment on the research participation decision making process</t>
  </si>
  <si>
    <t>J Med Ethics; 30:293–298. doi: 10.1136/jme.2002.001594</t>
  </si>
  <si>
    <t>3 hypothetical tials: (1) a phase I drug trial for a drug that has not yet been tested in humans, (2) a bioequivalence study for a generic version of a brand name drug that is already on the market, (3) a study that measured salivary levels of two stress hormones of healthy volunteers to compare with subjects who have had heart attacks (no drug is ingested/no blood is drawn).</t>
  </si>
  <si>
    <t>Multiple</t>
  </si>
  <si>
    <r>
      <t>In this study</t>
    </r>
    <r>
      <rPr>
        <b/>
        <sz val="11"/>
        <color theme="1"/>
        <rFont val="Calibri"/>
        <family val="2"/>
        <scheme val="minor"/>
      </rPr>
      <t>, we manipulated levels of monetary paymen</t>
    </r>
    <r>
      <rPr>
        <sz val="11"/>
        <color theme="1"/>
        <rFont val="Calibri"/>
        <family val="2"/>
        <scheme val="minor"/>
      </rPr>
      <t xml:space="preserve">t and risk within the context of a single design </t>
    </r>
    <r>
      <rPr>
        <b/>
        <sz val="11"/>
        <color theme="1"/>
        <rFont val="Calibri"/>
        <family val="2"/>
        <scheme val="minor"/>
      </rPr>
      <t xml:space="preserve">to assess the effects of these variables on the research participation decision </t>
    </r>
    <r>
      <rPr>
        <sz val="11"/>
        <color theme="1"/>
        <rFont val="Calibri"/>
        <family val="2"/>
        <scheme val="minor"/>
      </rPr>
      <t>making process.</t>
    </r>
  </si>
  <si>
    <r>
      <t>The objectives of this study were to determine the effects of risk and monetary payment on subjects’ willingness to participate and to examine</t>
    </r>
    <r>
      <rPr>
        <b/>
        <sz val="11"/>
        <color theme="1"/>
        <rFont val="Calibri"/>
        <family val="2"/>
        <scheme val="minor"/>
      </rPr>
      <t xml:space="preserve"> how payment influences subjects’ potential behaviours and risk evaluations. </t>
    </r>
  </si>
  <si>
    <t>Simel</t>
  </si>
  <si>
    <t>A randomized controlled trial comparing quantitative informed consent formats</t>
  </si>
  <si>
    <t>J CUII Epi&amp;miol Vol. 44, No. 8, pp. 771-777</t>
  </si>
  <si>
    <t>new medication for presenting problem (ambiguous, various problems)</t>
  </si>
  <si>
    <t>57 (median)</t>
  </si>
  <si>
    <t>58 (median)</t>
  </si>
  <si>
    <r>
      <t xml:space="preserve">Accordingly, we created a consent form for a </t>
    </r>
    <r>
      <rPr>
        <b/>
        <sz val="11"/>
        <color theme="1"/>
        <rFont val="Calibri"/>
        <family val="2"/>
        <scheme val="minor"/>
      </rPr>
      <t>fictitious medication</t>
    </r>
    <r>
      <rPr>
        <sz val="11"/>
        <color theme="1"/>
        <rFont val="Calibri"/>
        <family val="2"/>
        <scheme val="minor"/>
      </rPr>
      <t xml:space="preserve"> and used it to empirically </t>
    </r>
    <r>
      <rPr>
        <b/>
        <sz val="11"/>
        <color theme="1"/>
        <rFont val="Calibri"/>
        <family val="2"/>
        <scheme val="minor"/>
      </rPr>
      <t>evaluate the informed consent process</t>
    </r>
    <r>
      <rPr>
        <sz val="11"/>
        <color theme="1"/>
        <rFont val="Calibri"/>
        <family val="2"/>
        <scheme val="minor"/>
      </rPr>
      <t xml:space="preserve"> in an ambulatory care clinic. The consent forms specified either that </t>
    </r>
    <r>
      <rPr>
        <b/>
        <sz val="11"/>
        <color theme="1"/>
        <rFont val="Calibri"/>
        <family val="2"/>
        <scheme val="minor"/>
      </rPr>
      <t>the new medication “may work twice as fast” or “may work half as fast”</t>
    </r>
    <r>
      <rPr>
        <sz val="11"/>
        <color theme="1"/>
        <rFont val="Calibri"/>
        <family val="2"/>
        <scheme val="minor"/>
      </rPr>
      <t xml:space="preserve"> as the usual treatment.</t>
    </r>
  </si>
  <si>
    <r>
      <t xml:space="preserve">Our study was designed to minimize most of the limitations of existing empirical trials of informed consent. Our specific aims were to: (1) </t>
    </r>
    <r>
      <rPr>
        <b/>
        <sz val="11"/>
        <color theme="1"/>
        <rFont val="Calibri"/>
        <family val="2"/>
        <scheme val="minor"/>
      </rPr>
      <t xml:space="preserve">assess the impact on  subsequent consent rates of simple quantitative information in a consent form; </t>
    </r>
    <r>
      <rPr>
        <sz val="11"/>
        <color theme="1"/>
        <rFont val="Calibri"/>
        <family val="2"/>
        <scheme val="minor"/>
      </rPr>
      <t>(2) determine whether citation of quantitative information impacts on subsequent consent rates; (3) evaluate any interaction between the consent form and citation of quantitative information; and (4) determine the impact of symptom severity on consent rate.</t>
    </r>
  </si>
  <si>
    <t>In all cases, the independent attorney rated presentations as fair and balanced.</t>
  </si>
  <si>
    <t>MacQueen</t>
  </si>
  <si>
    <t>Comparison of Closed-Ended, Open-Ended, and Perceived Informed Consent Comprehension Measures
for a Mock HIV Prevention Trial among Women in
Tanzania</t>
  </si>
  <si>
    <t>PLoS ONE 9(8): e105720.</t>
  </si>
  <si>
    <t>HIV prevention trial; randomized, blinded, placebo-controlled trial to assess the effectiveness of a daily oral pill to prevent acquisition of HIV; the HIV-PrEP Clinical Trial Study.</t>
  </si>
  <si>
    <t>Infectious disease</t>
  </si>
  <si>
    <r>
      <t xml:space="preserve">As part of a larger study exploring verbal and nonverbal indicators of informed consent comprehension, we sought to verify the likely direction of bias observed when </t>
    </r>
    <r>
      <rPr>
        <b/>
        <sz val="11"/>
        <color theme="1"/>
        <rFont val="Calibri"/>
        <family val="2"/>
        <scheme val="minor"/>
      </rPr>
      <t>using open-ended and closed-ended comprehension assessments.</t>
    </r>
  </si>
  <si>
    <t>Identifying the best method for improving participant comprehension is closely linked to the issue of how comprehension is assessed.</t>
  </si>
  <si>
    <t>Kerr</t>
  </si>
  <si>
    <t>The impact of describing clinical trial treatments as new or standard</t>
  </si>
  <si>
    <t>Patient Education and Counseling 53, 107–113</t>
  </si>
  <si>
    <t>a randomized trial of two treatments, A and B, for either non-specifi back-pain (pulse treatment) or for arthritis (drug treatment)</t>
  </si>
  <si>
    <r>
      <t xml:space="preserve">In this study, we set out to investigate </t>
    </r>
    <r>
      <rPr>
        <b/>
        <sz val="11"/>
        <color theme="1"/>
        <rFont val="Calibri"/>
        <family val="2"/>
        <scheme val="minor"/>
      </rPr>
      <t xml:space="preserve">the impact of describing trial treatments as new or standard on treatment preferences and willingness to participate </t>
    </r>
    <r>
      <rPr>
        <sz val="11"/>
        <color theme="1"/>
        <rFont val="Calibri"/>
        <family val="2"/>
        <scheme val="minor"/>
      </rPr>
      <t>in a randomized trial.</t>
    </r>
  </si>
  <si>
    <r>
      <t xml:space="preserve">In summary, </t>
    </r>
    <r>
      <rPr>
        <b/>
        <sz val="11"/>
        <color theme="1"/>
        <rFont val="Calibri"/>
        <family val="2"/>
        <scheme val="minor"/>
      </rPr>
      <t>the literature does not tease apart the issue of mere newness of therapy from other factors</t>
    </r>
    <r>
      <rPr>
        <sz val="11"/>
        <color theme="1"/>
        <rFont val="Calibri"/>
        <family val="2"/>
        <scheme val="minor"/>
      </rPr>
      <t xml:space="preserve"> which may affect willingness to be randomized, such as the success rate of the standard therapy or the nature and plausibility of the new treatment.</t>
    </r>
  </si>
  <si>
    <t>Foss</t>
  </si>
  <si>
    <t>Recruiting to Clinical Trials on the Telephone – a randomized controlled trial</t>
  </si>
  <si>
    <t>Trials, 17:552</t>
  </si>
  <si>
    <t>a large, multicenter randomized trial – The Danish Calmette Study – evaluating the nonspecific effects of Bacille Calmette-Guérin vaccination at birth</t>
  </si>
  <si>
    <t>Phase IV</t>
  </si>
  <si>
    <t>median = 32</t>
  </si>
  <si>
    <t>median = 31</t>
  </si>
  <si>
    <r>
      <t xml:space="preserve">We wanted to examine the </t>
    </r>
    <r>
      <rPr>
        <b/>
        <sz val="11"/>
        <color theme="1"/>
        <rFont val="Calibri"/>
        <family val="2"/>
        <scheme val="minor"/>
      </rPr>
      <t>effect of providing study information on the telephone</t>
    </r>
    <r>
      <rPr>
        <sz val="11"/>
        <color theme="1"/>
        <rFont val="Calibri"/>
        <family val="2"/>
        <scheme val="minor"/>
      </rPr>
      <t xml:space="preserve"> compared to a face-to-face consultation in a randomized controlled study.</t>
    </r>
  </si>
  <si>
    <r>
      <t xml:space="preserve">Informing potential participants or guardians and </t>
    </r>
    <r>
      <rPr>
        <b/>
        <sz val="11"/>
        <color theme="1"/>
        <rFont val="Calibri"/>
        <family val="2"/>
        <scheme val="minor"/>
      </rPr>
      <t xml:space="preserve">obtaining informed consent by telephone could be more effective </t>
    </r>
    <r>
      <rPr>
        <sz val="11"/>
        <color theme="1"/>
        <rFont val="Calibri"/>
        <family val="2"/>
        <scheme val="minor"/>
      </rPr>
      <t>than informing face-to-face,</t>
    </r>
    <r>
      <rPr>
        <sz val="11"/>
        <color theme="1"/>
        <rFont val="Calibri"/>
        <family val="2"/>
        <scheme val="minor"/>
      </rPr>
      <t xml:space="preserve"> which is the usual strategy preferred by the Ethical Review Boards [9].</t>
    </r>
  </si>
  <si>
    <t>Wadland</t>
  </si>
  <si>
    <t>Recruitment in a primary care trial on smoking cessation</t>
  </si>
  <si>
    <t>Fam Med, 22: 201-204</t>
  </si>
  <si>
    <t>Randomized pilot clinical trial on smoking cessation [6], tests effect of nicotine gum on smoking cessation in community practice.</t>
  </si>
  <si>
    <t>Smoking cessation</t>
  </si>
  <si>
    <r>
      <t xml:space="preserve">The purpose of this study was to describe and compare the </t>
    </r>
    <r>
      <rPr>
        <b/>
        <sz val="11"/>
        <color theme="1"/>
        <rFont val="Calibri"/>
        <family val="2"/>
        <scheme val="minor"/>
      </rPr>
      <t>rates of recruitment</t>
    </r>
    <r>
      <rPr>
        <sz val="11"/>
        <color theme="1"/>
        <rFont val="Calibri"/>
        <family val="2"/>
        <scheme val="minor"/>
      </rPr>
      <t xml:space="preserve"> during a randomized clinical trial on smoking cessation in two primary care practices. […] comparisons of recruitment using different personnel and </t>
    </r>
    <r>
      <rPr>
        <b/>
        <sz val="11"/>
        <color theme="1"/>
        <rFont val="Calibri"/>
        <family val="2"/>
        <scheme val="minor"/>
      </rPr>
      <t>informed consent procedures.</t>
    </r>
  </si>
  <si>
    <r>
      <t xml:space="preserve">After the experience at site one, it was hypothesized that the </t>
    </r>
    <r>
      <rPr>
        <b/>
        <sz val="11"/>
        <color theme="1"/>
        <rFont val="Calibri"/>
        <family val="2"/>
        <scheme val="minor"/>
      </rPr>
      <t>impersonal nature of handing out a consent form discouraged enrollmen</t>
    </r>
    <r>
      <rPr>
        <sz val="11"/>
        <color theme="1"/>
        <rFont val="Calibri"/>
        <family val="2"/>
        <scheme val="minor"/>
      </rPr>
      <t>t.</t>
    </r>
  </si>
  <si>
    <t>Cooper</t>
  </si>
  <si>
    <t>The impact of using a partially randomised patient preference design when evaluating alternative managements for heavy menstrual bleeding</t>
  </si>
  <si>
    <t>British Journal of Obstetrics and Gynaecology, Vol. 104, pp. 1367-1373</t>
  </si>
  <si>
    <t>a comparison of medical management with hysteroscopic treatment of heavy menstrual bleeding</t>
  </si>
  <si>
    <t>Gynecology</t>
  </si>
  <si>
    <t>&lt; 40 = 30%</t>
  </si>
  <si>
    <t>&lt; 40 = 37%</t>
  </si>
  <si>
    <r>
      <t xml:space="preserve">The </t>
    </r>
    <r>
      <rPr>
        <b/>
        <sz val="11"/>
        <color theme="1"/>
        <rFont val="Calibri"/>
        <family val="2"/>
        <scheme val="minor"/>
      </rPr>
      <t>partially randomised patient preference (PRPP) trial desig</t>
    </r>
    <r>
      <rPr>
        <sz val="11"/>
        <color theme="1"/>
        <rFont val="Calibri"/>
        <family val="2"/>
        <scheme val="minor"/>
      </rPr>
      <t xml:space="preserve">n6 aims to deal with these issues. Potential </t>
    </r>
    <r>
      <rPr>
        <b/>
        <sz val="11"/>
        <color theme="1"/>
        <rFont val="Calibri"/>
        <family val="2"/>
        <scheme val="minor"/>
      </rPr>
      <t>participants with a strong preference for one or other treatment receive it</t>
    </r>
    <r>
      <rPr>
        <sz val="11"/>
        <color theme="1"/>
        <rFont val="Calibri"/>
        <family val="2"/>
        <scheme val="minor"/>
      </rPr>
      <t>, while the remainder, without a preference, are randomised.</t>
    </r>
  </si>
  <si>
    <r>
      <t xml:space="preserve">There are </t>
    </r>
    <r>
      <rPr>
        <b/>
        <sz val="11"/>
        <color theme="1"/>
        <rFont val="Calibri"/>
        <family val="2"/>
        <scheme val="minor"/>
      </rPr>
      <t>a number of putative advantages</t>
    </r>
    <r>
      <rPr>
        <sz val="11"/>
        <color theme="1"/>
        <rFont val="Calibri"/>
        <family val="2"/>
        <scheme val="minor"/>
      </rPr>
      <t>: larger numbers of people are likely to participate in the overall study; analysis of the randomised groups will allow relatively unbiased measurement of any differential effects of the treatments; the preference groups, which can be viewed as part of a nonrandomised prospective cohort study, may give information on the factors which determine preference or refusal to be randomised; and the effects of motivational factors on outcome can be addressed by comparing those who chose a treatment with those who were randomly allocated to that treatment. Nevertheless,</t>
    </r>
    <r>
      <rPr>
        <b/>
        <sz val="11"/>
        <color theme="1"/>
        <rFont val="Calibri"/>
        <family val="2"/>
        <scheme val="minor"/>
      </rPr>
      <t xml:space="preserve"> the value of the PRPP design remains controversial</t>
    </r>
    <r>
      <rPr>
        <sz val="11"/>
        <color theme="1"/>
        <rFont val="Calibri"/>
        <family val="2"/>
        <scheme val="minor"/>
      </rPr>
      <t>.</t>
    </r>
  </si>
  <si>
    <t>Larkey</t>
  </si>
  <si>
    <t>Recruitment of Hispanic women to the Women’s Health Initiative: the case of
Embajadoras in Arizona</t>
  </si>
  <si>
    <t>Controlled Clinical Trials 23, 289–298</t>
  </si>
  <si>
    <t>The Women’s Health Initiative (WHI) is a nationwide 15-year longitudinal study targeting cardiovascular disease, cancer, and osteoporosis among postmenopausal women aged 50–79 years</t>
  </si>
  <si>
    <r>
      <t>This study examined the</t>
    </r>
    <r>
      <rPr>
        <b/>
        <sz val="11"/>
        <color theme="1"/>
        <rFont val="Calibri"/>
        <family val="2"/>
        <scheme val="minor"/>
      </rPr>
      <t xml:space="preserve"> use of lay advocates (i.e., women enrolled in a study who advocate to others) to improve recruitment among Hispanic women</t>
    </r>
    <r>
      <rPr>
        <sz val="11"/>
        <color theme="1"/>
        <rFont val="Calibri"/>
        <family val="2"/>
        <scheme val="minor"/>
      </rPr>
      <t xml:space="preserve"> in the Arizona recruitment sites for a large-scale, national prevention study (WHI)</t>
    </r>
  </si>
  <si>
    <r>
      <t xml:space="preserve">We proposed that </t>
    </r>
    <r>
      <rPr>
        <b/>
        <sz val="11"/>
        <color theme="1"/>
        <rFont val="Calibri"/>
        <family val="2"/>
        <scheme val="minor"/>
      </rPr>
      <t>an important factor for recruiting women into a research tria</t>
    </r>
    <r>
      <rPr>
        <sz val="11"/>
        <color theme="1"/>
        <rFont val="Calibri"/>
        <family val="2"/>
        <scheme val="minor"/>
      </rPr>
      <t xml:space="preserve">l, particularly a trial involving healthy, older Hispanic women, </t>
    </r>
    <r>
      <rPr>
        <b/>
        <sz val="11"/>
        <color theme="1"/>
        <rFont val="Calibri"/>
        <family val="2"/>
        <scheme val="minor"/>
      </rPr>
      <t>was the personal outreach efforts of lay advocates</t>
    </r>
    <r>
      <rPr>
        <sz val="11"/>
        <color theme="1"/>
        <rFont val="Calibri"/>
        <family val="2"/>
        <scheme val="minor"/>
      </rPr>
      <t xml:space="preserve"> (a strategy that is currently supported by the National Surgical Adjuvant Breast and Bowel Project for other women’s studies) [21]. </t>
    </r>
  </si>
  <si>
    <t>Free</t>
  </si>
  <si>
    <t>2010a</t>
  </si>
  <si>
    <t>Three controlled trials of interventions to increase recruitment to a randomized
controlled trial of mobile phone based smoking cessation support</t>
  </si>
  <si>
    <t>Clinical Trials; 7: 265–273</t>
  </si>
  <si>
    <t>The Txt2stop randomized controlled trial will randomize 5800 participants in the UK to evaluate the effects of a mobile phone based smoking cessation support intervention [2].</t>
  </si>
  <si>
    <t>NA</t>
  </si>
  <si>
    <r>
      <t xml:space="preserve">A randomized controlled trial of sending a text message regarding the </t>
    </r>
    <r>
      <rPr>
        <b/>
        <sz val="11"/>
        <color theme="1"/>
        <rFont val="Calibri"/>
        <family val="2"/>
        <scheme val="minor"/>
      </rPr>
      <t>newly available online registration facility.</t>
    </r>
  </si>
  <si>
    <t xml:space="preserve">We identified two points in the recruitment process where participants failed to progress either to randomization or exclusion from the trial. Firstly, we were unable to contact many potential participants who had sent us a mobile phone text message (SMS) to enquire about the trial, because they did not answer their mobile phones. [...] (1) An online registration facility would make trial participation more convenient for potential Txt2stop participants and increase registration to the trial. </t>
  </si>
  <si>
    <t>SMS message(s)</t>
  </si>
  <si>
    <t>Informational-Electronic mode of delivery-Call- Messaging</t>
  </si>
  <si>
    <t>2010b</t>
  </si>
  <si>
    <r>
      <t>A controlled trial to</t>
    </r>
    <r>
      <rPr>
        <b/>
        <sz val="11"/>
        <color theme="1"/>
        <rFont val="Calibri"/>
        <family val="2"/>
        <scheme val="minor"/>
      </rPr>
      <t xml:space="preserve"> evaluate the impact on consent to join the Txt2stop trial of sending £5 </t>
    </r>
    <r>
      <rPr>
        <sz val="11"/>
        <color theme="1"/>
        <rFont val="Calibri"/>
        <family val="2"/>
        <scheme val="minor"/>
      </rPr>
      <t>with a covering letter to those eligible to join the trial.</t>
    </r>
  </si>
  <si>
    <r>
      <t xml:space="preserve">We identified </t>
    </r>
    <r>
      <rPr>
        <b/>
        <sz val="11"/>
        <color theme="1"/>
        <rFont val="Calibri"/>
        <family val="2"/>
        <scheme val="minor"/>
      </rPr>
      <t>two points in the recruitment process where participants failed to progress</t>
    </r>
    <r>
      <rPr>
        <sz val="11"/>
        <color theme="1"/>
        <rFont val="Calibri"/>
        <family val="2"/>
        <scheme val="minor"/>
      </rPr>
      <t xml:space="preserve"> either to randomization or exclusion from the trial. […] </t>
    </r>
    <r>
      <rPr>
        <sz val="11"/>
        <color theme="1"/>
        <rFont val="Calibri"/>
        <family val="2"/>
        <scheme val="minor"/>
      </rPr>
      <t xml:space="preserve">(2) Sending £5 with a covering letter to eligible participants to thank them for the time spent reading the study information and considering joining the trial </t>
    </r>
    <r>
      <rPr>
        <b/>
        <sz val="11"/>
        <color theme="1"/>
        <rFont val="Calibri"/>
        <family val="2"/>
        <scheme val="minor"/>
      </rPr>
      <t xml:space="preserve">would alleviate concerns about charges for text messages, minimize concerns regarding the chance of being allocated to a control group and increase randomizations to the Txt2stop trial. </t>
    </r>
  </si>
  <si>
    <t>Cash incentive</t>
  </si>
  <si>
    <t>2010c</t>
  </si>
  <si>
    <r>
      <t xml:space="preserve">The intervention is a series of four </t>
    </r>
    <r>
      <rPr>
        <b/>
        <sz val="11"/>
        <color theme="1"/>
        <rFont val="Calibri"/>
        <family val="2"/>
        <scheme val="minor"/>
      </rPr>
      <t xml:space="preserve">text messages </t>
    </r>
    <r>
      <rPr>
        <sz val="11"/>
        <color theme="1"/>
        <rFont val="Calibri"/>
        <family val="2"/>
        <scheme val="minor"/>
      </rPr>
      <t xml:space="preserve">over 1 week </t>
    </r>
    <r>
      <rPr>
        <b/>
        <sz val="11"/>
        <color theme="1"/>
        <rFont val="Calibri"/>
        <family val="2"/>
        <scheme val="minor"/>
      </rPr>
      <t>containing quotes from existing participants,</t>
    </r>
  </si>
  <si>
    <r>
      <t xml:space="preserve">We identified </t>
    </r>
    <r>
      <rPr>
        <b/>
        <sz val="11"/>
        <color theme="1"/>
        <rFont val="Calibri"/>
        <family val="2"/>
        <scheme val="minor"/>
      </rPr>
      <t>two points in the recruitment process where participants failed to progress</t>
    </r>
    <r>
      <rPr>
        <sz val="11"/>
        <color theme="1"/>
        <rFont val="Calibri"/>
        <family val="2"/>
        <scheme val="minor"/>
      </rPr>
      <t xml:space="preserve"> either to randomization or exclusion from the trial. […] </t>
    </r>
    <r>
      <rPr>
        <sz val="11"/>
        <color theme="1"/>
        <rFont val="Calibri"/>
        <family val="2"/>
        <scheme val="minor"/>
      </rPr>
      <t xml:space="preserve">Sending participants, quotes from real participants regarding their reasons for quitting </t>
    </r>
    <r>
      <rPr>
        <b/>
        <sz val="11"/>
        <color theme="1"/>
        <rFont val="Calibri"/>
        <family val="2"/>
        <scheme val="minor"/>
      </rPr>
      <t>which would equate to having ‘contact’ with a real trial participant. This would help reassure potential participants that Txt2stop is not a scam and would remind potential participants of their own motivations for quitting resulting in increased randomizations</t>
    </r>
    <r>
      <rPr>
        <sz val="11"/>
        <color theme="1"/>
        <rFont val="Calibri"/>
        <family val="2"/>
        <scheme val="minor"/>
      </rPr>
      <t xml:space="preserve"> to the Txt2stop trial.</t>
    </r>
  </si>
  <si>
    <t>Lee</t>
  </si>
  <si>
    <t>An embedded randomised controlled trial of a Teaser Campaign to optimise recruitment in primary care</t>
  </si>
  <si>
    <t>Clinical Trials 2017, Vol. 14(2) 162–169</t>
  </si>
  <si>
    <t>primary objective of PREVENT (Australian New Zealand Clinical Trials Registry, URL: https://www.anzctr.org.au/Trial/Registration/TrialReview.aspx?ACTRN=12612001180808) is to investigate the effectiveness of a pain education intervention for preventing
chronic pain in patients who present to general practice or physiotherapy clinics with an acute episode of low back pain.</t>
  </si>
  <si>
    <t>Pain management</t>
  </si>
  <si>
    <r>
      <t xml:space="preserve">The aim of the Teaser Campaign was to </t>
    </r>
    <r>
      <rPr>
        <b/>
        <sz val="11"/>
        <color theme="1"/>
        <rFont val="Calibri"/>
        <family val="2"/>
        <scheme val="minor"/>
      </rPr>
      <t>create an identity for the PREVENT trial and to make the trial conspicuous to prospective referrers.</t>
    </r>
  </si>
  <si>
    <t>If a simple Teaser Campaign similar to phase one in Colwell et al. can improve clinic engagement, this could represent an efficient and potentially cost-saving approach to recruitment in primary care settings. […] This staged process of revealing the
trial was based on the approach taken by Colwell et al.19 and consistent with recommendations to promote brand recognition in the advertising literature.17</t>
  </si>
  <si>
    <t>Postcards/letters were returned to sender from 13 clinics in the Teaser Campaign group and 12 clinics in the Standard Mail group; a further 29 clinicians in the Teaser Campaign group and 24 clinicians in the Standard Mail group had retired or moved location.</t>
  </si>
  <si>
    <t>Kimmick</t>
  </si>
  <si>
    <t>Improving Accrual of Older Persons to Cancer Treatment Trials: A Randomized Trial Comparing an Educational Intervention With Standard Information: CALGB 360001</t>
  </si>
  <si>
    <t>J Clin Oncol 23:2201-2207</t>
  </si>
  <si>
    <t>Accrual was assessed for CALGB (Cancer and Leukemia Group B) phase II and III treatment trials for all tumor types, and limited to those protocols with no age specification other than age older than 18 years.</t>
  </si>
  <si>
    <r>
      <t xml:space="preserve">Here, we present results of a phase III randomized trial testing the hypothesis that </t>
    </r>
    <r>
      <rPr>
        <b/>
        <sz val="11"/>
        <color theme="1"/>
        <rFont val="Calibri"/>
        <family val="2"/>
        <scheme val="minor"/>
      </rPr>
      <t xml:space="preserve">a multifaceted educational intervention directed to physicians and other members of the medical and research team </t>
    </r>
    <r>
      <rPr>
        <sz val="11"/>
        <color theme="1"/>
        <rFont val="Calibri"/>
        <family val="2"/>
        <scheme val="minor"/>
      </rPr>
      <t>at Cancer and Leukemia Group B (CALGB) institutions</t>
    </r>
    <r>
      <rPr>
        <b/>
        <sz val="11"/>
        <color theme="1"/>
        <rFont val="Calibri"/>
        <family val="2"/>
        <scheme val="minor"/>
      </rPr>
      <t xml:space="preserve"> would improve the accrual of older persons to cancer treatment trials.</t>
    </r>
  </si>
  <si>
    <t>Reasons for under-representation of older individuals in clinical trials are multidimensional, and include comorbid illnesses; age bias; physician, patient, and family lack of knowledge about toxicity and benefit of treatment; eligibility criteria excluding older patients from available trials; lack of financial, logistic, and social support; patient or family members’ preference; and excessive time required for enrollment.</t>
  </si>
  <si>
    <t>One hundred three participants from 41 institutions registered to attend the symposium; 101 persons (74 registered; 36 were physicians) from 46 institutions signed in. Approximately 800 mailings and 580 e-mails were sent each month. Forty investigators registered to attend the case discussion seminar; 29 participants (19 registered and 10 not previously registered) signed in at the seminar.</t>
  </si>
  <si>
    <t>Coyne</t>
  </si>
  <si>
    <t>Randomized, controlled trial of an easy-to-read informed consent statement for clinical trial participation: A study of the Eastern Cooperative Oncology Group</t>
  </si>
  <si>
    <t>J Clin Oncol 21: 836-842</t>
  </si>
  <si>
    <t>3 cancer trials: ECOG Protocol E1594 (a phase III trial in metastatic non-small-cell lung cancer); CALGB Protocol C9741 (a randomized phase III trial of sequential chemotherapy using doxorubicin, paclitaxel, and cyclophosphamide or concurrent doxorybicin and cyclophosphamide followed by paclitaxel at 14- or 21-day intervals in women with node-positive stage II/III breas cancer); and ECOG Protocol E2197 (a phase III study of adriamycin/taxotere v adriamycin/cytoxan for the adjuant treatmnet of node-positive or high-risk node-negative breast cancer)</t>
  </si>
  <si>
    <r>
      <t>In this study, we</t>
    </r>
    <r>
      <rPr>
        <b/>
        <sz val="11"/>
        <color theme="1"/>
        <rFont val="Calibri"/>
        <family val="2"/>
        <scheme val="minor"/>
      </rPr>
      <t xml:space="preserve"> tested the effect of an easy-to-read informed concent statemen</t>
    </r>
    <r>
      <rPr>
        <sz val="11"/>
        <color theme="1"/>
        <rFont val="Calibri"/>
        <family val="2"/>
        <scheme val="minor"/>
      </rPr>
      <t xml:space="preserve">t with participants in a cancer treatment trial. Outcomes reported here include […] </t>
    </r>
    <r>
      <rPr>
        <b/>
        <sz val="11"/>
        <color theme="1"/>
        <rFont val="Calibri"/>
        <family val="2"/>
        <scheme val="minor"/>
      </rPr>
      <t>accrual to the treatment study</t>
    </r>
    <r>
      <rPr>
        <sz val="11"/>
        <color theme="1"/>
        <rFont val="Calibri"/>
        <family val="2"/>
        <scheme val="minor"/>
      </rPr>
      <t>.</t>
    </r>
  </si>
  <si>
    <r>
      <rPr>
        <b/>
        <sz val="11"/>
        <color theme="1"/>
        <rFont val="Calibri"/>
        <family val="2"/>
        <scheme val="minor"/>
      </rPr>
      <t>Two secondary hypotheses tested were that use of an easy-to-read consent statement , when compared with a standard consent, will result in</t>
    </r>
    <r>
      <rPr>
        <sz val="11"/>
        <color theme="1"/>
        <rFont val="Calibri"/>
        <family val="2"/>
        <scheme val="minor"/>
      </rPr>
      <t xml:space="preserve"> (1) a higher level of patient satisfaction, and </t>
    </r>
    <r>
      <rPr>
        <b/>
        <sz val="11"/>
        <color theme="1"/>
        <rFont val="Calibri"/>
        <family val="2"/>
        <scheme val="minor"/>
      </rPr>
      <t>(2) higher patient accrual to the parent treatment studies.</t>
    </r>
  </si>
  <si>
    <t>Mudano</t>
  </si>
  <si>
    <t>Using tablet computers compared to interactive
voice response to improve subject recruitment
in osteoporosis pragmatic clinical trials: feasibility,
satisfaction, and sample size</t>
  </si>
  <si>
    <t>Patient Preference and Adherence 2013:7 517–523</t>
  </si>
  <si>
    <t>a hypothetical PCT (pragmatic clinical trial) comparing medications used in the treatment of osteoporosis</t>
  </si>
  <si>
    <r>
      <t xml:space="preserve">We </t>
    </r>
    <r>
      <rPr>
        <b/>
        <sz val="11"/>
        <color theme="1"/>
        <rFont val="Calibri"/>
        <family val="2"/>
        <scheme val="minor"/>
      </rPr>
      <t>evaluated the feasibility and satisfaction of
patients, physicians, and office staff with two methods to assess patient eligibilit</t>
    </r>
    <r>
      <rPr>
        <sz val="11"/>
        <color theme="1"/>
        <rFont val="Calibri"/>
        <family val="2"/>
        <scheme val="minor"/>
      </rPr>
      <t xml:space="preserve">y for a hypothetical osteoporosis active comparator PCT, namely </t>
    </r>
    <r>
      <rPr>
        <b/>
        <sz val="11"/>
        <color theme="1"/>
        <rFont val="Calibri"/>
        <family val="2"/>
        <scheme val="minor"/>
      </rPr>
      <t>a tablet computer and an interactive voice response system (IVRS) delivered via cell phone</t>
    </r>
    <r>
      <rPr>
        <sz val="11"/>
        <color theme="1"/>
        <rFont val="Calibri"/>
        <family val="2"/>
        <scheme val="minor"/>
      </rPr>
      <t>.</t>
    </r>
  </si>
  <si>
    <r>
      <rPr>
        <b/>
        <sz val="11"/>
        <color theme="1"/>
        <rFont val="Calibri"/>
        <family val="2"/>
        <scheme val="minor"/>
      </rPr>
      <t>Simple and efficient technological solutions that can facilitate PCT subject recruitment have the potential to enhance the feasibility of participation</t>
    </r>
    <r>
      <rPr>
        <sz val="11"/>
        <color theme="1"/>
        <rFont val="Calibri"/>
        <family val="2"/>
        <scheme val="minor"/>
      </rPr>
      <t xml:space="preserve"> in community-based research by busy physician practices.</t>
    </r>
  </si>
  <si>
    <t>Informational - Electronic</t>
  </si>
  <si>
    <t>Man</t>
  </si>
  <si>
    <t>2015a</t>
  </si>
  <si>
    <t>Improving recruitment to a study of telehealth management for long-term
conditions in primary care: two embedded, randomised controlled trials of optimised
patient information materials</t>
  </si>
  <si>
    <t>Trials (2015) 16:309</t>
  </si>
  <si>
    <r>
      <t xml:space="preserve">Telehealth invention evaluating the potential clinical and cost effectiveness of telephone support and computer based self management compared to usual care : </t>
    </r>
    <r>
      <rPr>
        <b/>
        <sz val="11"/>
        <color theme="1"/>
        <rFont val="Calibri"/>
        <family val="2"/>
        <scheme val="minor"/>
      </rPr>
      <t>Healthlines Depression</t>
    </r>
  </si>
  <si>
    <r>
      <t xml:space="preserve">The embedded recruitment intervention involved a change to trial procedures, to assess whether </t>
    </r>
    <r>
      <rPr>
        <b/>
        <sz val="11"/>
        <color theme="1"/>
        <rFont val="Calibri"/>
        <family val="2"/>
        <scheme val="minor"/>
      </rPr>
      <t xml:space="preserve">optimised patient information materials </t>
    </r>
    <r>
      <rPr>
        <sz val="11"/>
        <color theme="1"/>
        <rFont val="Calibri"/>
        <family val="2"/>
        <scheme val="minor"/>
      </rPr>
      <t>improved the proportion of patients responding positively to an invitation to take part in a trial and,</t>
    </r>
    <r>
      <rPr>
        <u/>
        <sz val="11"/>
        <color theme="1"/>
        <rFont val="Calibri"/>
        <family val="2"/>
        <scheme val="minor"/>
      </rPr>
      <t xml:space="preserve"> the proportion actually randomised.</t>
    </r>
  </si>
  <si>
    <t>An intervention which improves the proportion of invited patients choosing to participate by providing better information could have both logistical and scientific benefits, as well as potentially improving the experience of the trial for patients. […] to assess whether improvements in the readability and presentation of patient information materials results in changes in wider outcomes, specifically the numbers responding to invitations to participate in a trial and the numbers ultimately randomised.</t>
  </si>
  <si>
    <t xml:space="preserve">Note - got a reminder letter at 2 weeks, but due to an administrative error all participants received the standard letter. </t>
  </si>
  <si>
    <t>2015b</t>
  </si>
  <si>
    <r>
      <t xml:space="preserve">Telehealth invention evaluating the potential clinical and cost effectiveness of telephone support and computer based self management : </t>
    </r>
    <r>
      <rPr>
        <b/>
        <sz val="11"/>
        <color theme="1"/>
        <rFont val="Calibri"/>
        <family val="2"/>
        <scheme val="minor"/>
      </rPr>
      <t>Healthlines Cardiovascular Disease</t>
    </r>
  </si>
  <si>
    <r>
      <t xml:space="preserve">The embedded recruitment intervention involved a change to trial procedures, to assess whether </t>
    </r>
    <r>
      <rPr>
        <b/>
        <sz val="11"/>
        <color theme="1"/>
        <rFont val="Calibri"/>
        <family val="2"/>
        <scheme val="minor"/>
      </rPr>
      <t xml:space="preserve">optimised patient information materials </t>
    </r>
    <r>
      <rPr>
        <sz val="11"/>
        <color theme="1"/>
        <rFont val="Calibri"/>
        <family val="2"/>
        <scheme val="minor"/>
      </rPr>
      <t>improved the proportion of patients responding positively to an invitation to take part in a trial.</t>
    </r>
  </si>
  <si>
    <r>
      <t xml:space="preserve">An intervention which </t>
    </r>
    <r>
      <rPr>
        <b/>
        <sz val="11"/>
        <color theme="1"/>
        <rFont val="Calibri"/>
        <family val="2"/>
        <scheme val="minor"/>
      </rPr>
      <t>improves the proportion of invited patients choosing to participate by providing better information</t>
    </r>
    <r>
      <rPr>
        <sz val="11"/>
        <color theme="1"/>
        <rFont val="Calibri"/>
        <family val="2"/>
        <scheme val="minor"/>
      </rPr>
      <t xml:space="preserve"> could have both logistical and scientific benefits, as well as potentially improving the experience of the trial for patients. […] to assess whether improvements in the readability and presentation of patient information materials results in changes in wider outcomes, specifically the numbers responding to invitations to participate in a trial and the numbers ultimately randomised.</t>
    </r>
  </si>
  <si>
    <t>An educational video to increase clinical trials enrollment among lung cancer patients</t>
  </si>
  <si>
    <t>J Thorac Oncol. 2008;3: 23–29</t>
  </si>
  <si>
    <t xml:space="preserve">Therapeutic and non therapeutic (educational, behavioural, chemoprevention, and tissue collection studies) lung cancer trials </t>
  </si>
  <si>
    <r>
      <rPr>
        <b/>
        <sz val="11"/>
        <color theme="1"/>
        <rFont val="Calibri"/>
        <family val="2"/>
        <scheme val="minor"/>
      </rPr>
      <t>Brief educational intervention</t>
    </r>
    <r>
      <rPr>
        <sz val="11"/>
        <color theme="1"/>
        <rFont val="Calibri"/>
        <family val="2"/>
        <scheme val="minor"/>
      </rPr>
      <t xml:space="preserve">, i.e., a NCI-developed video, on clinical trial enrollment among patients with lung cancer. […]The </t>
    </r>
    <r>
      <rPr>
        <b/>
        <sz val="11"/>
        <color theme="1"/>
        <rFont val="Calibri"/>
        <family val="2"/>
        <scheme val="minor"/>
      </rPr>
      <t xml:space="preserve">18-minute NCI video titled Cancer Clinical Trials: An Introduction for Patients and their Families </t>
    </r>
    <r>
      <rPr>
        <sz val="11"/>
        <color theme="1"/>
        <rFont val="Calibri"/>
        <family val="2"/>
        <scheme val="minor"/>
      </rPr>
      <t>selected for this study presents an overview of phase I, II, and III clinical trials and the importance of cancer clinical research to society.</t>
    </r>
  </si>
  <si>
    <r>
      <t xml:space="preserve">The aim of this study was to determine whether the use of this video in a Multidisciplinary Lung Clinic (MDL) at a large comprehensive cancer center </t>
    </r>
    <r>
      <rPr>
        <b/>
        <sz val="11"/>
        <color theme="1"/>
        <rFont val="Calibri"/>
        <family val="2"/>
        <scheme val="minor"/>
      </rPr>
      <t>would positively change patients’ knowledge and attitudes regarding clinical trials and thereby improve clinical trial enrollmen</t>
    </r>
    <r>
      <rPr>
        <sz val="11"/>
        <color theme="1"/>
        <rFont val="Calibri"/>
        <family val="2"/>
        <scheme val="minor"/>
      </rPr>
      <t>t.</t>
    </r>
  </si>
  <si>
    <t>Fowell</t>
  </si>
  <si>
    <t>Design of trials with dying patients: a feasibility study of
cluster randomisation versus randomised consent</t>
  </si>
  <si>
    <t>Palliative Medicine 2006; 20: 799-804</t>
  </si>
  <si>
    <t>the effectiveness of anti-emetics in syringe drivers among dying patients</t>
  </si>
  <si>
    <t>Palliative care</t>
  </si>
  <si>
    <r>
      <t xml:space="preserve">This paper describes a </t>
    </r>
    <r>
      <rPr>
        <b/>
        <sz val="11"/>
        <color theme="1"/>
        <rFont val="Calibri"/>
        <family val="2"/>
        <scheme val="minor"/>
      </rPr>
      <t xml:space="preserve">feasibility study of two alternatives to RCTs-cluster randomisation and randomised consent </t>
    </r>
    <r>
      <rPr>
        <sz val="11"/>
        <color theme="1"/>
        <rFont val="Calibri"/>
        <family val="2"/>
        <scheme val="minor"/>
      </rPr>
      <t>when investigating interventions that are currently deemed ‘good practice’, but have not been adequately evaluated.</t>
    </r>
  </si>
  <si>
    <t>The randomised controlled trial (RCT) is the ‘gold
standard’ for evaluating the effectiveness of treatments. However, there are aspects of palliative care that such,4 trials cannot evaluate,4 and, moreover, designing trials is7,8 difficult.</t>
  </si>
  <si>
    <t>[Study design]</t>
  </si>
  <si>
    <t>Ives</t>
  </si>
  <si>
    <t>Does an HIV clinical trial information booklet improve
patient knowledge and understanding of HIV clinical trials?</t>
  </si>
  <si>
    <t>HIV Medicine (2001) 2, 241-249</t>
  </si>
  <si>
    <t>various clinical trials for HIV patients, mostly Agouron trial (n = 35) or the DMP  study (n = 6; Table 1).</t>
  </si>
  <si>
    <t>median = 35</t>
  </si>
  <si>
    <t>median = 33</t>
  </si>
  <si>
    <t>median = 37</t>
  </si>
  <si>
    <r>
      <t xml:space="preserve">We conducted a randomized trial to </t>
    </r>
    <r>
      <rPr>
        <b/>
        <sz val="11"/>
        <color theme="1"/>
        <rFont val="Calibri"/>
        <family val="2"/>
        <scheme val="minor"/>
      </rPr>
      <t>evaluate the
impact of using this HIV clinical trial information booklet in addition to standard trial information (SI) compared with SI alone,</t>
    </r>
    <r>
      <rPr>
        <sz val="11"/>
        <color theme="1"/>
        <rFont val="Calibri"/>
        <family val="2"/>
        <scheme val="minor"/>
      </rPr>
      <t xml:space="preserve"> on knowledge and understanding of the clinical trial process.</t>
    </r>
  </si>
  <si>
    <r>
      <t>A further concern is that, even with conventional informed consent, patients often misunderstand or forget basic practical information relating to the trials they are participating in [13-17]. There is</t>
    </r>
    <r>
      <rPr>
        <b/>
        <sz val="11"/>
        <color theme="1"/>
        <rFont val="Calibri"/>
        <family val="2"/>
        <scheme val="minor"/>
      </rPr>
      <t xml:space="preserve"> therefore a need to provide patients with clearer information about clinical trials to enable them to make more informed decisions</t>
    </r>
    <r>
      <rPr>
        <sz val="11"/>
        <color theme="1"/>
        <rFont val="Calibri"/>
        <family val="2"/>
        <scheme val="minor"/>
      </rPr>
      <t>.</t>
    </r>
  </si>
  <si>
    <t>2008a</t>
  </si>
  <si>
    <t>Effects of Disclosing Financial Interests on Attitudes
Toward Clinical Research</t>
  </si>
  <si>
    <t>J Gen Intern Med 23(6):860–6</t>
  </si>
  <si>
    <t>Respondents read a description of a hypothetical clinical trial relevant to their diagnosis (either diabetes mellitus or asthma)</t>
  </si>
  <si>
    <r>
      <t xml:space="preserve">In this study, </t>
    </r>
    <r>
      <rPr>
        <b/>
        <sz val="11"/>
        <color theme="1"/>
        <rFont val="Calibri"/>
        <family val="2"/>
        <scheme val="minor"/>
      </rPr>
      <t>we used a hypothetical clinical trial to examine the effects of financial interest disclosures on 5 main out comes: (1) willingness to participate,</t>
    </r>
    <r>
      <rPr>
        <sz val="11"/>
        <color theme="1"/>
        <rFont val="Calibri"/>
        <family val="2"/>
        <scheme val="minor"/>
      </rPr>
      <t xml:space="preserve"> which is important because clinical research is predicated on enrollment;</t>
    </r>
  </si>
  <si>
    <r>
      <t>Prominent among the many options discussed for managing conflicts of interest is that</t>
    </r>
    <r>
      <rPr>
        <b/>
        <sz val="11"/>
        <color theme="1"/>
        <rFont val="Calibri"/>
        <family val="2"/>
        <scheme val="minor"/>
      </rPr>
      <t xml:space="preserve"> financial relationships that might pose a conflict of interest be disclosed to potential research participants. However, the effects of such disclosures are not well understood.</t>
    </r>
  </si>
  <si>
    <t>Brierley</t>
  </si>
  <si>
    <t>Using short information leaflets as recruitment tools did not improve recruitment: a randomized controlled trial</t>
  </si>
  <si>
    <t>Journal of Clinical Epidemiology 65 (2012) 147e154</t>
  </si>
  <si>
    <t>Large RCT of computerized cognitive behavioral therapy (cCBT) for depression in a primary care population: the Randomised Evaluation of the Effectiveness and Acceptability of Computerised Therapy (REEACT)</t>
  </si>
  <si>
    <r>
      <t>The primary research objective was to</t>
    </r>
    <r>
      <rPr>
        <b/>
        <sz val="11"/>
        <color theme="1"/>
        <rFont val="Calibri"/>
        <family val="2"/>
        <scheme val="minor"/>
      </rPr>
      <t xml:space="preserve"> assess if the type of PIL (short or full) received as part of an invitation to participate increased the number of participants enrolled in the trial</t>
    </r>
    <r>
      <rPr>
        <sz val="11"/>
        <color theme="1"/>
        <rFont val="Calibri"/>
        <family val="2"/>
        <scheme val="minor"/>
      </rPr>
      <t>.</t>
    </r>
  </si>
  <si>
    <r>
      <t xml:space="preserve">A </t>
    </r>
    <r>
      <rPr>
        <b/>
        <sz val="11"/>
        <color theme="1"/>
        <rFont val="Calibri"/>
        <family val="2"/>
        <scheme val="minor"/>
      </rPr>
      <t>shorter and more appealing PIL</t>
    </r>
    <r>
      <rPr>
        <sz val="11"/>
        <color theme="1"/>
        <rFont val="Calibri"/>
        <family val="2"/>
        <scheme val="minor"/>
      </rPr>
      <t xml:space="preserve"> could be sent in the hope that by </t>
    </r>
    <r>
      <rPr>
        <b/>
        <sz val="11"/>
        <color theme="1"/>
        <rFont val="Calibri"/>
        <family val="2"/>
        <scheme val="minor"/>
      </rPr>
      <t xml:space="preserve">providing a more manageable volume of information initially, this will encourage more potential recruits to contact the researcher </t>
    </r>
    <r>
      <rPr>
        <sz val="11"/>
        <color theme="1"/>
        <rFont val="Calibri"/>
        <family val="2"/>
        <scheme val="minor"/>
      </rPr>
      <t>for screening and subsequently be recruited into the study.</t>
    </r>
  </si>
  <si>
    <t>Perrone</t>
  </si>
  <si>
    <t>Looking for consent in randomised clinical trials: A randomised trial with surrogate patients</t>
  </si>
  <si>
    <t>Epid Prev 1995; 19: 282-290</t>
  </si>
  <si>
    <t>Italy</t>
  </si>
  <si>
    <t>hypothetical trial, nonspecific disease or treatment details, healthy individuals were asked to "simulate a disease" (i.e. behave as if they were candidates for therapeutic procedures)</t>
  </si>
  <si>
    <r>
      <t xml:space="preserve">The main aims /objectives of the study were: </t>
    </r>
    <r>
      <rPr>
        <b/>
        <sz val="11"/>
        <color theme="1"/>
        <rFont val="Calibri"/>
        <family val="2"/>
        <scheme val="minor"/>
      </rPr>
      <t xml:space="preserve">Compare informed and randomised consent procedures in terms of percentage of refusal to consent to participate </t>
    </r>
    <r>
      <rPr>
        <sz val="11"/>
        <color theme="1"/>
        <rFont val="Calibri"/>
        <family val="2"/>
        <scheme val="minor"/>
      </rPr>
      <t>in a hypothetical randomised experimental study.</t>
    </r>
  </si>
  <si>
    <t>In a bid to reduce or eliminate some discrepancies that characterise the informed consent procedure, Zelen proposed (7) a method defined “randomised consent” or “pre- randomisation”.</t>
  </si>
  <si>
    <t>[study design]</t>
  </si>
  <si>
    <t>Fleissig</t>
  </si>
  <si>
    <t>Results of an intervention study to improve communication about randomised clinical trials of cancer therapy</t>
  </si>
  <si>
    <t>European Journal of Cancer 37 (2001) 322-331</t>
  </si>
  <si>
    <t>40 trials including different types of treatment (chemotherapy, radiotherapy, endocrine treatment and immunotherapy) or different screening regimens for cancer</t>
  </si>
  <si>
    <r>
      <t>This paper describes a study in which</t>
    </r>
    <r>
      <rPr>
        <b/>
        <sz val="11"/>
        <color theme="1"/>
        <rFont val="Calibri"/>
        <family val="2"/>
        <scheme val="minor"/>
      </rPr>
      <t xml:space="preserve"> doctors were shown the information requirements and attitudes to trials questionnaires</t>
    </r>
    <r>
      <rPr>
        <sz val="11"/>
        <color theme="1"/>
        <rFont val="Calibri"/>
        <family val="2"/>
        <scheme val="minor"/>
      </rPr>
      <t xml:space="preserve"> of half their patients prior to discussions about trial entry. </t>
    </r>
  </si>
  <si>
    <t xml:space="preserve"> It was hoped that these stated preferences would help doctors to discuss specific concerns early on in the consultation. </t>
  </si>
  <si>
    <t>Simes</t>
  </si>
  <si>
    <t>Randomised comparison of procedures for obtaining informed in clinical trials of for consent treatment cancer</t>
  </si>
  <si>
    <t>British Medcal Journal, 293, 1065-1068</t>
  </si>
  <si>
    <t>16 randomised clinical trials being undertaken at the oncology unit of the Royal Prince Alfred Hospital, Sydney</t>
  </si>
  <si>
    <t>median = 55</t>
  </si>
  <si>
    <t>median = 56</t>
  </si>
  <si>
    <r>
      <t xml:space="preserve">We therefore undertook a prospective randomised study comparing two methods of obtainin consent for randomised clinical trials of treatment for cancer: (a) an individual approach, where the amount of information given to the patient was left to the discretion of each doctor and consent was verbal; and </t>
    </r>
    <r>
      <rPr>
        <b/>
        <sz val="11"/>
        <color theme="1"/>
        <rFont val="Calibri"/>
        <family val="2"/>
        <scheme val="minor"/>
      </rPr>
      <t>(b) a uniform policy of total disclosure of all information relevant to the clinical trial, both verbally and in a written form. The major end points of the study were the effects of the two consent procedures on patients' willingness to participate in clinical trials,</t>
    </r>
  </si>
  <si>
    <t xml:space="preserve">There is little objective information on the possible consequences for patients of different approaches to seeking consent. </t>
  </si>
  <si>
    <t>The total disclosure interview did not always cover all areas verbally as required by the protocol, but all patients in this group received this information on the consent form. [...] While major differences between the consent procedures were due to the content of what patients were told, minor stylistic differences may also have occurred. Each doctor attempted to be just as approachable using either procedure and had indicated in a questionnaire before the consent study an open mind on the preferred approach to seeking consent.</t>
  </si>
  <si>
    <t>Fracasso</t>
  </si>
  <si>
    <t>Coaching Intervention As a Strategy for Minority Recruitment to Cancer Clinical Trials</t>
  </si>
  <si>
    <t>Journal of Oncology Practice, 9(6); 294-299</t>
  </si>
  <si>
    <t>No specific parent trial - minority patients with advanced breast, coloretal, lung, or prostate carcinoma, both interventional and noninterventional</t>
  </si>
  <si>
    <r>
      <t xml:space="preserve">The </t>
    </r>
    <r>
      <rPr>
        <b/>
        <sz val="11"/>
        <color theme="1"/>
        <rFont val="Calibri"/>
        <family val="2"/>
        <scheme val="minor"/>
      </rPr>
      <t>CI [coaching intervention]  was to provide flexible, individualized, nondirective basic education and support for patients in order to create a context of trust that promoted clinical trial enrollment.</t>
    </r>
  </si>
  <si>
    <r>
      <t xml:space="preserve">Other studies have shown that </t>
    </r>
    <r>
      <rPr>
        <b/>
        <sz val="11"/>
        <color theme="1"/>
        <rFont val="Calibri"/>
        <family val="2"/>
        <scheme val="minor"/>
      </rPr>
      <t>coaches have a positive effect on the patient’s knowledge, decision making, and satisfaction</t>
    </r>
    <r>
      <rPr>
        <sz val="11"/>
        <color theme="1"/>
        <rFont val="Calibri"/>
        <family val="2"/>
        <scheme val="minor"/>
      </rPr>
      <t xml:space="preserve"> regarding treatment decisions.10,11 Accordingly, we </t>
    </r>
    <r>
      <rPr>
        <b/>
        <sz val="11"/>
        <color theme="1"/>
        <rFont val="Calibri"/>
        <family val="2"/>
        <scheme val="minor"/>
      </rPr>
      <t>proposed evaluating the impact on minority recruitment to cancer clinical trials of a lay coach who would interact with patients in a flexible, nondirective manner.</t>
    </r>
  </si>
  <si>
    <t>Myles</t>
  </si>
  <si>
    <t>Randomized Trial of Informed Consent and Recruitment for Clinical Trials in the Immediate Preoperative Period</t>
  </si>
  <si>
    <t>Anesthesiology; 91:969–78</t>
  </si>
  <si>
    <t>hypothetical anasthesia trial, imaginary experimental drug called Imaginon</t>
  </si>
  <si>
    <t>Anasthesiology</t>
  </si>
  <si>
    <r>
      <t>We evaluated</t>
    </r>
    <r>
      <rPr>
        <b/>
        <sz val="11"/>
        <color theme="1"/>
        <rFont val="Calibri"/>
        <family val="2"/>
        <scheme val="minor"/>
      </rPr>
      <t xml:space="preserve"> five alternative randomization schedules in patients</t>
    </r>
    <r>
      <rPr>
        <sz val="11"/>
        <color theme="1"/>
        <rFont val="Calibri"/>
        <family val="2"/>
        <scheme val="minor"/>
      </rPr>
      <t xml:space="preserve"> in the immediate preoperative period </t>
    </r>
    <r>
      <rPr>
        <b/>
        <sz val="11"/>
        <color theme="1"/>
        <rFont val="Calibri"/>
        <family val="2"/>
        <scheme val="minor"/>
      </rPr>
      <t>to determine which method of randomization and consent provided the best recruitment rate</t>
    </r>
    <r>
      <rPr>
        <sz val="11"/>
        <color theme="1"/>
        <rFont val="Calibri"/>
        <family val="2"/>
        <scheme val="minor"/>
      </rPr>
      <t>.</t>
    </r>
  </si>
  <si>
    <t>[Intervention 2] Gore19 coined the term consumer principle to describe a valid method of how a patient or clinician can modify the chance that the patient will be allocated to a particular treatment group. This process allows a measure of self-determination when there are varying degrees of uncertainty regarding the best treatment. [... Intervention 1] Prerandomization is a process in which the patient is first randomized to a particular treatment group and then approached (with knowledge of their treatment allocation) for informed consent. Zelen originally proposed this method to exclude patient notification and consent if they had been allocated to receive standard treatment. [...] It has been suggested that variations in the randomization and consent process can improve recruitment rates.</t>
  </si>
  <si>
    <t>Graham</t>
  </si>
  <si>
    <t>Effect of using different modes to administer the AUDIT-C on identification of hazardous drinking and acquiescence to trial participation among injured patients</t>
  </si>
  <si>
    <t>Alcohol &amp; Alcoholism Vol. 42, No. 5, pp. 423–429</t>
  </si>
  <si>
    <t>hypothetical randomized controlled trial of an intervention to prevent injuries through lifestyle changes</t>
  </si>
  <si>
    <r>
      <t xml:space="preserve">...Various </t>
    </r>
    <r>
      <rPr>
        <b/>
        <sz val="11"/>
        <color theme="1"/>
        <rFont val="Calibri"/>
        <family val="2"/>
        <scheme val="minor"/>
      </rPr>
      <t xml:space="preserve">methods of screening for hazardous drinking </t>
    </r>
    <r>
      <rPr>
        <sz val="11"/>
        <color theme="1"/>
        <rFont val="Calibri"/>
        <family val="2"/>
        <scheme val="minor"/>
      </rPr>
      <t>among injured patients seen in acute-care clinics...[...]A quasirandomized controlled trial to</t>
    </r>
    <r>
      <rPr>
        <b/>
        <sz val="11"/>
        <color theme="1"/>
        <rFont val="Calibri"/>
        <family val="2"/>
        <scheme val="minor"/>
      </rPr>
      <t xml:space="preserve"> compare three different modes of questionnaire administration. Self-administered paper-and pencil,self-administered electronic, and face-to-face interview modes on willingness to take part in a future hypothetical lifestyle intervention trial. </t>
    </r>
  </si>
  <si>
    <r>
      <rPr>
        <b/>
        <sz val="11"/>
        <color theme="1"/>
        <rFont val="Calibri"/>
        <family val="2"/>
        <scheme val="minor"/>
      </rPr>
      <t>Because data about the effect of mode of administration on
responses are relatively limited, and the results are mixed</t>
    </r>
    <r>
      <rPr>
        <sz val="11"/>
        <color theme="1"/>
        <rFont val="Calibri"/>
        <family val="2"/>
        <scheme val="minor"/>
      </rPr>
      <t>, we aimed to examine the issue using different modes to screen for hazardous drinking among injured patients seen in urgent-care clinics.</t>
    </r>
  </si>
  <si>
    <t>A randomized controlled trial of the effectiveness of a pre-recruitment primer letter to increase participation in a study of colorectal screening
and surveillance</t>
  </si>
  <si>
    <t>BMC Medical Research Methodology 2014, 14:44</t>
  </si>
  <si>
    <t>RCT aiming to improve surveillance among those with colorectal cancer and improve appropriate screening among their first degree relatives</t>
  </si>
  <si>
    <r>
      <t xml:space="preserve">This study aimed to examine </t>
    </r>
    <r>
      <rPr>
        <b/>
        <sz val="11"/>
        <color theme="1"/>
        <rFont val="Calibri"/>
        <family val="2"/>
        <scheme val="minor"/>
      </rPr>
      <t xml:space="preserve">whether a primer letter compared to no primer letter, would improve research participation </t>
    </r>
    <r>
      <rPr>
        <sz val="11"/>
        <color theme="1"/>
        <rFont val="Calibri"/>
        <family val="2"/>
        <scheme val="minor"/>
      </rPr>
      <t>in CRC patients selected from a cancer registry.</t>
    </r>
  </si>
  <si>
    <r>
      <t>The use of a</t>
    </r>
    <r>
      <rPr>
        <b/>
        <sz val="11"/>
        <color theme="1"/>
        <rFont val="Calibri"/>
        <family val="2"/>
        <scheme val="minor"/>
      </rPr>
      <t xml:space="preserve"> primer letter is an appropriate, low-cost strategy and may be beneficial where there is no personal contact, </t>
    </r>
    <r>
      <rPr>
        <sz val="11"/>
        <color theme="1"/>
        <rFont val="Calibri"/>
        <family val="2"/>
        <scheme val="minor"/>
      </rPr>
      <t>such as recruitment via cancer registries.</t>
    </r>
  </si>
  <si>
    <t>Do messages of scarcity increase trial recruitment?</t>
  </si>
  <si>
    <t>Contemporary Clinical Trials 32 (2011) 36–39</t>
  </si>
  <si>
    <t>Txt2stop is a RCT of a mobile-phone based smoking cessation program</t>
  </si>
  <si>
    <r>
      <t>people who were eligible for the txt2stop trial but had not yet consented to join were</t>
    </r>
    <r>
      <rPr>
        <b/>
        <sz val="11"/>
        <color theme="1"/>
        <rFont val="Calibri"/>
        <family val="2"/>
        <scheme val="minor"/>
      </rPr>
      <t xml:space="preserve"> randomized to receive either A) a reminder about the txt2stop trial plus a message that there were only 300 places left, </t>
    </r>
    <r>
      <rPr>
        <sz val="11"/>
        <color theme="1"/>
        <rFont val="Calibri"/>
        <family val="2"/>
        <scheme val="minor"/>
      </rPr>
      <t>or B) a reminder about the trial only.</t>
    </r>
  </si>
  <si>
    <r>
      <t xml:space="preserve">Psychological and marketing research suggests additional possible avenues to increase recruitment. Commodity theory, for example, posits that people are more likely to desire unavailable things [6]. </t>
    </r>
    <r>
      <rPr>
        <b/>
        <sz val="11"/>
        <color theme="1"/>
        <rFont val="Calibri"/>
        <family val="2"/>
        <scheme val="minor"/>
      </rPr>
      <t>In the context of trial research, if people perceive that trial places are scarce, will they be more likely to join?</t>
    </r>
  </si>
  <si>
    <t>Informational - Electronic - Call -Messaging</t>
  </si>
  <si>
    <t>Hemminki</t>
  </si>
  <si>
    <t>Blinding decreased recruitment in a prevention trial of postmenopausal hormone therapy</t>
  </si>
  <si>
    <t>Journal of Clinical Epidemiology 57 (2004) 1237–1243</t>
  </si>
  <si>
    <t xml:space="preserve">the Estonian Postmenopausal Hormone Therapy Trial, a randomized trial concerning the health, social, and health-services effects of PHT.  A primary prevention trial. </t>
  </si>
  <si>
    <r>
      <t xml:space="preserve">To compare the effect of blind design (active drug and placebo) and nonblind design (active drug and no treatment) on recruitment. […] ...to  </t>
    </r>
    <r>
      <rPr>
        <b/>
        <sz val="11"/>
        <color theme="1"/>
        <rFont val="Calibri"/>
        <family val="2"/>
        <scheme val="minor"/>
      </rPr>
      <t>study the effect on numbers recruited and the process of recruitment when using blinding (the blind group) as compared to the situation when both the caregiver and the woman will know in which arm the woman is (the nonblind group).</t>
    </r>
    <r>
      <rPr>
        <sz val="11"/>
        <color theme="1"/>
        <rFont val="Calibri"/>
        <family val="2"/>
        <scheme val="minor"/>
      </rPr>
      <t xml:space="preserve"> Our hypothesis was that more women would be recruited in the nonblind group</t>
    </r>
  </si>
  <si>
    <r>
      <t xml:space="preserve">We have found no previous empirical research on the influence of blinding specifically on recruitment […] </t>
    </r>
    <r>
      <rPr>
        <b/>
        <sz val="11"/>
        <color theme="1"/>
        <rFont val="Calibri"/>
        <family val="2"/>
        <scheme val="minor"/>
      </rPr>
      <t>Blinding, especially if it includes use of placebo, may negatively influence the process and feasibility of trials.</t>
    </r>
    <r>
      <rPr>
        <sz val="11"/>
        <color theme="1"/>
        <rFont val="Calibri"/>
        <family val="2"/>
        <scheme val="minor"/>
      </rPr>
      <t xml:space="preserve"> The effects on feasibility may be especially important in long-term preventive drug trials. In such trials, participants are usually healthy and may be more difficult to motivate than are patients looking for a treatment.</t>
    </r>
  </si>
  <si>
    <t>Tehranisa</t>
  </si>
  <si>
    <t>Can Response-Adaptive Randomization Increase Participation in Acute Stroke Trials?</t>
  </si>
  <si>
    <t>Stroke. 2014;45:2131-2133</t>
  </si>
  <si>
    <t>hypothetical acute stroke trial</t>
  </si>
  <si>
    <t>Neurology</t>
  </si>
  <si>
    <r>
      <rPr>
        <b/>
        <sz val="11"/>
        <color theme="1"/>
        <rFont val="Calibri"/>
        <family val="2"/>
        <scheme val="minor"/>
      </rPr>
      <t>A response-adaptive randomization (RAR) trial design actively adjusts the ratio of participants assigned to each trial arm,</t>
    </r>
    <r>
      <rPr>
        <sz val="11"/>
        <color theme="1"/>
        <rFont val="Calibri"/>
        <family val="2"/>
        <scheme val="minor"/>
      </rPr>
      <t xml:space="preserve"> favoring the better performing treatment by using outcome data from participants already in the trial. Compared with a standard clinical trial, an RAR study design has the potential to improve patient participation in acute stroke trials.</t>
    </r>
  </si>
  <si>
    <r>
      <rPr>
        <b/>
        <sz val="11"/>
        <color theme="1"/>
        <rFont val="Calibri"/>
        <family val="2"/>
        <scheme val="minor"/>
      </rPr>
      <t>Response-adaptive randomization (RAR) is one way to address the tension between the medical and research aims</t>
    </r>
    <r>
      <rPr>
        <sz val="11"/>
        <color theme="1"/>
        <rFont val="Calibri"/>
        <family val="2"/>
        <scheme val="minor"/>
      </rPr>
      <t xml:space="preserve">. […] we hypothesized that a hypothetical acute stroke trial that included </t>
    </r>
    <r>
      <rPr>
        <b/>
        <sz val="11"/>
        <color theme="1"/>
        <rFont val="Calibri"/>
        <family val="2"/>
        <scheme val="minor"/>
      </rPr>
      <t>RAR would be more agreeable to participants than a trial using fixed 1:1 randomization,</t>
    </r>
    <r>
      <rPr>
        <sz val="11"/>
        <color theme="1"/>
        <rFont val="Calibri"/>
        <family val="2"/>
        <scheme val="minor"/>
      </rPr>
      <t xml:space="preserve"> with all other aspects of the trial design presented exactly the same.</t>
    </r>
  </si>
  <si>
    <t>Hutchison</t>
  </si>
  <si>
    <t>A randomised controlled study of an audiovisual patient information intervention on informed consent and recruitment to cancer clinical trials</t>
  </si>
  <si>
    <t>British Journal of Cancer (2007) 97, 705 – 711</t>
  </si>
  <si>
    <t>Clinical trials for breast, lung and colorectal cancer that involved randomisation against control/standard treatment, or best supportive care</t>
  </si>
  <si>
    <r>
      <t xml:space="preserve">The intervention consisted of an </t>
    </r>
    <r>
      <rPr>
        <b/>
        <sz val="11"/>
        <color theme="1"/>
        <rFont val="Calibri"/>
        <family val="2"/>
        <scheme val="minor"/>
      </rPr>
      <t>AVPI [audiovisual patient information] tool, which addressed both generic and cancer site-specific clinical trial information,</t>
    </r>
    <r>
      <rPr>
        <sz val="11"/>
        <color theme="1"/>
        <rFont val="Calibri"/>
        <family val="2"/>
        <scheme val="minor"/>
      </rPr>
      <t xml:space="preserve"> with a particular focus on the concept of randomisation. </t>
    </r>
  </si>
  <si>
    <r>
      <rPr>
        <b/>
        <sz val="11"/>
        <color theme="1"/>
        <rFont val="Calibri"/>
        <family val="2"/>
        <scheme val="minor"/>
      </rPr>
      <t>Methods such as video, CD-ROM and DVD offer an opportunity to provide generic information about randomised clinical trials to address common misconceptions and misinterpretations,</t>
    </r>
    <r>
      <rPr>
        <sz val="11"/>
        <color theme="1"/>
        <rFont val="Calibri"/>
        <family val="2"/>
        <scheme val="minor"/>
      </rPr>
      <t xml:space="preserve"> along with cancer site-specific trial information, in an acceptable and effective manner, as a supplement to the written information routinely given to patients considering clinical trials. </t>
    </r>
    <r>
      <rPr>
        <b/>
        <sz val="11"/>
        <color theme="1"/>
        <rFont val="Calibri"/>
        <family val="2"/>
        <scheme val="minor"/>
      </rPr>
      <t>The limited
work that has been carried out in relation to audiovisual aids and clinical trials suggests a positive effect on consent rates, but further work is necessary which led to the impetus for this study.</t>
    </r>
  </si>
  <si>
    <t>Jacobsen</t>
  </si>
  <si>
    <t>Effects of a Brief Multimedia Psychoeducational Intervention on the Attitudes and Interest of Patients With Cancer Regarding Clinical Trial Participation:A Multicenter Randomized Controlled Trial</t>
  </si>
  <si>
    <t>Clin Oncol 30:2516-2521</t>
  </si>
  <si>
    <t>cancer clinical trial (nonspecific)</t>
  </si>
  <si>
    <r>
      <t xml:space="preserve">The present study sought to evaluate the previously stated hypothesis in a more comprehensive manner by examining effects of </t>
    </r>
    <r>
      <rPr>
        <b/>
        <sz val="11"/>
        <color theme="1"/>
        <rFont val="Calibri"/>
        <family val="2"/>
        <scheme val="minor"/>
      </rPr>
      <t xml:space="preserve">a new brief multimedia psychoeducational intervention </t>
    </r>
    <r>
      <rPr>
        <sz val="11"/>
        <color theme="1"/>
        <rFont val="Calibri"/>
        <family val="2"/>
        <scheme val="minor"/>
      </rPr>
      <t xml:space="preserve">in a large, heterogeneous sample of patients with cancer. </t>
    </r>
  </si>
  <si>
    <r>
      <t>These findings are consistent with the</t>
    </r>
    <r>
      <rPr>
        <b/>
        <sz val="11"/>
        <color theme="1"/>
        <rFont val="Calibri"/>
        <family val="2"/>
        <scheme val="minor"/>
      </rPr>
      <t xml:space="preserve"> theory of planned behavior,</t>
    </r>
    <r>
      <rPr>
        <sz val="11"/>
        <color theme="1"/>
        <rFont val="Calibri"/>
        <family val="2"/>
        <scheme val="minor"/>
      </rPr>
      <t xml:space="preserve"> which stipulates that attitudes about a behavior are a key determinant of intentions to engage in that behavior.</t>
    </r>
    <r>
      <rPr>
        <b/>
        <sz val="11"/>
        <color theme="1"/>
        <rFont val="Calibri"/>
        <family val="2"/>
        <scheme val="minor"/>
      </rPr>
      <t xml:space="preserve"> On the basis of this theory and prior research, it can be hypothesized that interventions that improve patients’ attitudes to ward clinical trials will have a positive impact on their intentions to participate</t>
    </r>
    <r>
      <rPr>
        <sz val="11"/>
        <color theme="1"/>
        <rFont val="Calibri"/>
        <family val="2"/>
        <scheme val="minor"/>
      </rPr>
      <t>.</t>
    </r>
  </si>
  <si>
    <t>Karunaratne</t>
  </si>
  <si>
    <t>Improving communication when seeking informed consent: a randomised controlled study of a computer-based method for
providing information to prospective clinical trial participants</t>
  </si>
  <si>
    <t>MJA 2010; 192: 388–392</t>
  </si>
  <si>
    <t xml:space="preserve">a mock study entitled Right Heart Catheterisation to Monitor Heart Attack Complications in Diabetic Patients. </t>
  </si>
  <si>
    <r>
      <t xml:space="preserve">We therefore sought to </t>
    </r>
    <r>
      <rPr>
        <b/>
        <sz val="11"/>
        <color theme="1"/>
        <rFont val="Calibri"/>
        <family val="2"/>
        <scheme val="minor"/>
      </rPr>
      <t>assess the efficacy of a computer-based method of communicating information to prospective clinical trial participants, with the aim of improving participant understanding</t>
    </r>
    <r>
      <rPr>
        <sz val="11"/>
        <color theme="1"/>
        <rFont val="Calibri"/>
        <family val="2"/>
        <scheme val="minor"/>
      </rPr>
      <t>.</t>
    </r>
  </si>
  <si>
    <t>It is well recognised that there are significant deficiencies in the current process for obtaining informed consent for participation in clinical research.</t>
  </si>
  <si>
    <t>Computer program/site</t>
  </si>
  <si>
    <t>Informational - Electronic - Computer mode of delivery</t>
  </si>
  <si>
    <t>Llewellyn-Thomas</t>
  </si>
  <si>
    <t>1995a</t>
  </si>
  <si>
    <t>Cancer Patients’ Decision Making and Trial-entry Preferences: The Effects of
"Framing" Information about Short-term Toxicity and Long-term Survival</t>
  </si>
  <si>
    <t>(Med Decis Making 1995;15:4-12)</t>
  </si>
  <si>
    <t>hypothetical RCT of chemotherapy for patients with resectable adenocarcinoma of the colon</t>
  </si>
  <si>
    <r>
      <t xml:space="preserve">Therefore, the primary purpose of this study was to use an experimental design to determine </t>
    </r>
    <r>
      <rPr>
        <b/>
        <sz val="11"/>
        <color theme="1"/>
        <rFont val="Calibri"/>
        <family val="2"/>
        <scheme val="minor"/>
      </rPr>
      <t>whether the framing of probabilistic information about the side effects and the survival rates expected from a particular treatment influenced patients’ reported preferences about participating in a clinical trial</t>
    </r>
    <r>
      <rPr>
        <sz val="11"/>
        <color theme="1"/>
        <rFont val="Calibri"/>
        <family val="2"/>
        <scheme val="minor"/>
      </rPr>
      <t xml:space="preserve"> incorporating that treatment protocol.
</t>
    </r>
  </si>
  <si>
    <r>
      <rPr>
        <b/>
        <sz val="11"/>
        <color theme="1"/>
        <rFont val="Calibri"/>
        <family val="2"/>
        <scheme val="minor"/>
      </rPr>
      <t>Probabalistically equivalent information about an outcome can be "framed" either positively, in terms of the gains achieved, or negatively, in terms of the losses entailed</t>
    </r>
    <r>
      <rPr>
        <sz val="11"/>
        <color theme="1"/>
        <rFont val="Calibri"/>
        <family val="2"/>
        <scheme val="minor"/>
      </rPr>
      <t>; […] Extending this theoretical argument to health-related problems implies that</t>
    </r>
    <r>
      <rPr>
        <b/>
        <sz val="11"/>
        <color theme="1"/>
        <rFont val="Calibri"/>
        <family val="2"/>
        <scheme val="minor"/>
      </rPr>
      <t xml:space="preserve"> the manner in which information about treatment outcomes is framed will influence patients' treatment choices.</t>
    </r>
  </si>
  <si>
    <t>Chen</t>
  </si>
  <si>
    <t>2011a</t>
  </si>
  <si>
    <t>Investigating strategies to improve attendance at
screening visits in a randomized trial</t>
  </si>
  <si>
    <t>Trials 2011, 12(Suppl 1):A111</t>
  </si>
  <si>
    <t>unclear; randomized clinical trial</t>
  </si>
  <si>
    <r>
      <t xml:space="preserve">Potentially eligible patients identified from hospital records were randomized to receive either </t>
    </r>
    <r>
      <rPr>
        <b/>
        <sz val="11"/>
        <color theme="1"/>
        <rFont val="Calibri"/>
        <family val="2"/>
        <scheme val="minor"/>
      </rPr>
      <t>an invitation letter enclosing the PIL (a 12-page A5 MREC approved booklet giving detailed information about the trial</t>
    </r>
    <r>
      <rPr>
        <sz val="11"/>
        <color theme="1"/>
        <rFont val="Calibri"/>
        <family val="2"/>
        <scheme val="minor"/>
      </rPr>
      <t>) or just a one page summary.</t>
    </r>
  </si>
  <si>
    <r>
      <t xml:space="preserve">In order to understand </t>
    </r>
    <r>
      <rPr>
        <b/>
        <sz val="11"/>
        <color theme="1"/>
        <rFont val="Calibri"/>
        <family val="2"/>
        <scheme val="minor"/>
      </rPr>
      <t>whether the contents and/or style of invitation would explain the declining trend,</t>
    </r>
    <r>
      <rPr>
        <sz val="11"/>
        <color theme="1"/>
        <rFont val="Calibri"/>
        <family val="2"/>
        <scheme val="minor"/>
      </rPr>
      <t xml:space="preserve"> 2 separate randomized comparisons were undertaken during the recruitment for the ongoing study.</t>
    </r>
  </si>
  <si>
    <t>2011b</t>
  </si>
  <si>
    <r>
      <t xml:space="preserve">A second comparison was made between </t>
    </r>
    <r>
      <rPr>
        <b/>
        <sz val="11"/>
        <color theme="1"/>
        <rFont val="Calibri"/>
        <family val="2"/>
        <scheme val="minor"/>
      </rPr>
      <t xml:space="preserve">a PIL modified after Focus Group discussions </t>
    </r>
    <r>
      <rPr>
        <sz val="11"/>
        <color theme="1"/>
        <rFont val="Calibri"/>
        <family val="2"/>
        <scheme val="minor"/>
      </rPr>
      <t xml:space="preserve">and the original PIL. </t>
    </r>
    <r>
      <rPr>
        <b/>
        <sz val="11"/>
        <color theme="1"/>
        <rFont val="Calibri"/>
        <family val="2"/>
        <scheme val="minor"/>
      </rPr>
      <t>Modifications included more colours, pictures and simplified language.</t>
    </r>
  </si>
  <si>
    <t>In order to understand whether the contents and/or style of invitation would explain the declining trend, 2 separate randomized comparisons were undertaken during the recruitment for the ongoing study.</t>
  </si>
  <si>
    <t>Dear</t>
  </si>
  <si>
    <t>Impact of a cancer clinical trials web site on discussions about trial participation: a cluster randomized trial</t>
  </si>
  <si>
    <t>Annals of Oncology 23: 1912–1918, 2012</t>
  </si>
  <si>
    <t>various oncology trials</t>
  </si>
  <si>
    <r>
      <t xml:space="preserve">We evaluated the </t>
    </r>
    <r>
      <rPr>
        <b/>
        <sz val="11"/>
        <color theme="1"/>
        <rFont val="Calibri"/>
        <family val="2"/>
        <scheme val="minor"/>
      </rPr>
      <t>ACT web site, which is a custom designed, consumer friendly web site that directly interfaces two trial registries,</t>
    </r>
    <r>
      <rPr>
        <sz val="11"/>
        <color theme="1"/>
        <rFont val="Calibri"/>
        <family val="2"/>
        <scheme val="minor"/>
      </rPr>
      <t xml:space="preserve"> ANZCTR and CT.gov [14] […] evaluating the </t>
    </r>
    <r>
      <rPr>
        <b/>
        <sz val="11"/>
        <color theme="1"/>
        <rFont val="Calibri"/>
        <family val="2"/>
        <scheme val="minor"/>
      </rPr>
      <t>impact of access to a consumer friendly cancer clinical trials web site on discussions about trial participation, accrual rates,</t>
    </r>
    <r>
      <rPr>
        <sz val="11"/>
        <color theme="1"/>
        <rFont val="Calibri"/>
        <family val="2"/>
        <scheme val="minor"/>
      </rPr>
      <t xml:space="preserve"> patient knowledge about clinical trials, decision making about joining a trial and consultation length.</t>
    </r>
  </si>
  <si>
    <r>
      <t xml:space="preserve">Increasingly, </t>
    </r>
    <r>
      <rPr>
        <b/>
        <sz val="11"/>
        <color theme="1"/>
        <rFont val="Calibri"/>
        <family val="2"/>
        <scheme val="minor"/>
      </rPr>
      <t xml:space="preserve">patients are seeking information online </t>
    </r>
    <r>
      <rPr>
        <sz val="11"/>
        <color theme="1"/>
        <rFont val="Calibri"/>
        <family val="2"/>
        <scheme val="minor"/>
      </rPr>
      <t xml:space="preserve">[3, 9,10], and their health care decisions can be affected by information on the internet [11, 12]. [...] A </t>
    </r>
    <r>
      <rPr>
        <b/>
        <sz val="11"/>
        <color theme="1"/>
        <rFont val="Calibri"/>
        <family val="2"/>
        <scheme val="minor"/>
      </rPr>
      <t>discussion about internet use may be an opportunity for oncologists to improve patient knowledge of and participation in cancer clinical trial</t>
    </r>
    <r>
      <rPr>
        <sz val="11"/>
        <color theme="1"/>
        <rFont val="Calibri"/>
        <family val="2"/>
        <scheme val="minor"/>
      </rPr>
      <t>s [12,15–17].</t>
    </r>
  </si>
  <si>
    <t>Fureman</t>
  </si>
  <si>
    <t>Evaluation of a video-supplement to informed consent: injection drug users and preventive HIV vaccine efficacy trials</t>
  </si>
  <si>
    <t>AIDS Education and Prevention, 9(4), 330-341</t>
  </si>
  <si>
    <t>hypothetical HIV vaccine trial</t>
  </si>
  <si>
    <r>
      <t xml:space="preserve">In response to requests from CAB members, we developed </t>
    </r>
    <r>
      <rPr>
        <b/>
        <sz val="11"/>
        <color theme="1"/>
        <rFont val="Calibri"/>
        <family val="2"/>
        <scheme val="minor"/>
      </rPr>
      <t>a videotape about the HIV vaccine project that was designed to increase</t>
    </r>
    <r>
      <rPr>
        <sz val="11"/>
        <color theme="1"/>
        <rFont val="Calibri"/>
        <family val="2"/>
        <scheme val="minor"/>
      </rPr>
      <t xml:space="preserve"> information, trust, and </t>
    </r>
    <r>
      <rPr>
        <b/>
        <sz val="11"/>
        <color theme="1"/>
        <rFont val="Calibri"/>
        <family val="2"/>
        <scheme val="minor"/>
      </rPr>
      <t>willingness to participate in future vaccine trials.</t>
    </r>
  </si>
  <si>
    <r>
      <t xml:space="preserve">The present paper grew out of attempts to develop </t>
    </r>
    <r>
      <rPr>
        <b/>
        <sz val="11"/>
        <color theme="1"/>
        <rFont val="Calibri"/>
        <family val="2"/>
        <scheme val="minor"/>
      </rPr>
      <t>methods of information presentation that IDU subjects can understand and retain.</t>
    </r>
  </si>
  <si>
    <t>Tilley</t>
  </si>
  <si>
    <t>A randomized recruitment intervention trial in Parkinson's disease to increase participant diversity: early stopping for lack of efficacy</t>
  </si>
  <si>
    <t>Clin Trials. 2012 April ; 9(2): 188–197</t>
  </si>
  <si>
    <t>The National Institute of Neurologic Disorders and Stroke (NINDS) Exploratory Trials in Parkinson's Disease Long-Term Study 1 (NET-PD LS-1). LS-1 is a 5-year placebo-controlled Phase III randomized trial of creatine as a treatment to slow PD progression.</t>
  </si>
  <si>
    <r>
      <t xml:space="preserve">we conducted an Ancillary Trial of a recruitment </t>
    </r>
    <r>
      <rPr>
        <b/>
        <sz val="11"/>
        <color theme="1"/>
        <rFont val="Calibri"/>
        <family val="2"/>
        <scheme val="minor"/>
      </rPr>
      <t xml:space="preserve">intervention to increase diversity </t>
    </r>
    <r>
      <rPr>
        <sz val="11"/>
        <color theme="1"/>
        <rFont val="Calibri"/>
        <family val="2"/>
        <scheme val="minor"/>
      </rPr>
      <t>in the patients enrolled in LS-1. We hypothesized that</t>
    </r>
    <r>
      <rPr>
        <b/>
        <sz val="11"/>
        <color theme="1"/>
        <rFont val="Calibri"/>
        <family val="2"/>
        <scheme val="minor"/>
      </rPr>
      <t xml:space="preserve"> increasing community physicians’ referrals to LS-1 would be critical to increasing recruitment of racially and ethnically diverse participants.</t>
    </r>
  </si>
  <si>
    <r>
      <rPr>
        <b/>
        <sz val="11"/>
        <color theme="1"/>
        <rFont val="Calibri"/>
        <family val="2"/>
        <scheme val="minor"/>
      </rPr>
      <t xml:space="preserve">Lack of racial and ethnic diversity in clinical trials </t>
    </r>
    <r>
      <rPr>
        <sz val="11"/>
        <color theme="1"/>
        <rFont val="Calibri"/>
        <family val="2"/>
        <scheme val="minor"/>
      </rPr>
      <t>impedes the safe development of new therapies given the potential for racial/ethnicity related variations in treatment response [1,2].</t>
    </r>
  </si>
  <si>
    <t>1995b</t>
  </si>
  <si>
    <t>Presenting clinical trial information: a comparison of methods</t>
  </si>
  <si>
    <t>Patient Education and Counseling 25 (1995) 97-107</t>
  </si>
  <si>
    <t>hypotheticalclinical trial for follow up of surgery for large bowel cancer (medication vs check-ups)</t>
  </si>
  <si>
    <t>We were interested in comparing, in the on cological context, a standardized format (tape recorded material) with an individualized format (interactive computerized material), in terms of in formation understanding, satisfaction with the teaching method, the trial entry decision,</t>
  </si>
  <si>
    <t>However, empirical investigations indicate that often there is incomplete or erroneous understanding on the part of the subject [3-91. This, in turn, has led to arguments for the development and testing of innovative approaches that could be used to supplement the teaching provided by the clinician-scientist [lo- 131 [...] to date, the comparative effects of personal computer programs in providing clinical trial information have not been assessed).</t>
  </si>
  <si>
    <t>Informational - Electronic - Computer</t>
  </si>
  <si>
    <t>Ethier</t>
  </si>
  <si>
    <t>eSource for clinical trials: Implementation and evaluation of a standards
based approach in a real world trial</t>
  </si>
  <si>
    <t>International Journal of Medical Informatics 106 (2017) 17–24</t>
  </si>
  <si>
    <t>RCT: EudraCT trial [The effect of on demand versus continuous use of proton pump inhibitors on reflux symptoms, quality of life and self-rated health in patients with gastro-oesophageal reflux disease; from trial registration]</t>
  </si>
  <si>
    <t>Gastroenterology</t>
  </si>
  <si>
    <r>
      <t>The European FP7 TRANSFoRm project aimed at developing an infrastructure for a Learning Health System in European Primary Care (www.transformproject.eu) [15], a major workstream of which was directed at developing eSource connectivity for randomised controlled trials (RCT). [...]</t>
    </r>
    <r>
      <rPr>
        <b/>
        <sz val="11"/>
        <color theme="1"/>
        <rFont val="Calibri"/>
        <family val="2"/>
        <scheme val="minor"/>
      </rPr>
      <t xml:space="preserve"> aim of the evaluation study was to compare the TRANSFoRm tools to standard methods for opportunistic clinical trial recruitment in primary care, which are largely based on searches of patient records conducted within a given EHR system, without any ‘real time’ alerts</t>
    </r>
  </si>
  <si>
    <t>It has been proposed that embedding research into routine EHR systems, could automate a substantial part of the trial’s screening process [11]. Eligibility criteria can be partially tested against EHR patient data and electronic case report forms (eCRFs) can be pre-filled with data present in the EHR, in order to minimise unnecessary manual entry.</t>
  </si>
  <si>
    <t>Maxwell</t>
  </si>
  <si>
    <t>Promoting Recruitment using Information Management Efficiently (PRIME): a stepped wedge, cluster randomised trial of a complex recruitment intervention embedded within the REstart or Stop Antithrombotics Randomised Trial</t>
  </si>
  <si>
    <t>Trials (2017) 18:623</t>
  </si>
  <si>
    <t>The REstart or STop Antithrombotics Randomised Trial (RESTART, ISRCTN71907627, www.RESTARTtrial.org) is an on-going RCT comparing policies of restarting versus avoiding antiplatelet drugs for secondary prevention after stroke due to intracerebral haemorrhage (ICH),</t>
  </si>
  <si>
    <t>The aim of the Promoting Recruitment using Information
Management Efficiently (PRIME) trial was to investigate
whether the rate of randomisation of patients to RESTART
could be increased by means of a complex recruitment
intervention applied to sites through which investigators in secondary care, with the support of a recruitment co
ordinator, used electronic patient records held by national
stroke audits to identify potentially eligible patients</t>
  </si>
  <si>
    <t>RESTART has been behind its recruitment targets despite implementing as many as possible of the strategies that have been shown to maximise recruitment [3, 5–7] including minimising the number of eligibility criteria and maximising the time window for recruiting patients after ICH onset.</t>
  </si>
  <si>
    <t>Frew</t>
  </si>
  <si>
    <t>Delivering a “Dose of Hope”: A Faith-Based Program to Increase Older African Americans’ Participation in Clinical Trials</t>
  </si>
  <si>
    <t>JMIR Res Protoc 2015, vol. 4, iss. 2, e64</t>
  </si>
  <si>
    <t>an array of chronic and infectious disease-related clinical trials</t>
  </si>
  <si>
    <t>Non-specific</t>
  </si>
  <si>
    <t>We therefore tested the feasibility of a community-developed faith-based intervention to increase ethnic diversity in clinical research. A “Dose of Hope” engages one of the most powerful forces for community and personal behavioral change in the South, African American communities of faith.</t>
  </si>
  <si>
    <t>"A “Dose of Hope” engages one of the most powerful forces for community and personal behavioral change in the South, African American communities of faith. The church is a trusted institution in African American communities and has partnered with other organizations to address a variety of health disparity concerns [25-27]."</t>
  </si>
  <si>
    <t>Meropol</t>
  </si>
  <si>
    <t>Randomized Trial of a Web-Based Intervention to Address Barriers to Clinical Trials</t>
  </si>
  <si>
    <t>J Clin Oncol 34:469-478.</t>
  </si>
  <si>
    <t>clinical trial (oncology), nonspecific</t>
  </si>
  <si>
    <t>We developed Preparatory Education About Clinical Trials (PRE-ACT), a Web-based, tailored, interactive computer program, in an effort to optimize patient decision making about clinical trials by improving preparation for their consideration as a treatment option. The PRE ACT program has three main components: an assessment of clinical trials barriers, values assessment with clarification back to patients, and provision of a video library tailored to address the knowledge and attitudinal barriers of each patient</t>
  </si>
  <si>
    <t>The proceedings summary suggested that patient decision aids
should be explored to improve decision making about clinical trials and that tailored interventions should be pursued. Research involving decision aids has shown that both videos and written text are effective means of conveying information and increasing knowledge,26-28 with video messages more effective in eliciting behavior change compared with text.29,30</t>
  </si>
  <si>
    <t>Informational - Electronic - Website</t>
  </si>
  <si>
    <t>Participants were then assigned videos on the basis of their highest knowledge or attitudinal barrier scores. If more than seven videos were identified for a patient, he/she was asked to choose five to seven topics of interest.</t>
  </si>
  <si>
    <t xml:space="preserve"> During analysis, a minor programming error was identified that led to incorrect delivery of 4.1% of the videos, and omission of 5.3% of video assignments.</t>
  </si>
  <si>
    <t>Bickmore</t>
  </si>
  <si>
    <t>Improving Access to Online Health Information With
Conversational Agents: A Randomized Controlled Experiment</t>
  </si>
  <si>
    <t>J Med Internet Res 2016,  vol. 18,  iss. 1,  e1</t>
  </si>
  <si>
    <t>cancer-related clinical trials, multiple</t>
  </si>
  <si>
    <t>In this paper, we describe the design of a Web-based clinical trial search engine that we designed to mitigate barriers associated with low health literacy. The search task is framed as a conversation with an animated character to make it as familiar and approachable as possible, and a number of additional features and simplifications were made to help users with low health literacy navigate the overall clinical trial search process.</t>
  </si>
  <si>
    <r>
      <t xml:space="preserve">Although Web-based clinical trial search engines hold the promise of providing universal access to information, </t>
    </r>
    <r>
      <rPr>
        <b/>
        <sz val="11"/>
        <rFont val="Calibri"/>
        <family val="2"/>
        <scheme val="minor"/>
      </rPr>
      <t xml:space="preserve">conventional search systems may further promote disparities in clinical trial recruitment by catering primarily to populations of well-educated individuals </t>
    </r>
    <r>
      <rPr>
        <sz val="11"/>
        <rFont val="Calibri"/>
        <family val="2"/>
        <scheme val="minor"/>
      </rPr>
      <t xml:space="preserve">with high levels of health and computer literacy. [...] </t>
    </r>
    <r>
      <rPr>
        <b/>
        <sz val="11"/>
        <rFont val="Calibri"/>
        <family val="2"/>
        <scheme val="minor"/>
      </rPr>
      <t>The overall aim of this work is to develop a Web-based search interface that is more usable by individuals with low health and computer literacy.</t>
    </r>
  </si>
  <si>
    <t>The overall search experience is framed as an extended conversation, in which the user is first interviewed about their requirements and preferences and then shown candidate trials with the agent providing as much scaffolding—through tutorials, explanations, and suggestions—along the way as possible.</t>
  </si>
  <si>
    <t>A few participants could not complete some of the tasks (17%, 14/89) due to technical or other problems.</t>
  </si>
  <si>
    <t>Annett</t>
  </si>
  <si>
    <t>A Randomized Study of a Method for Optimizing Adolescent Assent to Biomedical Research</t>
  </si>
  <si>
    <t>AJOB Empir Bioeth. 2017 ; 8(3): 189–197.</t>
  </si>
  <si>
    <t>Pretreatment with Albuterol vs. Montelukast in Exercise-Induced Bronchospasm in Children (the effectiveness of two medications for the treatment of exercise induced asthma in adolescents)</t>
  </si>
  <si>
    <t>We conceptualized the separation of adolescents and parents as an autonomy-enhanced assent/consent procedure. Our main hypothesis was that separating adolescents from their parents would improve the quality of adolescent assent by increasing their knowledge and appreciation of the clinical trial and willingness to participate.</t>
  </si>
  <si>
    <t>The challenge is to define an assent process that can be adapted for general use in pediatric biomedical research and that takes into account how social context affects autonomy, particularly with adolescents with varied competencies (Gibson et al. 2011, Kumpunen et al. 2011, Masty and Fisher 2008). [...] In separating parents and adolescents, parental influence on adolescent independent decision-making would be minimized prior to the family discussion.</t>
  </si>
  <si>
    <t>Brown</t>
  </si>
  <si>
    <t>Outreach to diversify clinical trial participation: A randomized recruitment study</t>
  </si>
  <si>
    <t>Clinical Trials, 2015, Vol. 12(3) 205–211</t>
  </si>
  <si>
    <t>A Pregnancy and Postpartum Lifestyle Evaluation Study’’ (APPLES). APPLES examines the efficacy of a lifestyle intervention adapted from the Diabetes Prevention Program21 for women with pregnancies complicated by GDM or impaired glucose tolerance.</t>
  </si>
  <si>
    <t>We tested the hypothesis that clinical trial recruitment letters with diabetes health risk information individually targeted to recipients’ race/ethnicity could improve two metrics of participation: willingness to be screened and enrollment into the trial.</t>
  </si>
  <si>
    <t>Inclusion of expanding racial/ethnic minority populations is essential to produce generalizable results from randomized clinical trials and eliminate health disparities. […] Targeting, or developing messages for specific audiences based on group-level characteristics,10 is used widely in health research and consumer marketing.11–15</t>
  </si>
  <si>
    <t>Bobb</t>
  </si>
  <si>
    <t>Telemedicine Provides Noninferior Research Informed Consent for Remote Study Enrollment: A Randomized Controlled Trial</t>
  </si>
  <si>
    <t>ACADEMIC EMERGENCY MEDICINE 2016;23:759–765</t>
  </si>
  <si>
    <t>clinical trial to test the effectiveness of oral chlorhexidine gluconate (CHG) 0.12% in preventing hospital-acquired pneumonia in ED patients likely to be admitted to the hospital</t>
  </si>
  <si>
    <t>Pulmonology</t>
  </si>
  <si>
    <t>We conducted a prospective, open-label randomized controlled trial to test participant comprehension of telemedicine-enabled informed consent compared with standard F2F consent.</t>
  </si>
  <si>
    <t>Telemedicine-enabled patient enrollment could allow for easier study recruitment, a broader research participant base, and the ability to study prehospital or early emergency department (ED) care outside of tertiary centers.</t>
  </si>
  <si>
    <t>Informational - Electronic - Call - Video call</t>
  </si>
  <si>
    <t>Parker</t>
  </si>
  <si>
    <t>The effect of optimised patient information materials on recruitment in a lung cancer screening trial: an embedded randomised recruitment trial</t>
  </si>
  <si>
    <t>Trials (2018) 19:503</t>
  </si>
  <si>
    <t>ECLS [EarlyCDT Lung Cancer
Scotland (ECLS) stud] aimed to assess the effectiveness of a new test (EarlyCDT-Lung test) in reducing the incidence of late-stage lung cancer at diagnosis compared with standard clinical practice [21].</t>
  </si>
  <si>
    <r>
      <t>This article reports the fourth MRC START SWAT
developing and</t>
    </r>
    <r>
      <rPr>
        <b/>
        <sz val="11"/>
        <color theme="1"/>
        <rFont val="Calibri"/>
        <family val="2"/>
        <scheme val="minor"/>
      </rPr>
      <t xml:space="preserve"> evaluating optimised patient information materials (with improved readability and ease of comprehension)</t>
    </r>
    <r>
      <rPr>
        <sz val="11"/>
        <color theme="1"/>
        <rFont val="Calibri"/>
        <family val="2"/>
        <scheme val="minor"/>
      </rPr>
      <t xml:space="preserve"> in a host trial evaluating a new test for screening lung cancer: the EarlyCDT Lung Cancer Scotland (ECLS) study.</t>
    </r>
  </si>
  <si>
    <t>One way of improving the quality of the PIS is performance-based user testing. This is an iterative
process that involves obtaining feedback from the target population for the PIS, expertise in writing for patients and graphic design, and revising the material, which together are aimed at producing an optimised version of participant information materials.</t>
  </si>
  <si>
    <t>Arundel</t>
  </si>
  <si>
    <t>A randomized, embedded trial of pre-notification of trial participation did not increase recruitment rates to a falls
prevention trial</t>
  </si>
  <si>
    <t>Journal of Evaluation in Clinical Practice 23 (2017) 73–78</t>
  </si>
  <si>
    <t>REFORM: observational cohort trial [12] whereby participants are subsequently randomized,
 evaluating the clinical and cost-effectiveness of a multifaceted
podiatry intervention to prevent falls in patients aged 65 years and
over.</t>
  </si>
  <si>
    <r>
      <t xml:space="preserve">A </t>
    </r>
    <r>
      <rPr>
        <b/>
        <sz val="11"/>
        <color theme="1"/>
        <rFont val="Calibri"/>
        <family val="2"/>
        <scheme val="minor"/>
      </rPr>
      <t>pre-notification leaflet detailing the importance of research participation</t>
    </r>
    <r>
      <rPr>
        <sz val="11"/>
        <color theme="1"/>
        <rFont val="Calibri"/>
        <family val="2"/>
        <scheme val="minor"/>
      </rPr>
      <t xml:space="preserve"> may therefore help to improve understanding of and recruitment to RCTs</t>
    </r>
  </si>
  <si>
    <r>
      <rPr>
        <b/>
        <sz val="11"/>
        <color theme="1"/>
        <rFont val="Calibri"/>
        <family val="2"/>
        <scheme val="minor"/>
      </rPr>
      <t>Pre-notification has, however, indicated a statistically significant effect in the context of increasing questionnaire response rates</t>
    </r>
    <r>
      <rPr>
        <sz val="11"/>
        <color theme="1"/>
        <rFont val="Calibri"/>
        <family val="2"/>
        <scheme val="minor"/>
      </rPr>
      <t xml:space="preserve"> [odds ratio 1.45, 95% confidence interval (CI) 1.29–1.68] [8]. It may therefore be appropriate to</t>
    </r>
    <r>
      <rPr>
        <b/>
        <sz val="11"/>
        <color theme="1"/>
        <rFont val="Calibri"/>
        <family val="2"/>
        <scheme val="minor"/>
      </rPr>
      <t xml:space="preserve"> further investigate such interventions in a recruitment setting </t>
    </r>
    <r>
      <rPr>
        <sz val="11"/>
        <color theme="1"/>
        <rFont val="Calibri"/>
        <family val="2"/>
        <scheme val="minor"/>
      </rPr>
      <t>to see if similar results can be achieved in this context.</t>
    </r>
  </si>
  <si>
    <t>Seven participants were recorded as having crossed over from intervention to control due to errors in implementing the study allocations. There were no reported crossovers from control to intervention.</t>
  </si>
  <si>
    <t>Crane</t>
  </si>
  <si>
    <t>Recruitment of young adults for weight
gain prevention: randomized comparison of direct mail strategies</t>
  </si>
  <si>
    <t>Trials (2016) 17:282</t>
  </si>
  <si>
    <t>Briefly, SNAP (Study of
Novel Approaches to Weight Gain Prevention) is a multicenter, NIH funded randomized trial comparing the effect of two approaches to weight gain prevention among normal and m2) overweight (body mass index (BMI), 21.0–30.0 kg/
young adults (18–35 years).</t>
  </si>
  <si>
    <t>Bariatrics</t>
  </si>
  <si>
    <t>Randomization was completed using a random number generator and did not stratify on sex of the recipient.</t>
  </si>
  <si>
    <r>
      <t xml:space="preserve">In Study 2, we </t>
    </r>
    <r>
      <rPr>
        <b/>
        <sz val="11"/>
        <color theme="1"/>
        <rFont val="Calibri"/>
        <family val="2"/>
        <scheme val="minor"/>
      </rPr>
      <t xml:space="preserve">compared generic messages focused on weight gain prevention to messages that targeted men </t>
    </r>
    <r>
      <rPr>
        <sz val="11"/>
        <color theme="1"/>
        <rFont val="Calibri"/>
        <family val="2"/>
        <scheme val="minor"/>
      </rPr>
      <t>using a randomized experimental design.</t>
    </r>
  </si>
  <si>
    <r>
      <t xml:space="preserve"> In addition to </t>
    </r>
    <r>
      <rPr>
        <b/>
        <sz val="11"/>
        <color theme="1"/>
        <rFont val="Calibri"/>
        <family val="2"/>
        <scheme val="minor"/>
      </rPr>
      <t xml:space="preserve">men’s low interest in weight control, </t>
    </r>
    <r>
      <rPr>
        <sz val="11"/>
        <color theme="1"/>
        <rFont val="Calibri"/>
        <family val="2"/>
        <scheme val="minor"/>
      </rPr>
      <t>the low percentage of men in the programs may be due to the</t>
    </r>
    <r>
      <rPr>
        <b/>
        <sz val="11"/>
        <color theme="1"/>
        <rFont val="Calibri"/>
        <family val="2"/>
        <scheme val="minor"/>
      </rPr>
      <t xml:space="preserve"> perception that these programs are designed specifically for women</t>
    </r>
    <r>
      <rPr>
        <sz val="11"/>
        <color theme="1"/>
        <rFont val="Calibri"/>
        <family val="2"/>
        <scheme val="minor"/>
      </rPr>
      <t xml:space="preserve"> [19]..[...] Using</t>
    </r>
    <r>
      <rPr>
        <b/>
        <sz val="11"/>
        <color theme="1"/>
        <rFont val="Calibri"/>
        <family val="2"/>
        <scheme val="minor"/>
      </rPr>
      <t xml:space="preserve"> targeted language and images is one well researched approach to improve the reach of health communications</t>
    </r>
    <r>
      <rPr>
        <sz val="11"/>
        <color theme="1"/>
        <rFont val="Calibri"/>
        <family val="2"/>
        <scheme val="minor"/>
      </rPr>
      <t xml:space="preserve"> within specific subpopulations [20].</t>
    </r>
  </si>
  <si>
    <t>A Randomized Controlled Trial of an
Additional Funding Intervention to
Improve Clinical Trial Enrollment</t>
  </si>
  <si>
    <t>J Natl Compr Canc Netw 2017;15(9):1104–1110</t>
  </si>
  <si>
    <t>multiple interventional cancer treatment trials of chemotherapy, radiotherapy, or surgical oncology
modalities</t>
  </si>
  <si>
    <t>We hypothesized that additional funding to clinical trial sites might increase trial enrollment and therefore undertook an RCT, the Additional Funding Intervention Trial (AFIT), to test this hypothesis.</t>
  </si>
  <si>
    <t xml:space="preserve">only a small percentage of adults with cancer participate in clinical trials […] When reviewing historical CTMS data, we observed a positive association between allocated CTMS funding and trial enrollment. </t>
  </si>
  <si>
    <t>[Additional resources (funding)]</t>
  </si>
  <si>
    <t>Felicitas-Perkins</t>
  </si>
  <si>
    <t>A Pilot Study to Determine the Effect of an Educational DVD in Philippine Languages on Cancer Clinical Trial Participation among Filipinos in Hawai‘i</t>
  </si>
  <si>
    <t>HAWAI‘I JOURNAL OF MEDICINE &amp; PUBLIC HEALTH, JULY 2017, VOL 76, NO 7</t>
  </si>
  <si>
    <t>unclear, various oncology clinical trials</t>
  </si>
  <si>
    <r>
      <t>In order to address the negative impact limited English proficiency may have on the treatment and care of Filipino cancer patients,</t>
    </r>
    <r>
      <rPr>
        <b/>
        <sz val="11"/>
        <color theme="1"/>
        <rFont val="Calibri"/>
        <family val="2"/>
        <scheme val="minor"/>
      </rPr>
      <t xml:space="preserve"> an educational DVD in two Philippine languages, Ilo kano and Tagalog, was developed discussing common cancers, stories of survival, general cancer knowledge, and treatment options.13 </t>
    </r>
    <r>
      <rPr>
        <sz val="11"/>
        <color theme="1"/>
        <rFont val="Calibri"/>
        <family val="2"/>
        <scheme val="minor"/>
      </rPr>
      <t>As an extension of that endeavor, a second educational DVD about cancer clinical trials was developed. The purpose of this pilot study was to explore the effect of the DVD on clinical trial participation among Filipino cancer patients living in Hawai‘i.</t>
    </r>
  </si>
  <si>
    <r>
      <rPr>
        <b/>
        <sz val="11"/>
        <color theme="1"/>
        <rFont val="Calibri"/>
        <family val="2"/>
        <scheme val="minor"/>
      </rPr>
      <t>Limited English proficiency may further contribute to the disparities seen in cancer clinical trial participation</t>
    </r>
    <r>
      <rPr>
        <sz val="11"/>
        <color theme="1"/>
        <rFont val="Calibri"/>
        <family val="2"/>
        <scheme val="minor"/>
      </rPr>
      <t xml:space="preserve"> among Filipinos and has been shown to negatively impact cancer screening,7 health care access,8 and quality of care.9,10</t>
    </r>
  </si>
  <si>
    <t>Witham</t>
  </si>
  <si>
    <t>Effect of two different participant information sheets on recruitment to a falls trial: An embedded randomised recruitment trial</t>
  </si>
  <si>
    <t>Clinical Trials; 2018, Vol. 15(6) 551–556</t>
  </si>
  <si>
    <t xml:space="preserve"> A multi centre Pilot RCT of vitamin K versus placebo to improve postural sway in older people at risk of falls (the K-SWAY trial)</t>
  </si>
  <si>
    <r>
      <t xml:space="preserve">No studies to date have attempted to test whether </t>
    </r>
    <r>
      <rPr>
        <b/>
        <sz val="11"/>
        <color theme="1"/>
        <rFont val="Calibri"/>
        <family val="2"/>
        <scheme val="minor"/>
      </rPr>
      <t xml:space="preserve">using a participant information sheet that minimises reference to falls and the consequences of falls enhances recruitment </t>
    </r>
    <r>
      <rPr>
        <sz val="11"/>
        <color theme="1"/>
        <rFont val="Calibri"/>
        <family val="2"/>
        <scheme val="minor"/>
      </rPr>
      <t>to a falls intervention trial when compared to a standard information sheet.</t>
    </r>
  </si>
  <si>
    <t>Previous work has highlighted that patients do not like the idea of attending ‘falls clinics’; a focus on maintaining health, activity, and wellbeing encourages much better engagement with clinical services. 8–10 It follows that similar concerns around language may be pertinent for recruitment to trials of interventions to reduce falls.</t>
  </si>
  <si>
    <t>Veerus</t>
  </si>
  <si>
    <t>Effect of characteristics of women on attendance in blind and non-blind randomised trials: analysis of recruitment data from the EPHT Trial</t>
  </si>
  <si>
    <t>BMJ Open 2016;6:e011099.</t>
  </si>
  <si>
    <t>The Estonian Postmenopausal Hormone Therapy (EPHT) Trial was a primary prevention trial of postmenopausal hormone therapy (HT) to assess the effect of HT on the use of health services and on the health of the women.</t>
  </si>
  <si>
    <r>
      <t xml:space="preserve">Therefore, randomisation was carried out in a 2.2 design, which enabled us to </t>
    </r>
    <r>
      <rPr>
        <b/>
        <sz val="11"/>
        <color theme="1"/>
        <rFont val="Calibri"/>
        <family val="2"/>
        <scheme val="minor"/>
      </rPr>
      <t>evaluate the effect of blinding
itself. Women were randomised into blind and non-blind subtrials</t>
    </r>
    <r>
      <rPr>
        <sz val="11"/>
        <color theme="1"/>
        <rFont val="Calibri"/>
        <family val="2"/>
        <scheme val="minor"/>
      </rPr>
      <t>, which were disclosed before the ultimate confirmation of willingness and signing of the informed consent.</t>
    </r>
  </si>
  <si>
    <r>
      <t xml:space="preserve">We have previously shown6 in a preventive postmenopausal HT trial that </t>
    </r>
    <r>
      <rPr>
        <b/>
        <sz val="11"/>
        <color theme="1"/>
        <rFont val="Calibri"/>
        <family val="2"/>
        <scheme val="minor"/>
      </rPr>
      <t xml:space="preserve">the final attendance was about 30% larger in the non-blind arm subtrial than in the blind subtrial. </t>
    </r>
    <r>
      <rPr>
        <sz val="11"/>
        <color theme="1"/>
        <rFont val="Calibri"/>
        <family val="2"/>
        <scheme val="minor"/>
      </rPr>
      <t xml:space="preserve">In a previous article,7 we found that both during the trial period and follow-up, </t>
    </r>
    <r>
      <rPr>
        <b/>
        <sz val="11"/>
        <color theme="1"/>
        <rFont val="Calibri"/>
        <family val="2"/>
        <scheme val="minor"/>
      </rPr>
      <t>more cases of coronary heart disease, cancer, cerebrovascular disease, bone fractures and total deaths were observed in the controls of the non-blind subtrial than in the blind subtrial placebo arm.</t>
    </r>
  </si>
  <si>
    <t>Hughes-Morley</t>
  </si>
  <si>
    <t>The impact of advertising patient and public involvement on trial recruitment: embedded cluster randomised recruitment trial</t>
  </si>
  <si>
    <t>Trials (2016) 17:586</t>
  </si>
  <si>
    <t>the ‘Enhancing the Quality of User Involved care Planning in mental health services’ (‘EQUIP’) trial, which was recruiting people with a diagnosis of severe mental illness to evaluate the cost effectiveness of a training intervention for mental health professionals in enhancing user involvement in care planning</t>
  </si>
  <si>
    <r>
      <t>Our objectives were to</t>
    </r>
    <r>
      <rPr>
        <b/>
        <sz val="11"/>
        <color theme="1"/>
        <rFont val="Calibri"/>
        <family val="2"/>
        <scheme val="minor"/>
      </rPr>
      <t xml:space="preserve"> work with PPIR [Patient and public involvement in research] stakeholders to develop an intervention directly advertising PPIR</t>
    </r>
    <r>
      <rPr>
        <sz val="11"/>
        <color theme="1"/>
        <rFont val="Calibri"/>
        <family val="2"/>
        <scheme val="minor"/>
      </rPr>
      <t xml:space="preserve"> in the design and conduct of a host trial, […] a</t>
    </r>
    <r>
      <rPr>
        <b/>
        <sz val="11"/>
        <color theme="1"/>
        <rFont val="Calibri"/>
        <family val="2"/>
        <scheme val="minor"/>
      </rPr>
      <t>nd to evaluate its effectiveness on recruitment</t>
    </r>
    <r>
      <rPr>
        <sz val="11"/>
        <color theme="1"/>
        <rFont val="Calibri"/>
        <family val="2"/>
        <scheme val="minor"/>
      </rPr>
      <t xml:space="preserve"> by undertaking a randomised controlled trial, embedded in the EQUIP host trial.</t>
    </r>
  </si>
  <si>
    <t>PPIR [patient and public involvement in research] may have a role in reducing patient perception of risk in trials and, as a consequence, may increase trial enrolment. Patients may perceive trials with PPIR to be improved methodologically
or ethically, or to be more relevant and, therefore, more likely to influence practice in ways that are important to them and other patients [25, 26, 48].</t>
  </si>
  <si>
    <t>Paris</t>
  </si>
  <si>
    <t>Improved informed consent documents for biomedical research do not increase patients’ understanding but reduce enrolment: a study in real settings</t>
  </si>
  <si>
    <t xml:space="preserve">Br J Clin Pharmacol, 80:5; 1010–1020
</t>
  </si>
  <si>
    <t>multiple biomedical theraputic clinical trials (phase IIb, III or IV)</t>
  </si>
  <si>
    <r>
      <t xml:space="preserve">our objective was to evaluate the effect of </t>
    </r>
    <r>
      <rPr>
        <b/>
        <sz val="11"/>
        <color theme="1"/>
        <rFont val="Calibri"/>
        <family val="2"/>
        <scheme val="minor"/>
      </rPr>
      <t>an improved ICD</t>
    </r>
    <r>
      <rPr>
        <sz val="11"/>
        <color theme="1"/>
        <rFont val="Calibri"/>
        <family val="2"/>
        <scheme val="minor"/>
      </rPr>
      <t xml:space="preserve"> in a large multicentre study performed in real conditions encompassing a large number of different clinical trials. Patients’ understanding was the primary endpoint and </t>
    </r>
    <r>
      <rPr>
        <b/>
        <sz val="11"/>
        <color theme="1"/>
        <rFont val="Calibri"/>
        <family val="2"/>
        <scheme val="minor"/>
      </rPr>
      <t xml:space="preserve">enrolment rate a secondary end point.  […] The LISYCOM study </t>
    </r>
  </si>
  <si>
    <t>while patients participating in clinical trials perceive the amount of information as sufficient, their degree of understanding remains unsatisfactory [1]. [...] In 2013, a new systematic review was performed and suggested that enhanced consent forms and extended discussions were the most effective methods to improve participant understanding [14].</t>
  </si>
  <si>
    <t>Bracken</t>
  </si>
  <si>
    <t>Telephone call reminders did not increase screening uptake more than
SMS reminders: a recruitment study within a trial</t>
  </si>
  <si>
    <t>Journal of Clinical Epidemiology 112 (2019) 45e52</t>
  </si>
  <si>
    <t>Testosterone for Diabetes Mellitus (T4DM) trial is a Phase III, multicenter, double-blind, placebo
controlled trial of testosterone for the prevention of diabetes
or reversal of newly diagnosed diabetes (trial registration
ACTRN12612000287831).</t>
  </si>
  <si>
    <r>
      <t xml:space="preserve">This study within a trial (SWAT) aimed to compare, in randomized fashion, </t>
    </r>
    <r>
      <rPr>
        <b/>
        <sz val="11"/>
        <color theme="1"/>
        <rFont val="Calibri"/>
        <family val="2"/>
        <scheme val="minor"/>
      </rPr>
      <t xml:space="preserve">the efficacy and cost-effectiveness of phone call and SMS reminders in improving attendance for screening </t>
    </r>
    <r>
      <rPr>
        <sz val="11"/>
        <color theme="1"/>
        <rFont val="Calibri"/>
        <family val="2"/>
        <scheme val="minor"/>
      </rPr>
      <t>assessments for a large multicenter diabetes prevention RCT (registered as SWAT 88 on the SWAT repository).</t>
    </r>
  </si>
  <si>
    <r>
      <t>However, to our knowledge,</t>
    </r>
    <r>
      <rPr>
        <b/>
        <sz val="11"/>
        <color theme="1"/>
        <rFont val="Calibri"/>
        <family val="2"/>
        <scheme val="minor"/>
      </rPr>
      <t xml:space="preserve"> no randomized evaluation has been published comparing SMS and phone reminders to improve recruitment to RCTs</t>
    </r>
    <r>
      <rPr>
        <sz val="11"/>
        <color theme="1"/>
        <rFont val="Calibri"/>
        <family val="2"/>
        <scheme val="minor"/>
      </rPr>
      <t xml:space="preserve"> [16]. Unlike an SMS,</t>
    </r>
    <r>
      <rPr>
        <b/>
        <sz val="11"/>
        <color theme="1"/>
        <rFont val="Calibri"/>
        <family val="2"/>
        <scheme val="minor"/>
      </rPr>
      <t xml:space="preserve"> a phone call reminder provides the opportunity to build rapport and to clarify specific uncertainties,</t>
    </r>
    <r>
      <rPr>
        <sz val="11"/>
        <color theme="1"/>
        <rFont val="Calibri"/>
        <family val="2"/>
        <scheme val="minor"/>
      </rPr>
      <t xml:space="preserve"> arguably more important for participants interested in joining a disease prevention RCT than for patients due to attend a prebooked clinic appointment for disease management. By contrast, </t>
    </r>
    <r>
      <rPr>
        <b/>
        <sz val="11"/>
        <color theme="1"/>
        <rFont val="Calibri"/>
        <family val="2"/>
        <scheme val="minor"/>
      </rPr>
      <t>SMS reminders have the advantage of being cheaper [13], less intrusive, and providing written information that participants can refer to later.</t>
    </r>
  </si>
  <si>
    <t>Informational - Electronic - Call - Audio; Informational - Electronic - Call - Messaging</t>
  </si>
  <si>
    <t>Garvelink</t>
  </si>
  <si>
    <t>In for a penny, in for a pound: the effect of pre-engaging healthcare organizations on their subsequent participation in trials</t>
  </si>
  <si>
    <t>BMC Res Notes (2015) 8:751</t>
  </si>
  <si>
    <t>a multicenter cluster randomized controlled trial (RCT) aiming to implement an interprofessional
approach to shared decision making (IP-SDM) in homecare teams regarding decisions about location of care among the frail elderly [9].</t>
  </si>
  <si>
    <t>Geriatrics</t>
  </si>
  <si>
    <r>
      <t xml:space="preserve">In the context of developing a research proposal for this trial, we evaluated </t>
    </r>
    <r>
      <rPr>
        <b/>
        <sz val="11"/>
        <color theme="1"/>
        <rFont val="Calibri"/>
        <family val="2"/>
        <scheme val="minor"/>
      </rPr>
      <t>the effect of pre-engaging
directors</t>
    </r>
    <r>
      <rPr>
        <sz val="11"/>
        <color theme="1"/>
        <rFont val="Calibri"/>
        <family val="2"/>
        <scheme val="minor"/>
      </rPr>
      <t xml:space="preserve"> at eligible organizations providing homecare services</t>
    </r>
    <r>
      <rPr>
        <b/>
        <sz val="11"/>
        <color theme="1"/>
        <rFont val="Calibri"/>
        <family val="2"/>
        <scheme val="minor"/>
      </rPr>
      <t xml:space="preserve"> on the subsequent participation (engagement) of their homecare teams</t>
    </r>
    <r>
      <rPr>
        <sz val="11"/>
        <color theme="1"/>
        <rFont val="Calibri"/>
        <family val="2"/>
        <scheme val="minor"/>
      </rPr>
      <t xml:space="preserve"> in our funded research project.</t>
    </r>
  </si>
  <si>
    <r>
      <t xml:space="preserve">During the development of research proposals, </t>
    </r>
    <r>
      <rPr>
        <b/>
        <sz val="11"/>
        <color theme="1"/>
        <rFont val="Calibri"/>
        <family val="2"/>
        <scheme val="minor"/>
      </rPr>
      <t xml:space="preserve">pre-engagement with healthcare providers </t>
    </r>
    <r>
      <rPr>
        <sz val="11"/>
        <color theme="1"/>
        <rFont val="Calibri"/>
        <family val="2"/>
        <scheme val="minor"/>
      </rPr>
      <t xml:space="preserve">(one of three key elements of integrative knowledge translation [7]) </t>
    </r>
    <r>
      <rPr>
        <b/>
        <sz val="11"/>
        <color theme="1"/>
        <rFont val="Calibri"/>
        <family val="2"/>
        <scheme val="minor"/>
      </rPr>
      <t xml:space="preserve">is also thought to positively influence their own subsequent participation (active involvement) </t>
    </r>
    <r>
      <rPr>
        <sz val="11"/>
        <color theme="1"/>
        <rFont val="Calibri"/>
        <family val="2"/>
        <scheme val="minor"/>
      </rPr>
      <t>and retention in the study, as reciprocal relationships have already been initiated [8].</t>
    </r>
  </si>
  <si>
    <t>Informational - Human interactional - At-a-distance</t>
  </si>
  <si>
    <t>Last Validated</t>
  </si>
  <si>
    <t>Extraction Sheet Dictionary</t>
  </si>
  <si>
    <t>Section</t>
  </si>
  <si>
    <t>Column</t>
  </si>
  <si>
    <t>Item</t>
  </si>
  <si>
    <t>Definition</t>
  </si>
  <si>
    <t>Variable Type</t>
  </si>
  <si>
    <t>Code</t>
  </si>
  <si>
    <t>Label</t>
  </si>
  <si>
    <t>Discussion/Notes</t>
  </si>
  <si>
    <t>A</t>
  </si>
  <si>
    <t>Initials of data extractor</t>
  </si>
  <si>
    <t>Nominal</t>
  </si>
  <si>
    <t>B</t>
  </si>
  <si>
    <t>First author, last name only</t>
  </si>
  <si>
    <t>C</t>
  </si>
  <si>
    <t>Year of publication</t>
  </si>
  <si>
    <t>Numeric</t>
  </si>
  <si>
    <t>D</t>
  </si>
  <si>
    <t>Title of paper</t>
  </si>
  <si>
    <t>E</t>
  </si>
  <si>
    <t>Journal name and issue number</t>
  </si>
  <si>
    <t>F</t>
  </si>
  <si>
    <t>Country in which research was conducted</t>
  </si>
  <si>
    <t>Categorical</t>
  </si>
  <si>
    <t>Germany</t>
  </si>
  <si>
    <t>South Africa</t>
  </si>
  <si>
    <t>G</t>
  </si>
  <si>
    <t xml:space="preserve">The type of trial for parent study. Trial name and/or brief description (i.e. prostate cancer prevention, stroke treatment). </t>
  </si>
  <si>
    <t>If more than one trial is included, describe each briefly.</t>
  </si>
  <si>
    <t>H</t>
  </si>
  <si>
    <t>Categorize the clinical domain of the parent trial. List the primary domain only whenever possible. If a determination cannot be made between two or more domains, select "Multiple".
0 - Cardiology: the branch of medicine dealing with diseases and abnormalities of the heart</t>
  </si>
  <si>
    <t>1 - Oncology: study and treatment of tumors (e.g. cancer)</t>
  </si>
  <si>
    <t>2 - Orthopedics: the branch of medicine dealing with the correction of deformities of bones or muscles</t>
  </si>
  <si>
    <t>3 - Endocrinology: the branch of physiology and medicine concerned with endocrine glands and hormones</t>
  </si>
  <si>
    <t>4 - Obstetrics: the branch of medicine and surgery concerned with childbirth and the care of women giving birth</t>
  </si>
  <si>
    <t>5 - Pediatrics: the branch of medicine dealing with children and their diseases</t>
  </si>
  <si>
    <t>6 - Occupational health: an area of work in public health to promote and maintain highest degree of physical, mental and social well-being of workers in all occupations</t>
  </si>
  <si>
    <t>7 - Injury prevention: an effort to prevent or reduce the severity of bodily injuries caused by external mechanisms, such as accidents, before they occur</t>
  </si>
  <si>
    <t>8 - Psychiatry: the study and treatment of mental illness, emotional disturbance, and abnormal behavior</t>
  </si>
  <si>
    <t>9 - Surgery: the branch of medical practice that treats injuries, diseases, and deformities by the physical removal, repair, or readjustment of organs and tissues, often involving cutting into the body</t>
  </si>
  <si>
    <t>10 - Infectious disease: diseases caused by living organisms like viruses and bacteria, described as contagious</t>
  </si>
  <si>
    <t>11 - Rheumatology: branch of medicine devoted to the diagnosis and therapy of rheumatic diseases (e.g. arthritis)</t>
  </si>
  <si>
    <t>Rheumatology</t>
  </si>
  <si>
    <t>12 - Smoking cessation: trials aimed at supporting individuals to quit smoking</t>
  </si>
  <si>
    <t>13 - Gynecology: the branch of medicine which deals with the functions and diseases specific to women and girls, especially those affecting the reproductive system</t>
  </si>
  <si>
    <t>14 - Palliative care: specialized medical care that relieves pain, symptoms and stress caused by serious illnesses</t>
  </si>
  <si>
    <t>15 - Pulmonology: area of medicine that focuses on the health of the respiratory system</t>
  </si>
  <si>
    <t xml:space="preserve">16 - Anasthesiology: branch of medicine that is focused on the relief of pain in the perioperative period (i.e. before, during or after a surgical procedure) </t>
  </si>
  <si>
    <t>17 - Neurology: the branch of medicine that deals with the anatomy, functions, and organic disorders of nerves and the nervous system</t>
  </si>
  <si>
    <t>18 - Gastroenterology: the branch of medicine which deals with disorders of the stomach and intestines</t>
  </si>
  <si>
    <t>19 - Bariatrics: the branch of medicine that deals with the study and treatment of obesity</t>
  </si>
  <si>
    <t>20 - Geriatrics: the branch of medicine or social science dealing with the health and care of old people</t>
  </si>
  <si>
    <t>21 - Multiple: For studies where there are multiple trials listed coming from different clinical domains.</t>
  </si>
  <si>
    <t>22 - Non-specific: For studies where the description of the parent trial lacks sufficient detail to determine clinical domain.</t>
  </si>
  <si>
    <t>23 - Other: any clinical domain not listed above</t>
  </si>
  <si>
    <t>I</t>
  </si>
  <si>
    <t>Are participants making a real or hypothetical consent decision to participate in a trial?</t>
  </si>
  <si>
    <t>J</t>
  </si>
  <si>
    <t>Early Phase I</t>
  </si>
  <si>
    <t>Phase I</t>
  </si>
  <si>
    <t>Phase II/III</t>
  </si>
  <si>
    <t>K</t>
  </si>
  <si>
    <t>L</t>
  </si>
  <si>
    <t>M</t>
  </si>
  <si>
    <t>N</t>
  </si>
  <si>
    <t>Age of all included participants (mean in years), reported values only. Include other measures of central tendency if all that is reported and make a note in "Minority/Marginalized" variable below.</t>
  </si>
  <si>
    <t>O</t>
  </si>
  <si>
    <t>Age of control group participants (mean in years), reported values only</t>
  </si>
  <si>
    <t>P</t>
  </si>
  <si>
    <t>Age of intervention arm 1 participants (mean in years), reported values only</t>
  </si>
  <si>
    <t>Q</t>
  </si>
  <si>
    <t>Age of intervention arm 2 participants (mean in years), reported values only</t>
  </si>
  <si>
    <t>R</t>
  </si>
  <si>
    <t>Gender/Sex Terminology</t>
  </si>
  <si>
    <t>What terminology do authors use to define and collect information on sex/gender? (in text) Sex is the biological classification while gender is the sociological construct. For studies with only one group, can assume "likely gender" or "likely sex" based on context of trial. If no information is provided mark as "Unclear"</t>
  </si>
  <si>
    <t>Not specified - likely gender</t>
  </si>
  <si>
    <t>S</t>
  </si>
  <si>
    <t>T</t>
  </si>
  <si>
    <t>#</t>
  </si>
  <si>
    <t>U</t>
  </si>
  <si>
    <t>Percentage of participants male (full sample)</t>
  </si>
  <si>
    <t>Exact values wherever possible for all gender proportions. Can back-calculate gender if only one reported and no mention of non-binary groups (i.e. if only % female is reported in a table can back calculate % male).</t>
  </si>
  <si>
    <t>V</t>
  </si>
  <si>
    <t>Percentage of participants female (full sample)</t>
  </si>
  <si>
    <t>W</t>
  </si>
  <si>
    <t>Percentage participants male (control arm)</t>
  </si>
  <si>
    <t>X</t>
  </si>
  <si>
    <t>Percentage participants female (control arm)</t>
  </si>
  <si>
    <t>Y</t>
  </si>
  <si>
    <t>Percentage participants male (intervention arm 1)</t>
  </si>
  <si>
    <t>Z</t>
  </si>
  <si>
    <t>Percentage participants female (intervention arm 1)</t>
  </si>
  <si>
    <t>AA</t>
  </si>
  <si>
    <t>Percentage participants male (intervention arm 2)</t>
  </si>
  <si>
    <t>AB</t>
  </si>
  <si>
    <t>Percentage participants female (intervention arm 2)</t>
  </si>
  <si>
    <t>AC</t>
  </si>
  <si>
    <t>AD</t>
  </si>
  <si>
    <t>Indicate the type of recruitment intervention used:
Design - changes to the general design of the trial to increase recruitment (e.g. open vs blinded placebo, internet data collection vs paper based)</t>
  </si>
  <si>
    <t>Pre-trial planning - work done before the trial starts to increase recruitment</t>
  </si>
  <si>
    <t>Planning</t>
  </si>
  <si>
    <t>Trial conduct changes - initiatives implemented once the trial has started (e.g. identifying participants, data collection, tailoring recruitment to certain groups) (e.g. telephone reminders to non responders, email vs postal invite)</t>
  </si>
  <si>
    <r>
      <t xml:space="preserve">Modifications to consent process - changes to the staff members helping with consent, when to do consent, information presented at consent (focus is on </t>
    </r>
    <r>
      <rPr>
        <b/>
        <sz val="11"/>
        <color indexed="8"/>
        <rFont val="Calibri"/>
        <family val="2"/>
      </rPr>
      <t>process</t>
    </r>
    <r>
      <rPr>
        <sz val="11"/>
        <color theme="1"/>
        <rFont val="Calibri"/>
        <family val="2"/>
        <scheme val="minor"/>
      </rPr>
      <t xml:space="preserve"> during consent) (e.g. opt-out consent, reading out consent form to participants, consent form easier to read vs longer)</t>
    </r>
  </si>
  <si>
    <t>Modification to information given to potential participants - who provides information, when, where, what information is presented, how information is presented (focus is on information provided outside of consent) (e.g. leaflets, enclosing other information in invitation letter, sending pre-notification letter of upcoming contact)</t>
  </si>
  <si>
    <t>Interventions aimed at recruiter/site - anything aimed at recruitment staff/site rather than potential participant (e.g. campaigns, on-site visits, additional communication strategies for recruiters)</t>
  </si>
  <si>
    <t>Incentives - financial or other incentives for participants (not incentives for staff)</t>
  </si>
  <si>
    <t>Other - intervention type other than those listed above</t>
  </si>
  <si>
    <t>AE</t>
  </si>
  <si>
    <t>Description of intervention if "other" is selected above</t>
  </si>
  <si>
    <t>AF</t>
  </si>
  <si>
    <t>AG</t>
  </si>
  <si>
    <t>AH</t>
  </si>
  <si>
    <t>AI</t>
  </si>
  <si>
    <t>AJ</t>
  </si>
  <si>
    <t>AK</t>
  </si>
  <si>
    <t>AL</t>
  </si>
  <si>
    <t>AM</t>
  </si>
  <si>
    <t>AN</t>
  </si>
  <si>
    <t>AO</t>
  </si>
  <si>
    <t>AP</t>
  </si>
  <si>
    <t>AQ</t>
  </si>
  <si>
    <t>AR</t>
  </si>
  <si>
    <t>1. Brief Name/Description (quote)</t>
  </si>
  <si>
    <t>TIDieR items generally found in methods section. TIDieR extractions should include only information related to the recruitment intervention, not general/standard recruitment activities or other study activities.</t>
  </si>
  <si>
    <t>Describe any physical or informational materials used in the intervention, including only the "active ingredient" for the intervention (select only one)
0 - None:  intervention has no materials as a main ingredient (e.g. longer conversations, trial design is the intervention)</t>
  </si>
  <si>
    <t>1 - DVD/video: intervention used an informational DVD or online video as main ingredient</t>
  </si>
  <si>
    <t>2 - Modified recruitment document: intervention used a modified recruitment document as main ingredient. Includes modified consent form, PIL, other material that is also included in control condition in a different form.</t>
  </si>
  <si>
    <t>3 - Additional recruitment document: intervention used additioanl documents in their recruitment materials. Includes invitation letters, news articles, other informational documents NOT included in the control condition.</t>
  </si>
  <si>
    <t>Additional recruitment document</t>
  </si>
  <si>
    <t>4 - Audio recording - intervention used an audio recorded file as the main ingredient</t>
  </si>
  <si>
    <t>5 - Electronic data management - intervention used electronic data management instead of paper based files to improve recruitment</t>
  </si>
  <si>
    <t>6 - Cash incentive: Financial incentive sent with invitational materials</t>
  </si>
  <si>
    <t>7 - SMS message(s): intervention used text messages as the main ingredient</t>
  </si>
  <si>
    <t>8 - Computer program/site: intervention used a computer program or website to deliver intervention. Some aspect of this is interactive which distinguishes it from DVD/video materials</t>
  </si>
  <si>
    <t>9 - Recruiter materials: Additional or modified materials provided to recruiters to improve recruitment</t>
  </si>
  <si>
    <t>For each intervention, list the category of intervention provider:
0 - None: no intervention provider identified</t>
  </si>
  <si>
    <t>1 - Member of clinical care team: Person providing intervention is from the patients care team (e.g. doctor, nurse, other care provider involved in patient's usual care)</t>
  </si>
  <si>
    <t>2 - Member of research team: Person providing intervention is from the research team (e.g. study doctor, nurse, study specific recruiter, other study personnel)</t>
  </si>
  <si>
    <t>3 - Other: Person providing intervention is  described in paper but is not a member of the usual clinical care or study team</t>
  </si>
  <si>
    <t>4 - Unclear: Intervention delivered by an individual but unclear who they are.</t>
  </si>
  <si>
    <t>1 Informational - Human interactional - Face to face: Informational mode of delivery that involves a person as intervention source who interacts with an intervention recipient in real time. Human interactional mode of delivery that involves an intervention source and recipient being together in the same location and communicating directly.</t>
  </si>
  <si>
    <t>2 Informational - Human interactional - At-a-distance: Informational mode of delivery that involves a person as intervention source who interacts with an intervention recipient in real time. Human interactional mode of delivery that involves an intervention source and recipient being in different locations and communicating through a communication channel.</t>
  </si>
  <si>
    <t xml:space="preserve">3 - Informational - Printed material: Informational mode of delivery that involves use of printed material. Can include paper, acetate, text, diagrams and photographic images. </t>
  </si>
  <si>
    <t>4 - Informational - Printed material - Letter: Informational mode of delivery that involves use of printed material. Can include paper, acetate, text, diagrams and photographic images. Printed material mode of delivery that involves a letter or postcard that can be sent through the post or handed directly to the recipient.</t>
  </si>
  <si>
    <t>5 - Informational - Printed material - Public notice: Informational mode of delivery that involves use of printed material. Can include paper, acetate, text, diagrams and photographic images. Printed material mode of delivery that involves display of a poster, sign or notice in a public location.</t>
  </si>
  <si>
    <t>Informational - Printed material - Public notice</t>
  </si>
  <si>
    <t>6 - Informational - Printed material - Printed publication: Informational mode of delivery that involves use of printed material. Can include paper, acetate, text, diagrams and photographic images. Printed material mode of delivery that involves use of a printed publication. Includes leaflets, brochures, newspapers, newsletter, booklets, magazines, manuals or worksheets.</t>
  </si>
  <si>
    <t>7 - Informational - Printed material - Labelling: Informational mode of delivery that involves use of printed material. Can include paper, acetate, text, diagrams and photographic images. Printed material mode of delivery that involves information printed on a product or its packaging, or a label attached to or included with, a product or its packaging, and aims to convey information about that product.</t>
  </si>
  <si>
    <t>Informational - Printed material - Labelling</t>
  </si>
  <si>
    <t>8 Informational - Electronic: Informational mode of delivery that involves electronic technology in the presentation of information to an intervention recipient (e.g. television, mobile digital device, computer, electronic billboard, wearable electronic device, electronic environmental object, 3-D projection, virtual reality, playable electronic storage, radio broadcast, video game, mobile application, E-book).</t>
  </si>
  <si>
    <t>9 Informational - Electronic- Playable electronic storage: Electronic mode of delivery that involves presentation of information stored on an object that is inserted into a playing device. Includes cassettes, video tapes, DVDs, CDs.</t>
  </si>
  <si>
    <t>10 Informational - Electronic - Call: Informational mode of delivery that involves electronic technology in the presentation of information to an intervention recipient. Electronic mode of delivery that involves a communication process in which a signal is sent by a caller to a recipient to alert them of the communication intent, giving the recipient the opportunity to engage with the communication. Includes automated calls and audio messaging.</t>
  </si>
  <si>
    <t>11 Informational - Electronic - Email: Informational mode of delivery that involves electronic technology in the presentation of information to an intervention recipient. Electronic mode of delivery that involves communication by email.</t>
  </si>
  <si>
    <t>12 Informational - Electronic - Website: Informational mode of delivery that involves electronic technology in the presentation of information to an intervention recipient. Electronic mode of delivery that involves the intervention recipient interacting with a website.</t>
  </si>
  <si>
    <t>13 Informational - Audio: Informational mode of delivery that involves sound.</t>
  </si>
  <si>
    <t>Informational - Audio</t>
  </si>
  <si>
    <t>13 Informational - Visual: Informational mode of delivery that involves visual images.</t>
  </si>
  <si>
    <t>Informational - Visual</t>
  </si>
  <si>
    <t>14 Informational - Textual: Informational mode of delivery that involves written text.</t>
  </si>
  <si>
    <t>Informational - Textual</t>
  </si>
  <si>
    <t>15 Environmental change: Mode of delivery that involves changing the physical shape, size, structure or appearance of objects in the environment of the intervention recipient. This does not include use of textual or pictorial information. It includes lighting, speed humps,use of music, shape and size of containers of consumables.</t>
  </si>
  <si>
    <t>16 Individual-based: Mode of delivery that involves one recipient in the location where the intervention is delivered.</t>
  </si>
  <si>
    <t>Individual-based</t>
  </si>
  <si>
    <t>17 Pair-based: Mode of delivery that involves two recipients in the location where the recipients in the location where the intervention is delivered who have an interpersonal relationship.</t>
  </si>
  <si>
    <t>Pair-based</t>
  </si>
  <si>
    <t>17 Group-based: Mode of delivery that involves three or more people in the location where the intervention is delivered.</t>
  </si>
  <si>
    <t>Group-based</t>
  </si>
  <si>
    <t>18 Other: Other modes described by Marques2020 not listed above.</t>
  </si>
  <si>
    <t>If "other" selected above, list all other modes of delivery using labels from Marques2020. Include any non-Marques2020 modes in square brakets to indicate personal notes.</t>
  </si>
  <si>
    <r>
      <t xml:space="preserve">Select the type of location that best describes where the intervention occurred (location of intervention </t>
    </r>
    <r>
      <rPr>
        <b/>
        <sz val="11"/>
        <color theme="1"/>
        <rFont val="Calibri"/>
        <family val="2"/>
        <scheme val="minor"/>
      </rPr>
      <t>recipient</t>
    </r>
    <r>
      <rPr>
        <sz val="11"/>
        <color theme="1"/>
        <rFont val="Calibri"/>
        <family val="2"/>
        <scheme val="minor"/>
      </rPr>
      <t>):
0 - None: no intervention location specified (e.g. intervention delivered over the phone or internet)</t>
    </r>
  </si>
  <si>
    <t>1 - Clinical: Intervention delivered in a clinical setting (e.g. hospital unit, health center, doctor's office)</t>
  </si>
  <si>
    <t>2 - Non-clinical: Intervention delivered in a non-clinical setting (e.g. university campus, community center, recipients home)</t>
  </si>
  <si>
    <r>
      <t>3 - Both: intervention locations include</t>
    </r>
    <r>
      <rPr>
        <b/>
        <sz val="11"/>
        <color theme="1"/>
        <rFont val="Calibri"/>
        <family val="2"/>
        <scheme val="minor"/>
      </rPr>
      <t xml:space="preserve"> both</t>
    </r>
    <r>
      <rPr>
        <sz val="11"/>
        <color theme="1"/>
        <rFont val="Calibri"/>
        <family val="2"/>
        <scheme val="minor"/>
      </rPr>
      <t xml:space="preserve"> clinical and non-clinical (e.g. health service centers </t>
    </r>
    <r>
      <rPr>
        <b/>
        <sz val="11"/>
        <color theme="1"/>
        <rFont val="Calibri"/>
        <family val="2"/>
        <scheme val="minor"/>
      </rPr>
      <t>and</t>
    </r>
    <r>
      <rPr>
        <sz val="11"/>
        <color theme="1"/>
        <rFont val="Calibri"/>
        <family val="2"/>
        <scheme val="minor"/>
      </rPr>
      <t xml:space="preserve"> churches). Do not code email or phone calls here where the person might be at any undetermined location (code as "none")</t>
    </r>
  </si>
  <si>
    <t>4 - Unclear: Setting in which intervention is delivered is unclear</t>
  </si>
  <si>
    <t>Select the number of times the intervention was delivered:
0 - Unclear: Duration/frequency is unclear</t>
  </si>
  <si>
    <t>1 - Single event: Intervention was delivered at one time only</t>
  </si>
  <si>
    <t>2 -  Two-time event: Intervention was delivered on two separate occasions</t>
  </si>
  <si>
    <t>Two-time event</t>
  </si>
  <si>
    <t>If the intervention was planned to be personalised, titrated or adapted, then describe what, why, when, and how (summarize in note form)</t>
  </si>
  <si>
    <t xml:space="preserve">If the intervention was modified during the course of the study, describe the changes (what, why, when, and how; summarize in note form) </t>
  </si>
  <si>
    <t xml:space="preserve">Overall Risk of Bias </t>
  </si>
  <si>
    <t>(Cochrane RoB 2.0) Copy from "RoB 2.0"</t>
  </si>
  <si>
    <t>Overall risk of bias rating pulled manually from sheet "RoB 2.0" Based on Cochrane tool.</t>
  </si>
  <si>
    <t>Table 3. Entity labels, definitions, URIs and examples of usage for Mode of Delivery Ontology entities. (from Marques2020)</t>
  </si>
  <si>
    <t>Upper-Level</t>
  </si>
  <si>
    <t>Sub-Level 1</t>
  </si>
  <si>
    <t>Sub-Level 2</t>
  </si>
  <si>
    <t>Sub-Level 3</t>
  </si>
  <si>
    <t>Examples of Usage</t>
  </si>
  <si>
    <t>Informational mode of delivery
BCIO:011001</t>
  </si>
  <si>
    <t>Mode of delivery that involves intentional transmission of a representation of the world to an intervention recipient with the aim of changing that person’s representation of the world.</t>
  </si>
  <si>
    <t>This includes delivery of rewards, prompts, and cues that result in learning and information about the environment and environmental contingencies.</t>
  </si>
  <si>
    <t>Human interactional mode of delivery
BCIO:011002</t>
  </si>
  <si>
    <t>Informational mode of delivery that involves a person as intervention source who interacts with an intervention recipient in real time.</t>
  </si>
  <si>
    <t>Face to face mode of delivery
BCIO:011003</t>
  </si>
  <si>
    <t>Human interactional mode of delivery that involves an intervention source and recipient being together in the same location and communicating directly.</t>
  </si>
  <si>
    <t>At-a-distance mode of delivery
BCIO:011004</t>
  </si>
  <si>
    <t>Human interactional mode of delivery that involves an intervention source and recipient being in different locations and communicating through a communication channel.</t>
  </si>
  <si>
    <t>Printed material mode of delivery
BCIO:011005</t>
  </si>
  <si>
    <t>Informational mode of delivery that involves use of printed material.</t>
  </si>
  <si>
    <t>Can include paper, acetate, text, diagrams and photographic images.</t>
  </si>
  <si>
    <t>Letter mode of delivery
BCIO:011006</t>
  </si>
  <si>
    <t>Printed material mode of delivery that involves a letter or postcard that can be sent through the post or handed directly to the recipient.</t>
  </si>
  <si>
    <t>Public notice mode of delivery
BCIO:011007</t>
  </si>
  <si>
    <t>Printed material mode of delivery that involves display of a poster, sign or notice in a public location.</t>
  </si>
  <si>
    <t>Printed publication mode of delivery
BCIO:011008</t>
  </si>
  <si>
    <t>Printed material mode of delivery that involves use of a printed publication.</t>
  </si>
  <si>
    <t>Includes leaflets, brochures, newspapers, newsletter, booklets, magazines, manuals or worksheets.</t>
  </si>
  <si>
    <t>Labelling mode of delivery
BCIO:011009</t>
  </si>
  <si>
    <t>Printed material mode of delivery that involves information printed on a product or its packaging, or a label attached to or included with, a product or its packaging, and aims to convey information about that product.</t>
  </si>
  <si>
    <t>Electronic mode of delivery
BCIO:011010</t>
  </si>
  <si>
    <t>Informational mode of delivery that involves electronic technology in the presentation of information to an intervention recipient.</t>
  </si>
  <si>
    <t>Television mode of delivery
BCIO:011011</t>
  </si>
  <si>
    <t>Electronic mode of delivery that involves presentation of information that is broadcast and displayed by television.</t>
  </si>
  <si>
    <t>Includes internet and satellite television.</t>
  </si>
  <si>
    <t>Mobile digital device mode of delivery
BCIO:011012</t>
  </si>
  <si>
    <t>Electronic mode of delivery that involves presentation of information by a handheld mobile digital device that can store, retrieve and process data.</t>
  </si>
  <si>
    <t>Computer mode of delivery
BCIO:011013</t>
  </si>
  <si>
    <t>Electronic mode of delivery that involves presentation of information by a desktop or laptop computer.</t>
  </si>
  <si>
    <t>Electronic billboard mode of delivery
BCIO:011014</t>
  </si>
  <si>
    <t>Electronic mode of delivery that involves presentation of information by an electronic screen positioned in a public location.</t>
  </si>
  <si>
    <t>Wearable electronic device mode of delivery
BCIO:011015</t>
  </si>
  <si>
    <t>Includes a watch, clip-on device, spectacles, in-ear devfice, vibrating device.</t>
  </si>
  <si>
    <t>Electronic environmental object mode of delivery
BCIO:011016</t>
  </si>
  <si>
    <t>Electronic mode of delivery that involves an electronic device positioned in the environment of the intervention recipient that can gather information and respond to commands.</t>
  </si>
  <si>
    <t>Includes robots, and ‘internet of things’.</t>
  </si>
  <si>
    <t>3-D projection mode of delivery
BCIO:011017</t>
  </si>
  <si>
    <t>Electronic mode of delivery that involves presentation of a 3-D image.</t>
  </si>
  <si>
    <t>Includes hologram but does not include virtual reality headsets.</t>
  </si>
  <si>
    <t>Virtual reality mode of delivery
BCIO:011018</t>
  </si>
  <si>
    <t>Electronic mode of delivery that involves use of virtual reality through a virtual reality headset and optionally body movement sensors.</t>
  </si>
  <si>
    <t>Playable electronic storage mode of delivery
BCIO:011019</t>
  </si>
  <si>
    <t>Electronic mode of delivery that involves presentation of information stored on an object that is inserted into a playing device.</t>
  </si>
  <si>
    <t>Includes cassettes, video tapes, DVDs, CDs.</t>
  </si>
  <si>
    <t>Radio broadcast mode of delivery
BCIO:011020</t>
  </si>
  <si>
    <t>Electronic mode of delivery that involves presentation of audio information that is broadcast and received by a radio receiver.</t>
  </si>
  <si>
    <t>Call mode of delivery
BCIO:011021</t>
  </si>
  <si>
    <t>Electronic mode of delivery that involves a communication process in which a signal is sent by a caller to a recipient to alert them of the communication intent, giving the recipient the opportunity to engage with the communication.</t>
  </si>
  <si>
    <t>Includes automated calls and audio messaging.</t>
  </si>
  <si>
    <t>Audio call mode of delivery
BCIO:011022</t>
  </si>
  <si>
    <t>Call mode of delivery that involves only audio information in the communication.</t>
  </si>
  <si>
    <t>Video call mode of delivery
BCIO:011023</t>
  </si>
  <si>
    <t>Call mode of delivery that involves video and audio information in the communication.</t>
  </si>
  <si>
    <t>Messaging mode of delivery
BCIO:011024</t>
  </si>
  <si>
    <t>Call mode of delivery that involves textual information in the communication.</t>
  </si>
  <si>
    <t>Text message can include emojis, and additional audio and pictorial material. Includes SMS, WhatsApp and other messaging services.</t>
  </si>
  <si>
    <t>Email mode of delivery
BCIO:011025</t>
  </si>
  <si>
    <t>Electronic mode of delivery that involves communication by email.</t>
  </si>
  <si>
    <t>Video game mode of delivery
BCIO:011026</t>
  </si>
  <si>
    <t>Electronic mode of delivery that involves communication by email [sic; video game].</t>
  </si>
  <si>
    <t>Website mode of delivery
BCIO:011027</t>
  </si>
  <si>
    <t>Electronic mode of delivery that involves the intervention recipient interacting with a website.</t>
  </si>
  <si>
    <t>Mobile application mode of delivery
BCIO:011028</t>
  </si>
  <si>
    <t>Electronic mode of delivery that involves the intervention recipient interacting with a mobile application.</t>
  </si>
  <si>
    <t>E-book mode of delivery
BCIO:011029</t>
  </si>
  <si>
    <t>Electronic mode of delivery that involves the intervention recipient being given access to an e-book.</t>
  </si>
  <si>
    <t>Audio informational mode of delivery
BCIO:011030</t>
  </si>
  <si>
    <t>Informational mode of delivery that involves sound.</t>
  </si>
  <si>
    <t>Visual informational mode of delivery
BCIO:011031</t>
  </si>
  <si>
    <t>Informational mode of delivery that involves visual images.</t>
  </si>
  <si>
    <t>Textual mode of delivery BCIO:011032</t>
  </si>
  <si>
    <t>Informational mode of delivery that involves written text.</t>
  </si>
  <si>
    <t>Environmental change mode of delivery
BCIO:011033</t>
  </si>
  <si>
    <t>Mode of delivery that involves changing the physical shape, size, structure or appearance of objects in the environment of the intervention recipient.</t>
  </si>
  <si>
    <t>This does not include use of textual or pictorial information. It includes lighting, speed humps, use of music, shape and size of containers of consumables.</t>
  </si>
  <si>
    <t>Somatic mode of delivery
BCIO:011034</t>
  </si>
  <si>
    <t>Mode of delivery that involves devices or substances that alter bodily processes or structure.</t>
  </si>
  <si>
    <t>Ingestion mode of delivery BCIO:011035</t>
  </si>
  <si>
    <t>Somatic mode of delivery that involves ingestion of a chemical into the body.</t>
  </si>
  <si>
    <t>Transdermal mode of delivery
BCIO:011036</t>
  </si>
  <si>
    <t>Ingestion mode of delivery that involves ingestion of a chemical through the skin.</t>
  </si>
  <si>
    <t>Alimentary mode of delivery
BCIO:011037</t>
  </si>
  <si>
    <t>Somatic mode of delivery that involves ingestion of a chemical through the stomach or intestine.</t>
  </si>
  <si>
    <t>Pill mode of delivery
BCIO:011038</t>
  </si>
  <si>
    <t>Alimentary mode of delivery that involves swallowing of a pill or oral capsule.</t>
  </si>
  <si>
    <t>Ingestible liquid mode of delivery
BCIO:011039</t>
  </si>
  <si>
    <t>Alimentary mode of delivery that involves swallowing of a liquid.</t>
  </si>
  <si>
    <t>Buccal mode of delivery
BCIO:011040</t>
  </si>
  <si>
    <t>Ingestion mode of delivery that involves absorption of a chemical through the lining of the buccal cavity.</t>
  </si>
  <si>
    <t>Inhalation mode of delivery
BCIO:011041</t>
  </si>
  <si>
    <t>Ingestion mode of delivery that involves absorption of a chemical through the upper airways or lungs by inspiration.</t>
  </si>
  <si>
    <t>Injection mode of delivery
BCIO:011042</t>
  </si>
  <si>
    <t>Ingestion mode of delivery that involves a chemical being introduced into body tissue through a hollow needle that punctures the skin.</t>
  </si>
  <si>
    <t>Subcutaneous injection mode of delivery
BCIO:011043</t>
  </si>
  <si>
    <t>Injection mode of delivery in which the tissue receiving the chemical is subcutaneous tissue.</t>
  </si>
  <si>
    <t>Intravenous injection mode of delivery
BCIO:011044</t>
  </si>
  <si>
    <t>Intramuscular injection mode of delivery
BCIO:011045</t>
  </si>
  <si>
    <t>Injection mode of delivery in which the tissue receiving the chemical is muscle.</t>
  </si>
  <si>
    <t>Wearable ingestion mode of delivery BCIO:011046</t>
  </si>
  <si>
    <t>Includes insulin pump.</t>
  </si>
  <si>
    <t>Chewable substance mode of delivery
BCIO:011047</t>
  </si>
  <si>
    <t>Ingestion mode of delivery that involves chewing of a soft material.</t>
  </si>
  <si>
    <t>This includes chewing gum. Often involves ingestion of a chemical that is released by chewing and absorbed through the lining of the buccal cavity.</t>
  </si>
  <si>
    <t>Physical stimulus mode of delivery
BCIO:011048</t>
  </si>
  <si>
    <t>A mode of delivery that involves application of a physical stimulus to the body.</t>
  </si>
  <si>
    <t>Light exposure mode of delivery BCIO:011049</t>
  </si>
  <si>
    <t>Physical stimulus mode of delivery that involves exposure of light to the body.</t>
  </si>
  <si>
    <t>Temperature mode of delivery BCIO:011050</t>
  </si>
  <si>
    <t>Physical stimulus mode of delivery that involves application of heat or cold to the body.</t>
  </si>
  <si>
    <t>Electrical stimulation mode of delivery
BCIO:011051</t>
  </si>
  <si>
    <t>Physical stimulus mode of delivery that involves application of electrical stimulation to the body.</t>
  </si>
  <si>
    <t>Physical pressure mode of delivery
BCIO:011052</t>
  </si>
  <si>
    <t>Physical stimulus mode of delivery that involves application of physical pressure to the outside of the body.</t>
  </si>
  <si>
    <t>Includes massage.</t>
  </si>
  <si>
    <t>Wearable stimulus mode of delivery
BCIO:011053</t>
  </si>
  <si>
    <t>Physical stimulus mode of delivery that involves a device that is worn on the body.</t>
  </si>
  <si>
    <t>Somatic alteration mode of delivery
BCIO:011054</t>
  </si>
  <si>
    <t>Includes surgery.</t>
  </si>
  <si>
    <t>Individual-based mode of delivery
*BCIO:011055</t>
  </si>
  <si>
    <t>Mode of delivery that involves one recipient in the location where the intervention is delivered.</t>
  </si>
  <si>
    <t>Pair-based mode of delivery
*BCIO:011056</t>
  </si>
  <si>
    <t>Mode of delivery tht involves two recipients in the location where the intervention is delivered who have an interpersonal relationship.</t>
  </si>
  <si>
    <t>Group-based mode of delivery
*BCIO:011057</t>
  </si>
  <si>
    <t>Mode of delivery that involves three or more people in the location where the intervention is delivered.</t>
  </si>
  <si>
    <t>Uni-directional mode of delivery
**BCIO:011058</t>
  </si>
  <si>
    <t>Mode of delivery in which the only causal influence is from the intervention source to the recipient.</t>
  </si>
  <si>
    <t>Interactional mode of delivery **BCIO:011059</t>
  </si>
  <si>
    <t>Mode of delivery in which there is causal influence from the intervention source to the recipient and from the recipient to the source.</t>
  </si>
  <si>
    <t>Synchronous mode of delivery
***BCIO:011060</t>
  </si>
  <si>
    <t>Mode of delivery that involves delivery and receipt of the intervention or its components occurring at the same time or very close in time.</t>
  </si>
  <si>
    <t>Asynchronous mode of delivery
***BCIO:011061</t>
  </si>
  <si>
    <t>Mode of delivery that involves receipt of the intervention or its components taking place a significant period of time after delivery.</t>
  </si>
  <si>
    <t>Push mode of delivery
****BCIO:011062</t>
  </si>
  <si>
    <t>Mode of delivery that is not dependent on actions on the part of the intervention recipient.</t>
  </si>
  <si>
    <t>Pull mode of delivery
****BCIO:011063</t>
  </si>
  <si>
    <t>Mode of delivery that requires some action on the part of the recipient.</t>
  </si>
  <si>
    <t>Gamification mode of delivery
BCIO:011064</t>
  </si>
  <si>
    <t>Mode of delivery that involves application of typical elements of game playing to other areas of activity, typically as an online marketing technique to encourage engagement with a product or service.</t>
  </si>
  <si>
    <t>Includes point scoring, competition with others, and rules of play.</t>
  </si>
  <si>
    <t>Arts feature mode of delivery
BCIO:011065</t>
  </si>
  <si>
    <t>Mode of delivery that involves application of creativity on the part of the intervention recipient.</t>
  </si>
  <si>
    <t>Includes art therapy, music therapy, dance and acting.</t>
  </si>
  <si>
    <t xml:space="preserve">Note. Entity IDs correspond to Behaviour Change Intervention Ontology (BCIO);* Only one of individual-based, group-based or pair-based mode of delivery will apply; **only one of uni-directional or
</t>
  </si>
  <si>
    <t>interactional mode of delivery will apply; ***only one of synchronous or asynchronous mode of delivery will apply; **** only one of push or pull mode of delivery will apply.</t>
  </si>
  <si>
    <t>Domain</t>
  </si>
  <si>
    <t>Signaling question</t>
  </si>
  <si>
    <t>Last validated column</t>
  </si>
  <si>
    <t>Rater initials</t>
  </si>
  <si>
    <t>Author, Year</t>
  </si>
  <si>
    <t>Abd-Elsayed, 2012</t>
  </si>
  <si>
    <t>Abhyankar, 2010</t>
  </si>
  <si>
    <t>Avenell, 2004</t>
  </si>
  <si>
    <t>Welton, 1999</t>
  </si>
  <si>
    <t>Weston, 1997</t>
  </si>
  <si>
    <t>Wong, 2013</t>
  </si>
  <si>
    <t>Freer, 2009</t>
  </si>
  <si>
    <t>Weinfurt, 2008b</t>
  </si>
  <si>
    <t>Nystuen, 2004</t>
  </si>
  <si>
    <t>Liénard, 2006</t>
  </si>
  <si>
    <t>Bergenmar, 2014</t>
  </si>
  <si>
    <t>Monaghan, 2007</t>
  </si>
  <si>
    <t>Ellis, 2002</t>
  </si>
  <si>
    <t>Ford, 2004</t>
  </si>
  <si>
    <t>Jennings, 2015</t>
  </si>
  <si>
    <t>Halpern, 2004</t>
  </si>
  <si>
    <t>Diguiseppi, 2006</t>
  </si>
  <si>
    <t>Jeste, 2009</t>
  </si>
  <si>
    <t>Cockayne, 2017</t>
  </si>
  <si>
    <t>Wells, 2013</t>
  </si>
  <si>
    <t>Miller, 1999</t>
  </si>
  <si>
    <t>Litchfield, 2005</t>
  </si>
  <si>
    <t>Mandelblatt, 2005</t>
  </si>
  <si>
    <t>Treshcan, 2003</t>
  </si>
  <si>
    <t>Trevana, 2006</t>
  </si>
  <si>
    <t>Paul, 2011</t>
  </si>
  <si>
    <t>Du, 2009</t>
  </si>
  <si>
    <t>Kendrick, 2001</t>
  </si>
  <si>
    <t>Treweek, 2012</t>
  </si>
  <si>
    <t>Bentley, 2004</t>
  </si>
  <si>
    <t>Simel, 1991</t>
  </si>
  <si>
    <t>MacQueen, 2014</t>
  </si>
  <si>
    <t>Kerr, 2004</t>
  </si>
  <si>
    <t>Foss, 2016</t>
  </si>
  <si>
    <t>Wadland, 1990</t>
  </si>
  <si>
    <t>Cooper, 1997</t>
  </si>
  <si>
    <t>Larkey, 2002</t>
  </si>
  <si>
    <t>Free, 2010a</t>
  </si>
  <si>
    <t>Free, 2010b</t>
  </si>
  <si>
    <t>Free, 2010c</t>
  </si>
  <si>
    <t>Lee, 2017</t>
  </si>
  <si>
    <t>Kimmick, 2005</t>
  </si>
  <si>
    <t>Coyne, 2003</t>
  </si>
  <si>
    <t>Mudano, 2013</t>
  </si>
  <si>
    <t>Man, 2015a</t>
  </si>
  <si>
    <t>Man, 2015b</t>
  </si>
  <si>
    <t>Du, 2008</t>
  </si>
  <si>
    <t>Fowell, 2006</t>
  </si>
  <si>
    <t>Ives, 2001</t>
  </si>
  <si>
    <t>Weinfurt, 2008a</t>
  </si>
  <si>
    <t>Brierley, 2012</t>
  </si>
  <si>
    <t>Perrone, 1995</t>
  </si>
  <si>
    <t>Fleissig, 2001</t>
  </si>
  <si>
    <t>Simes, 1986</t>
  </si>
  <si>
    <t>Fracasso, 2013</t>
  </si>
  <si>
    <t>Myles, 1999</t>
  </si>
  <si>
    <t>Graham, 2007</t>
  </si>
  <si>
    <t>Paul, 2014</t>
  </si>
  <si>
    <t>Free, 2011</t>
  </si>
  <si>
    <t>Hemminki, 2004</t>
  </si>
  <si>
    <t>Tehranisa, 2014</t>
  </si>
  <si>
    <t>Hutchinson, 2007</t>
  </si>
  <si>
    <t>Jacobsen, 2012</t>
  </si>
  <si>
    <t>Karunaratne, 2010</t>
  </si>
  <si>
    <t>Llewellyn-Thomas, 1995a</t>
  </si>
  <si>
    <t>Chen, 2011a</t>
  </si>
  <si>
    <t>Chen, 2011b</t>
  </si>
  <si>
    <t>Dear, 2012</t>
  </si>
  <si>
    <t>Fureman, 1997</t>
  </si>
  <si>
    <t>Tilley, 2012</t>
  </si>
  <si>
    <t>Llewellyn-Thomas, 1995b</t>
  </si>
  <si>
    <t>Ethier, 2017</t>
  </si>
  <si>
    <t>Maxwell, 2017</t>
  </si>
  <si>
    <t>Frew, 2015</t>
  </si>
  <si>
    <t>Meropol, 2016</t>
  </si>
  <si>
    <t>Bickmore, 2016</t>
  </si>
  <si>
    <t>Annett, 2017</t>
  </si>
  <si>
    <t>Brown, 2015</t>
  </si>
  <si>
    <t>Bobb, 2016</t>
  </si>
  <si>
    <t>Frew, 2016</t>
  </si>
  <si>
    <t>Parker, 2018</t>
  </si>
  <si>
    <t>Arundel, 2017</t>
  </si>
  <si>
    <t>Crane, 2016</t>
  </si>
  <si>
    <t>Parker, 2017</t>
  </si>
  <si>
    <t>Felicitas-Perkins, 2017</t>
  </si>
  <si>
    <t>Witham, 2018</t>
  </si>
  <si>
    <t>Veerus, 2016</t>
  </si>
  <si>
    <t>Hughes-Morley, 2016</t>
  </si>
  <si>
    <t>Paris, 2015</t>
  </si>
  <si>
    <t>Bracken, 2019</t>
  </si>
  <si>
    <t>Garvelink, 2015</t>
  </si>
  <si>
    <t>1. Risk of bias from randomization</t>
  </si>
  <si>
    <t>1.1 Was the allocation sequence random?</t>
  </si>
  <si>
    <t>Y/PY</t>
  </si>
  <si>
    <t>PN/N</t>
  </si>
  <si>
    <t>NI</t>
  </si>
  <si>
    <t>Computer-generated assignments, stratified by underlying study,</t>
  </si>
  <si>
    <t xml:space="preserve">The study nurse then used preprogrammed a laptop computer to generate random allocation to either the blinded, placebo open trial design or the controlled trial design in a 1: 2 ratio. </t>
  </si>
  <si>
    <t>For practical purposes nurses arranged to see
patients in weekly blocks so that information about one trial was provided to all patients attending that week.</t>
  </si>
  <si>
    <t>A randomization list was generated using a random numbers table and held centrally at the Data Coordinating Centre.</t>
  </si>
  <si>
    <t>This investigator (J.J.Y.) then allocated each unique study number to either telephone or mail follow-up (in a 1:1 ratio) according to the randomization sequence and returned the participant allocation list to the study nurse.</t>
  </si>
  <si>
    <t>Randomization was conducted using sequential, sealed, opaque envelopes, prepared by an independent person.</t>
  </si>
  <si>
    <t>Each participant was randomly assigned to 1 of 3 disclosure groups</t>
  </si>
  <si>
    <t>The randomization was done by means of a computer-generated list.</t>
  </si>
  <si>
    <t>French centers that had expressed an interest in the trial were randomly allocated by the coordinating office (IDDI, Brussels, Belgium) to either the Visited or Non-visited group, by a minimization technique to ensure balance between groups with respect to center type (public versus private hospitals) and location (greater Paris area versus French provinces).</t>
  </si>
  <si>
    <t xml:space="preserve">The study nurse conducted the randomization during the consultation in another room; </t>
  </si>
  <si>
    <t>Clinical sites were assigned at random to either intervention (additional communications) or control (usual communications) using a computer-generated algorithm with stratification by country and contracted recruitment target.</t>
  </si>
  <si>
    <t>... then randomized centrally … [sequence unclear]</t>
  </si>
  <si>
    <t>[Minimal information on randomization but large trial within a trial and geocoded participants (stratified allocation), so probably yes]</t>
  </si>
  <si>
    <t>Patients on this list were randomly assigned a 0 (no incentive offer) or a 1 (incentive offer) using a computer algorithm (rand.nextdouble() &gt; 0.500). This was a simple fixed randomisation method rather than an adaptive method; therefore, no effort was
made to balance the groups.</t>
  </si>
  <si>
    <t>Patients were then assigned, on an alternating basis, to study A or study B.</t>
  </si>
  <si>
    <t>The two strategies were assigned systematically by week and study site, in a ratio of one telephone week to four clinic weeks (to allow a larger sample to be recruited in the clinics, where a secondary study was conducted among enrolled patients).</t>
  </si>
  <si>
    <t>Subjects were then randomly
assigned to either of 2 simulated consent procedures:
(a) routine consent or (b) multimedia consent.</t>
  </si>
  <si>
    <t>An independent data manager at the YTU, who was not involved in the recruitment of participants, generated the allocation sequence for the embedded methodology trial electronically. Randomisation was stratified by centre, using a single large block per site, which corresponded to its total sample size. Participants were allocated 1:1:1 to receive, in their invitation pack,...</t>
  </si>
  <si>
    <t xml:space="preserve">Participants who consented and completed baseline surveys were randomly assigned to the intervention or control condition using a centralized computerized program. The randomization table was generated by the study statistician using permuted block randomization method before uploading it to the computerized programs. </t>
  </si>
  <si>
    <t>[…] alternating incoming messages were provided to the SI for screening.</t>
  </si>
  <si>
    <t>Randomisation was achieved by means of a computer generated randomization code.</t>
  </si>
  <si>
    <t>Women were randomized to intervention or control arm based on clinic day (e.g., weeks 1 and 3: Monday, Wednesday, Friday, the intervention was delivered, and Tuesday and Thursday, the control condition was used; on weeks 2 and 4, the order was reversed).</t>
  </si>
  <si>
    <t xml:space="preserve">The version was randomly assigned by a computer generated randomization code. </t>
  </si>
  <si>
    <t>A random sample of 60 people was generated by computer, reflecting the age distribution of the practice across the three strata.</t>
  </si>
  <si>
    <t>Within each health visitor caseload, families identified only by a unique identifying
number, were randomly allocated to each group using ACCESS by a researcher not involved with the project.</t>
  </si>
  <si>
    <t>When delivered to general practices the recruitment
packs were placed in boxes with the ‘‘control’’ and ‘‘intervention’’ packs stacked alternately so that an equal number of each was sent out.</t>
  </si>
  <si>
    <t>The study statistician (G.M.) generated a list of random numbers and participant IDs broken down into mailing blocks, which SPCRN used to randomly allocate GPs to receive either an e-mail or a postal invitation on a 1:1 basis without stratification.</t>
  </si>
  <si>
    <t>Packets containing an explanation letter, a copy of one of the recruitment notices/informed consent forms, and a questionnaire were randomly distributed through course instructors to pharmacy students at five different universities.</t>
  </si>
  <si>
    <t>Patients were randomly assigned to Consent Form A or B (see the Appendix) using a computer-generated scheme.</t>
  </si>
  <si>
    <t>At enrollment participants were randomized to one of two informed consent conditions: IC-C which included a closed-ended assessment of comprehension or IC-O which included an open ended assessment. [sequence not clear but remained sequential and concealed]</t>
  </si>
  <si>
    <t>Random number tables were used to decide which version would be given first and leaflets were ordered consecutively to ensure that in a class of participants all versions were used and participants would not receive the same scenario or leaflet version as their neighbor.</t>
  </si>
  <si>
    <t>We used computer-generated block-randomization with block sizes of 2, 4, and 6 to allocate participants to one of the two groups before any further information about The Danish Calmette Study was given.</t>
  </si>
  <si>
    <t>interested participants were randomly assigned to have the study coordinators either actively read the consent form or on their own.</t>
  </si>
  <si>
    <t>The allocation sequence was pre-determined from a computer generated list of numbers.</t>
  </si>
  <si>
    <t>The data manager placed registration ID numbers of participants in ascending numerical order and alternate participants were allocated systematically to the intervention or control group.</t>
  </si>
  <si>
    <t>The data manager placed the ID numbers of participants in increasing numerical order and alternate participants were allocated systematically to the intervention or control group.</t>
  </si>
  <si>
    <t>An investigator not involved in outcome assessment generated a 1:1 randomisation schedule using a random number generator and assigned clinics to the groups.</t>
  </si>
  <si>
    <t>Main member networks were randomly assigned as a unit to receive standard information or educational intervention.</t>
  </si>
  <si>
    <t>were randomly assigned […] Because many affiliateinstitutions share institutional review boards (IRBs), the unit of randomization was the IRB, with the exception of CALGB institutions.</t>
  </si>
  <si>
    <t>Women were assigned to receive the tablet computer or cell phone based on their day of birth (even days receiving the tablet computer and odd days receiving the cell phone).</t>
  </si>
  <si>
    <t>Each practice list was randomised separately following the same procedure: each patient was assigned a computer generated random number using Excel (Microsoft Inc., Redmond, WA, USA). The list included an ID number for each patient, rather than any identifiable information, thereby reducing the risk of any selection bias on the part of the researcher conducting the randomisation. The list was then sorted by random number, with one half assigned to the optimised patient information mate
rials and the other half to the original.</t>
  </si>
  <si>
    <t>The toss of a coin randomly allocated the initial design.</t>
  </si>
  <si>
    <t xml:space="preserve">The randomization procedure involved generating a set of numbered randomization envelopes that were opened only (in numerical order) by MT or SD once the patient had agreed to participate in the study. </t>
  </si>
  <si>
    <t>As part of the scenarios, each participant was randomly given 1 of 5 disclosure statements about a financial interest in
the research.</t>
  </si>
  <si>
    <t>The randomization sequence was computer generated by an independent data manager. The randomization ratio was 1:1 and used a fixed block size of six to ensure an even spread of the two types of PIL across the practices taking part. Randomization was not stratified by practice.</t>
  </si>
  <si>
    <t xml:space="preserve"> Either arm illustrated in figure 1 (page 2) was then randomly assigned to each participant. [lacks detail]</t>
  </si>
  <si>
    <t>[Allocation is sequential based on the group to which physician is assigned.]</t>
  </si>
  <si>
    <t>Patients were first stratified on the basis of age and type of randomised clinical trial for which consent was sought: [...] The type of consent procedure was then allocated by sealed envelopes using a form of balanced randomisation. [lack of detail but likely ok]</t>
  </si>
  <si>
    <t>After completion of the baseline data surveys, patients were randomly assigned to CI or UC.</t>
  </si>
  <si>
    <t>Because the level of anxiety associated with major surgery (neurologic, thoracic and cardiac, vascular, and colorectal) might have affected recruitment rates, patients were stratified into major or minor surgery groups and then allocated using computer-generated random blocks of six and ten.</t>
  </si>
  <si>
    <t>Self-administered paper-and pencil, self-administered electronic, and face-to-face interview modes were assigned on a weekly basis at the study clinics, e.g. at Clinic A, Week 1 was oral, Week 2 electronic, Week 3 paper, etc.</t>
  </si>
  <si>
    <t>Randomization was performed by using a randomized block design with the randomization sequence generated using Proc Plan in SAS.</t>
  </si>
  <si>
    <t xml:space="preserve">1862 participants were randomly allocated to intervention and control groups using a web-based random number generator. </t>
  </si>
  <si>
    <t>The interested and potentially eligible women (n = 4,295) were randomized into four treatment arms […], using a computer-based stratified block randomization program (block size 16).</t>
  </si>
  <si>
    <t>Participants were introduced to the study, gave consent, and were randomly allocated to see 1 of 2 videos.</t>
  </si>
  <si>
    <t>Following consent, patients were randomised to intervention or no intervention (1 : 1) by contacting the CRUK Clinical Trials Unit (CTU). The study was stratified for individual trial, tumour type, age and sex using the minimisation method, which was implemented in the CTU’s Oracle database.</t>
  </si>
  <si>
    <t>[…], patients completed a baseline assessment via a paper questionnaire and were randomly assigned in a one-to-one ratio to print education (PE) or multimedia psychoeducation (MP) using a centralized computerized program.</t>
  </si>
  <si>
    <t>To allow for interim analysis, one of us (A S K) randomly assigned participants in blocks of 10 to the intervention and control arms of the study. Thus, of every 10 participants, five were assigned to the intervention group and five to the control group. [unclear, "randomized" by first author]</t>
  </si>
  <si>
    <t>Whether the information was neutrally-, positively-, or negatively-framed was randomly determined; 30 respondents were assigned to each of the three framing conditions. [not enough detail]</t>
  </si>
  <si>
    <t>Potentially eligible patients identified from hospital records were randomized to receive either an invitation letter enclosing the PIL (a 12-page A5 MREC approved booklet giving detailed information about the trial) or just a one page summary. [lack info but considering scale of study and trialist experience likely ok]</t>
  </si>
  <si>
    <t>Randomization was done by a central computer via a random allocation sequence method to conceal allocation.</t>
  </si>
  <si>
    <t>All 588 RAP participants were randomly assigned to either a standard or video-supplemented presentation.</t>
  </si>
  <si>
    <t>Within each pair, allocation to intervention was determined via simple randomization using a random number generator</t>
  </si>
  <si>
    <t>Envelopes containing format assignment were pre-randomized to subjects’ identification numbers, and were opened in sequence just before the interview.</t>
  </si>
  <si>
    <t>We aimed to conduct a mixed-methods evaluation
of the TRANSFoRm eSource method as a nested cluster randomised trial embedded fully within an RCT (700 subjects, individually randomised). [little detail but lagre study by established researchers, likely ok]</t>
  </si>
  <si>
    <t>We used stratified block randomisation to randomly allocate the 72 sites into 12 groups of six sites each, with stratification by hospital location (Scotland vs. England/Wales) to ensure that the proportions of sites with access to each national stroke audit data source were approximately consistent across the 12 groups</t>
  </si>
  <si>
    <t>Allocation was stratified by study site, with permuted blocks of eight and 10.</t>
  </si>
  <si>
    <t>Approximately half of the participants (48%, 43/89) were randomized to the agent condition.</t>
  </si>
  <si>
    <t xml:space="preserve">Assent study participants were randomly assigned to an assent/consent procedure: usual assent/consent or separate assent/consent, where parents and adolescents were separated to different rooms for the consent/assent procedures. </t>
  </si>
  <si>
    <t>Following identification in the EHR, women were randomly assigned to receive targeted or standard recruitment letters in a 1:1 allocation. Block randomization was stratified on medical facility (five groups) and ethnicity (White vs non-White). Randomly selected assignment sequences were generated in blocks of four for the two ethnic groupings within each facility, and applied as potentially eligible women were identified over time.</t>
  </si>
  <si>
    <t>After patients were initially evaluated by a senior resident or physician assistant, they were randomized to telemedicine enabled or F2F research consent using a 1:1 allocation ratio. Randomization was conducted using block randomization with block sizes of 4</t>
  </si>
  <si>
    <t>The identified churches were enumerated based on denomination and estimated congregational membership to allow for matched pair selection. Three pairs of churches were then randomly selected to participate. One church in each pair was assigned to the control group while its match received the intervention.</t>
  </si>
  <si>
    <t>Potential participants identified from GP lists as eligible were randomly allocated to receive the control PIB or intervention (user-tested PIB) and GP covering invitation letter at a 1:1 ratio using the recruitment-tracking software developed by the Health Informatics Centre, University of Dundee, and the TCTU.</t>
  </si>
  <si>
    <t xml:space="preserve">Simple randomization, using a 1:2 intervention : control allocation ratio, was conducted using a secure, remote computer programme and was administered by a data manager, independent of the research team and study site, at York Trials Unit. </t>
  </si>
  <si>
    <t>Participants were randomized into either the control (ie, usual education) or intervention group (ie, usual education plus educational DVD).</t>
  </si>
  <si>
    <t>Each pack to be mailed out was assigned a study code. 1:1 randomisation was performed via a computer generated list, with each study code being assigned to either the new sheet or the standard sheet and their respective cover letters. Randomisation was stratified by primary care practice.</t>
  </si>
  <si>
    <t>Randomisation was performed from 1999 to 2001 in seven batches, using a computer-based stratified block randomisation program
(block size 16).</t>
  </si>
  <si>
    <t>Randomisation in the EQUIP host trial was stratified by cluster pairing, the site/region of each cluster and the caseload size of each cluster. For the recruitment trial, we used the same cluster pairing as the host trial and allocated each cluster pair by block-randomisation with permuted block sizes of 2, 4 and 6, using a computerised randomisation programme.</t>
  </si>
  <si>
    <t>The original and modified ICDs were inserted in separate sealed opaque envelopes. Each envelope was given a unique ordered identification number. Then, envelopes were randomized electronically (Clininfo, Lyon, France) using variable block sizes and stratified by study and centre.</t>
  </si>
  <si>
    <t>Confirmation of eligibility and randomization was performed weekly by a central, automated computer system.</t>
  </si>
  <si>
    <t>[randomization procedures unclear]</t>
  </si>
  <si>
    <t>1.2 Was the allocation sequence concealed until participants were enrolled and assigned to interventions?</t>
  </si>
  <si>
    <t>stored in sequentially numbered opaque envelopes that were opened when subjects agreed to discuss the study.</t>
  </si>
  <si>
    <t>[no information about concealment, minimal information about allocation sequence and unclear if researchers were aware]</t>
  </si>
  <si>
    <t>[no evidence of concealment from nurses who were booking appointments and not random allocation]</t>
  </si>
  <si>
    <t>The study nurse obtained
each participant’s allocation assignment by phone from a member of the study staff.</t>
  </si>
  <si>
    <t xml:space="preserve">To ensure concealment of allocation, one of the investigators (JJY), who was not directly involved in the recruitment of the patients from family physicians’ offices and who was unaware of the patients’ identities, produced a computer generated randomization sequence (block size 4) stratified by family practice. </t>
  </si>
  <si>
    <t>[no mention of concealment]</t>
  </si>
  <si>
    <t>[allocation done by project administartion]</t>
  </si>
  <si>
    <t>[allocation done by coordinating office]</t>
  </si>
  <si>
    <t>[randomization procedure lacks information to know if sequence was consealed, likely yes considering size of trial and computer algorithm]</t>
  </si>
  <si>
    <t>[brief indication that randomization was done at a central location]</t>
  </si>
  <si>
    <t xml:space="preserve">Patients were randomised centrally from the Medicines Monitoring Unit of the University of Dundee. </t>
  </si>
  <si>
    <t>[likely that researchers aware of allocation sequence]</t>
  </si>
  <si>
    <t>[sequence was by week and would be known to clinic staff]</t>
  </si>
  <si>
    <t>[sequence not mentioned]</t>
  </si>
  <si>
    <t>The researchers, patients and podiatrists were blind to the allocation.</t>
  </si>
  <si>
    <t>The randomization sequence was concealed from all other study personnel, including the RA, until the time that the RA accessed the computer system to randomize each individual patient to intervention or control conditions.
Only the specific patient’s group assignment was provided by the computer system at the time of a patient randomization, keeping the remaining group assignments concealed.</t>
  </si>
  <si>
    <t>[…] alternating incoming messages were provided to the SI for screening. […] Advertisements sometimes provided telephone numbers of both the SI and RAs, with one having a doctor's name attached, potentially leading to some self-selection in our sampling process.</t>
  </si>
  <si>
    <t>[no detail on sequence or concealment]</t>
  </si>
  <si>
    <t>[Allocation sequence likely known to those providing intervetnion.]</t>
  </si>
  <si>
    <t>The randomized assignment was maintained in sealed, opaque envelopes that were only opened just before the presentation of the proposed study.</t>
  </si>
  <si>
    <t>Participants were blinded to allocation, as they were not aware that there would be a different recruitment method imposed after the implementation of the privacy laws.</t>
  </si>
  <si>
    <t>In this instance, for practical reasons alternation was easier to perform and there
was no reason to suppose that the ordering would not be interfered with by GP practice staff as they were unaware of the study.</t>
  </si>
  <si>
    <t>All research staff, except SPCRN staff, were blind to GP recruitment allocation until the study database was locked.</t>
  </si>
  <si>
    <t>[no detail on sequence used]</t>
  </si>
  <si>
    <t>[Sequence was done via computer, likely conceled]</t>
  </si>
  <si>
    <t>Group assignments were concealed in sequentially numbered, sealed opaque envelopes. Staff opened the envelopes sequentially after a participant was enrolled to determine which condition that participant was randomized to receive.</t>
  </si>
  <si>
    <t xml:space="preserve">Participants were randomized immediately after verbal informed consent.
</t>
  </si>
  <si>
    <t>[no detail provided on randomization]</t>
  </si>
  <si>
    <t>Formal entry and randomisation was signalled by opening the next in a series of sealed, opaque envelopes. […] Importantly, at this stage, the women were unaware that they were participating in a randomised trial.</t>
  </si>
  <si>
    <t>The ID numbers were not linked to any names or other personally identifying information so allocation
was concealed.</t>
  </si>
  <si>
    <t>The ID numbers were not linked to any personal or identifying data and therefore allocation was concealed.</t>
  </si>
  <si>
    <t>[no information]</t>
  </si>
  <si>
    <t>[procedure not random enough, care providers likely aware of sequence]</t>
  </si>
  <si>
    <t>Patients were blind to the embedded
recruitment trial (i.e. they were not told they were part of a recruitment trial – see ‘Research ethics approval’), while researchers knew about the trial, but were blind to patient allocation.</t>
  </si>
  <si>
    <t>Upon completion of the questionnaire, study participants were randomized to either the control or intervention arm. [unclear]</t>
  </si>
  <si>
    <t>[randomization of centers happened at the beginning of project and used a cross-over design. Concealment not a concern for this study]</t>
  </si>
  <si>
    <t>[no details provided on randomization]</t>
  </si>
  <si>
    <t>The allocation was not concealed to the researcher ordering the packs, although it was concealed to those sending out the packs.</t>
  </si>
  <si>
    <t>[no detail on randomisation or concealment]</t>
  </si>
  <si>
    <t>[Physicians likely aware of sequence and would be aware of which condition patients were assigned]</t>
  </si>
  <si>
    <t>[used sealed envelopes so unless sequence was known in advance should be ok]</t>
  </si>
  <si>
    <t>[not much detail but since done by computer sequence likely consealed]</t>
  </si>
  <si>
    <t>[with alternating weeks, clinics would be aware of wgich intervention participants will be assigned that week]</t>
  </si>
  <si>
    <t>[not explicit but since done by computer likely concealed]</t>
  </si>
  <si>
    <t>Allocation was concealed and outcome assessors
blinded.</t>
  </si>
  <si>
    <t>The code was sealed in a fully opaque envelope with the woman’s name, study number, and group (blind, nonblind) on it and stored at the clinic that she had chosen.[…] After the physician found a woman eligible, her consent was requested (in writing) and the envelope containing the code for the treatment arm was opened; once the envelope was opened, the woman was included into the trial.</t>
  </si>
  <si>
    <t>[no information on allocation sequence or concealment thereof]</t>
  </si>
  <si>
    <t>[randomization was conducted from a centralized location via computer, likelu concealed]</t>
  </si>
  <si>
    <t>Whether the information was neutrally-, positively-, or negatively-framed was randomly determined; 30 respondents were assigned to each of the three framing conditions. [not enough detail on sequence or concealment]</t>
  </si>
  <si>
    <t>[lack info but due to scale of study likely ok, most likely randomized form a centralized computer and concealed]</t>
  </si>
  <si>
    <t>[no detail on sequence or consealment]</t>
  </si>
  <si>
    <t>[via random number generator = concealed]</t>
  </si>
  <si>
    <t>Neither the subject nor the interviewer had prior knowledge of which format
(computer or tape recording) would be presented in the first interview.</t>
  </si>
  <si>
    <t>[assume allocation was concealed until sites were participanting]</t>
  </si>
  <si>
    <t>A programmer independent of the trial created the computer-generated random allocation sequence and sent this list to the trial data manager who then informed the recruitment co-ordinator at the required times for them to arrange the review.</t>
  </si>
  <si>
    <t>[unclear on concelament but based on online nature of intervention participants and carers were not likely aware of sequence or allocation]</t>
  </si>
  <si>
    <t>[no detail provided on randomization mehtod or concealment]</t>
  </si>
  <si>
    <t>Both women and staff were blind to allocation</t>
  </si>
  <si>
    <t>Randomization was conducted using block randomization with block sizes of 4, and the code was concealed in sequentially numbered opaque sealed
envelopes.</t>
  </si>
  <si>
    <t>The allocation was independent and concealed.</t>
  </si>
  <si>
    <t>[unclear but considering randomization done using number generator and that post cards were mailed to a large number of recipients, likely ok]</t>
  </si>
  <si>
    <t>[lack detail on concealment]</t>
  </si>
  <si>
    <t>[no information provided on randomizatin sequence or concealment]</t>
  </si>
  <si>
    <t>Each reply slip carried the study code but no indication of pack allocation, thus allowing linkage to pack allocation at the end of the trial.</t>
  </si>
  <si>
    <t xml:space="preserve"> The code of treatment was sealed in a fully opaque envelope.</t>
  </si>
  <si>
    <t>Randomisation was undertaken by the host trial statisticians (NO’L and CR), who were independent from the delivery of the trial interventions for both the host and embedded recruitment trials.</t>
  </si>
  <si>
    <t>The original and modified ICDs were inserted in separate sealed opaque envelopes. […] In order to avoid randomization bias, the consecutive allocation of sealed envelopes was checked in each centre by a clinical research assistant.</t>
  </si>
  <si>
    <t>1.3 Did baseline differences between intervention groups suggest a problem with the randomization process?</t>
  </si>
  <si>
    <t>Among those who agreed to discuss research – and were thereby included in the statistical analysis – the groups randomized to each consenting approach were reasonably balanced (Table II), except perhaps for level of education (absolute standardized difference of 0.23).</t>
  </si>
  <si>
    <t>The differences by study group with respect to demographic characteristics (Table 1) were not statistically significant</t>
  </si>
  <si>
    <t>[no analyses done but proportions in Table 1 are comparable]</t>
  </si>
  <si>
    <t>We assessed differences in personal characteristics with two tailed ÷2 tests between women allocated to hear about each trial, and this showed significant differences in socioeconomic group and smoking.</t>
  </si>
  <si>
    <t>[no tests of significance but values appear comparable in table 1]</t>
  </si>
  <si>
    <t>Participants in each group were similar in age (telephone group: mean age 55.7 years, standard deviation 6.1; mail group: mean age 55.6 years, standard deviation 6.3).</t>
  </si>
  <si>
    <t>[previous admission to NICU extremely different across groups (10 vs 30 vs 40 vs 0%) and could affect research experience and willingness to participate in trial]</t>
  </si>
  <si>
    <t>None of the participant characteristics differed by experimental group (P &gt; .19 for all comparisons)</t>
  </si>
  <si>
    <t>Small differences were found between the intervention group and the control group after the initial randomization (Table 1). […] None of these differences were significant.</t>
  </si>
  <si>
    <t>Center types and geographic locations were well balanced both in all randomized centers and in centers that entered patients into the trial.</t>
  </si>
  <si>
    <t xml:space="preserve"> There were no statistically significant differences between the groups in patients ’ demographic and clinical characteristics.</t>
  </si>
  <si>
    <t>[not much detail on centers but appears balanced in Table 1]</t>
  </si>
  <si>
    <t>Significantly more women who received the clinical trials booklet were classified as possible or definite cases of anxiety (63 versus 33%, P = 0.0008) and depression (21 versus 5%, P = 0.03) according to HADS.</t>
  </si>
  <si>
    <t>[Baseline characteristics not reported for either group, unable to make a judgement]</t>
  </si>
  <si>
    <t>There were no differences in age, sex, social deprivation, geographic location and invitation to different trials between the incentive and non-incentive groups.</t>
  </si>
  <si>
    <t>Patients in study B were older (mean age, 61 years vs 57 years; P=.01), but the 2 patient groups were otherwise similar.</t>
  </si>
  <si>
    <t>Facility, time of visit, and patient sex distributions were similar for the two screening strategies (Table 1). Telephone screening yielded relatively more patients aged 18–24 and &gt;65, and relatively fewer persons aged 25–34 years.</t>
  </si>
  <si>
    <t>There were no significant differences in demographic or
clinical characteristics between subjects in the routine vs
multimedia consent conditions within either diagnostic
group (table 1).</t>
  </si>
  <si>
    <t>[baseline characteristics not reported]</t>
  </si>
  <si>
    <t>There were no signifcant differences in gender (SI: 66.5% female, RAs: 65.2% female; X2=0.03, df=1, p=0.86) or age (SI: M=43.8 years (SD=13.7), RAs: M=46.5 (SD=13.5); t=-1.6, df=251, p=0.12) between those interviewed by the SI and those interviewed by the RAs.</t>
  </si>
  <si>
    <t>[no baseline details reported for participants or centers]</t>
  </si>
  <si>
    <t>There were no significant differences between women in the intervention and control groups.</t>
  </si>
  <si>
    <t>Demographic characteristics, education, psychological status, and understanding of the associated risk or pain were similar in each group.</t>
  </si>
  <si>
    <t>[no significant differences in baseline charachteristics between grous in Table 1]</t>
  </si>
  <si>
    <t>[no baseline characteristics of centers or patients reported]</t>
  </si>
  <si>
    <t>Overall, women in the two study arms had similar demographic and clinical characteristics except that control participants were more likely to have a diagnosis of diabetes (P = 0.006) and were slightly more likely to be categorized in a lower SES group, although this difference did not reach statistical significance.</t>
  </si>
  <si>
    <t>[baseline charachteristics not reported]</t>
  </si>
  <si>
    <t>The differences between groups were not significant for any characteristic (P50.112, 0.110, and 1.000 for number of men, years qualified, and number of GPs in training, respectively). [baseline characteristics only reported for responders, not full sample]</t>
  </si>
  <si>
    <t>Patients randomized to Consent A vs B were similar in age, years of education, race, employment status, and presence of a family member during the consent process (Table 1).</t>
  </si>
  <si>
    <t>No major differences were observed between arms, however women in the IC-C arm tended to identify as Muslim and the small number of women with no functional literacy (n =3) were also in this arm (Table 2).</t>
  </si>
  <si>
    <t>[no baseline characteristics reported]</t>
  </si>
  <si>
    <t>[no test of significance but baseline numbers seem similar from Table 1]</t>
  </si>
  <si>
    <t>[no baseline characteristics provided]</t>
  </si>
  <si>
    <t>[no baseline data provided]</t>
  </si>
  <si>
    <t>The mean age of participants was 35.8 years (SD 10.8) for the intervention group and 36.2 years (SD 11.1) for the control group. [limited baseline data but appears ok]</t>
  </si>
  <si>
    <t>The mean age of participants was 33.4 years
 or the intervention group (SD 9.2) and 34.1 years for
the control group (SD 9.4)  [limited baseline data but appears ok]</t>
  </si>
  <si>
    <t>Comparison of baseline characteristics showed a similar mean age (both mean 53) and similar proportions of men (34 % in optimised materials group and 33 % in the group receiving the original materials – see Tables 1 and 2).</t>
  </si>
  <si>
    <t>Comparison of baseline characteristics showed a similar mean age (both mean 67) and similar proportions of men (72.5 % in
optimised materials group and 72.4 % in the group receiving the original materials).</t>
  </si>
  <si>
    <t>There were no significant differences by treatment arm on any of the demographic variables. […] There were no significant differences between study arms in regards to stage, histology, PS, or comorbidity.</t>
  </si>
  <si>
    <t>[tests of significance not done and one center appears to be larger, but because of the cross-over design overall demographics appear mostly balanced]</t>
  </si>
  <si>
    <t>There were no statistically significant differences at baseline between the two groups.</t>
  </si>
  <si>
    <t>[baseline data not presented by intervention group]</t>
  </si>
  <si>
    <t>[baseline data only available for responders but appear similar for both groups]</t>
  </si>
  <si>
    <t>Personal data and demographic characteristics seemed evenly distributed
amongst participants.</t>
  </si>
  <si>
    <t>The patients in the control and intervention groups were well matched for age, gender, marital status, trait anxiety, site of cancer and previous participation in clinical trials (Table 1).</t>
  </si>
  <si>
    <t>The groups were well ballanced on this variable [type of RCT recruiting to], however, and there were no significant differences in any of the patients' characteristics by consent procedure.</t>
  </si>
  <si>
    <t>There were no baseline differences observed between CI (n = 38) and UC (n = 37) groups.</t>
  </si>
  <si>
    <t>There were no significant differences among the groups in patient demographics, extent of English spoken at home, whether a family member or friend was present at the time of interview, or surgical characteristics (table 1). There were no differences in preoperative anxiety level or patient- or anesthetist-rated life expectancy (table 2).</t>
  </si>
  <si>
    <t>There were no significant differences among the three study groups in the facility where enrolled, time/day seen, or patient
sex or age distribution (Table 1).</t>
  </si>
  <si>
    <t>[no baseline data reported]</t>
  </si>
  <si>
    <t>The 1862 participants ranged from 16 to 79 years old, mean=36 years in both the intervention and control groups (p=0.572). [no baseline comparisons reported]</t>
  </si>
  <si>
    <t>Age, sex, history of stroke, hypertension, diabetes mellitus, atrial fibrillation, heart attack, education, ethnicity, and previous knowledge of stroke were comparable across groups (Table I in the online-only Data Supplement).</t>
  </si>
  <si>
    <t>Baseline characteristics of those recruited to this study were well balanced between the arms, as shown in Table 1.</t>
  </si>
  <si>
    <t>Demographics and clinical characteristics of randomly assigned participants are listed in Table 1. There were no significant differences between intervention conditions regarding these characteristics.</t>
  </si>
  <si>
    <t>[small sample size and no tests of significance done but proportions do not appear very balanced between groups on Table 1 on sex, education, and computer use]</t>
  </si>
  <si>
    <t>The results of analyses of variance and chi-square tests were non-significant, implying that the randomization procedure had successfully generated three information groups that were comparable in terms of these clinical and demographic characteristics, and therefore it was unnecessary to control for these variables in testing for framing effects.</t>
  </si>
  <si>
    <t>Physician characteristics assessed at baseline were similar between the intervention and control groups (Table 1), as were
patient characteristics assessed at baseline (Table 2).</t>
  </si>
  <si>
    <t>[No analyses reported but proportions appear similar in table 1. Also analysed those who participated vs declined and found no significant differences]</t>
  </si>
  <si>
    <t>There were no across-group differences in sex or level of education. However, according to the unpaired t-test, the overall mean age for the computer format group was significantly lower [...] When these ‘outliers’ were disregarded, there was no across-group difference in mean age.</t>
  </si>
  <si>
    <t>[no baseline data presented]</t>
  </si>
  <si>
    <t>The distribution of age differed significantly between the intervention and control group (Mann-Whitney U test; P=.03). […] The intervention and control groups did not vary
significantly with respect to any of the other variables presented in Table 3 (chi-square test; P&gt;.05).</t>
  </si>
  <si>
    <t>Despite different rates of dropout between treatment arms at different phases, treatment groups did not differ by age, sex, race, ethnicity, education, or metastatic status at either of the postintervention or postconsultation measures (Data Supplement).</t>
  </si>
  <si>
    <t>Telephone recruiter, ethnicity (White vs non-White), and other patient characteristics were equivalent across letter types (p values   .57; Table 2).</t>
  </si>
  <si>
    <t>Groups were well balanced with regard to diagnoses,
illness severity, and demographic factors (Table 1). [this analysis was for survey completers only, not full consent sample, but likely ok]</t>
  </si>
  <si>
    <t>There were no significant differences in gender, education, or income between the control and intervention groups (Table 2). However, there was a statistically significant difference in the age distribution (Mann-Whitney U-Test; p = 0.03), with the control group having a significantly higher proportion of 70–79 year olds than the intervention group (z-test, p &lt; 0.05).</t>
  </si>
  <si>
    <t>[no baseline demographics provided]</t>
  </si>
  <si>
    <t>Of the participants returning a completed consent form, there was no between group difference in demographic factors or reported quality of health, measured using EQ-5D scores (Table 1). [only report demographics for those returning consent forms (12-13%)]</t>
  </si>
  <si>
    <t>[private/public sites not balanced across groups but with small sample of sites could happen with proper randomization]</t>
  </si>
  <si>
    <t>No significant differences in general characteristics were found between study groups.</t>
  </si>
  <si>
    <t>[no baseline characteristics collected or reported]</t>
  </si>
  <si>
    <t>[no baseline characteristics provided by intervention group]</t>
  </si>
  <si>
    <t>[no tests of significance presented but demographics in Table 3 appear similar across groups]</t>
  </si>
  <si>
    <t>[Table 3 shows no significant differences between baseline characteristics]</t>
  </si>
  <si>
    <t>[no tests of significance but demographics in Table 1 appear to be even across groups]</t>
  </si>
  <si>
    <t>[no baseline characteristics of HSSCs provided]</t>
  </si>
  <si>
    <t>1. Risk-of-bias judgement</t>
  </si>
  <si>
    <t>1. Rationale for overridden judgement</t>
  </si>
  <si>
    <t>[Although sequence not random or concealed, practices were unaware and therefore unlikely to tamper with sequence, changed from high to some concerns]</t>
  </si>
  <si>
    <t>[had to enter judgement manually as combo does not appear in guidance. Based on the other two studies within this paper listed as "some concerns"]</t>
  </si>
  <si>
    <t>[had to enter judgement manually as combo does not appear in guidance. Based on randomization sequence issue listed as "some concerns"]</t>
  </si>
  <si>
    <t>2.1a. Were participants aware of their assigned intervention during the trial?</t>
  </si>
  <si>
    <t>[not explicit but consent was waived by REB, therefore unlikely they were aware of group or intervention]</t>
  </si>
  <si>
    <t>[not explicit but appears participants were unaware of intervention or group. They were aware of parent trial group as part of the intervention]</t>
  </si>
  <si>
    <t>Women had no prior knowledge
about the trial they would be asked to consider joining, and they had no knowledge that the trial might or might not include a placebo arm.</t>
  </si>
  <si>
    <t>[unclear, obtained informed consent for intervention and trial was hypothetical so possible participant aware of allocation if they knew what the intervention was]</t>
  </si>
  <si>
    <t>[no explicit information but likely unaware of intervention or allocation]</t>
  </si>
  <si>
    <t xml:space="preserve">The researcher gave the standardized explanation at the time parents received the written information; </t>
  </si>
  <si>
    <t>[participants not likely aware of assigned group]</t>
  </si>
  <si>
    <t>[participants not likely to know about intervention; phone follow-ups on a letter]</t>
  </si>
  <si>
    <t>Investigators were not informed that they would be randomized to be visited or not, for such information might have ruined the very purpose of the study.</t>
  </si>
  <si>
    <t>As clinical sites entered the study (between June 2001 and December 2003) they were informed that most communication would be from the relevant Regional Coordinating Centre but that there may be some communications from the central trial coordinators in Sydney. They were not specifically informed about the conduct of this recruitment study. Regional Coordinating Centres were informed about the study but were blinded with regard to the randomised assignment of each clinical site.</t>
  </si>
  <si>
    <t>The purpose of the research was explained and women were given an information sheet to read. Written informed consent for this study was obtained from women who agreed to participate.</t>
  </si>
  <si>
    <t>[Trial happened during recruitment process and was not explained to participants. No consent was obtained prior to recruitment trial]</t>
  </si>
  <si>
    <t>[trial ocurred during recruitment process, unlikely participant knew about the other recruitment method]</t>
  </si>
  <si>
    <t>Due to the nature of the intervention, neither participants nor the RA was blinded to study group assignment.</t>
  </si>
  <si>
    <t>[unlikely participants were aware of intervention, but may have knows if the screener was the SI or an RA]</t>
  </si>
  <si>
    <t>[site staff likely knew which group they were in]</t>
  </si>
  <si>
    <t>They were told that the purpose of the interview was to evaluate the influence of risk and discomfort associated with participation in clinical trials on patients’ willingness to participate. [know premise of study but not group]</t>
  </si>
  <si>
    <t>[centers were randomized, participants likely unaware of intervetnion]</t>
  </si>
  <si>
    <t>[unclear whether participants were aware of group. If they knew there would be a possible video to watch they would be aware]</t>
  </si>
  <si>
    <t>[unlikely participants were aware of intervention at all]</t>
  </si>
  <si>
    <t>Students were asked to not discuss their responses or what they read with other students.</t>
  </si>
  <si>
    <t>[patients unaware of study at all]</t>
  </si>
  <si>
    <t>[unclear but not likely aware of which group they are in]</t>
  </si>
  <si>
    <t>[unclear but not likely aware of which group they are in as no consent for intervention appears to be done]</t>
  </si>
  <si>
    <t>Importantly, at this stage, the women were unaware that they were participating in a randomised trial.</t>
  </si>
  <si>
    <t>[no information but since participant recruiters were likely unaware assume potential participants also unaware]</t>
  </si>
  <si>
    <t>This is a single-blind controlled trial with those
assessing outcomes blind to the intervention.</t>
  </si>
  <si>
    <t>This is a single-blind controlled trial with those assessing outcomes blind to the intervention.</t>
  </si>
  <si>
    <t>This is a single-blind controlled trial with those
assessing outcomes blind to the intervention group.</t>
  </si>
  <si>
    <t>The clinicians and support staff (practice managers and receptionists) were blind to the different recruitment strategies that were being tested in this study.</t>
  </si>
  <si>
    <t>[unclear but due to nature of intervention unlikely they  we aware (no consent obtained)]</t>
  </si>
  <si>
    <t>[patients were explained the study but unclear if they were aware of allocated intervention]</t>
  </si>
  <si>
    <t>[unclear what was explained to participants about the study, may be aware of allocation]</t>
  </si>
  <si>
    <t>[not stated but patients likely aware of group due to nature of intervention and informed consent]</t>
  </si>
  <si>
    <t>[centers would be aware of their assigned intervention design but not patients]</t>
  </si>
  <si>
    <t>Neither the patients nor the investigators could be blinded to the allocation arm.</t>
  </si>
  <si>
    <t>[methods unclear but participants were likely mailed/emailed only one scenario and unlikely they knew about other scenarios presented]</t>
  </si>
  <si>
    <t>[methods indicate patients would be unaware of intervention and assignement to group]</t>
  </si>
  <si>
    <t>[intervention had to do with randomisation procedures, likely unaware of assigned group but no detail on what participants were told in advance]</t>
  </si>
  <si>
    <t>All patients completed questionnaires about information preferences and attitudes to trials prior to discussion about trial entry, but only half (those completed by the intervention group) were shown to the doctors.</t>
  </si>
  <si>
    <t>[unclear but they signed consent for the study. Depending what was told to them it would be obvious which group they were in]</t>
  </si>
  <si>
    <t>[several paradigms presented to patients, unlikely that they were aware which group they were in]</t>
  </si>
  <si>
    <t>[patients were consented to screening study but unclear what details they were given about recruitment interventions, unlikely aware of group]</t>
  </si>
  <si>
    <t>[participant not likely aware of intervention study at all and therefore group assignment as well]</t>
  </si>
  <si>
    <t>[not explicit but participants unlikely aware of intervention or assigned group]</t>
  </si>
  <si>
    <t>[lack information but unlikely participants were aware of group based on study methods]</t>
  </si>
  <si>
    <t>[not explicit but depending what was explained to them at consent they would be aware of video vs no video group]</t>
  </si>
  <si>
    <t>[unclear what was explained to participants but obtained consent so likely knew about intervention group due to nature of intervention computer vs paper)]</t>
  </si>
  <si>
    <t>[participants not likely aware considering study design (no consent, just mailed materials)]</t>
  </si>
  <si>
    <t>As outlined above, all patients were initially blinded to the intervention and to allocation status but after consenting to the study, the intervention was revealed to patients in the intervention group only.</t>
  </si>
  <si>
    <t>[no information but likely did not know as both groups received an educational presentation]</t>
  </si>
  <si>
    <t>[Unclear what was explained to participants but possible they were aware since consent was obtained prior to intervention]</t>
  </si>
  <si>
    <t>[unclear but likely sites would be aware, but not participants making consent decisions]</t>
  </si>
  <si>
    <t>[sites would be aware when they move from control to intervention]</t>
  </si>
  <si>
    <t>[participants consented to intervention so likely aware of group assignment due to nature of intervention]</t>
  </si>
  <si>
    <t>[unclear what participants were told but   unlikely that they were aware which group they were assigned to since intervention was online and completed prior to appointment]</t>
  </si>
  <si>
    <t>[unclear what participants were told but unlikely that they were aware which group they were assigned to due to nature of intervention and control]</t>
  </si>
  <si>
    <t>[no consent taken until later, not aware of intervention during recruitment of trial]</t>
  </si>
  <si>
    <t>[no consent for SWAT and unlikely participants were aware due to nature of intervention (modified letter and information document)]</t>
  </si>
  <si>
    <t>As participants were not informed of this ‘embedded trial’, they could not provide informed consent for their involvement and were therefore blinded to their sub-study allocation.</t>
  </si>
  <si>
    <t>[Participants not likely aware of intervention at all, or group]</t>
  </si>
  <si>
    <t>[unclear if sites were aware of intervention]</t>
  </si>
  <si>
    <t>[unclear on what was tod to participants but signed a consent form so may have been aware of group]</t>
  </si>
  <si>
    <t>[participants unaware of intervention or allocation]</t>
  </si>
  <si>
    <t>[participants aware they were in an open or closed trial but not that there was a recruitment intervention at all]</t>
  </si>
  <si>
    <t>Service users did not know that they were part of a trial of a recruitment intervention so were blind to the study hypothesis.</t>
  </si>
  <si>
    <t>[unclear but likely not aware of which group they were assigned to; intervention is simple enough and methods seem to keep participants minimally aware]</t>
  </si>
  <si>
    <t>[due to nature of interventions and lack of specific consent not likely participants were aware]</t>
  </si>
  <si>
    <t>[unlikely HSSCs were aware of intervention or group]</t>
  </si>
  <si>
    <t>2.2a. Were carers and people delivering the interventions aware of participants' assigned intervention during the trial?</t>
  </si>
  <si>
    <t>[coordinator conducting consent would be aware of intervention based on form used]</t>
  </si>
  <si>
    <t>[individuals delivering intervention would be aware of allocation]</t>
  </si>
  <si>
    <t>[unclear but nurses presenting trial information likely aware of allocation as explanation would include placebo or not]</t>
  </si>
  <si>
    <t>[individual providing video and questionnaire would be aware of intervention group]</t>
  </si>
  <si>
    <t>[individual making phone calls would be aware of group assignment]</t>
  </si>
  <si>
    <t xml:space="preserve">After reviewing the informed consent document, the interviewers asked participants
questions </t>
  </si>
  <si>
    <t>[assume person phoning knew the study design and therefore allocation]</t>
  </si>
  <si>
    <t>[assume staff conducting site visits aware of allocation]</t>
  </si>
  <si>
    <t xml:space="preserve">... leaving the physician blinded to which group the patient was randomized. </t>
  </si>
  <si>
    <t>[individuals providing additional communication likely aware of allocation]</t>
  </si>
  <si>
    <t>[individual would either provide them with booklet or not, likely new allocation]</t>
  </si>
  <si>
    <t>[assume individuals mailing, calling, and running church sessions likely aware of intervention group, at least between control and 3 interventions]</t>
  </si>
  <si>
    <t>Research nurses and study personnel
were not blinded to the randomisation.</t>
  </si>
  <si>
    <t>[allocation sequence known therefore researcher likely aware of assignemnt]</t>
  </si>
  <si>
    <t>[RAs and receptionists would be aware of allocation]</t>
  </si>
  <si>
    <t>[the RA delivering intervention would know which group they are in]</t>
  </si>
  <si>
    <t>[SI and RAs would be aware of which group participant was in]</t>
  </si>
  <si>
    <t>[individuals providing site support and training would know which group site was in]</t>
  </si>
  <si>
    <t>[allocation sequence not concealed therefore those providing intervention would be aware of group]</t>
  </si>
  <si>
    <t>[person conducting interview likely aware of group]</t>
  </si>
  <si>
    <t>[providers would be aware of change from opt-out to opt-in procedure]</t>
  </si>
  <si>
    <t>[center and staff would be aware of group allocation]</t>
  </si>
  <si>
    <t>[coordinator would have them watch video or not, aware of assignment]</t>
  </si>
  <si>
    <t>[individual mailing study materials likely aware of group]</t>
  </si>
  <si>
    <t>Staff sending out the invitations and reminders also recorded how long they spent on these tasks. [staff sending mail/emails would be aware]</t>
  </si>
  <si>
    <t>Packets containing an explanation letter, a copy of one of the recruitment notices/informed consent forms, and a questionnaire were randomly distributed through course instructors to pharmacy students at five different universities. [course instructor likely unaware]</t>
  </si>
  <si>
    <t>[investigator reading consent form to patients would be aware of which form is being used]</t>
  </si>
  <si>
    <t>[RA delivering intervention would be aware of group]</t>
  </si>
  <si>
    <t>[conversation continued over the phone, or arranged face to face for later. Person delivering intervention would be aware]</t>
  </si>
  <si>
    <t>[person reading (or not) consent form would be aware of group assignment]</t>
  </si>
  <si>
    <t>[investigator conducting consent procedure would be aware of allocation]</t>
  </si>
  <si>
    <t>[individual training the lay recruiters likely aware of intervention group]</t>
  </si>
  <si>
    <t>[no information but RA mailing postcards likely aware of intervention group]</t>
  </si>
  <si>
    <t>[likely that individuals preparing educational materials for sites aware of allocation]</t>
  </si>
  <si>
    <t>[unclear, but likely insitutions/CRAs were aware of which intervention they were assigned]</t>
  </si>
  <si>
    <t>[carers likely aware as they delivered the assigned intervention technology]</t>
  </si>
  <si>
    <t>[centers and study personnel would be aware of allocation]</t>
  </si>
  <si>
    <t>[methods unclear but individual delivering scenarios likely aware of scenario type]</t>
  </si>
  <si>
    <t>[researcher aware of packet assignments but envelopes were addressed and sent by clinic staff who were unaware of allocation]</t>
  </si>
  <si>
    <t>[procedures unclear on how participants were randomised and what researchers knew]</t>
  </si>
  <si>
    <t>[Doctor would be aware of intervention group based on whether they received the questionnaires or not]</t>
  </si>
  <si>
    <t>[Physicians delivering intervention would be aware of group]</t>
  </si>
  <si>
    <t>[due to nature of intervention person providing coaching would be aware of intervention group assignement]</t>
  </si>
  <si>
    <t>[possible that the person delivering the intervention material/interview was aware of allocation]</t>
  </si>
  <si>
    <t>[randomisation was sequential, study and clinic staff would be aware of which intervention was being enrolled that week]</t>
  </si>
  <si>
    <t>[registry staff sending letters would be aware of group]</t>
  </si>
  <si>
    <t>[test messages all sent simultaneously therefore likely automated and individual would be unaware of individuals receiving each text]</t>
  </si>
  <si>
    <t>After the physician found a woman eligible, her consent was requested (in writing) and the envelope containing the code for the treatment arm was opened; once the envelope was opened, the woman was included into the trial. [likely study staff only aware of those in open design which is part of the intervention]</t>
  </si>
  <si>
    <t>[lack information but likely the person playing video and collecting consent would be aware of group]</t>
  </si>
  <si>
    <t>There was no blinding of study personnel or treating physicians to intervention assignment.</t>
  </si>
  <si>
    <t>[unclear but likely aware due to method of randomisation]</t>
  </si>
  <si>
    <t>To ensure blinding of the interviewer to the particular form of the intervention, sealed envelopes were used to contain the booklets, and the respondents were asked to read and respond without discussing any of the questions with the interviewer.</t>
  </si>
  <si>
    <t>All oncologists were aware of the trial intervention because they had to consent to participate before randomization but, after randomization, only oncologists in the intervention group received a web link to access the ACT web site.</t>
  </si>
  <si>
    <t>[research assistant delivering intervention would be aware of group]</t>
  </si>
  <si>
    <t>Because of the nature of the intervention, sites could not be blinded to the intervention, but were asked not to discuss the intervention with those outside the intervention sites.</t>
  </si>
  <si>
    <t>[interviewer would be aware of assignemnt once envelope was open and participant was given instructions for intervention]</t>
  </si>
  <si>
    <t>[unclear, but likely any support staff would be aware of intervention]</t>
  </si>
  <si>
    <t>[coordinator providing training and resources would be aware of change from control to intervention]</t>
  </si>
  <si>
    <t>[people delivering intervention would be aware of group assigned to site]</t>
  </si>
  <si>
    <t>[research assistant that help the in-person participants likely aware of allocated group]</t>
  </si>
  <si>
    <t>[coordinator conducting consent procedure would be aware of allocation based on delivery of intervention]</t>
  </si>
  <si>
    <t>[RA delivering consent would be aware]</t>
  </si>
  <si>
    <t>[persons delivering intervention material would be aware]</t>
  </si>
  <si>
    <t>It was not possible to blind podiatry clinic staff to the participant’s embedded trial allocation as staff needed to handle patient identifiable data to facilitate the mail out to intervention participants.</t>
  </si>
  <si>
    <t xml:space="preserve">Those who indicated they heard about the study via a postcard were asked to indicate which website they visited (either snapaverage
or snap4men). </t>
  </si>
  <si>
    <t>[individuals providing funding likely aware]</t>
  </si>
  <si>
    <t>[unclear but nurse delivering intervetnion likely aware of group]</t>
  </si>
  <si>
    <t>Intervention allocation was masked from the study team for the primary outcome, but after first contact with potential
participants, it was not possible to mask the study team from intervention allocation; the researcher taking consent had the potential to become aware of the allocation during the consent procedure.</t>
  </si>
  <si>
    <t>[midwife conducting consent would be aware of group but only after initial consent (give a second chance to continue or not after envelope is opened)]</t>
  </si>
  <si>
    <t>CSOs and research nurses undertaking trial recruitment and mental health team clusters were also blind to the group to which clusters were allocated.</t>
  </si>
  <si>
    <t>[investigator administering consent and questionnaire likely aware of group once envelope is opened]</t>
  </si>
  <si>
    <t>[unclear if SMS was delivered by an individual with intervention knowledge or automated, but persons delivering phone reminders would be aware of allocation]</t>
  </si>
  <si>
    <t>[individuals conducting pre-engagement procedures would be aware of group]</t>
  </si>
  <si>
    <t>2.3a. If Y/PY/NI to 2.1a or 2.2a: Were there deviations from the intended intervention that arose because of the trial context?</t>
  </si>
  <si>
    <t>[no evidence of deviations]</t>
  </si>
  <si>
    <t>[no evidence of deviation]</t>
  </si>
  <si>
    <t>[no evidene of deviations and intervention is easy to deliver]</t>
  </si>
  <si>
    <t>[no evidence of deviations and intervention relatively simple to administer]</t>
  </si>
  <si>
    <t>[no evidence of deviation, but 4 participants dropped out after randomization (3 intervention, 1 control)]</t>
  </si>
  <si>
    <t>[no evidence of deviation but abstract to short to make a judgement here]</t>
  </si>
  <si>
    <t>[Fig 2 indicates all those randomized received the allocated intervention]</t>
  </si>
  <si>
    <t>[no evidence of deviations but procedures described very briefly in paper]</t>
  </si>
  <si>
    <t>[only deviations are as expected, with some individuals not attending the offered training]</t>
  </si>
  <si>
    <t>[many intervention participants did not complete the IVRS screening questions but interventions were implemented as assigned]</t>
  </si>
  <si>
    <t>57 patients were recruited into this study, seven of whom were subsequently excluded (four did not collect the HIV clinical trials information booklet and three failed to complete the baseline questionnaire). [had people drop out but this is in line with what would happen in reality with trial recruitment]</t>
  </si>
  <si>
    <t>[lack of detail but no evidence of deviations]</t>
  </si>
  <si>
    <t>[not much detail but since administered via computer likely no deviations]</t>
  </si>
  <si>
    <t>[not well reported but does not appear to have deviations]</t>
  </si>
  <si>
    <t>All patients initially assigned to the coach were counted as part of the CI, regardless of the extent of their contact with the coach. [any deviations in delivery of intervention were due to nature of intervention and expected as part of study]</t>
  </si>
  <si>
    <t>[no deviations noted]</t>
  </si>
  <si>
    <t>At the very beginning, some physicians misunderstood the
instructions and some envelopes were opened before the in
formed consent; this was soon corrected, however, and only
12 such women (0.7%) were included into the trial.</t>
  </si>
  <si>
    <t>[no evidence of deviations, intervention appears to be delivered as intended]</t>
  </si>
  <si>
    <t>[more patients dropped out of the intervention group than the control group, but no evidence of deviations in delivery of the intervention]</t>
  </si>
  <si>
    <t>[intervention resources used to varying degrees by sites but this was part of what was expected in the intervention]</t>
  </si>
  <si>
    <t>[no deviations reported but lack of detail in reporting overall]</t>
  </si>
  <si>
    <t>For nine sites (12%) the principal investigator was absent from the review, and for three recruitment reviews (4%) the research co-ordinator was ill which may have affected delivery. For the 48 remaining sites (67%), we delivered the recruitment review with no issues. [no deviations outside of what might be expected normally]</t>
  </si>
  <si>
    <t>[several participants did not complete some measure but in line with what would be expected with this type of study. No deviations due to trial context reported]</t>
  </si>
  <si>
    <t>[no evidence of deviations but no detail on interactions between participant and staff during the screening/consent visit]</t>
  </si>
  <si>
    <t>[intervention not delivered in several cases but this was due to expected challenges with phone reminders]</t>
  </si>
  <si>
    <t>2.4a. If Y/PY to 2.3a: Were these deviations likely to have affected the outcome?</t>
  </si>
  <si>
    <t>[deviation ocurred at the time of enrolment for very few participants]</t>
  </si>
  <si>
    <t>2.5a. If Y/PY/NI to 2.4a: Were these deviations from intended intervention balanced between groups?</t>
  </si>
  <si>
    <t>Na</t>
  </si>
  <si>
    <t>2a. Part 1 judgement</t>
  </si>
  <si>
    <t>2.6a. Was an appropriate analysis used to estimate the effect of assignment to intervention?</t>
  </si>
  <si>
    <t>The consent document format was not verifiable for ten of the patients; we thus removed them from the analysis. [this indicates 'per-protocol' or 'as-treated' which is not appropriate for our review]</t>
  </si>
  <si>
    <t>[used blocks of 3 for allocation but final sample had unequal numbers between groups, possible that one participant was switched from control to implicit task]</t>
  </si>
  <si>
    <t>[no mention of ITT but appear to be analysed in groups assigned]</t>
  </si>
  <si>
    <t>[No mention of ITT but appears that all participants analysed in groups they were allocated]</t>
  </si>
  <si>
    <t>The data were analysed according to intention
to treat, and all women who underwent randomization for whom outcome data were available were included in the analysis</t>
  </si>
  <si>
    <t>The analysis was conducted according to the originally assigned groups, that is, all patients were included in the analysis regardless of whether they were successfully contacted (particularly relevant for the telephone arm) or not.</t>
  </si>
  <si>
    <t>We used general linear models and follow-up t tests to compare the disclosure groups with respect to willingness to participate in the hypothetical clinical trial,</t>
  </si>
  <si>
    <t>Two different analyses were used: an intention to recruit analysis, investigating the effects of the intervention on the whole group (n = 703), and an intention to phone analysis, investigating the effects on nonresponders (n = 498).</t>
  </si>
  <si>
    <t>Results were analyzed by randomized group
(‘intention-to-visit’), regardless of actual site visits
to the centers. To account for the randomization at
the center level, all statistical tests comparing data
at the patient level were adjusted for the intra
center correlation [4].</t>
  </si>
  <si>
    <t>For categorical data group differences were tested using the Fisher ’ s exact test. […] All reported p-values are two-sided and all analyses of differences between randomization groups were
performed using intention-to-treat.</t>
  </si>
  <si>
    <t xml:space="preserve">Analyses were done according to the principal of intention to treat. </t>
  </si>
  <si>
    <t>Analysis was by intention-to-treat. At the time of this study, few women were invited to participate in an actual clinical trial, therefore
the main outcome of the randomized trial was willingness to join the clinical trial described in a hypothetical scenario.[...] . Differences in willingness to participate in the hypothetical breast cancer trial were assessed using chi-squared test.</t>
  </si>
  <si>
    <t>Chi-square tests were used to test for increased success of each of the three intervention arms versus the control arm. Each of these were tested at the P &lt; 0.05 level as they were a priori hypotheses.</t>
  </si>
  <si>
    <t>The χ2 test and an independent
t-test were performed to determine significant differences. Response rates to the first invitation letter were compared between the patients who were offered the incentive and patients who were not offered the incentive.</t>
  </si>
  <si>
    <t>We used Stata version 7.0 statistical soft ware (Stata Corp, College Station, Tex) to construct 2 separate ordinal logistic regression models to evaluate patients’ revealed sensitivities to the 3 manipulated trial characteristics: payment level, adverse effect rate, and placebo randomization rate. In each model, we evaluated the main effects of each independent variable, as well as an interaction term between payment level and the risk variable (adverse effect rate in study A, placebo randomization rate in study B).</t>
  </si>
  <si>
    <t>We analysed differences between strategies with non-linear mixed models using generalized estimating equations to handle facility clustering effect, with binomial distribution
and a logit link function (Zeger and Liang, 1986).</t>
  </si>
  <si>
    <t>Because the MacCAT-CR and
UBACC scores were skewed, and showed significant het
erogeneity of variance between the 2 consent groups, con
sent group differences were evaluated within diagnostic groups using the Fisher exact test or generalized Wilcoxon
test.</t>
  </si>
  <si>
    <t>In total, four participants (11.4%) did not complete the telephone follow-up survey (this includes the patient who was unable to receive the intervention) and, therefore, were not included in the analyses.</t>
  </si>
  <si>
    <t>Using chi-square analyses with the continuity correction, we compared the two groups with regard to: the proportion of positive phone screens (screen positive rate),  the proportion of positive phone screens who presented for the interview in person (show rate), the proportion
of phone screen positives that were also SCID positive (positive predictive value), and the proportion of phone screen positives who were randomized.</t>
  </si>
  <si>
    <t>We assessed intervention effectiveness by comparing the proportion intending to participate in STAR in each group.</t>
  </si>
  <si>
    <t>Differences among the groups were evaluated using chi2 tests or one-way analysis of variance as appropriate; Scheffe´’s
F test was used for post hoc comparisons. P &lt; 0.05 was
considered statistically significant. Data are expressed as percent or mean +/- sd.</t>
  </si>
  <si>
    <t>The proportion of people recruited was compared between the two arms of the trial.</t>
  </si>
  <si>
    <t>The three eligible patients that did not
complete the follow-up survey were included in the analysis because their trial enrollment
status was available.</t>
  </si>
  <si>
    <t>The data were analyzed using the chi-square test to compare the group proportions between those who responded and received the article and those who did not receive it.</t>
  </si>
  <si>
    <t>The number recruited for each of e-mail and postal invitations was calculated using an intention-to-treat analysis, with
undelivered e-mails and postal letters being classed as ‘‘GP not recruited.’’</t>
  </si>
  <si>
    <t>To simplify analysis and interpretation of the results,
respondents were randomly discarded from certain cells to
achieve equal cell sizes. Given that there was a sufficient number of
respondents based on the power analysis conducted before the study, this was determined to be a
reasonable alternative.36 The final data set comprised 30 respondents per experimental cell (n=270).</t>
  </si>
  <si>
    <t>Dichotomous variables were analyzed with X2-tests to determine if the variables were distributed
equally within Consent A or B, and between those that
consented or declined.</t>
  </si>
  <si>
    <t>[no information on analysis for assignment to intervention but participants appear to be analysed in the group they were assigned]</t>
  </si>
  <si>
    <t>[participation outcomes not repoted by group]</t>
  </si>
  <si>
    <t>[no information on analysis for assignment to intervention but participants appear to be analysed in the group they were assigned and other analyses of outcomes appear appropriate]</t>
  </si>
  <si>
    <t>[no results reported for effect of personnel on consent numbers]</t>
  </si>
  <si>
    <t>Comparisons of categorical
x2 data were made using the test, and of continuous
data with normal distribution, using Student’s t test.</t>
  </si>
  <si>
    <t>[no information on analysis but outcomes presented by number recruited in each group. All that is needed]</t>
  </si>
  <si>
    <t>Analysis was conducted based on intention to treat.</t>
  </si>
  <si>
    <t>Analysis was by intention to treat.</t>
  </si>
  <si>
    <t>Institutions randomly assigned to the treatment arm that did not send participants to the seminar were analyzed on the basis of intent to treat.</t>
  </si>
  <si>
    <t>Random effects models, with randomization unit as the random effect, were used in the analysis. [no ITT mention but outcome available for all participants and includeed variation by center in plan]</t>
  </si>
  <si>
    <t>Outcomes were first described separately by arm, and then compared using logistic regression to estimate the between-group odds ratio (OR) and corresponding 95 % confidence interval (CI) on the basis of the intention-to-treat principle.</t>
  </si>
  <si>
    <t>[ITT not mentioned but all participants inlcuded in analysis and no apparent deviations from intervention deliverly]</t>
  </si>
  <si>
    <t>[all participants analysed in the group to which they were allocated]</t>
  </si>
  <si>
    <t>[analysed participants in the groups they were inroled but did not use ITT for non completers]</t>
  </si>
  <si>
    <t>[no mention of ITT but assume participants were all analysed in the groups they were assigned due to the nature of intervention (survey)]</t>
  </si>
  <si>
    <t>[did not use ITT but was able to collect unmailed packets which appeared to be equally distribted between assigned groups/still in randomized sequence they were provided to clinic in]</t>
  </si>
  <si>
    <t>[lack of detail but participants appear to be analysed in the groups randomised. No mention of ITT)</t>
  </si>
  <si>
    <t>[no mention of ITT but patients appear to be analysed in the groups they were randomized]</t>
  </si>
  <si>
    <t>All patients initially assigned to the coach were counted as part of the CI, regardless of the extent of their contact with the coach. [essentially ITT]</t>
  </si>
  <si>
    <t>[no mention of ITT but all participants appeared to be analysed in group allocated]</t>
  </si>
  <si>
    <t>[participants appear to be analysed in the groups randomized to]</t>
  </si>
  <si>
    <t>[all participants randomised included in analysis in assigned group]</t>
  </si>
  <si>
    <t>[appear to use ITT] During visits to the physician, some eligible women lost interest in the trial. If this occurred before the envelope was
opened, the woman in question was excluded from the trial. If it occurred after the envelope was opened, she was included and followed through registers and annual questionnaires.</t>
  </si>
  <si>
    <t>[lack information but all participants appear to be analysed in group they were assigned]</t>
  </si>
  <si>
    <t>An intention-to-treat analysis including all patients (and adjusting for baseline minimisation factors age and gender) gives an estimated odds ratio for refusal (intervention/no intervention) of 1.19 (P.0.661, 95% CI 0.55–2.58).</t>
  </si>
  <si>
    <t>Analyses were based on all
eligible patients who received their allocated intervention (n 462); multiple imputation14
was used to address missing follow-up data on all five outcomes (n   41), two outcomes (n   1), or one outcome (n   1) for 43 patients.</t>
  </si>
  <si>
    <t>[Lack of detail on analysis but all participants randomised received allocated intervention and included in analyses]</t>
  </si>
  <si>
    <t>[Lack of detail on analysis but all participants appear to be analysed in the group they were allocated to]</t>
  </si>
  <si>
    <t>[lack of detail but appears all individuals randomised were analysed in the appropriate group]</t>
  </si>
  <si>
    <t>The primary and secondary outcomes were analyzed on an intention-to-treat basis.</t>
  </si>
  <si>
    <t>[no mention of ITT but appear to analyse participants in the groups they were assigned]</t>
  </si>
  <si>
    <t>[no mention of ITT but all sites appear to be analysed in the group they were randomized]</t>
  </si>
  <si>
    <t>[no mention of ITT but all participants appear to be analysed in groups allocated]</t>
  </si>
  <si>
    <t>[minimal detail on analysis, no mention of ITT, but assume all centers were analyzed in the groups randomized]</t>
  </si>
  <si>
    <t>The primary analysis followed an ‘as-randomised’ intention-to-treat principle, […] The results were very similar and conclusions unchanged after performing other pre-specified sensitivity analyses (see Additional file 3).</t>
  </si>
  <si>
    <t>[no mention of ITT but appears all participants analysed in groups assigned]</t>
  </si>
  <si>
    <t>[no mention of ITT but appears participants were analysed in the groups allocated]</t>
  </si>
  <si>
    <t>Analyses followed the intention-to-treat principle and were conducted using Stata version 14 software (StataCorp, College Station, TX, USA).</t>
  </si>
  <si>
    <t>Analyses were conducted using
Version 19 (IBM Corporation,
SPSS Armonk, NY, USA) [16] on an intention-to-treat basis with two sided significance at 0.05.</t>
  </si>
  <si>
    <t>[no mention of ITT but appears participants were analysed in groups allocated, but this was based on SR of website visited]</t>
  </si>
  <si>
    <t>[no mention of ITT but appears centers were analysed in groups allocated, but this was based on SR of website visited]</t>
  </si>
  <si>
    <t>[no mention of ITT but appears all participants analysed in group allocated]</t>
  </si>
  <si>
    <t>[no mention of ITT but appears all participants analysed in group allocated, tracked via codes]</t>
  </si>
  <si>
    <t>[no mention of ITT but appears all participants analysed in groups allocated]</t>
  </si>
  <si>
    <t>All analyses are presented by intent-to-treat.</t>
  </si>
  <si>
    <t>All analyses were performed according to the intention to treat principle</t>
  </si>
  <si>
    <t>[centers not providing letters after being approached were analysed in the control condition]</t>
  </si>
  <si>
    <t>2.7a. If N/PN/NI to 2.6a: Was there potential for a substantial impact (on the result) of the failure to analyse participants in the group to which they were randomized?</t>
  </si>
  <si>
    <t>[unvarifiable document for 10/521 (1.9%) patients; 3/260 (1.2%) from standard group and 7/261 (2.7%) from enhanced group. Even though notcompletely balanced, small proportion should not affect results]</t>
  </si>
  <si>
    <t>[unclear why group numbers are unequal but would still be analysed in group of intervention received, ok for our purposes]</t>
  </si>
  <si>
    <t>[participants excluded randomly to alance group size, unlinely to impact results]</t>
  </si>
  <si>
    <t>[participants appear to be analysed in the group they were assigned]</t>
  </si>
  <si>
    <t>[unclear on inpact because outcome not reported by group]</t>
  </si>
  <si>
    <t>[no information on this but possible outcomes differed by recruitment personnel in site 1]</t>
  </si>
  <si>
    <t>[methods used skewed results in favour of the intervention]</t>
  </si>
  <si>
    <t>2a. Part 2 judgement</t>
  </si>
  <si>
    <t>2a. Risk-of-bias judgement</t>
  </si>
  <si>
    <t>2a. Rationale for overridden judgement</t>
  </si>
  <si>
    <t>[algorithm resulted in "some concerns" due to minor deviations in study procedure for a small number of participants, overriding since carers were only aware of allocation after assessment of outcome of interest]</t>
  </si>
  <si>
    <t>downgrading judgement from "High" to "some concerns" because enough information was provided that we can re-group the outcomes to reflect ITT]</t>
  </si>
  <si>
    <t>2.1b. Were participants aware of their assigned intervention during the trial?</t>
  </si>
  <si>
    <t>2.2b. Were carers and people delivering the interventions aware of participants' assigned intervention during the trial?</t>
  </si>
  <si>
    <t>2.3b. [If applicable:] If Y/PY/NI to 2.1b or 2.2b: Were important non-protocol interventions balanced across intervention groups?</t>
  </si>
  <si>
    <t>2.4b. [If applicable:] Were there failures in implementing the intervention that could have affected the outcome?</t>
  </si>
  <si>
    <t>2.5b. [If applicable:] Was there non-adherence to the assigned intervention regimen that could have affected participants’ outcomes?</t>
  </si>
  <si>
    <t>2b. Risk-of-bias judgement</t>
  </si>
  <si>
    <t>2b. Rationale for overridden judgement</t>
  </si>
  <si>
    <t>3. Risk of bias due to missing outcome data</t>
  </si>
  <si>
    <t>3.1 Were data for this outcome available for all, or nearly all, participants randomized?</t>
  </si>
  <si>
    <t>[all participants randomized included in analysis]</t>
  </si>
  <si>
    <t>[all patients randomized included in outcome]</t>
  </si>
  <si>
    <t>[25/243 (10.3%) in control group and 31/249 (12.4%) in intervention group did not complete questionnaire and were not included in final analysis]</t>
  </si>
  <si>
    <t>[all participants randomized were included in first outcome analysis, not all completed the second questionnaire]</t>
  </si>
  <si>
    <t>[all participants randomized were included in outcome]</t>
  </si>
  <si>
    <t>Fifty-four parents whose infant(s) were admitted to the NICU but who did not require intensive care agreed to participate. Of these, 41 (76%) returned the questionnaires.</t>
  </si>
  <si>
    <t>[inlcuded outcomes for all participants randomized as well as those who actually received intervention]</t>
  </si>
  <si>
    <t>[inlcuded outcomes for all sites randomized as well as those who actually received intervention]</t>
  </si>
  <si>
    <t>[results reported for all participants randomized]</t>
  </si>
  <si>
    <t>[all sites appear to be included in results]</t>
  </si>
  <si>
    <t>[27% missing in intervention group, 29% missing in control]</t>
  </si>
  <si>
    <t>[all randomized individuals are included in final analyses]</t>
  </si>
  <si>
    <t>[all individuals randomized completed interviews]</t>
  </si>
  <si>
    <t>[all individuals who consented to screening completed the hypothetical trial question]</t>
  </si>
  <si>
    <t>[all participants randomized received intervention and completed outcome interview]</t>
  </si>
  <si>
    <t>[all participants randomized received intervention]</t>
  </si>
  <si>
    <t>[28 centers recruited but aimed for 30 centers, no information provided on 2 missing centers re randomization]</t>
  </si>
  <si>
    <t>[no missing outcomes for those randomized]</t>
  </si>
  <si>
    <t>Among the 154 patients we approached, 150 agreed to
the interview. Two patients did not finish the interview because they found the psychological tests burdensome. We thus included 148 patients in our final analysis; similar numbers were assigned to each randomized group, and every interviewer conducted similar numbers of interviews for each group.</t>
  </si>
  <si>
    <t>[17 participants randomized and opted in/out were not able to be contacted or refused participation (11%), but still included in outcome as not recruited]</t>
  </si>
  <si>
    <t>[unclear how many centers were planned for vs actually participated in patient recruitment]</t>
  </si>
  <si>
    <t>196 eligible patients for the analysis. Of the remaining 196 eligible patients, 193 completed and returned the follow up questionnaire. The three eligible patients that did not complete the follow-up survey were included in the analysis because their trial enrollment status was available.</t>
  </si>
  <si>
    <t>Four invitations
were returned as not known at that address and
were excluded from the analysis. [approx 0.1%]</t>
  </si>
  <si>
    <t>[analysis included all participants randomized]</t>
  </si>
  <si>
    <t>A total of 789 packets were handed out to pharmacy students and 326 were returned.</t>
  </si>
  <si>
    <t>Consecutive patients fulfllling the inclusion
criteria on designated
study days were asked
to participate and offered the opportunity to discuss a new medication, for their presenting problem, with the investigator. No patient refused to participate.</t>
  </si>
  <si>
    <t>[no missing data]</t>
  </si>
  <si>
    <t>[outcome missing for 17/130 (13%) without explanation]</t>
  </si>
  <si>
    <t>[missing data for 7/125 (5.6%) due to dropout, but can be included as non consenters]</t>
  </si>
  <si>
    <t>[consent numbers provided for all participants, but not by group for both interventions, only the consent procedure intervention]</t>
  </si>
  <si>
    <t>A total of 273 women were eligible for the study; 135
were randomised to the PRPP design and 138 to the conventional randomised controlled trial design. [outcome available for all randomized]</t>
  </si>
  <si>
    <t>[Two control group recruiters dropped from analysis/study but can be considered as "no recruitment done"]</t>
  </si>
  <si>
    <t>[Recruitment outcome presented for everyone randomized]</t>
  </si>
  <si>
    <t>Postcards/letters were returned to sender from 13 clinics in the Teaser Campaign group and 12 clinics in the Standard Mail group; a further 29 clinicians in the Teaser Campaign group and 24 clinicians in the Standard Mail group had retired or moved location. [some dropout but still included in analysis]</t>
  </si>
  <si>
    <t>[All institutions randomized included in analysis]</t>
  </si>
  <si>
    <t>Accrual data are for all 226 patient recruited into the study (control = 137; intervention = 89).</t>
  </si>
  <si>
    <t>[questionnaires only completed by 46/67 participants in intervention 2 (31.3% missing) wile 100% completed questions in intervention 1]</t>
  </si>
  <si>
    <t>[all participants randomized included in outcomes]</t>
  </si>
  <si>
    <t>[57 people randomized and outcomes only available for 31 (46% missing)]</t>
  </si>
  <si>
    <t>[unclear when or how participants were randomized to the different scenarios and no information on missing data]</t>
  </si>
  <si>
    <t>[some packets did not get mailed out but were tracked to know which group they were assigned and balanced across groups. All mailed packets were included in analysis]</t>
  </si>
  <si>
    <t>[356/3573 participants dropped out before completing the hypothetical consent form (10%). No explanation provided for dropout]</t>
  </si>
  <si>
    <t>[57 patients randomised and used in analysis]</t>
  </si>
  <si>
    <t>[6/75 (8%) participants did not complete the follow up assessment and were not included in analyses]</t>
  </si>
  <si>
    <t>[1/770 (0.1%) withdrew due to age restriction]</t>
  </si>
  <si>
    <t>[all patients deemed eligible after randomization were included in outcomes]</t>
  </si>
  <si>
    <t>[all randomized included in outcomes]</t>
  </si>
  <si>
    <t>[Data were missing for 10/472 individuals randomised (2.1%) which would not affect outcome in any significant way]</t>
  </si>
  <si>
    <t>[all randomized appear to be included in outcomes]</t>
  </si>
  <si>
    <t>[68/251 patients (27.1%) dropped out in intervention group,27/ 242 patients (11.2%) dropped out of control between randomization and follow up]</t>
  </si>
  <si>
    <t>[588 participants randomized, 265 attended session, 186 eligible (88 and 98 per group). 68.4% dropout but appears relatively equal across groups]</t>
  </si>
  <si>
    <t>[all sites randomised included in analysis]</t>
  </si>
  <si>
    <t>Two individuals did not complete the
interview, and their data were not included in the analysis of the results. [appears to be one participant from each group (2/102 = 2.0% missing), likely qualifies as "nearly all"]</t>
  </si>
  <si>
    <t>[no information if all sites randomized were included in outcomes]</t>
  </si>
  <si>
    <t>[Outcome missing for 1/221 (0.5%) at 6 months (outcome used), no missing data at 3 months]</t>
  </si>
  <si>
    <t>[intervention 265/623 (42.5%) missing and control group 256/632 (40.5%) missing post consultation assessment. Very high dropout rate with no attemts to correct for this]</t>
  </si>
  <si>
    <t>A few participants could not complete some of the tasks (17%, 14/89) due to technical or other problems. [however, n reported in table 3 appears to include all participants for outcome of interest]</t>
  </si>
  <si>
    <t>[unclear as they only present a mean willingness score for all participants and no information on actual enrollment, however it appears they have data on all participants for this outcome]</t>
  </si>
  <si>
    <t>[Figure 1 indicates all participants randomized are included in outcome]</t>
  </si>
  <si>
    <t>[all participants included in outcome]</t>
  </si>
  <si>
    <t>[5/109 (4.6%) missing in control, 9/112 (8.0%) missing in intervention]</t>
  </si>
  <si>
    <t>All participants were included in the analyses with exception of time to return where exclusions were required because of incorrect recording of the consent return date (n = 2; intervention = 0, control = 2).</t>
  </si>
  <si>
    <t>[all participants randomized included in outcome]</t>
  </si>
  <si>
    <t>[all sites randomized included in analysis]</t>
  </si>
  <si>
    <t>For each comparison, the number of positive responses as a proportion of the total number of information sheets sent in each arm was compared using Pearson’s chi-square test.</t>
  </si>
  <si>
    <t>[unclear if all outcomes available but likely ok as assessed by investigator at time of consent]</t>
  </si>
  <si>
    <t>All participants were followed for response and included in the anal ysis, regardless of whether the allocated intervention was delivered or not.</t>
  </si>
  <si>
    <t>[all centers included in outcomes]</t>
  </si>
  <si>
    <t>3.2 If N/PN/NI to 3.1: Is there evidence that the result was not biased by missing outcome data?</t>
  </si>
  <si>
    <t>[no sensitivity analysis or attempt to correct for missing data]</t>
  </si>
  <si>
    <t>[although missing equally across groups, no significant difference in intervention effect due to small numbers]</t>
  </si>
  <si>
    <t>[no attempt to correct for missing data]</t>
  </si>
  <si>
    <t>[two sites did not recruit but no info on wherther it was before or after randomization that they dropped out/were not engaged in study. Does not affect results]</t>
  </si>
  <si>
    <t>[not enough detail provided to make judgement]</t>
  </si>
  <si>
    <t>Due to the nature of the data collection method, cell sizes were not equal. [participants subsequently removed to balance cells]</t>
  </si>
  <si>
    <t>[outcome not reported by group, unclear on potential bias]</t>
  </si>
  <si>
    <t>[no evidence of no bias]</t>
  </si>
  <si>
    <t>[no evidence one way or the other and missing data not imputed]</t>
  </si>
  <si>
    <t>[do not indicate to which group the 8% belong or how many had died vs lost to follow up]</t>
  </si>
  <si>
    <t>[did not impute missing values, and not missing equally across groups]</t>
  </si>
  <si>
    <t>[did not impute missing values]</t>
  </si>
  <si>
    <t>[no information on handling any missing data or sensitivity analysis]</t>
  </si>
  <si>
    <t>Participants with missing outcomes or covariates were accounted for using casewise deletion.</t>
  </si>
  <si>
    <t>[if any data was missing it was likely imputed using MI]</t>
  </si>
  <si>
    <t>3.3 If N/PN to 3.2: Could missingness in the outcome depend on its true value?</t>
  </si>
  <si>
    <t>[possible that those not interested in the study did not return for the second visit when outcome was measured]</t>
  </si>
  <si>
    <t>[people who do not want to participate in clinical trials may not have returned forms]</t>
  </si>
  <si>
    <t>[loss to folow up may be due to lack of interest in clinical trial participation]</t>
  </si>
  <si>
    <t>[participants uninterested in clinical trials may not have completed and returned materials]</t>
  </si>
  <si>
    <t>[possible that participants who were not interested in participating chose not to answer]</t>
  </si>
  <si>
    <t>[participants may have not completed baseline and follow up surveys due to a lack of interest in the clinical trial they were offered]</t>
  </si>
  <si>
    <t>[possible that participants not interested in clinical trials chose not to complete survey]</t>
  </si>
  <si>
    <t>[it is possible those not interested in the trial presented failed to complete study]</t>
  </si>
  <si>
    <t>[possible that those not interested in trial participation dropped out]</t>
  </si>
  <si>
    <t>[possible that more individuals dropped out because they were not interested in learning about clinical trials]</t>
  </si>
  <si>
    <t>[possible those not interested in trials did not attend session]</t>
  </si>
  <si>
    <t>[unclear if data is missing and unlikely it would be missing due to true value as it would be at a site level not patient consent level]</t>
  </si>
  <si>
    <t>[possible those not interested in clinical trials did not complete measures]</t>
  </si>
  <si>
    <t>3.4 If Y/PY/NI to 3.3: Is it likely that missingness in the outcome depended on its true value?</t>
  </si>
  <si>
    <t>[agreement to participate not very high in either group. Also decision was hypothetical, no real commitment by responding to questionnaires]</t>
  </si>
  <si>
    <t>[possible but not likely. Some participants may have enrolled in clinical trials but not want the burden of intervention study. No evidence one way or another]</t>
  </si>
  <si>
    <t>[due to hypothetical nature of scenarios and pool of participants were those agreeing to be contacted, unlikely that any missing data would depend on likelihood of participating in a hypothetical clinical trial]</t>
  </si>
  <si>
    <t>[unlikely that is the case since trial is hypothetical, experiment conducted at a conference or meeting, likely individuals got distracted or had to leave for other reasons]</t>
  </si>
  <si>
    <t>[quite possible those in the intervention group who were not blind dropped out in greater proportion due to lack of interest in trial participation]</t>
  </si>
  <si>
    <t>[since missingness relatively equal acorss groups probably ok]</t>
  </si>
  <si>
    <t>[likely that those disinterested did not complete measures]</t>
  </si>
  <si>
    <t>3. Risk-of-bias judgement</t>
  </si>
  <si>
    <t>3. Rationale for overridden judgement</t>
  </si>
  <si>
    <t>4. Risk of bias in measurement of the outcome</t>
  </si>
  <si>
    <t>4.1 Was the method of measuring the outcome inappropriate?</t>
  </si>
  <si>
    <t>The primary outcome was the effect of the enhanced format on the proportion of patients
consenting.</t>
  </si>
  <si>
    <t>Final decision preference was assessed after receipt of full trial information (control group) or after the values clarificatio
task (values clarification groups) using a categorical response (take part in the trial: have the standard treatment).</t>
  </si>
  <si>
    <t>a) the proportions of eligible participants recruited under the two trial designs;</t>
  </si>
  <si>
    <t>Intention to enter the proposed trial was indicated by women selecting one of four response options: yes, definitely; yes, probably; no, probably not; and no, definitely not.</t>
  </si>
  <si>
    <t>If you were to have PROM when you reach term, do you think that you would like to take part in the Term PROM Study?</t>
  </si>
  <si>
    <t xml:space="preserve"> The secondary outcome was enrollment into the SCOPE trial</t>
  </si>
  <si>
    <t>the 4 groups in willingness to allow their infant to be entered into the study.</t>
  </si>
  <si>
    <t>[assessed likelihood to participate on likert scale, no definitive responses elicited]</t>
  </si>
  <si>
    <t>[measured actual participation decisions]</t>
  </si>
  <si>
    <t>[assessed number of sites that recruited]</t>
  </si>
  <si>
    <t>[outcome based on actual participation decision]</t>
  </si>
  <si>
    <t>[assessed number actually recruited by site]</t>
  </si>
  <si>
    <t>[hypothetical participation assessed with a yes or no participation decision]</t>
  </si>
  <si>
    <t>[assess actual consent to parent trial]</t>
  </si>
  <si>
    <t xml:space="preserve">In both studies, patients were asked to indicate their WTP in each of 9 trials using a 6-point numerical scale, ranging from “definitely would not participate” to “definitely would participate.” </t>
  </si>
  <si>
    <t>[assessed willingness to consent to hypothetical trial as a yes or no]</t>
  </si>
  <si>
    <t>(d) communicate a choice (ie, being able to state clearly at the end of the MacCAT-CR interview whether he/she is willing to participate in that study). The content of the participants’ response to the ‘‘expression of a choice’’ itemwas also used to compare the rates of agreement to participate (vs declining participation) in the hypothetical protocol</t>
  </si>
  <si>
    <t>Proportion of patients in each group who were
recruited into the REFORM cohort</t>
  </si>
  <si>
    <t>[…] the proportion of phone screen positives who were randomized.</t>
  </si>
  <si>
    <t>[reported number of participants recruited per group]</t>
  </si>
  <si>
    <t>[assessed likelihood to participate on likert scale (refused, unsure, would not, might, probably, definitely), no definitive responses elicited]</t>
  </si>
  <si>
    <t>[assessed likelihood to participate with a yes/no decision, hypothetical decision but participants elieved it was real]</t>
  </si>
  <si>
    <t>[assessed actual enrolment]</t>
  </si>
  <si>
    <t>[assessed enrollment rate by site]</t>
  </si>
  <si>
    <t>[measured actual trial enrolment status as well as likelyhood on a likert scale]</t>
  </si>
  <si>
    <t>The outcome measures of interest were the response and recruitment rates to the first mailing measured
three weeks after sending the invitations.</t>
  </si>
  <si>
    <t>the group proportions between those who responded and received the article and those who did not receive it.</t>
  </si>
  <si>
    <t>[measured actual enrollment]</t>
  </si>
  <si>
    <t>Respondents were asked to rate their willingness to participate in the hypothetical study with and without the monetary payment on a 10 point scale, with 10 being ‘‘I
would definitely participate’’.</t>
  </si>
  <si>
    <t>[assessed actual participation decision to hypothetical trial (patient did not know medication was not real)]</t>
  </si>
  <si>
    <t>[assessed willingness to participate as yes/no/ don’t know]</t>
  </si>
  <si>
    <t>the number of participants
who ended up participating in The Danish Calmette Study</t>
  </si>
  <si>
    <t>[assessed actual consent decision]</t>
  </si>
  <si>
    <t>[measured outcome by cards given out to potential participant by recruiter, logical way to track recruitment numbers when intervention is concealed]</t>
  </si>
  <si>
    <t>completed registrations at
two weeks, including both eligible and ineligible
participants. [can be considered pseudo consent]</t>
  </si>
  <si>
    <t>A secondary outcome was consent to be randomized into the Txt2stop trial within 2 weeks.</t>
  </si>
  <si>
    <t>The primary end points of the study were percentage of accrual of older patients during the first and second years after the educational seminar compared with baseline accrual.</t>
  </si>
  <si>
    <t>Among the patients who had made a treatment decision by the time of the telephone interview, […]</t>
  </si>
  <si>
    <t>On a 5-point Likert-type scale ranging from “1 – strongly agree” to “5 – strongly disagree,” participants rated six statements on the ease of use of devices, […] willingness to participate in an osteoporosis PCT</t>
  </si>
  <si>
    <t>Secondary outcomes were the proportion of patients who accepted the offer of invitation to participate, and the proportion of eligible patients who actively opted out of the trial (i.e. returned a ‘decline’ form).</t>
  </si>
  <si>
    <t>For the embedded trial of optimised patient information materials in Healthlines CVD, the primary outcome was the proportion of patients who responded positively to the invitation to participate.</t>
  </si>
  <si>
    <t>Clinical trials enrollment data, excluding the current study, were derived from physicians’ responses on the treatment notification form and later confirmed by the KCI Clinical Trials Office database.</t>
  </si>
  <si>
    <t>[measured consent to access data as well as actual study enrollment]</t>
  </si>
  <si>
    <t>[asked participants if they had enrolled in a clinical trial]</t>
  </si>
  <si>
    <t>[likelihood of participating in a clinical trial assessed on a 5 point scale]</t>
  </si>
  <si>
    <t>The primary outcome was the proportion of participants recruited in each group.</t>
  </si>
  <si>
    <t>[assessed hypothetical consent as a yes/no question]</t>
  </si>
  <si>
    <t>[Measured actual participation decision]</t>
  </si>
  <si>
    <t>[measured actual study entrollment as well as hypothetical likelihood to participate]</t>
  </si>
  <si>
    <t>[unclear exactly how outcome was assessed but used actual trial participation]</t>
  </si>
  <si>
    <t>Our primary end point was the recruitment rate [assessed as hypothetical yes/no participation decision]</t>
  </si>
  <si>
    <t>The secondary outcome was future trial participation, defined as the proportion of screened patients who expressed willingness to take part in a
hypothetical future lifestyle intervention trial. [assessed as yes/no question]</t>
  </si>
  <si>
    <t>The primary outcome of the study was to detect differences in participation rates (i.e. consent for study invitation) between experimental groups.</t>
  </si>
  <si>
    <t>Consent to join the txt2stop trial, at 3 days after the recruitment trial text messages were sent.</t>
  </si>
  <si>
    <t>After the physician found a woman eligible, her consent was requested (in writing) and the envelope containing the code for the treatment arm was opened; once the envelope was opened, the woman was included into the trial.</t>
  </si>
  <si>
    <t>All participants in both groups were informed that the trial had recruited approximately one half of the total planned enrollment and then were asked if they would participate in the stroke trial (primary outcome). [signed hypothetical consent form]</t>
  </si>
  <si>
    <t>The primary end point was the proportion of patients refusing clinical trial entry. [also reported numbers enrolled]</t>
  </si>
  <si>
    <t>Willingness to participate in clinical trials was measured using one item (“If a cancer clinical trial were offered to you, would you agree to take part in it?”), with response options ranging from definitely yes (1) to definitely no (5). Scores were reverse coded, so higher scores indicate greater receptivity (possible range, 1 to 5).</t>
  </si>
  <si>
    <t>one question about hypothetical participation [lack detail but appears to be a yes/no participation decision]</t>
  </si>
  <si>
    <t>They were then asked to indicate whether or not they would agree to enter such a trial. [appears to be a yes/no decision]</t>
  </si>
  <si>
    <t>The pre-specified endpoints for these assessments were the proportions of patients attending the screening visit, and entering the pre-randomization run-in period.</t>
  </si>
  <si>
    <t>The secondary outcomes obtained from patient questionnaires were the
proportion of patients who consented to a trial,</t>
  </si>
  <si>
    <t>[willingness to particpate measured on a 0-4 scale composite item from 4 questions]</t>
  </si>
  <si>
    <t>[used actual study enrollment]</t>
  </si>
  <si>
    <t>‘Remember that we asked to that you have been asked to you imagine contribute to research by participating in a clinical trial comparing 2 follow-up plans. Would you agree or refuse to enter this trial?’ Respondents were asked to check a response box, indicating either agreement or refusal.</t>
  </si>
  <si>
    <t xml:space="preserve">The primary outcome of the study was recruitment rate, [...]. We aimed to measure the denominator of eligible
subjects across centres via searches of the EHR at study end, </t>
  </si>
  <si>
    <t>Briefly, the primary outcome of recruitment rate per site per month was analysed using a negative binomial generalised linear mixed model (GLMM), including the fixed effect explanatory variables:</t>
  </si>
  <si>
    <t>and at 3- and 6-months asked participants to report any studies that they had screened and enrolled in so that we could conduct verifications of these events with study coordinators. [self-reported enrollment confirmed by study coordinators]</t>
  </si>
  <si>
    <t>[assess actual participation but little detail as to how this was assessed]</t>
  </si>
  <si>
    <t>How likely are you to sign up for the trial that you found? [measured hypothetical participation on a 7 point likert scale]</t>
  </si>
  <si>
    <t>Willingness to participate was assessed with a single 7-point item adapted for separate completion by the adolescent or parent (“At this point, how willing are you to agree to enroll in this study?”). [also assessed actual consent]</t>
  </si>
  <si>
    <t>The secondary outcome was enrollment rate, that is, the proportion that was deemed eligible, completed the baseline clinic visit, and agreed to be randomized into the trial.</t>
  </si>
  <si>
    <t>A consent document had
been placed into the room prior to the interaction, so
patients would indicate their consent to participate in the pneumonia trial using the provided consent document.</t>
  </si>
  <si>
    <t>“On a scale from 1 (definitely not) to 10 (definitely so), rank your likelihood of joining a medical research study within the next 6 months.”</t>
  </si>
  <si>
    <t>The primary outcome was the number of patients recruited into the ECLS trial.</t>
  </si>
  <si>
    <t>Secondary outcomes included
recruitment to the trial cohort (proportion of people consenting to
REFORM trial participation) and time taken to respond to the REFORM recruitment pack (days elapsed between recruitment pack mailing and return).</t>
  </si>
  <si>
    <t>The number of participants enrolled into a clinical trial in the control group and intervention group</t>
  </si>
  <si>
    <t>Secondary outcomes were the number of patients agreeing to attend screening visit after telephone contact, the number of participants consenting at screening visit, and the number of participants randomised into the main K-SWAY trial in each information sheet group.</t>
  </si>
  <si>
    <t>The ultimate willingness (third stage interest and
second stage eligibility) was confirmed by written consent.</t>
  </si>
  <si>
    <t>The primary outcome for our embedded recruitment trial was the proportion of participants in each group who were consented and enrolled into the EQUIP host trial after responding to the postal invitation (i.e. the proportion of participants who responded and enrolled without the need for a telephone follow-up reminder).</t>
  </si>
  <si>
    <t>Investigators completed a
specific case report form with information about demography, illness and, subsequently, signature of the consent form.</t>
  </si>
  <si>
    <t>Attendance at the collection center was determined using assay results uploaded electronically, in real time, by the contracted pathology company and imported into the main study’s clinical data management database using a validated process.</t>
  </si>
  <si>
    <t>4.2 Could measurement or ascertainment of the outcome have differed between intervention groups?</t>
  </si>
  <si>
    <t>[objective measure likely assessed the same way in both groups]</t>
  </si>
  <si>
    <t>[same question for all participants]</t>
  </si>
  <si>
    <t>[same objective measure for all participants]</t>
  </si>
  <si>
    <t>same question asked to all participants]</t>
  </si>
  <si>
    <t>[same questionnaire for all participants]</t>
  </si>
  <si>
    <t>[same questionnaire used for all groups]</t>
  </si>
  <si>
    <t>[same interview questions for all study groups]</t>
  </si>
  <si>
    <t>[actual participation decision]</t>
  </si>
  <si>
    <t>[based on actual numbers, unlikely this differed between sites]</t>
  </si>
  <si>
    <t>[actual participation decisions measured the same way in both groups]</t>
  </si>
  <si>
    <t>[actual participation measured the same at all sites]</t>
  </si>
  <si>
    <t>[assessed actual participation decision, therefore although data collected in 3 different ways (mail, phone, in-person), unlikely that assessment of responses differed]</t>
  </si>
  <si>
    <t>[assessed actual participation decision, unlikely to differ between groups receiving same screening procedure]</t>
  </si>
  <si>
    <t>Each of the 9 trials was identical to the originally described trial, except that 2 variables, with 3 levels each, were altered such that each patient was exposed to all 9 combinations.</t>
  </si>
  <si>
    <t>[Same questionnaire used for both groups]</t>
  </si>
  <si>
    <t>Immediately after completing the simulated consent pro
cess, participants met with the research coordinator, who was blind to the assigned consent condition</t>
  </si>
  <si>
    <t>[measurement methods the same for all groups]</t>
  </si>
  <si>
    <t>[same materials used for outcome evaluation in both groups]</t>
  </si>
  <si>
    <t>[same forms used whether online or paper based]</t>
  </si>
  <si>
    <t>[same question for both groups]</t>
  </si>
  <si>
    <t>[assume same recruitment method for both groups]</t>
  </si>
  <si>
    <t>[assume same recruitment method for all centers]</t>
  </si>
  <si>
    <t>[methods were the same for both groups]</t>
  </si>
  <si>
    <t>[minimal detail on recruitment procedures beyond intervention but likely the same for both groups]</t>
  </si>
  <si>
    <t>[same procedure for both groups]</t>
  </si>
  <si>
    <t>[same question for all groups]</t>
  </si>
  <si>
    <t>[same procedure for all groups]</t>
  </si>
  <si>
    <t>[same questions for all groups]</t>
  </si>
  <si>
    <t>[all recruiters provided with same type of recruitment materials]</t>
  </si>
  <si>
    <t>[attempted registration measured the same in both groups]</t>
  </si>
  <si>
    <t>[outcome measured the same in both groups]</t>
  </si>
  <si>
    <t>[accrual likely measured the same at each institution, but lacks detail]</t>
  </si>
  <si>
    <t>[same questions used in both groups]</t>
  </si>
  <si>
    <t>[ascertained by returning consent form, same for both groups]</t>
  </si>
  <si>
    <t>A medical oncologist or physician
assistant completed a treatment notification form after the participants’ follow-up visit to verify clinical trial eligibility and their subsequent enrollment decision.</t>
  </si>
  <si>
    <t>[all participants received the same survey instrument]</t>
  </si>
  <si>
    <t>[all participants received the same survey questions]</t>
  </si>
  <si>
    <t>[outcome assessed the same way in both groups, but unclear on recruitment procedures once patients respond to mailout]</t>
  </si>
  <si>
    <t>[not much detail but assume same question for all experimental groups as procedure is similar]</t>
  </si>
  <si>
    <t>[conversations with physicians may have differed but consent decisions should be presented the same regardless]</t>
  </si>
  <si>
    <t>[one group used verbal consent. The other was written, however, this was part of the recruitment intervention]</t>
  </si>
  <si>
    <t>[unclear how it was measured/assessed but likely the same for both groups]</t>
  </si>
  <si>
    <t>[same method used for all groups]</t>
  </si>
  <si>
    <t>[limited detail but assume used same question/questionnaire for all participants]</t>
  </si>
  <si>
    <t>[not explicit but appears to be same procedure for both groups]</t>
  </si>
  <si>
    <t>[not explicit but likely same procedure for both groups]</t>
  </si>
  <si>
    <t>[envelopes/asignment to group ocurred after consent was obtained]</t>
  </si>
  <si>
    <t>[same procedure and similar documents for each group]</t>
  </si>
  <si>
    <t>[same procedure for each group]</t>
  </si>
  <si>
    <t>[same procedure for each group and interviewer was blind]</t>
  </si>
  <si>
    <t>[assume same methods for both groups]</t>
  </si>
  <si>
    <t>[assume same questionnaire for both groups]</t>
  </si>
  <si>
    <t>[same questionnaire for both groups]</t>
  </si>
  <si>
    <t>[actual enrollment assessed the same way at all sites]</t>
  </si>
  <si>
    <t>[same questionnaire used for all participants]</t>
  </si>
  <si>
    <t xml:space="preserve">[measuring actual enrollment and using EHR data, same method for all sites] </t>
  </si>
  <si>
    <t>[assume method for calculating recruitment rate was the same for all sites]</t>
  </si>
  <si>
    <t>[same questions posed to all participants]</t>
  </si>
  <si>
    <t>[whatever method was used to assess participation likely the same for all participants. Relatively objective]</t>
  </si>
  <si>
    <t>[same question asked to all participant]</t>
  </si>
  <si>
    <t>[assessment of outcome appears to be the same for all participants and recruiters and patients were blind to intervention]</t>
  </si>
  <si>
    <t>[same procedure for both groups, outcome is objective]</t>
  </si>
  <si>
    <t>[likely same procedures during phone screening for both groups, and outcome is objective]</t>
  </si>
  <si>
    <t>[likely same procedures at all sites, but unclear and multiple trials being recruited to]</t>
  </si>
  <si>
    <t>[likely same procedute for all participants and outcome is objective]</t>
  </si>
  <si>
    <t>[unclear on procedutes in screening visit but assume it was the same for all participants]</t>
  </si>
  <si>
    <t>[same methods for both groups]</t>
  </si>
  <si>
    <t>[lacks some detail on consent procedure but appears to be same methods for both groups]</t>
  </si>
  <si>
    <t>[procedure was the same for all and fairly objective]</t>
  </si>
  <si>
    <t>[method appears to be objective and the same for both groups]</t>
  </si>
  <si>
    <t>[seems like for those providing letters they were asked if they *still* agree vs do they agree. Different language may have been used for those who provided letters of support]</t>
  </si>
  <si>
    <t>4.3 If N/PN/NI to 4.1 and 4.2: Were outcome assessors aware of the intervention received by study participants?</t>
  </si>
  <si>
    <t>[not explicit, but unlikely participants aware of intervention study or group allocation]</t>
  </si>
  <si>
    <t>[patients aware of parent trial allocation in open design but not aware of the two interventions or associated allocation]</t>
  </si>
  <si>
    <t>[outcome assessed by participant who was unaware of intervention]</t>
  </si>
  <si>
    <t>[outcome assessed by participant who was likely unaware of intervention or group]</t>
  </si>
  <si>
    <t>[outcome assessed by participant SR, therefore assessor not likely aware of allocation]</t>
  </si>
  <si>
    <t>[outcome assessed by participant over the phone, therefore assessor not likely aware of allocation]</t>
  </si>
  <si>
    <t>[outcome assessed by patricipant after phone call, not likely aware of intervention]</t>
  </si>
  <si>
    <t>[outcome assessed by site, sites were not aware of intervention]</t>
  </si>
  <si>
    <t>[outcomes reported by sites, sites not aware of intervention]</t>
  </si>
  <si>
    <t>[outcome assessed by participant who likely know of allocation based on receiving information booklet or not]</t>
  </si>
  <si>
    <t>[outcome assessed by participants who were unaware of intervention or allocation]</t>
  </si>
  <si>
    <t>[outcome assessed by participant who did not likely know of intervention]</t>
  </si>
  <si>
    <t>All the participants were informed that they would receive a simulated consent process for a hypothetical trial and were asked to imagine that they were actually being invited toparticipate in that trial.</t>
  </si>
  <si>
    <t>[Outcome assed by participant returning consent form, who were blind to allocation.]</t>
  </si>
  <si>
    <t>[outcome assessed by participant enrolling in study. Unlikely participants were aware of the intervention]</t>
  </si>
  <si>
    <t>[outcome assessed by participants who would be unaware of intervention]</t>
  </si>
  <si>
    <t>[Outcome assessed by participant who was unaware of group]</t>
  </si>
  <si>
    <t>[Outcome assessed by participant enrollment decidsion, they would be unaware of group]</t>
  </si>
  <si>
    <t>[outcome assessed by patient consenting, would likely not be aware of intervention center was assigned to]</t>
  </si>
  <si>
    <t>[outcome assessed by patient participation/response. Unclear if they were aware of intervention group]</t>
  </si>
  <si>
    <t>[outcome determined by participant recruitment to trial, unlikely they were aware of intervention]</t>
  </si>
  <si>
    <t>[outcome determined by participants who were not aware of intervention]</t>
  </si>
  <si>
    <t>[outcome assessed through participation, participants were unaware of intervention]</t>
  </si>
  <si>
    <t>Students were asked to not discuss their responses or what they read with other students. [outcome assessed by participants, likely unaware of group]</t>
  </si>
  <si>
    <t>[outcome assessed by patients who were unaware of study]</t>
  </si>
  <si>
    <t>[outcome assessed by patients who were likely  unaware of group assignement]</t>
  </si>
  <si>
    <t>[outcome assessed by participants who were likely  unaware of group assignement]</t>
  </si>
  <si>
    <t>[unclear but participants not likely aware of intervention. Outcome assessed by participant]</t>
  </si>
  <si>
    <t>Data collection was managed by the CALGB Statistical Center (Durham, NC). Data quality was ensured by careful review of data by CALGB Statistical Center staff and by the study chairperson. [outcome was enrollment in various studies, assume data center pulled these values and therefore likely blind to intervention]</t>
  </si>
  <si>
    <t>[outcome asessed by patient who was unlikely aware of allocated intervention]</t>
  </si>
  <si>
    <t>[unclear what was explained to participants or if they were aware of allocated intervention]</t>
  </si>
  <si>
    <t>[outcome assessed by participant who was unaware of intervention or group assignment]</t>
  </si>
  <si>
    <t>[outcome assessed by participant, unclear if they knew intervention group but unlikely]</t>
  </si>
  <si>
    <t>[outcome assessed by participant who was not likely aware of intervention or group assigned, however, what patients knew about the study was not entirely clear]</t>
  </si>
  <si>
    <t>[outcome assesed by participant who is likely aware of intervention group]</t>
  </si>
  <si>
    <t>[outcome assessed by participant who was not likely aware of group allocation]</t>
  </si>
  <si>
    <t>[outcome assessed by participant who was not likely aware of group allocation or intervention]</t>
  </si>
  <si>
    <t>[outcome assessed by participant who may have been aware of group allocation]</t>
  </si>
  <si>
    <t>[outcome assessed by participant choosing to enroll in study who would not likely be aware of group assignment or intervention at all]</t>
  </si>
  <si>
    <t>[outcome assessed by participant and intervention group was aware of allocation]</t>
  </si>
  <si>
    <t>[outcome assessed by participant, unclear if aware of assignement but likely ok]</t>
  </si>
  <si>
    <t>[outcome assessed by participant joining trial, who was not aware of interventon]</t>
  </si>
  <si>
    <t>[paticipants may be aware of group they are part of]</t>
  </si>
  <si>
    <t>[outcome assessed by participant enrolling, unlikely they had any knowledge of intervention or allocation]</t>
  </si>
  <si>
    <t>[participants assessed outcome through self-report]</t>
  </si>
  <si>
    <t>[outcome assessed by actual participation, unlikely prticipants were aware of allocated group but overall unclear]</t>
  </si>
  <si>
    <t>[outcomes assessed by participants who may have been aware of intervention due to nature of intervention]</t>
  </si>
  <si>
    <t>[outcome assessed by patient who was unaware of intervention]</t>
  </si>
  <si>
    <t>[outcome assessed by patient who was likely unaware of intervention or allocation]</t>
  </si>
  <si>
    <t>[outcome assessed by participant who was not aware of intervention or group]</t>
  </si>
  <si>
    <t>[outcome assessed by participant who may have been aware of intervention group]</t>
  </si>
  <si>
    <t>[outcome assessed by patient who was not aware of intervention]</t>
  </si>
  <si>
    <t>[outcome assessed by patient who was not aware of intervention, but they were aware of the trial design allocated]</t>
  </si>
  <si>
    <t>[outcome assessed by patient who was not aware of intervention or groups]</t>
  </si>
  <si>
    <t>[measure was objective and  assessed by uploading of assay data, assessor not aware of group]</t>
  </si>
  <si>
    <t>4.4 If Y/PY/NI to 4.3: Could assessment of the outcome have been influenced by knowledge of intervention received?</t>
  </si>
  <si>
    <t>[rate of decision to participate is low in both groups and not statistically significant, unlikely knowledge affected outcome]</t>
  </si>
  <si>
    <t>[no significant intervention effect in willingness to participate]</t>
  </si>
  <si>
    <t>[only technology type varied between groups unlikely this knowledge affects responses to questions]</t>
  </si>
  <si>
    <t>[possible that participants were more or less likely to participate knowing they were receiving guidance regarding trials]</t>
  </si>
  <si>
    <t>[possible that participants were more or less agreeable knowing which group they were in]</t>
  </si>
  <si>
    <t>[possible that intervention group knowledge influenced their responses]</t>
  </si>
  <si>
    <t>[possible participants endorsed study participantion differently based on knowledge of group assigned]</t>
  </si>
  <si>
    <t>[possible participants answered positively knowing which group they were in]</t>
  </si>
  <si>
    <t>[possible that knowledge of group influenced participation in a trial]</t>
  </si>
  <si>
    <t>4.5 If Y/PY/NI to 4.4: Is it likely that assessment of the outcome was influenced by knowledge of intervention received?</t>
  </si>
  <si>
    <t>[unlikely that actual participation would be influenced by knowledge of intervention]</t>
  </si>
  <si>
    <t>[Unlinkely participants chose to participate due to knowledge of intervention alone vs the impact of the intervention itself]</t>
  </si>
  <si>
    <t>[unlinley participants were swayed by possible allocation knowledge as they were making important health care decisions for participation in a real cancer trial]</t>
  </si>
  <si>
    <t>[unlikely participants were motivated to answer differenlty knowing which group they were in]</t>
  </si>
  <si>
    <t>[unlinkely that knowledge influenced participant responses since the outcome is relatively objective]</t>
  </si>
  <si>
    <t>[unlikely that knowledge affected response outcomes, and unclear if respondesnts were actually aware of allocation]</t>
  </si>
  <si>
    <t>[participation is fairly objective way to measure and unlikely participants would enroll in a real study based on knowledge of intervention, participation also confirmed by study coordinators]</t>
  </si>
  <si>
    <t>[unlinkely this was the case because most participants consented in both groups, and were making real consent decisions which are unlikely influenced by knowledge of intervention vs intervention itself]</t>
  </si>
  <si>
    <t>[unlikely that participants possible knowledge of group assignment would influence actual trial participation]</t>
  </si>
  <si>
    <t>4. Risk-of-bias judgement</t>
  </si>
  <si>
    <t>4. Rationale for overridden judgement</t>
  </si>
  <si>
    <t>5. Risk of bias in selection of the reported result</t>
  </si>
  <si>
    <t>5.1 Were the data that produced this result analysed in accordance with a pre-specified analysis plan that was finalized before unblinded outcome data were available for analysis?</t>
  </si>
  <si>
    <t>We anticipated a 10-15% increase in the consent rate due to the enhanced format. To have 80% power to detect
an absolute difference of 12% (53% versus 65%, a 23% relative increase), we needed
526 patients (263/group). We thus planned to randomly assign 526 patients (263/group) to receive either standard or enhanced format
consenting documents.</t>
  </si>
  <si>
    <t>Assuming a 1:2 randomization ratio, it was calculated that 540 people would be required to estimate a relative difference in recruitment of 20%, i.e., difference from a 60 to 72% (with 80% power, 2P 0.05) between the trial &lt; groups.</t>
  </si>
  <si>
    <t>To detect a 33% reduction in the proportion of women entering a trial when a placebo was included, with 85% power at the 5% significance level, would require 445 women, assuming that the proportion willing to enter a trial without a placebo arm was 40%.</t>
  </si>
  <si>
    <t>To find an increase in willingness for future participation of 30% (50% vs. 80% ), a sample size of 45 women per group was required (CX = 0.05 Z-tailed, p = 0.2).</t>
  </si>
  <si>
    <t>We calculated that a sample size of 1,360 individuals (680 in each group) would be needed to have 0.80 power at a 0.05 significance level to detect a 50% relative increase in the proportion of patients who attend for eligibility screening with the study nurse based on an assumed control event (attendance) rate of 10%.</t>
  </si>
  <si>
    <t>Willingness to participate was the primary outcome that motivated the sample size. […] To support the exploratory multivariable modeling described below, we increased this number to 150 patients per group.</t>
  </si>
  <si>
    <t>Differences in recruited persons between the groups were tested with Pearson’s chi-square test, and effects were estimated with odds ratios (OR) and number needed to treat (NNT).</t>
  </si>
  <si>
    <t>For categorical data group differences were tested using the Fisher ’ s exact test.[…] All reported p-values are two-sided and all analyses of differences between randomization groups were performed using intention-to-treat.</t>
  </si>
  <si>
    <t xml:space="preserve">The study had 90% power (p=0.05) to detect a difference between randomised groups in the median time to half the randomisation target being achieved in 2 months and a difference between randomised groups in the median number of participants recruited of 9 or greater. Analyses were done according to the principal of intention to treat. </t>
  </si>
  <si>
    <t>All analyseswere 2 tailed, where applicable,with a = .05.</t>
  </si>
  <si>
    <t>Odds ratios (ORs) and 95% confidence intervals (CIs) for each of the three pairwise comparisons were obtained from mixed logistic regression
models adjusting for PIS allocation as a fixed effect and trial centre as a random effect.</t>
  </si>
  <si>
    <t>Separate analyses were conducted to examine
effects of assigned condition on each of the five outcomes (attitudes toward CTs, knowledge about CTs, self efficacy for CT decision making, receptivity to CT information, and intention to participate in CT). Stratifying by condition, the Wilcoxon signed rank test was used to determine if the improvement in each outcome after receiving the intervention was equal to zero. The Wilcoxon rank sum test was then used to determine if there was a
difference in the outcome between conditions.</t>
  </si>
  <si>
    <t>Using chi!square analyses with the continuity correction, we compared the two groups with regard to [...] the proportion of phone screen positives who were randomized.</t>
  </si>
  <si>
    <t>Differences among the groups were evaluated using chi2 tests or one-way analysis of variance as appropriate; Scheffe´’s F test was used for post hoc comparisons. P &lt; 0.05 was
considered statistically significant. Data are expressed as percent or mean +/- sd.</t>
  </si>
  <si>
    <t>Two-sample t, Wilcoxon’s Rank Sum, and chi-square and Fisher’s exact tests were used to
assess differences in patient characteristics and study endpoints between patient subgroups.</t>
  </si>
  <si>
    <t>The sample size calculation based on an estimated
24% response rate to the first mailing, 90% power and a 5% significance level, indicated 1149 families in each group would allow a difference in response rate of 25% (from 24% to 30%) to be detected.</t>
  </si>
  <si>
    <t>Data were analysed using two factor analysis of covariance
(ANCOVA) procedures, with a measure of ‘‘venturesomeness’’35
as the covariate. Separate analyses were conducted for each of the five dependent variables.</t>
  </si>
  <si>
    <t>[analysis plan not reported but willingness to participate reported for both groups]</t>
  </si>
  <si>
    <t>[analysis plan not reported]</t>
  </si>
  <si>
    <t>[analysis plan not reported for outcome of interest, other analysis plans specified]</t>
  </si>
  <si>
    <t>We estimated the risk difference and 95% confidence intervals of full registration or consenting to join the trial at 2 weeks using Fisher’s exact test.</t>
  </si>
  <si>
    <t>Efficacy of the intervention was assessed by testing for differences in percentage of accrual of older cancer
patients to treatment trials between the standard information and educational intervention arms during the year after the educational symposium and during the year after the case discussion
seminar, compared with baseline accrual</t>
  </si>
  <si>
    <t xml:space="preserve">Random effects models, with randomization unit as the random effect, were used in the analysis. </t>
  </si>
  <si>
    <t>For the purposes of the analysis, the response categories were collapsed to “agree or strongly agree,” “neither agree or disagree,” and “disagree or strongly disagree,” and chi-square tests were used to compare responses between the tablet computer and IVRS groups.</t>
  </si>
  <si>
    <t>Outcomes were first described separately by arm, and then compared using logistic regression to estimate the between-group odds ratio (OR) and corresponding 95 % confidence interval (CI) on the basis of the intention-to-treat principle. […] The statistician conducting the analyses remained blind to allocation until all analyses were completed.</t>
  </si>
  <si>
    <t>Two-sample t tests and Fisher’s exact test tests were used to assess differences in patient characteristics and study outcomes between study arms.</t>
  </si>
  <si>
    <t>In each unit, proportions of patients allowing access to
their data or adjudged eligible for the trial were compared
x2 by x2-tests, or Fisher’s exact tests when sample sizes
were small. As numbers and findings differed in the two units, they were combined by Mantel Haenzel x2-tests.</t>
  </si>
  <si>
    <t>[analysis plan reported did not include enrollment outcomes, but assume they were planned in advance with other measures]</t>
  </si>
  <si>
    <t>We conducted factorial ANOVAs for all outcomes to examine the main and interactive effects of disease, disease severity, and disclosure type. When we found a main effect for disclosure type (P&lt;.05), we examined all pairwise comparisons using independent-samples t tests.</t>
  </si>
  <si>
    <t>The proportion of patients recruited to the trial was calculated for the two groups (full or short PIL received). The
difference between the recruitment proportions was calculated along with the corresponding 95% confidence interval (CI). A Z-test for differences in proportions was conducted to test for statistically significant differences between the two groups. A significance level of P&lt;0.05 was used.</t>
  </si>
  <si>
    <t>[methods unclear]</t>
  </si>
  <si>
    <t>Fisher’s exact test was used to assess for simple differences in proportions among categorical variables, including rates of participation in clinical trials across the CI and UC conditions.</t>
  </si>
  <si>
    <t>Recruitment rates among the groups were compared using chi-square analysis. [not much detail on blind data but likely ok due to nature of outcome]</t>
  </si>
  <si>
    <t>We separately analyzed the effect of mode on identification of hazardous drinking, future trial participation, and recruitment success with nonlinear mixed models, using generalized
estimating equations to handle facility clustering effect, with binomial distribution and a logit link function (Zeger and Liang, 1986). The three modes of questionnaire administration
were included as main effects, while controlling for facility and patient age and sex. [not much detail on blind data but likely ok due to nature of outcome]</t>
  </si>
  <si>
    <t>Patients were randomized until a sample size of approximately 1,000 was obtained to provide
80% power, with a 5% significance level, to detect a difference of 9%. […] Consenting participants were compared between experimental groups using
the chi-square test of independence.</t>
  </si>
  <si>
    <t>The unadjusted OR of consent in the intervention versus the control group is presented. 95% confidence intervals were calculated using Fisher's exact test.</t>
  </si>
  <si>
    <t xml:space="preserve">All hypotheses and main analyses were prespecified prior to any visualization of participant responses. </t>
  </si>
  <si>
    <t>The main comparison of the primary end point between the study arms was performed using logistic regression using all randomised patients. [unclear if pre-specified but also did a power calculation so likely had analyses planned in advance]</t>
  </si>
  <si>
    <t>Separate analyses of covariance were conducted to examine effects of intervention assignment on the five outcomes. [no mention of pre-specified but likely ok]</t>
  </si>
  <si>
    <t>Scores from the questionnaire were analysed by an independent samples t test. [no mention of pre-specified but likely ok due to nature of outcome]</t>
  </si>
  <si>
    <t>The chi-square test was also used to test across information groups for differences in the proportion of respondents who would accept or refuse trial entry. [pre-specified not mentioned but likely ok due to nature of outcome]</t>
  </si>
  <si>
    <t>[lack info but due to simplicty of outcomes analysis is appropriate and likely pre-specified]</t>
  </si>
  <si>
    <t>Secondary outcomes included binary and continuous variables and were analyzed by comparison of proportions and comparison of means respectively, with adjustment for clustering and stratification by state and location. [pre-specified not mentioned but likely ok]</t>
  </si>
  <si>
    <t>Proportions of diverse participants recruited in intervention and control sites were compared using a logistic regression model and generalized estimating equations’ methodology to adjust for clustering, more powerful than the test of proportions used in sample size calculation.</t>
  </si>
  <si>
    <t>Prior to launching the full 2-group study, we
used pilot data to determine that: (a) given a minimum of 22 participants in each study group, our information understanding measure (described below) would be able to detect, with alpha = 0.05 and power = 90%, an across-group difference of 2 points, which we thought would be clinically noteworthy; and (b) given a minimum of 50 in each group, we would be able to detect, assuming a standard trial entry rate of 0.60, alpha = 0.05, and power = 80%, a 25% across-group difference in proportions of participants who say they would agree to clinical trial entry.</t>
  </si>
  <si>
    <t>The primary outcome of the study was recruitment rate, based on an effect size of the TRANSFoRm system increasing recruitment of subjects by 75% (RR 1.75, based on a baseline of 20% in the control arm.[unclear if pre-specified but appear to calculate expected effect size, likely ok]</t>
  </si>
  <si>
    <t>Full details of the statistical methodology can be found in the published Statistical Analysis Plan [11].</t>
  </si>
  <si>
    <t>Based on our past experience with trial enrollment, we assumed a baseline trial enrollment rate of 6% in the control group. We sought a minimal sample size of 210 individuals (105 in each arm) by sampling 3 clusters with at least 105 subjects in the intervention group and 3 clusters with 105 subjects in the control
group. This would enable us to achieve 80% power to detect a difference between the group proportions of at least 15% (ie, 21% of individuals in the intervention group) using the two-sided Z test (unpooled) at a 5% significance level. [not explicitly pre-specified but did estimate required sample size for expected effect]</t>
  </si>
  <si>
    <t>We tested the effect of letter type (targeted vs standard) using chisquare and Fisher’s exact tests, overall and within racial/ethnic and linguistic subgroups, at a significance level of a = .05. We calculated effect sizes as odds ratios (ORs) with 95% confidence intervals (CIs). [no indication if pre-specified]</t>
  </si>
  <si>
    <t>Analyses were conducted in line with a standard statistical plan developed at Barts and the London Pragmatic Clinical Trials Unit.</t>
  </si>
  <si>
    <t>A power calculation was therefore completed, based on 80% power 5%
significance level, indicating a total sample size of 3300. [no mention of pre-specified but justify sample size so plikely had a plan ahead of time]</t>
  </si>
  <si>
    <t>[no mention of a plan or power calculation]</t>
  </si>
  <si>
    <t>Negative binomial regression was used to estimate the ratio of the number of new recruits in 2013 between the control and intervention groups, while adjusting for 2012 baseline data. [no mention of pre-specified butalso conducted power calculation]</t>
  </si>
  <si>
    <t>[no mention of pre-specified plan but did calculate power/sample size for main outcome (not the outcome of interest here)]</t>
  </si>
  <si>
    <t>[no mention of a pre-specified plan or sample size/power analysis, but outcomes presented is all that is needed]</t>
  </si>
  <si>
    <t>[plan not clearly pre-specified but they did a sample/power calculation in advance so likely had some analysis plan already set]</t>
  </si>
  <si>
    <t>[plan not clearly pre-specified but they did a sample/power calculation in advance so likely had an analysis plan already set]</t>
  </si>
  <si>
    <t>[calculated required sample size for parent trial not recruitment intervention, no evidence of pre-specified plan]</t>
  </si>
  <si>
    <t>Is the numerical result being assessed likely to have been selected, on the basis of the results, from...</t>
  </si>
  <si>
    <t>5.2. ... multiple eligible outcome measurements (e.g. scales, definitions, time points) within the outcome domain?</t>
  </si>
  <si>
    <t>[outcome assessed at one time in one way]</t>
  </si>
  <si>
    <t>[outcome only assessed one way at one time]</t>
  </si>
  <si>
    <t>[outcome assessed at two time points, both are reported]</t>
  </si>
  <si>
    <t>[all outcomes mentioned were reported]</t>
  </si>
  <si>
    <t>[only outcome measurement possible is hypothetical participation]</t>
  </si>
  <si>
    <t>[willingness only assessed via single likert question]</t>
  </si>
  <si>
    <t>[participation only assessed by actual study enrollment]</t>
  </si>
  <si>
    <t>[assessed actual recruitment]</t>
  </si>
  <si>
    <t>[assessed actual decisions]</t>
  </si>
  <si>
    <t>[only assessed participation decision at follow-up]</t>
  </si>
  <si>
    <t>[only one way to assess actual participation decision]</t>
  </si>
  <si>
    <t>[outcome assessed using the same likert scale for all scenarios]</t>
  </si>
  <si>
    <t>[outcome assessed by one y/n question]</t>
  </si>
  <si>
    <t>[consent to participate only assessed one way]</t>
  </si>
  <si>
    <t>[willingness to participate only assessed one way]</t>
  </si>
  <si>
    <t>[enrollment only assessed one way]</t>
  </si>
  <si>
    <t>[only one outcome available]</t>
  </si>
  <si>
    <t>The outcome variable was intent to enroll in the STAR trial. We used two definitions of intent. The primary 'might', definition of intent was responses that women 'probably', 'definitely' or would participate if eligible (vs. would not participate, unsure, and refused). A more stringent 'probably' definition was restricted to women who or definitely would participate (vs. might, would not participate, unsure, or refused). [only report less stringent definition in sufficient detail]</t>
  </si>
  <si>
    <t>[all outcomes reported]</t>
  </si>
  <si>
    <t>[only one outcome assessed and reported]</t>
  </si>
  <si>
    <t>[only one outcome, reported as planned]</t>
  </si>
  <si>
    <t>[only one outcome/ time point for willingness to participate]</t>
  </si>
  <si>
    <t>[only one outcome/ time point for participation decision]</t>
  </si>
  <si>
    <t>[only one way to assess actual participation]</t>
  </si>
  <si>
    <t>Referral and enrollment were tracked via the WHI database during the period of the
Embajadora recruitment study. [only one way to assess outcome]</t>
  </si>
  <si>
    <t>[only one way to assess attempted registration]</t>
  </si>
  <si>
    <t>[only one way to assess consent to trial]</t>
  </si>
  <si>
    <t>[all measuerements reported]</t>
  </si>
  <si>
    <t>[timeframe was the same in both groups and values reported as planned]</t>
  </si>
  <si>
    <t>[only one question and timepoint for outcome]</t>
  </si>
  <si>
    <t>[all outcome measurements reported]</t>
  </si>
  <si>
    <t>[outcome only measured in one way]</t>
  </si>
  <si>
    <t>[all available outcomes reported and only one timepoint]</t>
  </si>
  <si>
    <t>[actual enrolment only measured one way at one time. Also measured hypothetical participation at baseline]</t>
  </si>
  <si>
    <t>[outcome only assessed one way and at one time]</t>
  </si>
  <si>
    <t>[outcome only assessed one way and at one time (over a period of months)]</t>
  </si>
  <si>
    <t>[outcome only assessed at one time and one way]</t>
  </si>
  <si>
    <t>[outcome assessed at one time and one way]</t>
  </si>
  <si>
    <t>[end point measured at one time and in one way]</t>
  </si>
  <si>
    <t>[outcome measured at one time and in one way]</t>
  </si>
  <si>
    <t>[outcome measured  in one way only]</t>
  </si>
  <si>
    <t>[outcome measured  once, but in two ways, both outcomes reported]</t>
  </si>
  <si>
    <t>[all outcomes measured are reported]</t>
  </si>
  <si>
    <t>[outcomes measured once for each participant]</t>
  </si>
  <si>
    <t>[outcomes measured monthly for all sites]</t>
  </si>
  <si>
    <t>[outcome assessed at two time points and both reported]</t>
  </si>
  <si>
    <t>[outcome assessed once at end of study]</t>
  </si>
  <si>
    <t>[outcome assessed one way and at one time]</t>
  </si>
  <si>
    <t>[outcomes not presented by group for willingness or actual consent even though this data was available, not even group means]</t>
  </si>
  <si>
    <t>[outcome assessed at 3 timepoints all reported]</t>
  </si>
  <si>
    <t>[outcome only assessed one way and once per participant]</t>
  </si>
  <si>
    <t>[methods unclear but likely only one measurement per site per study]</t>
  </si>
  <si>
    <t>5.3 ... multiple eligible analyses of the data?</t>
  </si>
  <si>
    <t>[all analyses reported as planned]</t>
  </si>
  <si>
    <t>[consent to participate not reported by explanation received or not, only UK vs USA leaflet, consent may differ across explanation groups]</t>
  </si>
  <si>
    <t>[analyses reported as outlined in analysis plan]</t>
  </si>
  <si>
    <t>[analyses appropriate to outcomes measures]</t>
  </si>
  <si>
    <t>[analyses appropriate to outcomes]</t>
  </si>
  <si>
    <t>[analyses appropriate to data]</t>
  </si>
  <si>
    <t>[analyses reported as planned]</t>
  </si>
  <si>
    <t>[analyses conducted as planned but not reported in full/ Only report less stringent outcome definitions in full]</t>
  </si>
  <si>
    <t>[only one way to examine recruitment outcomes]</t>
  </si>
  <si>
    <t>[outcomes reported in full]</t>
  </si>
  <si>
    <t>[no plan reported for outcome of interest but outcomes reported in full]</t>
  </si>
  <si>
    <t>[did not report outcomes by personnel who delivered screening in site 1 study]</t>
  </si>
  <si>
    <t>[analyses reported as planned</t>
  </si>
  <si>
    <t>Referral and enrollment were tracked via the WHI database during the period of the
Embajadora recruitment study. [no analysis presented but number of recruited participants is]</t>
  </si>
  <si>
    <t>[reorted all outcomes mentioned]</t>
  </si>
  <si>
    <t>[unclear on analysis plan but outcomes collected all reported]</t>
  </si>
  <si>
    <t>[all outcomes collected were reported]</t>
  </si>
  <si>
    <t>[lack of information on analysis but all outcomes collected are reported]</t>
  </si>
  <si>
    <t>[analyses reported as planned, but not presented in a way we can use in review]</t>
  </si>
  <si>
    <t>[analysis reported as outlined in mehtods]</t>
  </si>
  <si>
    <t>[no analysis was presented for the outcome, only group means in table 3]</t>
  </si>
  <si>
    <t>[no analysis presented for outcomes]</t>
  </si>
  <si>
    <t>[results reported as planned]</t>
  </si>
  <si>
    <t>[results reported as indicated in methods]</t>
  </si>
  <si>
    <t>[all analyses done appear to be reported]</t>
  </si>
  <si>
    <t>[no plan presented, outcome reported sufficient for this review]</t>
  </si>
  <si>
    <t>[outcome could have been analysed in a number of ways and with no clear plan its possible researchers analysed in a biased way]</t>
  </si>
  <si>
    <t>5. Risk-of-bias judgement</t>
  </si>
  <si>
    <t>5. Rationale for overridden judgement</t>
  </si>
  <si>
    <t>Overall RoB</t>
  </si>
  <si>
    <t>Overall risk-of-bias judgement</t>
  </si>
  <si>
    <t>Rationale for overridden judgement</t>
  </si>
  <si>
    <t>[upgrading from some concern to high because there was a serious lack of method reporting in this study and many jusdgements were based on a lack of information]</t>
  </si>
  <si>
    <t>[some concern in at least 3 areas due to lack of reporting, upgrading final jusdgement from "some concerns" to "high". Similar rating in Treweek]</t>
  </si>
  <si>
    <t>[algorithm assessd risk as "High" due to differing methods to assess outcome, however, because this was part of the recruitment intervention and all other domains were "low", downgrading final RoB to "Some concerns"]</t>
  </si>
  <si>
    <t>RoB 2.0</t>
  </si>
  <si>
    <t>Row #</t>
  </si>
  <si>
    <t>Elaboration</t>
  </si>
  <si>
    <t>Response Labels</t>
  </si>
  <si>
    <t>Initials for the current data extractor</t>
  </si>
  <si>
    <t>First author's last name and publication year</t>
  </si>
  <si>
    <t>Answer ‘Yes’ if a random component was used in the sequence generation process. Examples include computer-generated random numbers; reference to a random number table; coin tossing; shuffling cards or envelopes; throwing dice; or drawing lots. Minimization is generally implemented with a random element (at least when the scores are equal), so an allocation sequence that is generated using minimization should generally be considered to be random.
Answer ‘No’ if no random element was used in generating the allocation sequence or the sequence is predictable. Examples include alternation; methods based on dates (of birth or admission); patient record numbers; allocation decisions made by clinicians or participants; allocation based on the availability of the intervention; or any other systematic or haphazard method.
Answer ‘No information’ if the only information about randomization methods is a statement that the study is randomized.
In some situations a judgement may be made to answer ‘Probably no’ or ‘Probably yes’. For example, , in the context of a large trial run by an experienced clinical trials unit, absence of specific information about generation of the randomization sequence, in a paper published in a journal with rigorously enforced word count limits, is likely to result in a response of ‘Probably yes’ rather than ‘No information’. Alternatively, if other (contemporary) trials by the same investigator team have clearly used non-random sequences, it might be reasonable to assume that the current study was done using similar methods.</t>
  </si>
  <si>
    <t>Answer ‘Yes’ if the trial used any form of remote or centrally administered method to allocate interventions to participants, where the process of allocation is controlled by an external unit or organization, independent of the enrolment personnel (e.g. independent central pharmacy, telephone or internet-based randomization service providers).
Answer ‘Yes’ if envelopes or drug containers were used appropriately. Envelopes should be opaque, sequentially numbered, sealed with a tamper-proof seal and opened only after the envelope has been irreversibly assigned to the participant. Drug containers should be sequentially numbered and of identical appearance, and dispensed or administered only after they have been irreversibly assigned to the participant. This level of detail is rarely provided in reports, and a judgement may be required to justify an answer of ‘Probably yes’ or ‘Probably no’.
Answer ‘No’ if there is reason to suspect that the enrolling investigator or the participant had knowledge of the forthcoming allocation.</t>
  </si>
  <si>
    <t>Note that differences that are compatible with chance do not lead to a risk of bias. A small number of differences identified as ‘statistically significant’ at the conventional 0.05 threshold should usually be considered to be compatible with chance.
Answer ‘No’ if no imbalances are apparent or if any observed imbalances are compatible with chance.
Answer ‘Yes’ if there are imbalances that indicate problems with the randomization process, including:
(1) substantial differences between intervention group sizes, compared with the intended allocation ratio; or
(2) a substantial excess in statistically significant differences in baseline characteristics between intervention groups, beyond that expected by chance; or
(3) imbalance in one or more key prognostic factors, or baseline measures of outcome variables, that is very unlikely to be due to chance and for which the between-group difference is big enough to result in bias in the intervention effect estimate.
Also answer ‘Yes’ if there are other reasons to suspect that the randomization process was problematic:
(4) excessive similarity in baseline characteristics that is not compatible with chance.
Answer ‘No information’ when there is no useful baseline information available (e.g. abstracts, or studies that reported only baseline characteristics of participants in the final analysis).
The answer to this question should not influence answers to questions 1.1 or 1.2. For example, if the trial has large baseline imbalances, but authors report adequate randomization methods, questions 1.1 and 1.2 should still be answered on the basis of the reported adequate methods, and any concerns about the imbalance should be raised in the answer to the question 1.3 and reflected in the domain-level risk-of-bias judgement.
Trialists may undertake analyses that attempt to deal with flawed randomization by controlling for imbalances in prognostic factors at baseline. To remove the risk of bias caused by problems in the randomization process, it would be necessary to know, and measure, all the prognostic factors that were imbalanced at baseline. It is unlikely that all important prognostic factors are known and measured, so such analyses will at best reduce the risk of bias. If review authors wish to assess the risk of bias in a trial that controlled for baseline imbalances in order to mitigate failures of randomization, the study should be assessed using the ROBINS-I tool.</t>
  </si>
  <si>
    <t>Open-ended text box to explain why suggested judgement was overridden.</t>
  </si>
  <si>
    <r>
      <t>2a. Risk of bias due to deviations from the intended intervention (effect of</t>
    </r>
    <r>
      <rPr>
        <b/>
        <sz val="11"/>
        <color indexed="8"/>
        <rFont val="Calibri"/>
        <family val="2"/>
      </rPr>
      <t xml:space="preserve"> assignment</t>
    </r>
    <r>
      <rPr>
        <sz val="11"/>
        <color theme="1"/>
        <rFont val="Calibri"/>
        <family val="2"/>
        <scheme val="minor"/>
      </rPr>
      <t xml:space="preserve"> to intervention) </t>
    </r>
  </si>
  <si>
    <t>If participants are aware of their assigned intervention it is more likely that health-related behaviours will differ between the intervention groups. Blinding participants, most commonly through use of a placebo or sham intervention, may prevent such differences. If participants experienced side effects or toxicities that they knew to be specific to one of the interventions, answer this question ‘Yes’ or ‘Probably yes’.</t>
  </si>
  <si>
    <t>If carers or people delivering the interventions are aware of the assigned intervention then its implementation, or administration of non-protocol interventions, may differ between the intervention groups. Blinding may prevent such differences. If participants experienced side effects or toxicities that carers or people delivering the interventions knew to be specific to one of the interventions, answer question ‘Yes’ or ‘Probably yes’. If randomized allocation was not concealed, then it is likely that carers and people delivering the interventions were aware of participants' assigned intervention during the trial.</t>
  </si>
  <si>
    <t>For the effect of assignment to intervention, this domain assesses problems that arise when changes from assigned intervention that are inconsistent with the trial protocol arose because of the trial context. We use the term trial context to refer to effects of recruitment and engagement activities on trial participants and when trial personnel (carers or people delivering the interventions) undermine the implementation of the trial protocol in ways that would not happen outside the trial. For example, the process of securing informed consent may lead participants subsequently assigned to the comparator group to feel unlucky and therefore seek the experimental intervention, or other interventions that improve their prognosis.
Answer ‘Yes’ or ‘Probably yes’ only if there is evidence, or strong reason to believe, that the trial context led to failure to implement the protocol interventions or to implementation of interventions not allowed by the protocol.
Answer ‘No’ or ‘Probably no’ if there were changes from assigned intervention that are inconsistent with the trial protocol, such as non-adherence to intervention, but these are consistent with what could occur outside the trial context.
Answer ‘No’ or ‘Probably no’ for changes to intervention that are consistent with the trial protocol, for example cessation of a drug intervention because of acute toxicity or use of additional interventions whose aim is to treat consequences of one of the intended interventions.
If blinding is compromised because participants report side effects or toxicities that are specific to one of the interventions, answer ‘Yes’ or ‘Probably yes’ only if there were changes from assigned intervention that are inconsistent with the trial protocol and arose because of the trial context.
The answer ‘No information’ may be appropriate, because trialists do not always report whether deviations arose because of the trial context.</t>
  </si>
  <si>
    <t>Changes from assigned intervention that are inconsistent with the trial protocol and arose because of the trial context will impact on the intervention effect estimate if they affect the outcome, but not otherwise.</t>
  </si>
  <si>
    <t>Changes from assigned intervention that are inconsistent with the trial protocol and arose because of the trial context are more likely to impact on intervention effect estimate if they are not balanced between the intervention groups.</t>
  </si>
  <si>
    <t>2a Part 1 judgement</t>
  </si>
  <si>
    <t>Interim judgement for questions 2.1a, 2.2a, 2.3a, 2.4a, and 2.5a. Calculation based on Table 6 below.</t>
  </si>
  <si>
    <t>Both intention-to-treat (ITT) analyses and modified intention-to-treat (mITT) analyses excluding participants with missing outcome data should be considered appropriate. Both naïve ‘per-protocol’ analyses (excluding trial participants who did not receive their assigned intervention) and ‘as treated’ analyses (in which trial participants are grouped according to the intervention that they received, rather than according to their assigned intervention) should be considered inappropriate. Analyses excluding eligible trial participants post-randomization should also be considered inappropriate, but post-randomization exclusions of ineligible participants (when eligibility was not confirmed until after randomization, and could not have been influenced by intervention group assignment) can be considered appropriate.</t>
  </si>
  <si>
    <t>This question addresses whether the number of participants who were analysed in the wrong intervention group, or excluded from the analysis, was sufficient that there could have been a substantial impact on the result. It is not possible to specify a precise rule: there may be potential for substantial impact even if fewer than 5% of participants were analysed in the wrong group or excluded, if the outcome is rare or if exclusions are strongly related to prognostic factors.</t>
  </si>
  <si>
    <t>Interim judgement for questions 2.6a and 2.7a. Calculation based on Table 6 below.</t>
  </si>
  <si>
    <r>
      <t xml:space="preserve">2b. Risk of bias due to deviations from the intended interventions (effect of </t>
    </r>
    <r>
      <rPr>
        <b/>
        <sz val="11"/>
        <color indexed="8"/>
        <rFont val="Calibri"/>
        <family val="2"/>
      </rPr>
      <t>adhering</t>
    </r>
    <r>
      <rPr>
        <sz val="11"/>
        <color theme="1"/>
        <rFont val="Calibri"/>
        <family val="2"/>
        <scheme val="minor"/>
      </rPr>
      <t xml:space="preserve"> to intervention)</t>
    </r>
  </si>
  <si>
    <t>the intervention groups. Blinding participants, most commonly through use of a placebo or sham intervention, may prevent such differences. If participants experienced side effects or toxicities that they knew to be specific to one of the interventions, answer this question ‘Yes’ or ‘Probably yes’.</t>
  </si>
  <si>
    <t>If carers or people delivering the interventions are aware of the assigned intervention then its implementation, or administration of non-protocol interventions, may differ between the intervention groups. Blinding may prevent such differences. If participants experienced side effects or toxicities that carers or people delivering the interventions knew to be specific to one of the interventions, answer ‘Yes’ or ‘Probably yes’. If randomized allocation was not concealed, then it is likely that carers and people delivering the interventions were aware of participants' assigned intervention during the trial.</t>
  </si>
  <si>
    <t>This question is asked only if the preliminary considerations specify that the assessment will address imbalance of important non-protocol interventions between intervention groups. Important non-protocol interventions are the additional interventions or exposures that: (1) are inconsistent with the trial protocol; (2) trial participants might receive with or after starting their assigned intervention; and (3) are prognostic for the outcome. Risk of bias will be higher if there is imbalance in such interventions between the intervention groups.</t>
  </si>
  <si>
    <t>This question is asked only if the preliminary considerations specify that the assessment will address failures in implementing the intervention that could have affected the outcome. Risk of bias will be higher if the intervention was not implemented as intended by, for example, the health care professionals delivering care. Answer ‘No’ or ‘Probably no’ if implementation of the intervention was successful for most participants.</t>
  </si>
  <si>
    <t>This question is asked only if the preliminary considerations specify that the assessment will address non-adherence that could have affected participants’ outcomes. Non-adherence includes imperfect compliance with a sustained intervention, cessation of intervention, crossovers to the comparator intervention and switches to another active intervention. Consider available information on the proportion of study participants who continued with their assigned intervention throughout follow up, and answer ‘Yes’ or ‘Probably yes’ if the proportion who did not adhere is high enough to raise concerns. Answer ‘No’ for studies of interventions that are administered once, so that imperfect adherence is not possible, and all or most participants received the assigned intervention.</t>
  </si>
  <si>
    <t>2.6b. If N/PN/NI to 2.3b, or Y/PY/NI to 2.4b or 2.5b: Was an appropriate analysis used to estimate the effect ofadhering to intervention?</t>
  </si>
  <si>
    <t>Both ‘ naïve ‘per-protocol’ analyses (excluding trial participants who did not receive their allocated intervention) and ‘as treated’ analyses (comparing trial participants according to the intervention they actually received) will usually be inappropriate for estimating the effect of adhering to intervention (the ‘per-protocol’ effect). However, it is possible to use data from a randomized trial to derive an unbiased estimate of the effect of adhering to intervention. Examples of appropriate methods include: (1) instrumental variable analyses to estimate the effect of receiving the assigned intervention in trials in which a single intervention, administered only at baseline and with all-or-nothing adherence, is compared with standard care; and (2) inverse probability weighting to adjust for censoring of participants who cease adherence to their assigned intervention, in trials of sustained treatment strategies. These methods depend on strong assumptions, which should be appropriate and justified if the answer to this question is ‘Yes’ or ‘Probably yes’. It is possible that a paper reports an analysis based on such methods without reporting information on the deviations from intended intervention, but it would be hard to judge such an analysis to be appropriate in the absence of such information.
If an important non-protocol intervention was administered to all participants in one intervention group, adjustments cannot be made to overcome this.
Some examples of analysis strategies that would not be appropriate to estimate the effect of adhering to intervention are (i) ‘Intention to treat (ITT) analysis’, (ii) ‘per protocol analysis’, (iii) ‘as-treated analysis’, (iv) ‘analysis by treatment received'.</t>
  </si>
  <si>
    <t>The appropriate study population for an analysis of the intention to treat effect is all randomized participants.
“Nearly all” should be interpreted as that the number of participants with missing outcome data is sufficiently small that their outcomes, whatever they were, could have made no important difference to the estimated effect of intervention.
For continuous outcomes, availability of data from 95% of the participants will often be sufficient. For dichotomous outcomes, the proportion required is directly linked to the risk of the event. If the observed number of events is much greater than the number of participants with missing outcome data, the bias would necessarily be small.
Only answer ‘No information’ if the trial report provides no information about the extent of missing outcome data. This situation will usually lead to a judgement that there is a high risk of bias due to missing outcome data.
Note that imputed data should be regarded as missing data, and not considered as ‘outcome data’ in the context of this question.</t>
  </si>
  <si>
    <t>Evidence that the result was not biased by missing outcome data may come from: (1) analysis methods that correct for bias; or (2) sensitivity analyses showing that results are little changed under a range of plausible assumptions about the relationship between missingness in the outcome and its true value. However, imputing the outcome variable, either through methods such as ‘last-observation-carried-forward’ or via multiple imputation based only on intervention group, should not be assumed to correct for bias due to missing outcome data.</t>
  </si>
  <si>
    <t>If loss to follow up, or withdrawal from the study, could be related to participants’ health status, then it is possible that missingness in the outcome was influenced by its true value. However, if all missing outcome data occurred for documented reasons that are unrelated to the outcome then the risk of bias due to missing outcome data will be low (for example, failure of a measuring device or interruptions to routine data collection).
In time-to-event analyses, participants censored during trial follow-up, for example because they withdrew from the study, should be regarded as having missing outcome data, even though some of their follow up is included in the analysis. Note that such participants may be shown as included in analyses in CONSORT flow diagrams.</t>
  </si>
  <si>
    <t>This question distinguishes between situations in which (i) missingness in the outcome could depend on its true value (assessed as ‘Some concerns’) from those in which (ii) it is likely that missingness in the outcome depended on its true value (assessed as ‘High risk of bias’). Five reasons for answering ‘Yes’ are:
1. Differences between intervention groups in the proportions of missing outcome data. If there is a difference between the effects of the experimental and comparator interventions on the outcome, and the missingness in the outcome is influenced by its true value, then the proportions of missing outcome data are likely to differ between intervention groups. Such a difference suggests a risk of bias due to missing outcome data, because the trial result will be sensitive to missingness in the outcome being related to its true value. For time-to-event-data, the analogue is that rates of censoring (loss to follow-up) differ between the intervention groups.
2. Reported reasons for missing outcome data provide evidence that missingness in the outcome depends on its true value;
3. Reported reasons for missing outcome data differ between the intervention groups;
4. The circumstances of the trial make it likely that missingness in the outcome depends on its true value. For example, in trials of interventions to treat schizophrenia it is widely understood that continuing symptoms make drop out more likely.
5. In time-to-event analyses, participants’ follow up is censored when they stop or change their assigned intervention, for example because of drug toxicity or, in cancer trials, when participants switch to second-line chemotherapy.
Answer ‘No’ if the analysis accounted for participant characteristics that are likely to explain the relationship between missingness in the outcome and its true value.</t>
  </si>
  <si>
    <t>This question aims to identify methods of outcome measurement (data collection) that are unsuitable for the outcome they are intended to evaluate. The question does not aim to assess whether the choice of outcome being evaluated was sensible (e.g. because it is a surrogate or proxy for the main outcome of interest). In most circumstances, for pre-specified outcomes, the answer to this question will be ‘No’ or ‘Probably no’.
Answer ‘Yes’ or ‘Probably yes’ if the method of measuring the outcome is inappropriate, for example because:
(1) it is unlikely to be sensitive to plausible intervention effects (e.g. important ranges of outcome values fall outside levels that are detectable using the measurement method); or
(2) the measurement instrument has been demonstrated to have poor validity.</t>
  </si>
  <si>
    <t>Comparable methods of outcome measurement (data collection) involve the same measurement methods and thresholds, used at comparable time points. Differences between intervention groups may arise because of ‘diagnostic detection bias’ in the context of passive collection of outcome data, or if an intervention involves additional visits to a healthcare provider, leading to additional opportunities for outcome events to be identified.</t>
  </si>
  <si>
    <t>Answer ‘No’ if outcome assessors were blinded to intervention status. For participant-reported outcomes, the outcome assessor is the study participant.</t>
  </si>
  <si>
    <t>Knowledge of the assigned intervention could influence participant-reported outcomes (such as level of pain), observer-reported outcomes involving some judgement, and intervention provider decision outcomes. They are unlikely to influence observer-reported outcomes that do not involve judgement, for example all-cause mortality.</t>
  </si>
  <si>
    <t>This question distinguishes between situations in which (i) knowledge of intervention status could have influenced outcome assessment but there is no reason to believe that it did (assessed as ‘Some concerns’) from those in which (ii) knowledge of intervention status was likely to influence outcome assessment (assessed as ‘High’). When there are strong levels of belief in either beneficial or harmful effects of the intervention, it is more likely that the outcome was influenced by knowledge of the intervention received. Examples may include patient-reported symptoms in trials of homeopathy, or assessments of recovery of function by a physiotherapist who delivered the intervention.</t>
  </si>
  <si>
    <t>If the researchers’ pre-specified intentions are available in sufficient detail, then planned outcome measurements and analyses can be compared with those presented in the published report(s). To avoid the possibility of selection of the reported result, finalization of the analysis intentions must precede availability of unblinded outcome data to the trial investigators.
Changes to analysis plans that were made before unblinded outcome data were available, or that were clearly unrelated to the results (e.g. due to a broken machine making data collection impossible) do not raise concerns about bias in selection of the reported result.</t>
  </si>
  <si>
    <t>A particular outcome domain (i.e. a true state or endpoint of interest) may be measured in multiple ways. For example, the domain pain may be measured using multiple scales (e.g. a visual analogue scale and the McGill Pain Questionnaire), each at multiple time points (e.g. 3, 6 and 12 weeks post-treatment). If multiple measurements were made, but only one or a subset is reported on the basis of the results (e.g. statistical significance), there is a high risk of bias in the fully reported result. Attention should be restricted to outcome measurements that are eligible for consideration by the RoB 2 tool user. For example, if only a result using a specific measurement scale is eligible for inclusion in a meta-analysis (e.g. Hamilton Depression Rating Scale), and this is reported by the trial, then there would not be an issue of selection even if this result was reported (on the basis of the results) in preference to the result from a different measurement scale (e.g. Beck Depression Inventory).
Answer ‘Yes’ or ‘Probably yes’ if:
There is clear evidence (usually through examination of a trial protocol or statistical analysis plan) that a domain was measured in multiple eligible ways, but data for only one or a subset of measures is fully reported (without justification), and the fully reported result is likely to have been selected on the basis of the results. Selection on the basis of the results can arise from a desire for findings to be newsworthy, sufficiently noteworthy to merit publication, or to confirm a prior hypothesis. For example, trialists who have a preconception, or vested interest in showing, that an experimental intervention is beneficial may be inclined to report outcome measurements selectively that are favourable to the experimental intervention.
Answer ‘No’ or ‘Probably no’ if:
There is clear evidence (usually through examination of a trial protocol or statistical analysis plan) that all eligible reported results for the outcome domain correspond to all intended outcome measurements.
or
There is only one possible way in which the outcome domain can be measured (hence there is no opportunity to select from multiple measures).
or
Outcome measurements are inconsistent across different reports on the same trial, but the trialists have provided the reason for the inconsistency and it is not related to the nature of the results.
Answer ‘No information’ if:
Analysis intentions are not available, or the analysis intentions are not reported in sufficient detail to enable an assessment, and there is more than one way in which the outcome domain could have been measured.</t>
  </si>
  <si>
    <t>A particular outcome measurement may be analysed in multiple ways. Examples include: unadjusted and adjusted models; final value vs change from baseline vs analysis of covariance; transformations of variables; different definitions of composite outcomes (e.g. ‘major adverse event’); conversion of continuously scaled outcome to categorical data with different cut-points; different sets of covariates for adjustment; and different strategies for dealing with missing data. Application of multiple methods generates multiple effect estimates for a specific outcome measurement. If multiple estimates are generated but only one or a subset is reported on the basis of the results (e.g. statistical significance), there is a high risk of bias in the fully reported result. Attention should be restricted to analyses that are eligible for consideration by the RoB 2 tool user. For example, if only the result from an analysis of post-intervention values is eligible for inclusion in a meta-analysis (e.g. at 12 weeks after randomization), and this is reported by the trial, then there would not be an issue of selection even if this result was reported (on the basis of the results) in preference to the result from an analysis of changes from baseline.
Answer ‘Yes’ or ‘Probably yes’ if:
There is clear evidence (usually through examination of a trial protocol or statistical analysis plan) that a measurement was analysed in multiple eligible ways, but data for only one or a subset of analyses is fully reported (without justification), and the fully reported result is likely to have been selected on the basis of the results. Selection on the basis of the results arises from a desire for findings to be newsworthy, sufficiently noteworthy to merit publication, or to confirm a prior hypothesis. For example, trialists who have a preconception or vested interest in showing that an experimental intervention is beneficial may be inclined to selectively report analyses that are favourable to the experimental intervention.
Answer ‘No’ or ‘Probably no’ if:
There is clear evidence (usually through examination of a trial protocol or statistical analysis plan) that all eligible reported results for the outcome measurement correspond to all intended analyses.
or
There is only one possible way in which the outcome measurement can be analysed (hence there is no opportunity to select from multiple analyses).
or
Analyses are inconsistent across different reports on the same trial, but the trialists have provided the reason for the inconsistency and it is not related to the nature of the results.
Answer ‘No information’ if:
Analysis intentions are not available, or the analysis intentions are not reported in sufficient detail to enable an assessment, and there is more than one way in which the outcome measurement could have been analysed.</t>
  </si>
  <si>
    <t>Low risk of bias -  The study is judged to be at low risk of bias for all domains for this result.
Some concerns - The study is judged to raise some concerns in at least one domain for this result, but not to be at high risk of bias in any domain.
High risk of bias - The study is judged to be at high risk of bias in at least one domain for this result; or
The study is judged to have some concerns for multiple domains in a way that substantially lowers confidence in the result.</t>
  </si>
  <si>
    <t>Open ended text box to explain why overall risk-of-bias judgement was overridden</t>
  </si>
  <si>
    <t>Pighills, 2009a</t>
  </si>
  <si>
    <t>Pighills, 2009b</t>
  </si>
  <si>
    <t>1.1 Justification quote or notes [in square brackets]</t>
  </si>
  <si>
    <t>Participants were allocated to the study groups using random permuted blocks of three to ensure equal numbers of participants in each group as the study progressed. [Insufficient detail on randomization sequence]</t>
  </si>
  <si>
    <t>In the first year of
recruitment centres were randomised to either randomise patients prior to treatment (Up-front:U) or after they had completed 3 months of treatment (Delayed: D). [looked up main report and an appropriate randomization was used for patients so assume also used for the SWAT]</t>
  </si>
  <si>
    <t>Upon completion of the baseline survey, study participants were stratified by race and then randomized to either the intervention or control arm.  [insufficient information]</t>
  </si>
  <si>
    <t>The women identified through this selection process were then randomized to the training intervention or control group and called again to describe the purpose of the study and ask them if they were willing to participate.</t>
  </si>
  <si>
    <t xml:space="preserve">The participants were randomly allocated using a web based random number generator to the intervention or control group. </t>
  </si>
  <si>
    <t>A restricted block randomization method (block size of 6) was used to achieve balanced accrual between study arms. Randomization was stratified by race (AA or white) and the four treating oncologists. [unclear , not enough details provided]</t>
  </si>
  <si>
    <t>All sites on the roster were enumerated. We then drew from this enumerated sampling frame of nearly 20 churches, choosing the 6 churches that ultimately participated as sites for this study. […] Using random selection, one church in each pair was allocated to the intervention condition (Intervention Group 1) and the matched pair was assigned to the control condition (Comparison Group 2). [appears chuurched were selected randomly but insufficient detail on how they were randomized once in pairs]</t>
  </si>
  <si>
    <t>The remaining 34 sites underwent stratified block randomization based on their 2011 trial recruitment, which exhibited substantial variation across sites. [lacks detail]</t>
  </si>
  <si>
    <t>During study proposal development, a computer gen- erated random list of the order in which to contact directors of eligible HSSCs was created. [randomly contacted initially based on quote but randomization procedures unclear for actual intervention]</t>
  </si>
  <si>
    <t>1.2 Justification quote or notes [in square brackets]</t>
  </si>
  <si>
    <t>[randomization conducted while participant was in consultation, unclear if sequence was concealed from nurse conducting randomization]</t>
  </si>
  <si>
    <t>[sequence was generated by a computer so likely concealed]</t>
  </si>
  <si>
    <t>Participants were blinded to allocation, as they were not aware that there would be a different recruitment method imposed after the implementation of the privacy laws. [allocation done by computer and random samples from before and after policy change, no way to introduce bias at this level]</t>
  </si>
  <si>
    <t>[looked up larger report and randomization was done using a minimization algorithm with random component, would be concealed]</t>
  </si>
  <si>
    <t>[allocation happened after consent and baseline measures taken, unclear if concealed]</t>
  </si>
  <si>
    <t>In this instance, for practical reasons alternation was easier to perform and there
was no reason to suppose that the ordering would not be interfered with by GP practice staff as they were unaware of the study. [Allocation sequence not concealed from researchers but GP staff mailing letters did not know about sequence therefore concealed]</t>
  </si>
  <si>
    <t xml:space="preserve"> The leaflets were distributed consecutively to the students in each class as they had chosen to sit that day. [leaflets were consecutive but no description if they were concealed or if person handing out/receiving could identify them]</t>
  </si>
  <si>
    <t>To allow for interim analysis, one of us (A S K) randomly assigned participants in blocks of 10 to the intervention and control arms of the study. Thus, of every 10 participants, five were assigned to the intervention group and five to the control group. [no "randomized" by first author who would know sequence]</t>
  </si>
  <si>
    <t>[limited information on concealment and randomization]</t>
  </si>
  <si>
    <t>1.3 Justification quote or notes [in square brackets]</t>
  </si>
  <si>
    <t>Overall, the intervention group was younger and more likely to have had chemotherapy in the last year (marginally significant, p&lt;0.1). [Baseline intention to participate also appears higher in control group, no analyses to confirm but also differences are only marginally significant. Not sig under a more rigorous cut off of .05 or .01]</t>
  </si>
  <si>
    <t>Figure 1 shows the allocation of women within the trial and Table 1 shows the baseline characteristics and comparability of these groups. [no tests but values look ok] There were systematic differences at the start of the study between the preference groups and those who agreed to be randomised. [those not agreeing to randomization had systematic differences but based on table 3 randomization was ok as both randomized groups were similar]</t>
  </si>
  <si>
    <t>Although the unit of random assignment was the main member, the unit of observation for analysis was the individual institutions. [uneven institution randmization, 53 (42%) vs 72 (58%), suggest a problem with sequence but without demographic information unclear if biased or not]</t>
  </si>
  <si>
    <t>[looks fairly balanced however number of IRBs (24 vs 20) and therefore participants from each group was disproportionate; 137 vs 89]</t>
  </si>
  <si>
    <t>The women assigned to the tablet computer were slightly older (mean age standard deviation: ± 74.6 7.1) compared to the women who used the IVRS ± ± (mean age standard deviation: 73.2 6.7) (Table 2). [some characteristics appear unequal between groups, and group size itself not equal (93 vs 67)]</t>
  </si>
  <si>
    <t>The late addition of one intervention site induced a slight regional imbalance, but in general, differences in site baseline characteristics could not explain the lack of an intervention effect.</t>
  </si>
  <si>
    <t>[no baseline comparisons due to nature of stepped-wedge design, but each site serves as it's own control so should have no difference between groups]</t>
  </si>
  <si>
    <t>[from Table 2, only sex and adequate health literacy % (but not mean literacy) appears to be significantly different between groups, and a slight difference in sample sizees (43 vs 46) which could happen by chance, randomization likely okay]</t>
  </si>
  <si>
    <t xml:space="preserve">No differences were observed between demographic characteristics and the consent intervention condition (usual versus separated). [...] there were no differences in parent demographic characteristics between the two groups (Table 2). </t>
  </si>
  <si>
    <r>
      <t xml:space="preserve">2a. Risk of bias due to deviations from the intended intervention (effect of </t>
    </r>
    <r>
      <rPr>
        <b/>
        <sz val="11"/>
        <color theme="1"/>
        <rFont val="Calibri"/>
        <family val="2"/>
        <scheme val="minor"/>
      </rPr>
      <t>assignment</t>
    </r>
    <r>
      <rPr>
        <sz val="11"/>
        <color theme="1"/>
        <rFont val="Calibri"/>
        <family val="2"/>
        <scheme val="minor"/>
      </rPr>
      <t xml:space="preserve"> to intervention)</t>
    </r>
  </si>
  <si>
    <t>2.1a Justification quote or notes [in square brackets]</t>
  </si>
  <si>
    <t>[unclear what was explained to participants, including unclear consent, but unlikely particiapns could discern which task they were allocated to based on the interventions recieved]</t>
  </si>
  <si>
    <t>[participants given recording to take home or not, unclear what is told to participants when consenting to recording but likely did not know about intervention arms]</t>
  </si>
  <si>
    <t>[unclear what participants were told about trial but not told it was hypothetical until after and all participants received all 9 scenarios]</t>
  </si>
  <si>
    <t>All the participants were informed that they would receive a simulated consent process for a hypothetical trial and were asked to imagine that they were actually being invited to participate in that trial. [unclear exactly how consent procedures were explained, possible that they knew which group they were in]</t>
  </si>
  <si>
    <t>[women consented to trial, but unclear what they were explained about the study]</t>
  </si>
  <si>
    <t>[consent was obtained before randomization, possibly aware which intervention group they were assigned to but probably explained in a way to maintain some blinding]</t>
  </si>
  <si>
    <t>Before entering the study the patients agreed to answer a questionnaire about their illness and
treatment. [unclear what was told to participants but appears they were only told about a questionnaire and not the actual intervention]</t>
  </si>
  <si>
    <t xml:space="preserve">Each woman was sent an invita- tion letter describing the group that she was in (i.e., blind or nonblind), and asked to make an appointment for a physi- cian’s examination. </t>
  </si>
  <si>
    <t>[unclear what was explained to participants, obtained consent but noth groups received some form of education material so may not be aware of alternate groups/assignment]</t>
  </si>
  <si>
    <t>[unclear what was explained to participants but likely blind to assigned intervention]</t>
  </si>
  <si>
    <t>[no indication that patients were aware of intervention whatsoever, therefore not aware of group. However, site staff were aware of intervention group and they were the ones receiving the intervention. Assume patients are the participants here]</t>
  </si>
  <si>
    <t>[unclear what participants were told during consent to the intervention but possible that they were aware which group they were assigned to due to nature of intervention (separate consent vs together)]</t>
  </si>
  <si>
    <t>[consent was obtained from participants. But because it is a cluster trial all participants at the same site would receive the same intervention, unlikely they knew about alternate interventions]</t>
  </si>
  <si>
    <t>2.2a Justification quote or notes [in square brackets]</t>
  </si>
  <si>
    <t>[nurse reading study information would be aware of allocation; but outcome assessor was blinded]</t>
  </si>
  <si>
    <t>[unclear who distributed leaflets or wether they were blind to allocation]</t>
  </si>
  <si>
    <t>Participants then met with their oncologist, who was unaware of their patients’ participation or randomization in the study. [research coordinator delivering intervention would be aware, physicians delivering care and offering trials were not]</t>
  </si>
  <si>
    <t>[no indication whether carer knew allocation status, video and consent to trial were done at two separate visits and possibly separate staff]</t>
  </si>
  <si>
    <t>[lack of information on procedure]</t>
  </si>
  <si>
    <t>Treating physicians were not informed that their patients had enrolled until after the consultation. [consent was done over the phone and intervention delivered online]</t>
  </si>
  <si>
    <t>[likely individual mailing documents was aware of group, unclear if phone screeners or others were aware of group]</t>
  </si>
  <si>
    <t>2.3a Justification quote or notes [in square brackets]</t>
  </si>
  <si>
    <t>Investigators requesting on-site visits were visited regardless of the randomized group their center had been allocated to. [deviations present but what would arise in a real world context and part of protocol]</t>
  </si>
  <si>
    <t>[no deviations reported]</t>
  </si>
  <si>
    <t xml:space="preserve">[there were a number of deviations which were more pragmatic in nature than related to the protocol; eg. phone numbers not working] at least some ineligible patients were presumably excluded by the receptionists, since &lt;2% of patients contacted in the clinic by the RA were found to be ineligible, compared with 11% of those contacted by telephone. </t>
  </si>
  <si>
    <t>The total disclosure interview did not always cover all areas verbally as required by the protocol, but all patients in this group received this information on the consent form. [...] Each doctor attempted to be just as approachabe using either procedure and had indicated in a questionnaire before the consent study an open mind on the preferred approach to seeking consent. [minor deviations but what would be expected in real world context]</t>
  </si>
  <si>
    <t>Receptionists were not blinded to method, and their concerns about confidentiality, disruption of patient flow, or
other issues may have made them more selective in referring
patients during these weeks. However, the combined rate of
ineligibility and refusal among contacted patients was 8.9%
with the oral mode, which did not differ from the electronic mode (8.6%) and was only modestly lower than those for the paper mode (12.3%), suggesting against this possible bias. [possible that receptionists were selectively recruiting but refusal rates similar across groups so unlikely a source of bias]</t>
  </si>
  <si>
    <t>Despite an intial request from the group facilitator for the participants to save their comments and questions until the end of the session, some individuals talked throughout the education sessions. We cannot know whether the net effect of the extra comments was to reinforce information provided through the educational materials or to distract the group from hearing information. We believe that educational materials of both types used here will likely be presented in a waiting room setting under conditions that are similar to those used here. Thus we believe these findings may be pertinent to real-world settings. [Evidence of deviations but what would be expected in a real-world setting]</t>
  </si>
  <si>
    <t>Seven participants were recorded as having crossed over from intervention to control due to errors in implementing the study allocations. In addition, as the intervention was delivered by postal methods, it is possible that some participants may have inadvertently crossed from control to intervention by virtue of residing with an interven- tion participant. [mail issues expected but not the 7 participants that received randomization errors]</t>
  </si>
  <si>
    <t>Additionally, nurse practitioners involved in the study were
not blinded and were not trained to conduct a standardized
curriculum. Therefore, experimenter bias may have been
introduced into study results if nurse practitioners did not de
liver usual education equally between control and intervention
participants. [however, no actual evidence of deviations. Any potential deviations from discussion could also happen in a real world context, therefore no deviations]</t>
  </si>
  <si>
    <t>2.4a Justification quote or notes [in square brackets]</t>
  </si>
  <si>
    <t>[receptionists only excluded ineligible participants who would not have been recruited anyway, does not likely affect outcome]</t>
  </si>
  <si>
    <t xml:space="preserve">[only 7 out of 1436 (.5%) participants affected by error, not likely to affect results] </t>
  </si>
  <si>
    <t>2.5a Justification quote or notes [in square brackets]</t>
  </si>
  <si>
    <t>2.6a Justification quote or notes [in square brackets]</t>
  </si>
  <si>
    <t>[no statement about ITT and not entriely clear if all participants remained in groups allocated but seems likely]</t>
  </si>
  <si>
    <t>[Participants randomized to groups remained in those groups for analysis. No mention of ITT but appears to be the method they used.]</t>
  </si>
  <si>
    <t>In total, four participants (11.4%) did not complete the telephone follow-up survey (this includes the patient who was unable to receive the intervention) and, therefore, were not included in the analyses. [this is not ITT]</t>
  </si>
  <si>
    <t>As this was a cluster randomized clinical trialthedifferencesinthetimingsbetweenthetwo collection groups for the main outcome measures were compared using a random effects model, with centrebeingfittedasarandomefect.Visitswithin patientswerenotincludedasafactorinthemodel.</t>
  </si>
  <si>
    <t>[Unclear whether ITT was used but appears participants remained in groups assigned until intervention was stopped. Authors use ITT in larger report for parent trial.]</t>
  </si>
  <si>
    <t>[no mention of ITT but appear to analyse participants in groups allocated]</t>
  </si>
  <si>
    <t>[ITT not stated but appear to analyse participants in group allocated]</t>
  </si>
  <si>
    <t>2.7a Justification quote or notes [in square brackets]</t>
  </si>
  <si>
    <t>[unclear whether participants were kept in groups allocated or not but unlikely to have a large impact on results as seems likely they did remain in allocated groups, but some dropout ocurred and unclear from which groups]</t>
  </si>
  <si>
    <t>[Approximately 12% of participants were excluded from analyses, although balanced across groups this could still have an impact on outcome depending on their responses]</t>
  </si>
  <si>
    <t>3.1 Justification quote or notes [in square brackets]</t>
  </si>
  <si>
    <t>[Control missing 9/260 (3.5%) and intervention missing 13/261 (5.0%), less than 5% in both groups and high rate of consent in this studfy so ok]</t>
  </si>
  <si>
    <t>[40 interviews excluded as pilot, but not a source of bias as done prior to analysis]</t>
  </si>
  <si>
    <t>61 (66%) met the study criteria for chronic major depression or dysthymic disorder (with or without concurrent major depression) and 50 (54%) entered one of the two randomized trials. [no reason provided  for 11 participants being eligible and not enrolling, consent decision not described by authors, but treated as declined enrollment therefore not biased]</t>
  </si>
  <si>
    <t>[145 randomized, but 126 available for final analysis (drop out due to ineligibility after randomization)]</t>
  </si>
  <si>
    <t>[30/295 (10.2%) of people randomised did not return questionnaires and were not included in final analyses]</t>
  </si>
  <si>
    <t>all 72 sites were included regardless of any site withdrawals or site suspensions or compliance with the PRIME trial procedures. For sites that were suspended (i.e. not permitted to recruit patients due to the principal investigator leaving or another reason), their missing observations were imputed as ‘0’ patients randomised. [also provide a 'per protocol' analysis]</t>
  </si>
  <si>
    <t>3.2 Justification quote or notes [in square brackets]</t>
  </si>
  <si>
    <t>Those not returning their questionnaire were slightly younger (29.7 years [SD: 7.69]) and more deprived (median DEPCAT score: 5 [range: 4–6]) than those returning their questionnaire.</t>
  </si>
  <si>
    <t>[no evidence that result was not biased, data not imputed for missing participants who were all in the intervention group]</t>
  </si>
  <si>
    <t>[14.2% missing and did not impute data but missingness is equal across groups and were missing because they were ineligible for the parent trial so not likely a source of bias]</t>
  </si>
  <si>
    <t>[no evidence one way or the other and missing data not imputed, no sensitivity analysis]</t>
  </si>
  <si>
    <t>[data not imputed and appears that those who dropped out were less educated and tended to be single, likely a source of bias]</t>
  </si>
  <si>
    <t>3.3 Justification quote or notes [in square brackets]</t>
  </si>
  <si>
    <t>Reasons for parents not completing the questionnaires
were earlier-than-expected discharge from hospital or lack of time.</t>
  </si>
  <si>
    <t>[possible that willingness to participate was related to method of recruitment technology and therefore missingness in only that intervention group]</t>
  </si>
  <si>
    <t>Third, although we found no evidence of differences in groups caused by dropout, it is possible that greater attrition in the PRE-ACT arm could have introduced bias into the results. [possible that those not interested in research dropped out more frequently]</t>
  </si>
  <si>
    <t>3.4 Justification quote or notes [in square brackets]</t>
  </si>
  <si>
    <t>[no sig difference between enrollment rates, even if missingness is due to lack of interest in enrollment the small difference in enrollment rates would not become significant so not a source of bias]</t>
  </si>
  <si>
    <t>[missingness relatively balanced across intervention groups and although may be due to lack of interest in trial the outcome is hypothetical so no real impact on patient completing survey]</t>
  </si>
  <si>
    <t>[tried to compensate for missingness by randomly removing participants to balance cell sizes, unclear if this fully corrects for missing data but likely ok]</t>
  </si>
  <si>
    <t>[unlikely that uninterested  participants chose not to answer since the trial was hypothetical]</t>
  </si>
  <si>
    <t>[while possible, unlikely that methods were related to actual willingness to participate]</t>
  </si>
  <si>
    <t>[no effect of intervention observed in final analysis, therefore missing data not likely a source of bias, would not have changed null findings]</t>
  </si>
  <si>
    <t>[reason for loss to follow-up provided but not exact numbers for death vs. drop out, and no effect of intervention observed, not likely a source of bias]</t>
  </si>
  <si>
    <t>[possible that dropout related to participation decision but not likely, dropout similar across groups (but statistically sig difference) so not likely a high source of bias]</t>
  </si>
  <si>
    <t>4.1 Justification quote or notes [in square brackets]</t>
  </si>
  <si>
    <t>The questions were based on results of a focus group study and were evaluated in 10 cognitive interviews to ensure the understandability and appropriateness of the response options.12</t>
  </si>
  <si>
    <t>4.2 Justification quote or notes [in square brackets]</t>
  </si>
  <si>
    <t>The response questionnaire was first administered to most women on the actual day of enrolment (83.3% in the video group and 95.8% in the control group). Some women were enrolled in the doctor’s office but watched the video (if
assigned to that group) and completed the response questionnaire at home.</t>
  </si>
  <si>
    <t>the telephone follow-up group received up to three attempts for contact compared to only one attempt in the mail follow-up group [assume asking the same participation questions by mail and phone, but phone group received 3 calls vs 1 mail-out so more opportunity to capture outcome, may introduce "some concern"]</t>
  </si>
  <si>
    <t>The mean length of the phone interview was significantly shorter for the SI than the RAs\ whose interview durations also demonstrated considerable variability. Greater experience and clinical expertise
apparently helped the SI to assess callers more rapidly. [same interviews/procedures used for both groups after the initial screening. SIs were faster but this is part of the intervention being tested so not a source of bias.]</t>
  </si>
  <si>
    <t>[patients provided consent in Zelen arm, but senior managers gave consent in cluster arm]</t>
  </si>
  <si>
    <t>4.3 Justification quote or notes [in square brackets]</t>
  </si>
  <si>
    <t>[unclear what was explained to participants but unlikely they knew group assignment]</t>
  </si>
  <si>
    <t>[outcome assessed by participants themselves, unlikely that they were aware of intervention arms, just that they were being recorded]</t>
  </si>
  <si>
    <t>[outcome assessed by participants, unclear what they were told but not likely aware of intervention group (all participants received all incentive levels)]</t>
  </si>
  <si>
    <t>[outcome assessed by participants and it was unclear what they were explained about the study, knowledge of the study could lead them to guess which group because it was a brochure vs a brief counselling question]</t>
  </si>
  <si>
    <t>[Not able to ascertain whether recruiters were aware of the different groups or not and therefore no idea what they could have told potential participants]</t>
  </si>
  <si>
    <t>Participants then met with their oncologist, who was unaware of their patients’ participation or randomization in the study. […] A medical oncologist or physician
assistant completed a treatment notification form after the participants’ follow-up visit to verify clinical trial eligibility and their subsequent enrollment decision.</t>
  </si>
  <si>
    <t>[participants were consented and not clear what was explined to them, may be able to deduce which group they were in]</t>
  </si>
  <si>
    <t>[outcome assessed by participant, unclear if they knew intervention group as procedure not well reported]</t>
  </si>
  <si>
    <t>[outcome assessed by participant who may have been aware of group allocation and intervention depending on what was explained in the initial letter]</t>
  </si>
  <si>
    <t>[unclear info on what they were explained but not likely that they knew which group they were allocated to]</t>
  </si>
  <si>
    <t>[outcome assessed by participant who where likely unaware of assigned intervention]</t>
  </si>
  <si>
    <t>[outcome assessed by patient who was likely unaware of intervention allocation]</t>
  </si>
  <si>
    <t>[participants were blinded]</t>
  </si>
  <si>
    <t>[outcome assessed by director engagement, could be aware of intervention or group]</t>
  </si>
  <si>
    <t>4.4 Justification quote or notes [in square brackets]</t>
  </si>
  <si>
    <t>[knowledge of intervention could have caused participants to respond more positively to participation questions because assessment was done through interview and not self report]</t>
  </si>
  <si>
    <t>[participants may have been influenced in their hypothetical responses by knowing they received the intervention or not, unlikely they were influenced in the real trial decisions]</t>
  </si>
  <si>
    <t>[If emajadoras told participants about training etc they could be more or less inclined to participate]</t>
  </si>
  <si>
    <t>[responses were for actual trial participation, unlikely that knowledge of intervention would influence a real trial participation decision]</t>
  </si>
  <si>
    <t>[hypothetical trieal, unlikely they were influenced if they knew which group they were in]</t>
  </si>
  <si>
    <t>[possible if participants knew of group they would answer differently]</t>
  </si>
  <si>
    <t>[being blinded vs. not blinded likely does influence decision to participate]</t>
  </si>
  <si>
    <t>[Possible participants answered consent choice knowing what group they were in]</t>
  </si>
  <si>
    <t>[unlikely that HSSCs affected by receiving a letter or not]</t>
  </si>
  <si>
    <t>4.5 Justification quote or notes [in square brackets]</t>
  </si>
  <si>
    <t>[any differences in responses more likely to be the result of having received the intervention(counseling) itself vs just knowledge of group, which was unclear if they knew]</t>
  </si>
  <si>
    <t>[unlinlely they were influenced by knowledge of different recruiters and unclear if they even knew about intervention]</t>
  </si>
  <si>
    <t>[hypothetical so unlikely this would make an impact]</t>
  </si>
  <si>
    <t>[the rationale for intervention was to observe if blinding affected entrollment therefore not a source of bias]</t>
  </si>
  <si>
    <t>[Although some participants completed questionnaires at home which could have changed their responses, this was only a small portion from each group and responses were still in a self-report format using the same questions, therefore downgrading risk of bias from high to some concerns]</t>
  </si>
  <si>
    <t>[Algorithm assessed as "high" but downgraded to "some concern" because difference in assessment of outcome was part of the intervention so not likely a source of bias, but did receive more contacts in intervention group.]</t>
  </si>
  <si>
    <t>[downgraded from high to low because difference in consent ascertainment is the whole point of the study therefore not a source of bias]</t>
  </si>
  <si>
    <t>5.1 Justification quote or notes [in square brackets]</t>
  </si>
  <si>
    <t>[unclear as no sample size justification or power analysis but outcome reported for all participants which is all we need for review]</t>
  </si>
  <si>
    <t>This was a pragmatic exploratory study. We knew of no previous data on which to base a power calculation and, therefore, a calculation could not be conducted. It was decided to try to recruit 10 parents to each of the groups.</t>
  </si>
  <si>
    <t>The number of centers that would
take part to the trial was not known in advance,
and therefore no power calculation could be
performed for differences of interest between the
randomized groups. [...] Results were analyzed by randomized group
(‘intention-to-visit’), regardless of actual site visits
to the centers. To account for the randomization at
the center level, all statistical tests comparing data
at the patient level were adjusted for the intra
center correlation [4]. [ no power analysis but appear to consider sample size and use ITT correcting for intra center correlations, likely pre-planned]</t>
  </si>
  <si>
    <t xml:space="preserve">A sample of 122 would be able to detect an increase from 20 to 45% with a power of 0.80 and a significance level of 0.05. </t>
  </si>
  <si>
    <t>[no SS or power statement]</t>
  </si>
  <si>
    <t>[no clear pre-specified plan reported and no sample size justification]</t>
  </si>
  <si>
    <t>[no plan reported but outcomes reported for each group which is alll we need for our review]</t>
  </si>
  <si>
    <t>Analysis of a sample size of 130 with the planned chi2-tests gives a power of 0.93 (i.e. 93% probability of avoiding a false negative) to detect a moderate effect size ( 0.3 [12]) at 0.05 significance level. [analysis plan unclear in relation to outcome of interest, but do provide a power justification]</t>
  </si>
  <si>
    <t>[no power/SS statement]</t>
  </si>
  <si>
    <t>For secondary outcomes,we used multivariable logistic regression to estimate main effects of group allocation on response to follow-up phone calls, and interested clinics, adjusting for clinic type as a covariate. We used multivariable
Poisson regression to estimate the main effect of group allocation on the number of participant referrals, adjusting for clinic type as a covariate. [no sample size calculated but do detail their analyses in methods, not clear if a priori or not]</t>
  </si>
  <si>
    <t>[methods unclear but report participation outcomes which is all that is needed for review]</t>
  </si>
  <si>
    <t>The impact of the two consent procedures on the major outcomes was assessed using individual t tests, provided an overall test on these outcomes (Hotelling's T) was significant. [minimal plan details but provide willingness values which is all that is needed for this review]</t>
  </si>
  <si>
    <t>[did not mention pre-specification and no power analysis]</t>
  </si>
  <si>
    <t>[no information provided on how outcome was measured or compared between groups. No tests of significance presented or detailed data on rates]</t>
  </si>
  <si>
    <t>Nonparametric statistics (chi-square tests for frequencies and Mann-Whitney U tests for all other measures) were used given the nature of the data and nonnormality of most distributions. [however, outcome comparison not reported for question of interest, only report means in table 3]</t>
  </si>
  <si>
    <t>[no plan reported for willingness or actual consent outcomes but provide plan and power analysis for primary outcome (which is not consent)]</t>
  </si>
  <si>
    <t>The consent study was designed to incorporate an internal pilot study. Based on variance of QuIC scores in a prior study(13), a sample size of 100 completed surveys was estimated (noninferiority desig,n a= 0.05, power = 0.9, noninferiority margin = 10). [...] Third, although this study was well-powered to detect
differences in research comprehension, it was not powered
to find differences between the study accrual rates. [analysis plan present but not satisfactory for outcome of interest so likely done post hoc]</t>
  </si>
  <si>
    <t>[no mention of a pre-specified plan or sample size justification based on outcome, but report all outcomes which is all that is needed for the review]</t>
  </si>
  <si>
    <t>sample size of 60 participants was established based on
the study’s timeframe and feasibility after considering previous
enrollment numbers of the clinic. [no mention of pre-specified but present a clear plan for primary outcome]</t>
  </si>
  <si>
    <t>[no mention of a pre-specified plan or sample size/power analysis but present all values needed for review and published in a high impact journal so likely limited word count]</t>
  </si>
  <si>
    <t>5.2 Justification quote or notes [in square brackets]</t>
  </si>
  <si>
    <t>5.3 Justification quote or notes [in square brackets]</t>
  </si>
  <si>
    <t>[analyses repoted as planned]</t>
  </si>
  <si>
    <t>[reported analyses as planned]</t>
  </si>
  <si>
    <t>[no analysis plan provided but outcome of interest reported for each group]</t>
  </si>
  <si>
    <t>[analysis plan not clear and do not report participation outcomes by group]</t>
  </si>
  <si>
    <t>21% of patients in both arms subsequently enrolled onto a clinical trial [no analysis was presented for the outcome, only one rate provided for both groups stating it was equal]</t>
  </si>
  <si>
    <t>[downgrading from High to Some concerns, Treweek assessed as low based on additional info from authors and bias is likely low as this is a large multicenter study run by experienced trialists but because report is only an abstract it is difficult to make a judgement of low bias due to lack of information]</t>
  </si>
  <si>
    <t>We conducted a study in which we manipulated the type of financial disclosure each participant received as part of a description of a hypothetical clinical trial. […] Each participant was randomly assigned to 1 of 3 disclosure groups: a “no disclosure” group that received no financial disclosure; a “per capita payments” group that received a disclosure indicating that the clinic received per capita payments covering the costs of the research (including the investigator's salary); and an “equity” group that received a disclosure describing an investment by the investigator in the company sponsoring the research (Appendix A).</t>
  </si>
  <si>
    <r>
      <t>Educational</t>
    </r>
    <r>
      <rPr>
        <b/>
        <sz val="11"/>
        <color theme="1"/>
        <rFont val="Calibri"/>
        <family val="2"/>
        <scheme val="minor"/>
      </rPr>
      <t xml:space="preserve"> booklets have been shown to increase knowledge</t>
    </r>
    <r>
      <rPr>
        <sz val="11"/>
        <color theme="1"/>
        <rFont val="Calibri"/>
        <family val="2"/>
        <scheme val="minor"/>
      </rPr>
      <t xml:space="preserve"> in patients with arthritis and hypertension [29, 30]. Other authors report additional benefits including improved satisfaction [31], fewer GP visits, less referrals to physiotherapy and fewer hospital admissions among patients with back pain [32]; and reduced anxiety, greater physiologic recovery and improved mood among patients undergoing coronary artery bypass graft surgery [33].</t>
    </r>
  </si>
  <si>
    <t>2. Why (Rationale reporting; list)</t>
  </si>
  <si>
    <t>N/A no relevant materials</t>
  </si>
  <si>
    <t>... specifically whether those eligible were: a) more likely to consent to take part; b) more likely to comply with treatment; and c) more likely to withdraw after entry in an open randomized trial design compared with a blinded, placebo-controlled randomized trial design.</t>
  </si>
  <si>
    <t>Rationale linked</t>
  </si>
  <si>
    <t>1 - Rationale linked: The stated rationale is linked to why authors hypothesize intervention will improve recruitment. (e.g. We selected telephone reminders because they are more intrusive and difficult to ignore, leading to improved recruitment)</t>
  </si>
  <si>
    <t>"Research team" includes cases where the intervention is targeted to the recruiters/sites and can reasonably assume intervention delivered by coordinating site.</t>
  </si>
  <si>
    <t>No clear link</t>
  </si>
  <si>
    <t>2 - N/A: Intervention not primarily designed to increasing enrollment, study rationale not focused on enrollment (e.g. intervention designed to improve patient understanding and investigators include recruitment as an outcome to see if it affects recruitment rates)</t>
  </si>
  <si>
    <t>Do study authors provide a rationale that clearly describes why they hypothesize the  intervention will improve recruitment?  (i.e. not justifying the research/barriers to participation in general, but specifically why they think the intervention selected should improve recruitment). Should not have to piece a rationale together from different parts of publication (e.g. methods).
0 - No clear link: Authors provide no clear rationale, or the rationale provided is not directly linked to WHY they hypothesize the intervention will improve recruitment. (e.g. generic barriers to recruitment not directly related to why the chosen intervention will improve rectuitment)</t>
  </si>
  <si>
    <t>Includes hospital administration (e.g. for software changes to EHR)</t>
  </si>
  <si>
    <t>10 - Miscellaneous: Other materials not described above (e.g. fancy paper, folders)</t>
  </si>
  <si>
    <t>999 - N/A no relevant materials: The intervention does not include any specific materials (papers coded as "None" in both categorical and open-ended variables above, e.g. study design interventions where the same consent forms are used at different times in the study).</t>
  </si>
  <si>
    <t>3. What (Materials access reporting; list)</t>
  </si>
  <si>
    <t>Access to full materials</t>
  </si>
  <si>
    <t>No/partial materials access</t>
  </si>
  <si>
    <t>Do authors provide access to materials used? 
0 - No/partial materials access: No access to materials used or partial access (e.g. provide a sample page of modified consent form rather than full form). Any links or websites than no longer work should be coded here.</t>
  </si>
  <si>
    <t>1 - Authors provide access to full materials used in text, appendices, or links to online materials.</t>
  </si>
  <si>
    <t>6. How (Modes of Delivery 1; list; Marques2020)</t>
  </si>
  <si>
    <t>6. How (Modes of Delivery 2; list; Marques2020)</t>
  </si>
  <si>
    <t>6. How (Modes of Delivery 3; list; Marques2020)</t>
  </si>
  <si>
    <t xml:space="preserve">Describe the primary mode of delivery that best categorizes the intervention (e.g. face to face) or by some other mechanism, such as internet or telephone (categories from Marques2020). In most cases select only one mode of delivery. For complex interventions with multiple components select all that apply. If more than one mode is selected, capture modes in the order they appear above for 'Modes of Delivery' variables 1, 2, and 3.
</t>
  </si>
  <si>
    <t>Describe the primary mode of delivery that best categorizes the intervention (e.g. face to face) or by some other mechanism, such as internet or telephone (categories from Marques2020). In most cases select only one mode of delivery. For complex interventions with multiple components select all that apply. If more than one mode is selected, capture modes in the order they appear above for 'Modes of Delivery' variables 1, 2, and 3.</t>
  </si>
  <si>
    <t>Describe the primary mode of delivery that best categorizes the intervention (e.g. face to face) or by some other mechanism, such as internet or telephone (categories from Marques2020). In most cases select only one mode of delivery. For complex interventions with multiple components select all that apply. If more than one mode is selected, capture modes in the order they appear below for 'Modes of Delivery' variables 1, 2, and 3.
0 None: No modes of delivery present or lack of codeable information.</t>
  </si>
  <si>
    <t>Describe any intervention rationale stated by authors (i.e. WHY they chose the particulary intervention to improve recruitment) (direct quote)</t>
  </si>
  <si>
    <t>Name or phrase that describes the intervention including what the intervention is and intended outcome (e.g. "The current intervention is an informational DVD intended to increase recruitment") (direct quote)</t>
  </si>
  <si>
    <t>Phase of parent trial being recruited to:
0 - Early Phase I (formerly phase 0)</t>
  </si>
  <si>
    <t>1 - Phase I = Assess the safety of a drug or device</t>
  </si>
  <si>
    <t>2 - Phase II = Test the efficacy (performance under ideal/controlled conditions) of drug or device</t>
  </si>
  <si>
    <t>3 - Phase II/III = Phase 2 and 3 combined</t>
  </si>
  <si>
    <t>4 - Phase III = Randomized/blind testing of effectiveness (performance under real-life conditions), benefits, adverse outcomes</t>
  </si>
  <si>
    <t>If not explicitly stated, assume phase based on information provided. Only assume Phases 1 to 4, not hybrid. If information is insufficient list as "Unclear"</t>
  </si>
  <si>
    <t>NH</t>
  </si>
  <si>
    <t>Brubaker</t>
  </si>
  <si>
    <t>Recruitment and retention: A randomized controlled trial of video-enhanced versus standard consent processes within the E-OPTIMAL study</t>
  </si>
  <si>
    <t>Clinical Trials 2019, Vol. 16(5) 481–489</t>
  </si>
  <si>
    <t>The Operations and Pelvic Muscle Training in the Management of Apical Support Loss (OPTIMAL) study was a multicenter randomized trial comparing two transvaginal approaches to prolapse repair, sacrospinous ligament fixation, and uterosacral ligament vaginal vault suspension.[...] The extended Operations and Pelvic Muscle Training in the Management of Apical Support Loss (E-OPTIMAL) study was designed to lengthen the follow-up of these women and compare 5-year success and complication rates.</t>
  </si>
  <si>
    <t>The objective of this embedded study was to determine if a standardized video recruitment tool improves patient enrollment and retention in a long-term study of women undergoing vaginal reconstructive surgery.</t>
  </si>
  <si>
    <t>Brubaker, 2019</t>
  </si>
  <si>
    <t>Participants who completed 2 years of follow-up in the OPTIMAL trial were randomized into one of two consent method assignments [just says "randomized" but part of a larger longitudinal trial so likely ok]</t>
  </si>
  <si>
    <t>Overall, there were no differences in age [p=.84], race [p=.73], medical history, surgical treatment, or surgical outcomes in the two groups.</t>
  </si>
  <si>
    <t>Participating institutional review boards permitted randomization without disclosure of consent method randomization to individuals undergoing research consent, due to the strong likelihood that a formal research consent process regarding the research consent process itself could affect the findings of the intended study.</t>
  </si>
  <si>
    <t xml:space="preserve">The study coordinator was not masked to the enrollment intervention.
</t>
  </si>
  <si>
    <t>Evaluators of outcome assessments were masked to surgical, behavioral therapy with pelvic floor muscle training and enrollment process randomizations.</t>
  </si>
  <si>
    <t>The primary analysis was conducted using an intention-to-treat principle by analyzing all participants in the enrollment group to which they were randomized.</t>
  </si>
  <si>
    <t xml:space="preserve">Once funding was approved, we contacted all directors of eligible HSSCs (n = 33) in a randomized manner to invite their homecare teams to participate in the study. </t>
  </si>
  <si>
    <t>The primary outcome for the extended study enrollment intervention was the proportion of eligible subjects who consented to enroll in the extended study…</t>
  </si>
  <si>
    <t>The primary endpoint for the E-OPTIMAL enroll ment intervention was assessed using the chi-square test. The primary analysis was conducted using an intention-to-treat principle by analyzing all participants in the enrollment group to which they were randomized. Statistical tests were two-sided, and significance was evaluated at an alpha level of 0.05. No adjustments were made for performing multiple statistical tests; however, comparisons of secondary outcomes were considered exploratory.</t>
  </si>
  <si>
    <t>tempted to downgrade to low, the some concern is from allocation concelament but they did have a data coordinating site, likely ok</t>
  </si>
  <si>
    <t>Krutsinger, 2019</t>
  </si>
  <si>
    <t>Participants were randomized with 1:1 allocation to receive one of five payment strategies: constant, increasing, U-shaped, surprise, or self-select (Table 1).</t>
  </si>
  <si>
    <t>We conducted a five-arm, single-blind RCT comparing five financial incentive strategies aimed at increasing clinical trial enrollment rates in a web-based, longitudinal study of healthcare advance directives.</t>
  </si>
  <si>
    <t>We performed unadjusted intention-to-treat analyses of enrollment and retention rates between the control and each intervention arm using a chi-square test or fisher's exact test as appropriate.</t>
  </si>
  <si>
    <t>The primary outcome of enrollment rate was defined as the proportion of eligible individuals who provided informed consent to participate in the advance directive study after effectively being “approached” for recruitment upon clicking on the study web link in the email invitation, which did not contain any study specific information in order to minimize potential bias.</t>
  </si>
  <si>
    <t>[same websie for all participants]</t>
  </si>
  <si>
    <t>[outcome assessed by participant who was unaware of SWAT]</t>
  </si>
  <si>
    <t>We assumed a 60% enrollment rate in the constant payment arm. A total sample size of 1800 participants would achieve&gt;80% power to detect an absolute 10% difference in the proportion of patients who enroll between the control arm and each intervention arm at an a of 0.05 based on a chi-square test [29].</t>
  </si>
  <si>
    <t>Kim</t>
  </si>
  <si>
    <t>Online discussion effects on intention to participate in genetic research: A longitudinal experimental study</t>
  </si>
  <si>
    <t>Psychology &amp; Health, 2016, Vol. 31, No. 9, 1025–1046, http://dx.doi.org/10.1080/08870446.2016.1165221</t>
  </si>
  <si>
    <t>genetics research study</t>
  </si>
  <si>
    <t>One potential strategy to improve patient recruitment and retention is to enhance the informed consent process with an audio-visual presentation that provides information about the disease and includes details of trial participation. Audio-visual presentation methods may improve the quality of information communicated, reduce investigator bias,6 enhance understanding of complex concepts, and facilitate subject recruitment</t>
  </si>
  <si>
    <t>The main objective of this study is, therefore, to examine key factors affecting the American public’s intention to participate in genetic research and, more specifically, the role of online discussion in encouraging or mitigating these intentions.</t>
  </si>
  <si>
    <t>Kim, 2016</t>
  </si>
  <si>
    <t>Specifically, after completing the baseline questionnaire, participants (n = 3754) were randomly assigned to a discussion group (treatment), a pre-/post-only group (control I) or the EOP group (control II).</t>
  </si>
  <si>
    <t>We compared the demographic characteristics of the participants in the discussion and no discussion groups at baseline and found no significant differences, except for education (see Table 1).</t>
  </si>
  <si>
    <t>[unclear what was explained to participants agreeing to survey study]</t>
  </si>
  <si>
    <t>[discussion group moderateors would be aware of intervention allocation]</t>
  </si>
  <si>
    <t>[Prticipants analysed in groups assigned]</t>
  </si>
  <si>
    <t>[200/1,919 participants excluded from analyses due to missing data (10.4%)]</t>
  </si>
  <si>
    <t>[no evidence that missing data was handled appropriately]</t>
  </si>
  <si>
    <t>[possible that those with low pehavioural intention declined to complete questionnaires]</t>
  </si>
  <si>
    <t>[hypothetical intention to participate therefore unlikely participants dropped out for this reason]</t>
  </si>
  <si>
    <t>Behavioural intentions were measured on a seven-point scale (1 = very unlikely, 7 = very likely) with the following statement: ‘If it were no cost to you and your family and you were asked to take part in a genetics research study, how likely is it that some time in the next 12 months you would volunteer?’</t>
  </si>
  <si>
    <t>[same surveys sent to all particiants]</t>
  </si>
  <si>
    <t>[outcome assessed by participant but unclear if they were aware of group allocation]</t>
  </si>
  <si>
    <t>[possible that participants answered in a certain way if they knew what group they were in]</t>
  </si>
  <si>
    <t>[unlikely knowledge of group allocation affected responses beyond the intervention itself]</t>
  </si>
  <si>
    <t>[discuss a detailed SEM plan but no sample size/power analysis and outcomes not presented in a way that can be used in current study]</t>
  </si>
  <si>
    <t>the European Commission (2004) identified engaging in public dialogue about genetic research as one of the top recommendations to health care professionals and research scientists. […] Participating in open dialogue about controversial issues requires people to make their own views known and to expose themselves to the views of others (Price &amp; Cappella, 2002). Such participation could lead to changes in intentions, directly or indirectly, because, according to the TPB, exposure to an intervention is one of the preceding factors in intention</t>
  </si>
  <si>
    <t>The Impact of an Educational Video on Clinical Trial Enrollment and Knowledge in Ethnic Minorities: A Randomized Control Trial.</t>
  </si>
  <si>
    <t>Skinner</t>
  </si>
  <si>
    <t>Front. Public Health 7:104. doi: 10.3389/fpubh.2019.00104</t>
  </si>
  <si>
    <t xml:space="preserve">Vanderbilt-Ingram Cancer Center affiliated clinical trial study </t>
  </si>
  <si>
    <t>We undertook a study to (a) describe the utility of a clinical trial educational video in a diverse oncology patient population, and (b) examine the preliminary effect of an office based clinical trial education video intervention on clinical trial knowledge, perceived barriers, and clinical trial enrollment.</t>
  </si>
  <si>
    <t>Video-based education may be especially effective in increasing knowledge about research (12), improving attitudes toward research (13), and increasing enrollment in research studies (1) among hard-to-reach populations. Clinical research education provided through multimedia may also be favored among those with limited health and scientific literacy (14, 15).</t>
  </si>
  <si>
    <t>Skinner, 2019</t>
  </si>
  <si>
    <t>Participants were randomized to the intervention (in-office video viewing group) or control, (DVD to take home, usual care group) using the web-based program Research Randomizer (4.0).</t>
  </si>
  <si>
    <t>[used a web-based program, can assume sequence was consealed]</t>
  </si>
  <si>
    <t>The intervention group and control group did not differ in age, gender makeup, level of education, or household income (p &gt; 0.05). Hispanics were present in the video group but not the control group (p = 0.04). [hispanics sig only in video group but all other demographics ok, randomization likely ok]</t>
  </si>
  <si>
    <t>[unclear what was explained to participants but likely unaware of assigned group]</t>
  </si>
  <si>
    <t>[whoever delivered the video would be aware of participants assigned group]</t>
  </si>
  <si>
    <t>[16/79 (20.3%) participants dropped out after randomization and not included in analyses]</t>
  </si>
  <si>
    <t>[possible that those not interested in trial participation did not attend clinic visit and was "lost"]</t>
  </si>
  <si>
    <t>Approximately 1-year after participating in the study, participant’s VICC clinical trial record system was queried to
determine whether the participant enrolled in a VICC-affiliat clinical trial study.</t>
  </si>
  <si>
    <t>[same record query for all participants]</t>
  </si>
  <si>
    <t>[unclear if person conducting query was aware of assigned groups, likely not aware]</t>
  </si>
  <si>
    <t>A power size calculation (power of 0.80, a 0.05 significanc level) based on a previous study (17) with similar goals and methodology indicated a sample size of 40 (20 for each group) would provide confidence that the resulting effect size represents that which would be expected in a fully powered study.</t>
  </si>
  <si>
    <t>Weinfurt, 2017</t>
  </si>
  <si>
    <t>After agreeing to participate, respondents read the description of the research scenario to which they were randomly assigned, including any documents (eg, written consent form). […] Sample sizes for the scenarios differed due to changes in the study design after the contract with GfK was finalized, resulting in larger sample sizes for scenarios 19 through 24 (average N = 216) relative to the first 18 scenarios (average N = 92).</t>
  </si>
  <si>
    <t>There were no statistically significant differences among the 24 scenarios with respect to the sociodemographic characteristics assessed (all P values &gt; .05, without adjustment for multiple comparisons).</t>
  </si>
  <si>
    <t>[unclear what was explained to participants but did consent to study so possibly aware]</t>
  </si>
  <si>
    <t>[intervention administered online, no carer involved]</t>
  </si>
  <si>
    <t>[Prticipants appear to be analysed in groups assigned]</t>
  </si>
  <si>
    <t>[39/2994 (1.3%) were excluded for rushing through survey or missing more than 1/3 of responses]</t>
  </si>
  <si>
    <t>The study team drafted closed-ended questions that were asked about each research scenario: willingness to participate in the hypothetical research study (yes/no);</t>
  </si>
  <si>
    <t>[unclear if participants were aware of intervention]</t>
  </si>
  <si>
    <t>[unlikely knowledge of group allocation affected responses since all scenarios were hypothetical]</t>
  </si>
  <si>
    <t>[discuss data analysis but no power/sample size estimate]</t>
  </si>
  <si>
    <t>Casey</t>
  </si>
  <si>
    <t>The impact of help-self and help-others appeals upon participation in clinical research trials</t>
  </si>
  <si>
    <t>ProQuest Dissertations Publishing (10264575)</t>
  </si>
  <si>
    <t>a screening/detection trial for melanoma</t>
  </si>
  <si>
    <t>The specific objectives of this study are to: (1) determine if either a help self or help others advertising appeal is related to attitude and intention to participate in a clinical research trial</t>
  </si>
  <si>
    <t>Specific insight as to what promotional techniques and vehicles would effectively encourage participation continued to be lacking. To reach the audience of potential participants requires an understanding of motivations and attitudes. Ellis (2000) performed a brief literature review of these topics and concluded that altruistic and self-interest factors were most often stated as reasons for participation.</t>
  </si>
  <si>
    <t>Casey, 2017</t>
  </si>
  <si>
    <t>[Demographics not provided by group]</t>
  </si>
  <si>
    <t>[unclear what was explained to participants but with interventions so similar and being online unlikely they knew]</t>
  </si>
  <si>
    <t>[detailed modelling info, no evidence particpants analysed in wrong groups]</t>
  </si>
  <si>
    <t>[no mention of missing data or how it was handled]</t>
  </si>
  <si>
    <t xml:space="preserve">All are measured using a five-point Likert type scale ranging from strongly agree to strongly disagree. [...] 
If given the chance I would be willing to take part in a clinical research trial for melanoma skin cancer.
If given the chance I intend to take part in a clinical research trial for melanoma skin cancer screening.
</t>
  </si>
  <si>
    <t>[same questions for all all particiants]</t>
  </si>
  <si>
    <t>[have detailed sample size estimate and analysis plan]</t>
  </si>
  <si>
    <t>Bishop</t>
  </si>
  <si>
    <t>Informing Adults With Back Pain About Placebo Effects: Randomized Controlled Evaluation of a New Website With Potential to Improve Informed Consent in Clinical Research</t>
  </si>
  <si>
    <t>J Med Internet Res 2019 | vol. 21 | iss. 1 | e9955</t>
  </si>
  <si>
    <t>placebo treatment for back pain</t>
  </si>
  <si>
    <t>Patients in a trial who receive the placebo may thus experience placebo and/or nocebo effects but are unlikely to have been informed about them in advance. Arguably, it should be standard practice to inform patients in placebo-controlled trials about the placebo and its possible benefits and adverse effects [8]. [...] Web-based resources could usefully augment or improve existing paper-based information leaflet because websites (1) are increasingly popular with health consumers [24,25]; (2) easily incorporate interactive features [26], which can enhance engagement and effective education [27]; (3) are easily and cheaply disseminated for widespread access [26]; and (4) can be readily adapted and/or tailored for use in different clinical trials [26].</t>
  </si>
  <si>
    <t>Bishop, 2019</t>
  </si>
  <si>
    <t>Participants were randomized automatically by the overarching study website to view either PoP or the control website.</t>
  </si>
  <si>
    <t>The groups did not differ significantly on any of these measures (all P values &gt;.05), except baseline knowledge about placebo, on which the PoP group scored slightly higher (mean 6.21 [SD 2.14]) than the control group (mean 5.72 [SD 2.20]; t340= -2.08; P=.04).</t>
  </si>
  <si>
    <t>Participants were not told which website they were viewing.</t>
  </si>
  <si>
    <t>[randomization done by study website, carers would not be aware]</t>
  </si>
  <si>
    <t>[Fig 1 shows one person did not receive allocated site and removed from analysis]</t>
  </si>
  <si>
    <t>[350/373 analysed (6.1% missing)]</t>
  </si>
  <si>
    <t>All analyses were repeated excluding missing data and then imputing missing values with the expectation-maximization algorithm. The results were the same, and the reported analyses used all available data with no imputation.</t>
  </si>
  <si>
    <t>A single yes or no item asked whether participants would be “willing to have placebo treatment.”</t>
  </si>
  <si>
    <t>[outcome assessed by participant who was  unaware of allocation]</t>
  </si>
  <si>
    <t>An a priori power calculation was conducted using G*Power (Heinrich Heine Universitat Dusseldorf) [37]. Assuming an effect size f=0.15 (based on unpublished pilot data), power 0.8, and alpha .05 for a factorial analysis of variance (ANOVA) required a total of 351 participants, and assuming 5% dropout required 369 patients to be randomized.</t>
  </si>
  <si>
    <t>A Web-based experiment was conducted to compare a newly developed, scientifically accurate, and engaging website about
placebos—The Power of Placebos (PoP) [28]—with a control website based on existing patient information about placebos. […] The hypotheses were that PoP would increase knowledge about placebos, enable more patients to make an informed choice about having placebos, and encourage people to believe that placebos can have credible analgesic and adverse effects.</t>
  </si>
  <si>
    <t>Perry</t>
  </si>
  <si>
    <t>Patient preferences for using mobile technologies in clinical trials</t>
  </si>
  <si>
    <t>Contemporary Clinical Trials Communications 15 (2019) 100399</t>
  </si>
  <si>
    <t>hypothetical trial using mobile technology or  traditional trial for Parkinsons disease, heart disease, diabetes, or arthritis</t>
  </si>
  <si>
    <t>median = 61</t>
  </si>
  <si>
    <t xml:space="preserve">Survey respondents then viewed embedded videos that described hypothetical traditional and mobile clinical trial scenarios tailored to the patients’ self-reported health condition. </t>
  </si>
  <si>
    <t>Perry, 2019</t>
  </si>
  <si>
    <t>[Participants received both interventions and randomized to which scenario was presented first. Therefore no baseline differences possible]</t>
  </si>
  <si>
    <t>[participants did not know which scenario would be presented first]</t>
  </si>
  <si>
    <t>We posted a recruitment announcement on ResearchMatch describing the study, and interested individuals were sent a link to an online Qualtrics survey [22] if they met the eligibility criteria. [participants voluntarily enrolled trhough a link, no carer involved]</t>
  </si>
  <si>
    <t>Respondents who completed the first 3 sections of the survey (ie, demographic characteristics, familiarity and experiences with mobile technologies, and willingness to join a mobile vs traditional clinical trial) were included in this analysis. [not ITT but include everyone who completed both scenarios]</t>
  </si>
  <si>
    <t>[193/220 anaylsed (3.2% missing)]</t>
  </si>
  <si>
    <t>For measures related to willingness to participate in a trial and familiarity and experience with mobile technologies, respondents were asked to report their responses on a 5-point Likert scale.</t>
  </si>
  <si>
    <t>Our intentions were to describe the study population and to explore potential associations with acceptability outcomes, and not to conduct specific hypothesis testing. [analysis plan unclear and no hypotheses]</t>
  </si>
  <si>
    <t>The Clinical Trials Transformation Initiative (CTTI) conducted a survey to document and describe patient preferences on the use of mobile technologies in clinical research as part of a larger program focused on mobile clinical trials [20]. [...] Survey respondents then viewed embedded videos that described hypothetical traditional and mobile clinical trial scenarios tailored to the patients’ self-reported health condition.</t>
  </si>
  <si>
    <t>Clinical researchers have also begun using mobile technologies to objectively capture and measure clinical bio markers and performance outcomes as primary and secondary study endpoints [8]. [...]With the growing movement for patient-centered design of clinical trials [13 19], understanding the mobile clinical trial preferences of patients can provide evidence for best practices in the design and conduct of clinical research using mobile technologies.</t>
  </si>
  <si>
    <t>Peng</t>
  </si>
  <si>
    <t>Ready to Make A Decision: A Model of Informational Aids to Improve Informed Participation in Clinical Trial Research</t>
  </si>
  <si>
    <t>Journal of Health Communication, 24: 865–877, 2019</t>
  </si>
  <si>
    <t>non-specific cancer clinical trial</t>
  </si>
  <si>
    <t>The purpose of the present study was to examine the efficacy of an informational aid (IA) that was developed to help patients and their families understand basic concepts about clinical trial participation.</t>
  </si>
  <si>
    <t>Peng, 2019</t>
  </si>
  <si>
    <t>[no baseline details provided, not even number per group]</t>
  </si>
  <si>
    <t>[unclear what participants were explained but since it was online likely unaware of intervention]</t>
  </si>
  <si>
    <t>[unclear but appears intervention was delivered automatically online, no careres involved]</t>
  </si>
  <si>
    <t>[unclear how many participants per group or how they were analysed]</t>
  </si>
  <si>
    <t>[unclear]</t>
  </si>
  <si>
    <t>[only 1/460 missing (0.2%) due to insufficient data]</t>
  </si>
  <si>
    <t>The intention was assessed using one item from Cameron et al. (2013) “If I had the option, I would definitely consider joining a clinical trial,” as well as an additional item developed for this study: “If a cancer study were offered to me, I would agree to take part in it” (. = .96).</t>
  </si>
  <si>
    <t>[unclear what participants knew about the study but not likely aware of which intervention group they were in]</t>
  </si>
  <si>
    <t>[detailed plan for model but with no sample size justification, however, measures were all selected based on analysis plan/model so likely ok]</t>
  </si>
  <si>
    <t>Jefferson, 2018</t>
  </si>
  <si>
    <t>Sites were randomized 1:1 to receive either an on-site or remote initial contact meeting using minimization (via MinimPy software, [7]) based on (i) the size of the hospital catchment area (small [population !500,000]/large [population 500,000]); (ii) whether the PI had previous experience of working on an RCT; and (iii) whether the site had an RN in place.</t>
  </si>
  <si>
    <t>The randomization was conducted by a statistician at York Trials Unit, University of York (the trial coordinating center), at the point when new sites were identified to be approached.</t>
  </si>
  <si>
    <t>Half the sites served ‘‘large’’ populations (n 5 18, 49%), two-thirds had a PI with previous experience of working on a multicenter trial (n 5 25, 68%), and two-thirds had RN support (n 5 25, 68%; Table 1). Minimization ensured that the two groups were well balanced on these characteristics. [no statistical comparison but Table 1 shows relatively balanced]</t>
  </si>
  <si>
    <t>Sites did not know they were taking part in this embedded trial.</t>
  </si>
  <si>
    <t>Although group allocation could not be blinded, participating sites were not aware of their involvement in this embedded trial.</t>
  </si>
  <si>
    <t>The main analyses were conducted on an intention-to-treat basis including all sites in the groups they were assigned to at randomization. […] To investigate the effect of noncompliance with random group allocation, descriptive analyses were repeated on a per-protocol (PP) basis removing sites that crossed over to the alternative mode of delivering the meeting.</t>
  </si>
  <si>
    <t>[no sites excluded due to missing data]</t>
  </si>
  <si>
    <t>… the proportion of eligible patients who were randomized.</t>
  </si>
  <si>
    <t>[same metric for all sites]</t>
  </si>
  <si>
    <t>[outcome assessed by site recruitment and sites were unaware of the intervention study]</t>
  </si>
  <si>
    <t>[recruitment outcomes reported for all sites which is all that is needed for the review]</t>
  </si>
  <si>
    <t>Jefferson</t>
  </si>
  <si>
    <t>Remote or on-site visits were feasible for the initial setup meetings with hospitals in a multicenter surgical trial: an embedded randomized trial</t>
  </si>
  <si>
    <t>Journal of Clinical Epidemiology 100 (2018) 13e21</t>
  </si>
  <si>
    <t>the Scaphoid Waist Internal Fixation for Fractures Trial (SWIFFT) multicenter, orthopedic surgical trial</t>
  </si>
  <si>
    <t>The objectives were to investigate whether a remote meeting compared with an on site visit was feasible for the initial contact with hospitals and to describe the effect on setup times, recruitment, data collection, and the costs of these two approaches.</t>
  </si>
  <si>
    <t>The barriers preventing effective communication in cancer clinical trials often cause uncertainty in the decision-making process (Miller et al., 2013). Shared decision making, in which patients’ personal needs and concerns are integrated and discussed, may be effective in improving informed consent (Flory &amp; Emanuel, 2004). [...] To this end, informational aid tools can effectively help patients understand clinical trials, support their decision making, and reduce conflict or anxiety (Gillies et al., 2015; Stacey et al., 2017).</t>
  </si>
  <si>
    <t>Godinho</t>
  </si>
  <si>
    <t>How one small text change in a study document can impact recruitment rates and follow-up completions</t>
  </si>
  <si>
    <t>Internet Interventions 18 (2019) 100284</t>
  </si>
  <si>
    <t>The set of passwords used in the study, a randomly generated list of six letter words, contained what authors identifie (post study-completion) as potentially inappropriate words for use within a substance using sample (e.g. winoes, nitwit) and a combination of high and low reading-level words (e.g. cymose, create). As all other parts of the study documents sent to participants were identical, this provided a unique opportunity to examine the impact of one small text change (i.e. using inappropriate vs. appropriate and low vs. high reading level passwords) on subsequent login rates (i.e. recruitment) and 6-month follow-up completions.</t>
  </si>
  <si>
    <t>Godinho, 2019</t>
  </si>
  <si>
    <t>The set of passwords used in the study, a randomly generated list of six letter words, contained what authors identifie (post study-completion) as potentially inappropriate words for use within a substance using sample (e.g. winoes, nitwit) and a combination of high and low reading-level words (e.g. cymose, create). [passords randomly generated and coded post-hoc for content, no allocation sequence for the two interventins]</t>
  </si>
  <si>
    <t>Bivariate analyses (Table 1) demonstrated no significant differences for inappropriate and grade-8 password allocation across demographic and clinical characteristics prior to enrolment (p &gt; 0.05), resembling a random distribution of passwords. [however, very few inappropriate passwords were generated]</t>
  </si>
  <si>
    <t>[consent for parent trial only, participants would be unaware of password intervention]</t>
  </si>
  <si>
    <t>[study delivered online using Amazon Mechanical Turks with randomly generated passwords, no provider]</t>
  </si>
  <si>
    <t>[participants appear to be analysed in the groups "assigned"]</t>
  </si>
  <si>
    <t>[participation rates determined by participants first logging in]</t>
  </si>
  <si>
    <t>[same metric for all participants]</t>
  </si>
  <si>
    <t>[unclear what participants knew about the study but unlikely they knew aout intervention or assigned password type]</t>
  </si>
  <si>
    <t>online randomized controlled trial (RCT) investigating the effectiveness of two Internet interventions for hazardous alcohol consumption</t>
  </si>
  <si>
    <t>Overall, the relationship between the language used in study material and participation rates has been understudied. [...] Further, the authors are unaware of any research which has looked at this relationship among highly stigmatized samples, such as substance users, which may be more sensitive to language nuances.</t>
  </si>
  <si>
    <t>The potential benefit of both the initial contact and SIV being on-site is to help foster a positive relationship between the trial team and site staff, expedite the timeliness with which sites are set up, and improve recruitment and data collection. However, in multicenter RCTs, it can be very time-consuming and costly for TCs to conduct both visits face-to-face for each site. [...] Given the limited evidence available and the increasing demand from commissioners of research for more efficient RCTs, we decided to explore the feasibility of undertaking remote, rather than on-site, initial contact meetings when setting up hospitals.</t>
  </si>
  <si>
    <t>Rogers</t>
  </si>
  <si>
    <t>Does the provision of a DVD-based audio-visual presentation improve recruitment in a clinical trial? A randomised trial of DVD trial invitations</t>
  </si>
  <si>
    <t>BMC Medical Research Methodology (2019) 19:24</t>
  </si>
  <si>
    <t>The FAST study is a large scale prospective, randomised, open-label, blinded endpoint clinical trial designed to evaluate the long term cardiovascular safety of febuxostat in comparison with allopurinol in the treatment of gout [7].</t>
  </si>
  <si>
    <t>This study aimed to test the hypothesis that a study-specific DVD-based audio-visual presentation sent to potential study participants alongside the usual written materials would improve rates of randomisation in comparison to usual study invitation materials alone.</t>
  </si>
  <si>
    <t>Rogers, 2019</t>
  </si>
  <si>
    <t>Randomization was done centrally at the Medicines Monitoring Unit, Dundee (trial coordinating centre), on a 1:1 basis, using randomly generated numbers.</t>
  </si>
  <si>
    <t>The two groups were balanced for age, gender, and deprivation, as measured by the postcode based Scottish Index of Multiple Deprivation (SIMD).</t>
  </si>
  <si>
    <t>[not explicit but participants were likely unaware of intervention. They received an invitation package from their physician's office]</t>
  </si>
  <si>
    <t>Study nurses were not blinded to the DVD group allocation since the primary endpoint of positive response to invitation occurred prior to screening visits.</t>
  </si>
  <si>
    <t>[no evidence of deviations from intervention. Nurses were aware but only interacted with participants after they receive the intervention]</t>
  </si>
  <si>
    <t>[Respoinse data not collected for 21/1050 (2%) participants. Not a relevant source of bias regardless of their responses]</t>
  </si>
  <si>
    <t>[measured actual trial enrollment]</t>
  </si>
  <si>
    <t>[outcome assessed by participant own choice to enroll and participant not aware of intervention]</t>
  </si>
  <si>
    <t>[no sample size estimate but detailed plan outlined]</t>
  </si>
  <si>
    <t>Cottler</t>
  </si>
  <si>
    <t>Pragmatic trial of a Study Navigator Model (NAU) vs. Ambassador Model (N+) to increase enrollment to health research among community members who use illicit drugs</t>
  </si>
  <si>
    <t>Drug Alcohol Depend. 2017 June 01; 175: 146–150. doi:10.1016/j.drugalcdep.2016.12.031</t>
  </si>
  <si>
    <t>multiple trials from University of Florida researchers</t>
  </si>
  <si>
    <t>Recent advances in the cost and availability of audio-visual recording and viewing equipment have made this approach more viable for large scale trials. This has led some researchers to investigate whether these modalities could enhance trial recruitment [4, 5]. [...] All 3 studies included in this more recent review tested a generic video about clinical trial participation rather than a presentation about a specific trial. Also, only one of those tested the effect of the video in a population who were eligible to take part in a clinical trial [4].</t>
  </si>
  <si>
    <t>We tested the effectiveness of a Navigation as Usual (NAU) intervention versus an Enhanced Navigation (N+) intervention to increase research enrollment. We hypothesized that those assigned to an N+ intervention, which included an Ambassador (a person who helped navigate potential participants through each research milestone), would have a higher rate of enrollment in studies than those in the NAU intervention group, which received fewer hours of personalized attention, whether drug users or not.</t>
  </si>
  <si>
    <t>Culturally sensitive advocates, trained to help potential research participants overcome barriers to participation, are considered to be the most important factor in the enrollment and retention process (Simmons et al., 2008; Striley et al., 2008).</t>
  </si>
  <si>
    <t>[randomization took place online so likely concealed]</t>
  </si>
  <si>
    <t>Due to data collection limitations on the Qualtrics platform among participants who declined to participate in the advance directive study, we were unable to assess differences in subject characteristics across study arms.</t>
  </si>
  <si>
    <t>Nickell</t>
  </si>
  <si>
    <t>Engaging limited English proficient and ethnically diverse low-income women in health research: A randomized trial of a patient navigator intervention</t>
  </si>
  <si>
    <t>Patient Education and Counseling 102 (2019) 1313–1323</t>
  </si>
  <si>
    <t>non-specific clinical trial but sample is breast cancer patients</t>
  </si>
  <si>
    <t xml:space="preserve">The HREI [health research engagement intervention] utilized SCN [Shanti Care Navigators] to provide (1) general education about the spectrum of breast cancer research in a neutral manner not tied to enrollment in a specific trial, and (2) resources to independently find health research participation opportunities [35]. </t>
  </si>
  <si>
    <t>To address the health research information gap experienced by Shanti clients, and the larger problem of low participation/inclusion rates among low income, LEP and ethnically diverse patients in cancer research, this partnership developed the Health Research Engagement Intervention (HREI).</t>
  </si>
  <si>
    <t>Cottler, 2017</t>
  </si>
  <si>
    <t>Nickell, 2019</t>
  </si>
  <si>
    <t>Randomization codes were generated by our Research Statistician before recruitment using SAS 9.3 software and were provided to the participant in a sealed envelope to open in the presence of the Project Coordinator.</t>
  </si>
  <si>
    <t>[Baseline data only presented by drug user/non-user and showed some significant differences, not presented by randomization group]</t>
  </si>
  <si>
    <t>Randomization codes were generated by our Research Statistician before recruitment using SAS 9.3 software and were provided to the participant in a sealed envelope to open in the presence of the Project Coordinator. [Participant opened the envelope so likely knew of group]</t>
  </si>
  <si>
    <t>Randomization codes were generated by our Research Statistician before recruitment using SAS 9.3 software and were provided to the participant in a sealed envelope to open in the presence of the Project Coordinator. [coordinator present so likely knew of group]</t>
  </si>
  <si>
    <t>While 67.3% of the sample completed all three follow-ups, with only 8.1% completing none, all participants from the Navigation Study were analyzed with an intent-to-treat model.</t>
  </si>
  <si>
    <t>To evaluate the effectiveness of the intervention to enroll drug users into relevant studies, we recontacted them at 30, 60 and 90 days post-randomization.</t>
  </si>
  <si>
    <t>[outcome assessed by participants who were likely aware of allocated group]</t>
  </si>
  <si>
    <t>[possible that participants more agreeable to trial enrollment knowing they were in an intervention]</t>
  </si>
  <si>
    <t>[unlikely participant based actual trial enrollment decision on knolwedge of intervention vs the effects of the intervention itself (e.g. increased support)]</t>
  </si>
  <si>
    <t>[no formal sample size estimate or analysis plan presented]</t>
  </si>
  <si>
    <t>[results report enrollment numbers at 90 days which is all that is needed]</t>
  </si>
  <si>
    <t>Participants were randomized 1-to-1 to intervention or control in blocks of 4 stratified by language using a computer- generated random number sequence; randomization assignments were prepared by the study statistician and placed in sealed envelopes.</t>
  </si>
  <si>
    <t>There were no statistically significant differences between the study arms in participant characteristics.</t>
  </si>
  <si>
    <t>[person delivering intervetnion would be aware of group allocation]</t>
  </si>
  <si>
    <t>[not mentioned explicitly but appears to be ITT]</t>
  </si>
  <si>
    <t>[not mentioned explicitly but appears everyone received appropriate intervention and was analysed in groups allocated]</t>
  </si>
  <si>
    <t>[3 participants lost to follow up in the control group (3/67 = 4.5%, 3/133 = 2.3% overall missing) small enough that it should not impact results]</t>
  </si>
  <si>
    <t>Willingness to participate in health research: Would consider a study involving […] A clinical trial</t>
  </si>
  <si>
    <t>[same question for all particiants]</t>
  </si>
  <si>
    <t>[possible that participants responded differently based on knowledge of intervention]</t>
  </si>
  <si>
    <t>[unlikely participants were affected by knowledge of intevention more than the effects of intervention itself]</t>
  </si>
  <si>
    <t>[no sample size estimate but they do present a detailed analysis plan]</t>
  </si>
  <si>
    <t>Community based intervention (enhanced navigation to identify trials and support during trials)</t>
  </si>
  <si>
    <t>The Ambassador performed the roles of the NAU Study Navigator with the addition of being available to be engaged in all research milestones, including follow up calls that set up study appointments, placing reminder calls to the participant, and providing transportation as needed beyond the minimal HealthStreet (or NAU) effort.[...]One of the biggest differences between the Navigators and Ambassadors was that there was only one Ambassador to assist with needs, whereas, there were multiple Navigators. The personalized attention was the unique feature.</t>
  </si>
  <si>
    <t>3 - 3+ events: Intervention was delivered on 3 or more occasions. Also includes cases of variable intervention delivery times (e.g.  a study navigator providing interactions as needed)</t>
  </si>
  <si>
    <t>Respondents were randomized 1:1 to hear about either
the traditional or the mobile clinical trial scenario. [but occurred via online survey, so likely allocation sequence was random]</t>
  </si>
  <si>
    <t>Christopher</t>
  </si>
  <si>
    <t>Reducing therapeutic misconception: A randomized intervention trial in hypothetical clinical trials</t>
  </si>
  <si>
    <t>PLoS ONE 12(9): e0184224.</t>
  </si>
  <si>
    <t>multiple hypothetical clinical treatment trials for cardiovascular disease, cancer, depression, diabetes, or hypertension</t>
  </si>
  <si>
    <t>The current study tests whether augmentation of traditional informed consent with an educational intervention designed to help participants reframe the elements of a clinical trial as a test of a scientific hypothesis is effective in reducing therapeutic misconception without decreasing willingness to participate in a clinical trial.</t>
  </si>
  <si>
    <t xml:space="preserve">Informational - Electronic - Mobile digital device </t>
  </si>
  <si>
    <t>[since participation was to a real trial and study visits occurred during clinic visits (participants dropped out before the clinic visit and after randomization), it is likely that clinic absence related to trial participation as well]</t>
  </si>
  <si>
    <t>[method to assess outcome was unbiased review of records, however its possible person searching record knew group assignment and was influenced byt hat knoweldge when searching, but no evidence either way]</t>
  </si>
  <si>
    <t>[method to assess outcome was unbiased review of records, unlikely that assessor was influenced by group knolwedge and unclear if they even were aware]</t>
  </si>
  <si>
    <t>[results presented as planned]</t>
  </si>
  <si>
    <t>Six different versions of the questionnaire have been developed in order to accommodate the six treatments. These will be  randomly provided to respondents. [unclear phrasing but questionnaire adminuistration took place online so likely ok]</t>
  </si>
  <si>
    <t>[randomization procedures unclear, but probably yes as study execution took place online]</t>
  </si>
  <si>
    <t>[No mention of how many participants were randomized and unclear how many participants were excluded due to respnse times or other issues]</t>
  </si>
  <si>
    <t>[outcome assessed by participant who was likely unaware based on what is presented in the survey in Appendix A]</t>
  </si>
  <si>
    <t>[randomization procedures unclear but took place online so likely ok]</t>
  </si>
  <si>
    <t>After participants completed a pretest survey, they were then randomly assigned to one of three online informational aids: an interactive and a non-interactive IA for cancer clinical trials, and an IA for flu vaccination. [unclear but took place online so likely ok]</t>
  </si>
  <si>
    <t>[randomization procedures unclear, but likely ok as it took place online]</t>
  </si>
  <si>
    <t>[Upgrading from low to some concern. Randomization appears to be done online so likely ok but no baseline details are provided including numbers randomized to each group so potential for bias]</t>
  </si>
  <si>
    <t>Christopher, 2017</t>
  </si>
  <si>
    <t>They were randomized (1:1) by a computerized random number generator to one of two arms (stratified by disease group): a control arm that was intended to mimic a standard consent procedure, and an experimental arm that provided a scientific reframing disclosure (described below) followed by the standard consent procedure.</t>
  </si>
  <si>
    <t>[Sequence was generated via computer so likely that sequence was concealed]</t>
  </si>
  <si>
    <t>[No tests of significance but demographics appear similar across groups in Table 1]</t>
  </si>
  <si>
    <t>Participants were not made aware of the randomization process or that half of the participants would be receiving the reframing intervention. Hence, they had no way of identifying the disclosure they received as either experimental or control.</t>
  </si>
  <si>
    <t>[not stated explicitly but study staff delivering consent and intervention likely aware of allocation]</t>
  </si>
  <si>
    <t>[no mention of ITT but appears participants were analysed in groups allocated]</t>
  </si>
  <si>
    <t>After randomization, 1 participant in the control group quit the study. Two participants in the reframing group and 1 in the control group were omitted from the analysis due to a subsequent determination of ineligibility (i.e., a participant lacked fluency in English, another presented with cognitive disabilities, and a third later revealed that they were no longer receiving treatment for one of the index disorders). [ 4/158 (2.5%) participants excluded after randomization. 2% missing and equal accross groups, should not be a source of bias]</t>
  </si>
  <si>
    <t>To assess willingness to participate in the hypothetical trial, participants were asked: ªIf you had to decide right now, would you decide to participate or not?º</t>
  </si>
  <si>
    <t>[outcome assessed by participant who was not aware of intervention]</t>
  </si>
  <si>
    <t>with type I error of 5% (2-sided) and 80% power, a target sample size was set at 154 participants, large enough to detect an effect size of 0.4025. [ power analysis appears to be post-hoc but unclear. Authors do present a analysis plan and power analysis so likely ok]</t>
  </si>
  <si>
    <t>Krishnamurti</t>
  </si>
  <si>
    <t>Med Decis Making 2016;36:726–740</t>
  </si>
  <si>
    <t>A Patient-Centered Approach to Informed Consent: Results from a Survey and Randomized Trial</t>
  </si>
  <si>
    <t>Below we report the results of a randomized, controlled trial comparing patient responses to a traditional, full paper consent form, the patient-created shortened paper consent form, and a video format based on the shortened paper form.</t>
  </si>
  <si>
    <t>Krishnamurti, 2016</t>
  </si>
  <si>
    <t>The computer randomly assigned participants to view the content-controlled video format or to read a paper copy of either the 5-page, shortened-form, patient-centered consent form developed in study 1 or the 17-page original consent form. [not much detail but since done via computer likely concealed]</t>
  </si>
  <si>
    <t>The computer randomly assigned participants to view the content-controlled video format or to read a paper copy of either the 5-page, shortened-form, patient-centered consent form developed in study 1 or the 17-page original consent form. [not much detail but since done via computer likely random]</t>
  </si>
  <si>
    <t>[authors state demographics collected but none presented by group and minimally for full sample]</t>
  </si>
  <si>
    <t>Participants and study administrators were blinded to the condition.</t>
  </si>
  <si>
    <t>[Figure 2 shows all participants randomized included in analysis]</t>
  </si>
  <si>
    <t>Likelihood of enrollment was assessed with a Likert scale ranging from 1 (definitely would not) to 5 (definitely would).</t>
  </si>
  <si>
    <t>The sample size for study 2 was based on a 20% increase in engagement (e.g., moving from ‘‘somewhat engaged’’ to ‘‘very engaged’’) between those randomized to the long v. short form. With 24–26 participants in each group, there would be 90% power to detect this level of difference at the P &lt; 0.05 level.</t>
  </si>
  <si>
    <t>[outcome only assessed one way and at one time for full sample]</t>
  </si>
  <si>
    <t>The hospital site of the chief investigator and sponsor was excluded because of their substantial involvement in setting up the embedded and host trials. Two sites in the same geographical area shared the same PI; therefore, to maintain blinding, both sites were allocated to the same group. In order not to jeopardize the setting up of trial sites for SWIFFT, the trial team did not insist that the initial contact meeting should be on-site or held remotely if the PI had a preference for how to meet. [there were deviations from randomization, however, it isn't entirely clear if this was part of the protocol. In either case appears to be a source of bias]</t>
  </si>
  <si>
    <t>[Authors do not report on whether the sites that were switched ended up recruiting more or less than other sites, therefore NI]</t>
  </si>
  <si>
    <t>[deviations for 2 sites in control group and 1 in intervention group. Relatively balanced]</t>
  </si>
  <si>
    <t>As is common in embedded trials, no formal power calculation was conducted as the sample size was restricted by the number of hospitals taking part in SWIFFT.[no analysis plan or sample size calculation was presented due to nature of research]</t>
  </si>
  <si>
    <t>[traditional randomization was not done, participants randomly assigned passwords. Sequence can be considered concealed because passwords were not coded for content until after participants were assigned the password]</t>
  </si>
  <si>
    <t>a formal prospective sample size calculation
was not performed for this study. [no sample size estimate but detailed plan outlined]</t>
  </si>
  <si>
    <t>At the enrollment visit, a language-concordant SCN administered consent and the baseline survey, randomized the participant, and then either administered the HREI (intervention arm) or provided the Health Research Information Card (Card) without the HREI education (control arm), with both groups receiving a thank you letter (Fig. 4). [unclear what was told to participant at consent and randomization but possible they were aware of group allocation or could guess, ultimately unclear]</t>
  </si>
  <si>
    <t>[outcome assessed by participants who may have been aware of allocated group but unclear]</t>
  </si>
  <si>
    <t>experimental trial testing an injectable asthma treatment for patients with asthma</t>
  </si>
  <si>
    <t xml:space="preserve">To date, no studies have examined ways to reduce therapeutic misconception among research participants. This may partly reflect a concern that participants would be unwilling to join studies if therapeutic misconceptions are dispelled [9,10]. </t>
  </si>
  <si>
    <t>To date, few studies have successfully tested general methods for achieving decision-critical, readable informed consent documents.6 Below we present and evaluate such a method. [...] Evidence points to video improving patient understanding of medical procedures and to increasing the likelihood of clinical trial participation.</t>
  </si>
  <si>
    <t>Oritz</t>
  </si>
  <si>
    <t>Effect of an Educational Video to Increase Calls and Screening into an Anal Cancer Clinical Trial Among HIV+ Hispanics in PR: Results from a Randomized Controlled Behavioral Trial</t>
  </si>
  <si>
    <t>AIDS and Behavior (2019) 23:1135–1146</t>
  </si>
  <si>
    <t xml:space="preserve">The Anal Cancer/HSIL Outcomes Research (ANCHOR) study is a Phase III multicenter clinical trial (CT) for anal cancer </t>
  </si>
  <si>
    <t>Most common reasons for Hispanics low participation are mistrust, language barriers and lack of knowledge of CTs [6]. Health education and literacy, as well as decision aids, are essential for appropriate decision making of patients in the health care setting [9].</t>
  </si>
  <si>
    <t>Oritz, 2019</t>
  </si>
  <si>
    <t xml:space="preserve">The clinics were randomly allocated into one of the study arms (Fig. 1). </t>
  </si>
  <si>
    <t>Regarding the perception of study participants about anal cancer and CTs (Table 2), a significant difference between groups was observed at baseline for the variable being diagnosed with anal cancer scares me (p &lt; 0.05), with the intervention group having the lowest mean (4.09 ± 1.50 compared to
4.38 ± 1.31 for the control group). No significant difference between study’s groups were observed for other characteristics (p &gt; 0.05).</t>
  </si>
  <si>
    <t>[follow up surveys missing for 23/157 (14.6%) controls and 27/148 (18.2%) intervention participants (16.4% overall)]</t>
  </si>
  <si>
    <t>[No evidence that missing data was handled appropriately]</t>
  </si>
  <si>
    <t>[possible that those not interested in research did not complete follow up survey]</t>
  </si>
  <si>
    <t>[study participation was hypothetical so  unlikely respondents avoided survey due to lack of willingness to participate]</t>
  </si>
  <si>
    <t>We also assessed willingness (yes/no) to participate in a CT that used a HRA.</t>
  </si>
  <si>
    <t>[detailed analysis plan but unclear if pre-specified, no sample size calculation presented]</t>
  </si>
  <si>
    <t>[outcome assessed multiple times but all measurements are reported]</t>
  </si>
  <si>
    <t>McCormack</t>
  </si>
  <si>
    <t>Supporting informed clinical trial decisions: Results from a randomized controlled trial evaluating a digital decision support tool for those with intellectual disability</t>
  </si>
  <si>
    <t>PLoS ONE 14(10): e0223801.</t>
  </si>
  <si>
    <t>hypothetical fragile X syndrome (FXS) trial (based on a real trial)</t>
  </si>
  <si>
    <t>In the second aim, we examined the impact of a multimedia decision support tool for individuals with FXS who were deciding whether to participate in a hypothetical clinical trial.</t>
  </si>
  <si>
    <t>A sizable body of literature indicates that those who use decision aids when facing a range of treatment or screening decisions feel more knowledgeable, better informed, and clearer about their values [18]. […] Digital decision support tools have been identified as a strategy to potentially improve the clinical trial consent process through enhanced patient engagement and interactivity [19, 20].</t>
  </si>
  <si>
    <t>One participant was given the intervention; however, due to technical difficulties with the tablet, these data were excluded.</t>
  </si>
  <si>
    <t>McCormack, 2019</t>
  </si>
  <si>
    <t>We randomized 10 participants at a time using a random number generator (www.randomizer.com) to make the assignments.</t>
  </si>
  <si>
    <t>[used a random number genetrator therefore sequence would be concealed]</t>
  </si>
  <si>
    <t>Within the experimental condition for the full sample, 62% of participants were female, compared to 46% of participants in the comparison group; this was a not statistically significant difference (p = 0.58). [not all comparisons/demographics reported but likely ok since this one discrepancy is reported and not sig]</t>
  </si>
  <si>
    <t>Because of the nature of the study, participants and data collectors were not blinded to group
assignment.</t>
  </si>
  <si>
    <t>Expressing a choice. At the conclusion of the informed consent process, participants were asked whether they wanted to be in the study. Participants selected from “Yes,” “No,” or “I don’t know.”</t>
  </si>
  <si>
    <t>[possible that participants answered a certain way knowing the intervention]</t>
  </si>
  <si>
    <t>[unlikely participants were answering consent decision in a specific way based on knowledge of intervention beyand the effect of intervention itself]</t>
  </si>
  <si>
    <t>We conducted a power analysis using a between-subjects design (i.e., participants randomized to experimental or comparison group). With a sample size of 70 (35 participants per group), we had 90% power to detect an effect size of 0.75.</t>
  </si>
  <si>
    <t>[Those delivering the intervention would have known particpants assigment]</t>
  </si>
  <si>
    <t>[Not clear what particpants were aware of study arms]</t>
  </si>
  <si>
    <t>[unlikely that knowledge of group influenced willinessness to particpate in trial]</t>
  </si>
  <si>
    <t>This behavioral RCT evaluates the effect of an educational video in Spanish on increasing participation of Hispanic PLWHA into an anal cancer CT.</t>
  </si>
  <si>
    <t xml:space="preserve">To take into account the distribution of HIV cases across PR, the clinics were paired according to the number of HIV infected patients and the geographical distance between theclinics. The sample size of each pair was proportional to the number of patients attended in 2015. The clinics were randomly allocated into one of the study arms (Fig. 1). </t>
  </si>
  <si>
    <t>[uncertain what particpants were told about study arms and did sign informed concent]</t>
  </si>
  <si>
    <t>[data available for 89/111 (19.8% missing) participants (44/56 for exp group; 45/55 for control group)]</t>
  </si>
  <si>
    <t>The few participants who selected “Don’t know” for the Expressing a Choice item (n = 4) were removed from the analysis, making this a dichotomous item. Thus, chi-square tests were used in unadjusted analyses, whereas logistic regression was used in adjusted analysis. [adjusted analysis conducted]</t>
  </si>
  <si>
    <t>Kamen</t>
  </si>
  <si>
    <t>Cancer 2018;124:4504–4511</t>
  </si>
  <si>
    <t>Multimedia Psychoeducation for Patients With Cancer Who Are Eligible for Clinical Trials: A Randomized Clinical Trial</t>
  </si>
  <si>
    <t>various phase 2 or 3 therapeutic cancer clinical trials open for enrollment at the
participating NCORP site</t>
  </si>
  <si>
    <t xml:space="preserve">We developed a multimedia psychoeducation (MP) intervention24-28 designed to improve patients’ attitudes toward clinical trials as well as provide education about clinical trials.29
</t>
  </si>
  <si>
    <t>Our intervention is described as “psychoeducational” given its combined focus on knowledge and attitude change, and it uses a multimedia approach involving video and audio testimonials from patients that has been shown to be more effective than print alone in previous trials of attitude change.32-34</t>
  </si>
  <si>
    <t>Kamen, 2018</t>
  </si>
  <si>
    <t xml:space="preserve">Patients were randomly assigned 1:1 by computer generated, random blocks of 4 to 1 of 2 intervention conditions: 1) a PE condition that included an informational booklet, or 2) an MP condition that included a DVD and a companion booklet. </t>
  </si>
  <si>
    <t>The study biostatistician maintained the randomization table.</t>
  </si>
  <si>
    <t>Because both time since diagnosis and level of education differed significantly between the MP and PE arms, these factors were included as covariates in our linear models.</t>
  </si>
  <si>
    <t>[unclear what was explained to participants but they did complete informed consent so may have known which arm they were assigned to]</t>
  </si>
  <si>
    <t>[unclear but likey knew which group based on the informationt hey supplied to participants]</t>
  </si>
  <si>
    <t>[From Fig. 1 data missing for 19/211 (9%) intervention participants and 22/192 (11.5%) control participants]</t>
  </si>
  <si>
    <t>Patients’ decisions about clinical trial participation were measured by self-report at follow-up and were confirmed by chart review. The self-report items asked whether the patient had been provided a written informed consent form for clinical trial participation and whether the patient did or did not sign the consent form. The patients’ medical charts were reviewed to confirm specific actions related to clinical trial discussion and consenting.</t>
  </si>
  <si>
    <t>[same question and chart review procedures for all particiants]</t>
  </si>
  <si>
    <t>[possible that both patrients and those reviewing chards were aware of interventions status]</t>
  </si>
  <si>
    <t>[possible that participants answered a certain way knowing the intervention or that chart reviewers were more thorough in one group or another]</t>
  </si>
  <si>
    <t>[unlikely participants were answering in a specific way knowing group since participation decisions were made outside the trial context. Chart review procedures appear non-biased]</t>
  </si>
  <si>
    <t>On the basis of a priori power analyses, a sample size of 176 participants per condition (N = 352) was sufficient to detect a 0.30 effect size on the Preparation for Decision Making Scale with 80% power at the .05 significance level.21,22,37,38 Our achieved sample size was N = 418.</t>
  </si>
  <si>
    <t>[outcome only assessed one way (self report with confirmation chart review) and at one time]</t>
  </si>
  <si>
    <t>Langford</t>
  </si>
  <si>
    <t>Understanding the Role of Message Frames on African-American Willingness to Participate in a Hypothetical Diabetes Prevention Study</t>
  </si>
  <si>
    <t>Journal of Health Communication, 22: 647–656, 2017</t>
  </si>
  <si>
    <t>The primary objective of our study was to explore how, if at all, framing health disparities information might impact African-Americans’ willingness to participate in a hypothetical diabetes prevention study. Five message frames were tested in our study: impact, disparity no action, disparity with action, progress, and general.</t>
  </si>
  <si>
    <t>Highlighting racial disparities or opportunities to reduce them is one strategy that has sometimes been used to appeal to potential study participants (S. D. Brown et al., 2012; Langford, Resnicow, &amp; Beasley, 2015) and to motivate positive behavior change more broadly (Resnicow et al., 2004, 2005, 2000). This approach generallyassumes that minorities will be more motivated to adopt a health behavior change or engage in a health research study if messages are written in a culturally relevant manner and/or include ethnically-focused statements (S. D. Brown et al., 2012).</t>
  </si>
  <si>
    <t>Langford, 2017</t>
  </si>
  <si>
    <t>The study was programmed with Qualtrics® survey platform and administered through SSI’s online panel. [...] African-American participants were randomized to view either a general message without reference to race or health disparities or 1 of 4 alternate messages that framed the issue in terms of race and health disparities. [not much info on randomization but done through online platform SSI so likely okay]</t>
  </si>
  <si>
    <t>[randomized through SSI platform, unclear but likely concelaled]</t>
  </si>
  <si>
    <t>Among African-Americans, there was no significant difference in education, gender, or age by message frame. When comparing African- Americans to Whites by education, gender, and age, there was a significant difference in educational attainment, with Whites having higher levels of education than African-Americans.</t>
  </si>
  <si>
    <t>[not completely clear what was explained to participants or if they provided consent for the intervention but appears they are unaware of assigned group]</t>
  </si>
  <si>
    <t>[intervention administered online, no carers]</t>
  </si>
  <si>
    <t>[From Fig. 1 no missing data for those randomized]</t>
  </si>
  <si>
    <t>The primary outcome was worded as, “Given what you know about this study, how likely are you to enroll?” Response options ranged from not at all likely (1) to very likely (5).</t>
  </si>
  <si>
    <t>[unclear whart was told to participants but unlikely aware of intervention]</t>
  </si>
  <si>
    <t>[No pre-specified plan described]</t>
  </si>
  <si>
    <t>Kenerson</t>
  </si>
  <si>
    <t>Processes in Increasing Participation of African American Women in Cancer Prevention Trials: Development and Pretesting of an Audio-Card</t>
  </si>
  <si>
    <t>Journal of Health Communication, 22: 933–941, 2017</t>
  </si>
  <si>
    <t>Because no bias was detected in the pattern of missing data, we applied the Jamshidian and Jalal nonparametric test for data “missing completely at random”40 and
used complete-case analyses for all outcomes.</t>
  </si>
  <si>
    <t>hypothetical Preventing and Managing Type 2 Diabetes with Physical Activity</t>
  </si>
  <si>
    <t>Given that our goal was to evaluate potential differences in willingness to participate in the hypothetical study in a large sample of African-Americans, our target sample was 1500 African-Americans and 300 Whites for comparison with the general message frame. [ no detailed plan but do provide a sample size estimate]</t>
  </si>
  <si>
    <t>The specific aims of this study were: 1) to develop audio-card content that addressed low literacy levels and cultural beliefs related to CPTs targeting low-income African American women; and 2) to compare the effectiveness of an audio-card designed for African American women with a printed brochure designed for general audiences in improving attitudes and beliefs toward CPT.</t>
  </si>
  <si>
    <t>Kenerson, 2017</t>
  </si>
  <si>
    <t>Those eligible to participate in the study provided informed consent and were randomly assigned to either a treatment group or a control group.</t>
  </si>
  <si>
    <t>As the data indicates, that there were no statistically significant differences between the two groups (control and treatment) on key sociodemographic variables.</t>
  </si>
  <si>
    <t>[unclear what was explained to participants during consent]</t>
  </si>
  <si>
    <t>[unclear but likely that person delivering intervention was aware of group]</t>
  </si>
  <si>
    <t>[From Fig. 1 and Table 4 no missing data for those randomized]</t>
  </si>
  <si>
    <t>The item required a response that used a 5- point Likert scale to the statement “I would participate in a cancer prevention study because it would help to prevent cancer”.</t>
  </si>
  <si>
    <t>[unclear whart was told to participants]</t>
  </si>
  <si>
    <t>[possible that participants answered a specific way knowing intervention group]</t>
  </si>
  <si>
    <t>[unlikely participants responded a specific way and unclear if they were even aware of group]</t>
  </si>
  <si>
    <t>[willingness outcomes reported which is all that is needed for this review]</t>
  </si>
  <si>
    <t>Massett</t>
  </si>
  <si>
    <t>A Randomized Controlled Study Comparing the National Cancer Institute’s Original and Revised Consent Form Templates</t>
  </si>
  <si>
    <t>IRB: Ethics &amp; Human Research 2017;39(5):1-7</t>
  </si>
  <si>
    <t>A Phase III Clinical Trial Comparing Infusional 5-Fluorouracil (5-FU), Leucovorin, and Oxaliplatin (mFOLFOX6) Every Two Weeks With Bevacizumab to the Same Regimen Without Bevacizumab for the Treatment of Patients With Resected Stages II and III Carcinoma of the Colon [looked up trial number online]</t>
  </si>
  <si>
    <t>This article presents the findings from a randomized controlled study to assess whether a shorter, more concise consent form, compared to a longer, more detailed version, would affect participants’ knowledge of a clinical trial and satisfaction with the consent form.</t>
  </si>
  <si>
    <t>Massett, 2017</t>
  </si>
  <si>
    <t>Upon consent, participants were randomized by computer to receive a consent form developed from the NCI’s original template (Group 1 Original) or the concise form developed using the newly revised NCI template (Group 2 Concise) and asked to complete five online pretest survey questions.</t>
  </si>
  <si>
    <t>[randomized by computer so likely concealed]</t>
  </si>
  <si>
    <t>The two study groups did not differ significantly in age, sex, race, education, income, or prior knowledge about clinical trials (Table 3).</t>
  </si>
  <si>
    <t>[235 randomized and only 153 included in analysis (34.9% missing)]</t>
  </si>
  <si>
    <t>[no evidence missing data was handles appropriately]</t>
  </si>
  <si>
    <t>[possible those lost to follow up were less likely to participate in trials]</t>
  </si>
  <si>
    <t>[since participation decision hypothetical unlikely actual trial participation affected completion of study measures]</t>
  </si>
  <si>
    <t>One question assessed participants’ likelihood of considering clinical trial participation if diagnosed with cancer again (1-5 scale; 1 = “not at all likely,” 5 = “very likely”). This question was asked in the pretest and again in the posttest immediately after participants reviewed their respective consent forms.</t>
  </si>
  <si>
    <t>[autors provide an analysis plan but unclear if pre-specified and no sample size justification ]</t>
  </si>
  <si>
    <t>[outcome assessed pre- and post-intervention and reported in results]</t>
  </si>
  <si>
    <t>Cancer prevention trials (CPTs) characterized as studies using diet
and exercise, medications and dietary supplements, screening or
genetic testing, healthy lifestyle choices, and education and
awareness to reduce cancer risks.</t>
  </si>
  <si>
    <t>Despite the precision of relative risk models in identifying cancer risk and determining eligibility for recruitment into prevention trials, African American women continue to be underrepresented in clinical trials. […] Evidence-based strategies using targeted approaches to increase awareness of cancer prevention trials may improve intent among African American women to participate in cancer trials. One approach could be the use of a culturally sensitive framework in the development of approaches designed to address the complex sociocultural forces that affect attitudes, beliefs, and behaviors (Ard, Durant, Edwards, &amp; Sverkey, 2005; Fiore, Bailey, &amp; Cohen, 2000; Grzwazc, McMahon, Hurley, Stokols, &amp; Phillips, 2004; Piper, Fox, Welsch, Fiore, &amp; Baker, 2001).</t>
  </si>
  <si>
    <t>Evidence suggests that consent forms have not been achieving their goal of adequately informing prospective study participants8 and that a more concise, less complex consent form could help to increase readability, allow participants to retain more information, and increase patient satisfaction.9 [...]In using a randomized controlled design, our study addressed a noted gap in the literature: a lack of rigorous studies that investigate the impact of consentform length on patient comprehension and satisfaction</t>
  </si>
  <si>
    <t>McCaffery</t>
  </si>
  <si>
    <t>Does handwriting the name of a potential trial participant on an invitation letter improve recruitment rates? A randomised controlled study within a trial</t>
  </si>
  <si>
    <t>F1000Research 2019, 8:659</t>
  </si>
  <si>
    <t>The OTIS study is an RCT that aims to evaluate the clinical and cost effectiveness of an occupational therapist (OT) intervention to reduce falls in high risk older people.</t>
  </si>
  <si>
    <t>Our aim was to undertake a study within a trial (SWAT) to determine whether the number of participants recruited to a trial can be improved by writing the potential participant’s name by hand, versus printing the name, on the invitation letter.</t>
  </si>
  <si>
    <t>Block randomisation was used to allocate the recruitment packs in a 1:1 ratio to either the control group or the intervention group, using one large block the size of the mail out (n=317).</t>
  </si>
  <si>
    <t>Generation of the allocation sequence was undertaken by the OTIS trial statistician, who was not involved with the production of the recruitment packs, using Stata version 13.</t>
  </si>
  <si>
    <t>[no demographics reported]</t>
  </si>
  <si>
    <t>[unlikely participants aware that there was an intervention]</t>
  </si>
  <si>
    <t>Data were analysed on the basis of intention-to-treat and all hypothesis tests were two-sided at the 10% significance level.</t>
  </si>
  <si>
    <t>The primary outcome was the proportion of participants included in the embedded trial, who went on to be randomised to the host OTIS trial.</t>
  </si>
  <si>
    <t>[same method of measuring outcome for all participants]</t>
  </si>
  <si>
    <t>We randomised 317 participants who were due to be mailed out a recruitment pack about the OTIS trial by the YHS. This sample size is sufficient to detect a 10% absolute difference in the percentage of participants who go on to be randomised (from 10 to 20%) between the two groups at 80% power and a two-sided alpha level of 0.1. [power analysis but looks post-hoc]</t>
  </si>
  <si>
    <t>McCaffery, 2019</t>
  </si>
  <si>
    <t>Neighbors</t>
  </si>
  <si>
    <t>Testing a motivational model of delivery modality and incentives on participation in a brief alcohol intervention</t>
  </si>
  <si>
    <t>Addictive Behaviors 84 (2018) 131–138</t>
  </si>
  <si>
    <t>personalized normative feedback intervention for problem drinking</t>
  </si>
  <si>
    <t>The current study evaluated differences in recruitment into a brief PNF [personalized normative feedback] intervention based on the intervention delivery modality (remotely versus in-person) and the presence of an incentive (no compensation versus $30).</t>
  </si>
  <si>
    <t>For example, most randomized trials for personalized feedback interventions utilize incentives. Without empirical examination of the potential effects of incentives, it is impossible to know what effects they might have on recruitment and/ or intervention outcomes. [...] Similarly, ease of participation is likely a major factor in increased recruitment numbers (Cunningham, 2009). That is, participants who can complete an intervention at their convenience online are more likely to participate than students recruited to attend in-lab intervention sessions.</t>
  </si>
  <si>
    <t>Neighbors, 2018</t>
  </si>
  <si>
    <t>[no baseline data provided. Sample sizes were different by group but may have been due to increased recruitment in order to obtain similar enrollment numbers across interventions]</t>
  </si>
  <si>
    <t>Additionally, participants were not informed of the other conditions. For example, participants randomized to the no compensation condition were not informed that some participants would be compensated.</t>
  </si>
  <si>
    <t xml:space="preserve">[unclear if participant were analysed in allocated groups or not or what impact that may have on results] </t>
  </si>
  <si>
    <t>[all participants randomized probably included in analysis, but not entirely clear as final N recruited not provided]</t>
  </si>
  <si>
    <t>The outcome utilized across all models was whether participants completed the baseline/feedback session or not (i.e., no participation [0] vs. participation [1]).</t>
  </si>
  <si>
    <t>[detailed analysis plan but not clear if pre-specified and no sample size calculation]</t>
  </si>
  <si>
    <t>[actual N of those participating in each group not presented but also not part of analysis plan]</t>
  </si>
  <si>
    <t>[just indicates random assignment, but It occurred online, thus likely the sequence was random]</t>
  </si>
  <si>
    <t>[Occurred online, therefore likely]</t>
  </si>
  <si>
    <t>Whiteside</t>
  </si>
  <si>
    <t>Using pens as an incentive for trial recruitment of older adults: An embedded randomised controlled trial</t>
  </si>
  <si>
    <t>F1000Research 2019, 8:315</t>
  </si>
  <si>
    <t>the OTIS trial aimed to assess whether home environmental assessment and modification, led by an occupational therapist (OT), could reduce risk of falling among community dwelling, older adults at elevated risk of falling</t>
  </si>
  <si>
    <t>One potential strategy that has been found to be effective at improving the responses to postal questionnaires8 is making trial documentation more personal. […] Another systematic review looked specifically at the effect of personally addressed and/or hand-signed letters on questionnaire response. This review found that there was a positive effect on response rates when letters were personally addressed, which increased when letters were also hand-signed9.</t>
  </si>
  <si>
    <r>
      <t xml:space="preserve">Recruitment packs were </t>
    </r>
    <r>
      <rPr>
        <b/>
        <sz val="11"/>
        <color theme="1"/>
        <rFont val="Calibri"/>
        <family val="2"/>
        <scheme val="minor"/>
      </rPr>
      <t>assigned a unique identification</t>
    </r>
    <r>
      <rPr>
        <sz val="11"/>
        <color theme="1"/>
        <rFont val="Calibri"/>
        <family val="2"/>
        <scheme val="minor"/>
      </rPr>
      <t xml:space="preserve"> number. [packages assigned a number so likely person mailing was not aware of group allocation inside package]</t>
    </r>
  </si>
  <si>
    <t>Participants were encouraged to look at their consent form when answering the questions, as the study was testing how helpful the document was and not participant recall.[unclear what was explained to participants during consent but appears the focus of study was on consent form utility not participant understanding]</t>
  </si>
  <si>
    <t>[participants appeared to be analysed in groups allocated from table 3 (separate pdf)]</t>
  </si>
  <si>
    <t>[Outcome assessed by participant and they weren't likely aware of allocation or the different arms of the study]</t>
  </si>
  <si>
    <t>We randomised 1943 participants into this embedded trial (648 to receive a pen with their invitation pack; 1295 to not receive a pen); however, 81 of these invitation packs were not sent out (pen arm = 28; no pen arm = 53) and were excluded from this analysis (Figure 1).</t>
  </si>
  <si>
    <t>Whiteside, 2019</t>
  </si>
  <si>
    <t>Allocation to either the intervention ‘pen’ arm (to receive a York Trials Unit branded pen with the invitation pack) or the control ‘no pen’ arm (to receive the invitation pack with no pen) was achieved using block randomisation stratified by GP practice. We used a 2:1 allocation ratio, in favour of the no pen arm.</t>
  </si>
  <si>
    <t>Generation of the allocation sequence was undertaken by the OTIS trial statistician, who was not involved with production of the invitation packs, using Stata version 1319.</t>
  </si>
  <si>
    <t>[intervention was a mailed pen, participants would not be aware of intervention or allocated group]</t>
  </si>
  <si>
    <t>Data were analysed on an intention-to-treat basis using two-sided tests at the 5% significance level.</t>
  </si>
  <si>
    <t>We randomised 1943 participants into this embedded trial (648 to receive a pen with their invitation pack; 1295 to not receive a pen); however, 81 of these invitation packs were not sent out (pen arm = 28[4.3%]; no pen arm = 53[4.1%]) and were excluded from this analysis (Figure 1).[less than 5% missing, okay]</t>
  </si>
  <si>
    <t>The primary outcome was the proportion of embedded trial participants who were randomised into the OTIS main trial.</t>
  </si>
  <si>
    <t>As is typical for an embedded trial, a formal sample size calculation was not carried out.</t>
  </si>
  <si>
    <t>[data analysed as planned]</t>
  </si>
  <si>
    <t>Kern-Goldberger</t>
  </si>
  <si>
    <t>Journal of Cystic Fibrosis 18 (2019) 530–535</t>
  </si>
  <si>
    <t>Perceptions of safety monitoring in CF clinical studies and potential impact on future study participation</t>
  </si>
  <si>
    <t>non-specific cycstic fibrosis drug trial</t>
  </si>
  <si>
    <t>This embedded RCT evaluated the effectiveness of including a non-monetary incentive, in the form of a York Trials Unit branded pen, within invitation packs mailed out from GP practices on the recruitment of older adults into the OTIS trial.</t>
  </si>
  <si>
    <t>One strategy to improve recruitment is the use of incentives. Based on the principle of reciprocity, receiving incentives is hypothesised to encourage individuals to respond to the positive behaviour in a positive way6,7. […] The inclusion of pens within trial invitation packs may not only improve recruitment rates through encouraging reciprocal positive behaviour, but the convenience of a pen being readily available may prompt rapid completion and return of trial documentation.</t>
  </si>
  <si>
    <t>Provision of a pen by mail</t>
  </si>
  <si>
    <t>We also explored the association of receipt of the safety brochure, demographic characteristics, and knowledge and attitude barriers with respondents' reported likelihood of future participation in CF studies.</t>
  </si>
  <si>
    <t>Kern-Goldberger, 2019</t>
  </si>
  <si>
    <t>To ensure that the correct number of respondents from each group and from each site received the safety vs. IP&amp;C brochure, a random number generator was used to pre-assign each respondent an identification number.</t>
  </si>
  <si>
    <t>Respondents were asked to open the packets to ensure that study site personnel remained blinded to brochure assignments, and to review the enclosed brochure prior to answering the survey.</t>
  </si>
  <si>
    <t>The demographic and clinical characteristics of respondents by brochure assignment and by study site did not significantly differ (Table 1).</t>
  </si>
  <si>
    <t>[unclear what participants told during consent]</t>
  </si>
  <si>
    <t>[No mention of ITT but appears participants analysed in groups assigned]</t>
  </si>
  <si>
    <t>[From supplement 3, 2/75 (2.6%) missing from intervention group. Small enough that null outcome would not be affected]</t>
  </si>
  <si>
    <t>4) likelihood of participating in future studies (Supplemental Material 2). Questions were structured using 4-point Likert scales and true/false formats.</t>
  </si>
  <si>
    <t>[unclear but possible participants were aware of group]</t>
  </si>
  <si>
    <t>[possible that participants answered a certain way knowing about intervention]</t>
  </si>
  <si>
    <t>[unlikely that knowledge of intervention would influence responses beyond the effect of the intervention itself]</t>
  </si>
  <si>
    <t>Multiple: Trial Design (in-person vs online) and incentives ($30)</t>
  </si>
  <si>
    <t>Haynes</t>
  </si>
  <si>
    <t>Investigating modifications to participant information materials to improve recruitment into a large randomized trial</t>
  </si>
  <si>
    <t>Trials (2019) 20:681 https://doi.org/10.1186/s13063-019-3779-4</t>
  </si>
  <si>
    <t>HPS2-THRIVE was a large international randomized trial of extended release (ER) niacin/laropiprant among patients at high risk of vascular disease</t>
  </si>
  <si>
    <t>2019a</t>
  </si>
  <si>
    <r>
      <t xml:space="preserve">Our aims were, therefore, to understand the reasons potential participants give for not participating in a trial, and whether attendance at the first study appointment and subsequent entry into the trial could be improved by either </t>
    </r>
    <r>
      <rPr>
        <b/>
        <sz val="11"/>
        <color theme="1"/>
        <rFont val="Calibri"/>
        <family val="2"/>
        <scheme val="minor"/>
      </rPr>
      <t xml:space="preserve">(1) providing a summary PIL with the invitation (instead of the full PIL); </t>
    </r>
    <r>
      <rPr>
        <sz val="11"/>
        <color theme="1"/>
        <rFont val="Calibri"/>
        <family val="2"/>
        <scheme val="minor"/>
      </rPr>
      <t>or (2) using a modified version of the PIL.</t>
    </r>
  </si>
  <si>
    <t>2019b</t>
  </si>
  <si>
    <r>
      <t>Our aims were, therefore, to understand the reasons potential participants give for not participating in a trial, and whether attendance at the first study appointment and subsequent entry into the trial could be improved by either (1) providing a summary PIL with the invitation (instead of the full PIL);</t>
    </r>
    <r>
      <rPr>
        <b/>
        <sz val="11"/>
        <color theme="1"/>
        <rFont val="Calibri"/>
        <family val="2"/>
        <scheme val="minor"/>
      </rPr>
      <t xml:space="preserve"> </t>
    </r>
    <r>
      <rPr>
        <sz val="11"/>
        <color theme="1"/>
        <rFont val="Calibri"/>
        <family val="2"/>
        <scheme val="minor"/>
      </rPr>
      <t>or (</t>
    </r>
    <r>
      <rPr>
        <b/>
        <sz val="11"/>
        <color theme="1"/>
        <rFont val="Calibri"/>
        <family val="2"/>
        <scheme val="minor"/>
      </rPr>
      <t>2) using a modified version of the PIL.</t>
    </r>
  </si>
  <si>
    <t>Participants were randomized centrally by the computer programme, which generated the invitations with no stratification or minimisation.</t>
  </si>
  <si>
    <t>The primary outcome (and statistical power) of this comparison were identical to those for the comparison of standard PIL versus a one-page summary of the trial as described above. [randomization discussed in same para as outcomes and power so assume same method]</t>
  </si>
  <si>
    <t>Haynes, 2019a</t>
  </si>
  <si>
    <t>Haynes, 2019b</t>
  </si>
  <si>
    <t>[intervention was mailed study PIL, participants would not be aware of intervention or allocated group]</t>
  </si>
  <si>
    <t>[possible that person mailing packages was aware of group]</t>
  </si>
  <si>
    <t>All analyses were based on “intention-to-treat” principles.</t>
  </si>
  <si>
    <t>The primary outcome (and statistical power) of this comparison were identical to those for the comparison of standard PIL versus a one-page summary of the trial as described above. [ITT discussed in same paragraph so likely same method here]</t>
  </si>
  <si>
    <t>[all participants randomised included in analysis]</t>
  </si>
  <si>
    <t>The primary outcome for this comparison was the proportion of invited potential participants who were willing and eligible to enter the trial (i.e. entered the pre-randomization run-in phase).</t>
  </si>
  <si>
    <t>The primary outcome (and statistical power) of this comparison were identical to those for the comparison of standard PIL versus a one-page summary of the trial as described above.</t>
  </si>
  <si>
    <t>[Analysis plan presented but unclear if pre-specified. No power analysis or sample size estimate provided]</t>
  </si>
  <si>
    <t>Random allocation of at least 10,000 invitations would provide excellent statistical power (&gt; 90% at 2p &lt; 0.05) to detect a 2% absolute increase in the proportion entering run-in (i.e. from 10% of those invited to 12%).</t>
  </si>
  <si>
    <t>Courtright</t>
  </si>
  <si>
    <t>Willingness to participate in pragmatic dialysis trials: the importance of physician decisional autonomy and consent approach</t>
  </si>
  <si>
    <t>Trials (2017) 18:474 DOI 10.1186/s13063-017-2217-8</t>
  </si>
  <si>
    <t>hypothetical cluster-randomized clinical trial comparing two approaches to blood pressure management for patients receiving maintenance hemodialysis</t>
  </si>
  <si>
    <t>Informed by these qualitative results, we designed the current study to quantify how strongly patients and physicians value physicians’ treatment autonomy relative to other desirable study features such as minimization of participant burden and opportunity for informed consent.</t>
  </si>
  <si>
    <t>Several ethicists have noted that standard informed consent procedures may not be applicable in pragmatic trials comparing interventions that fall within the “standard of care” [16–19] because such trials do not increase risk to patients beyond the risk of usual care. However, such trials alter the process by which an individual’s care is selected, thereby limiting patients’ and physicians’ decisional autonomy[20].</t>
  </si>
  <si>
    <t>Courtright, 2017</t>
  </si>
  <si>
    <t>A full factorial design using these three attributes produced 16 scenarios (2 autonomy levels × 2 burden levels × 4 consent levels): however, we restricted the
number of scenarios to 8 per participant by randomly assigning each to receive one of six groups of 8 scenarios to minimize participant fatigue [25]. [unclear how scenarios were randomized]</t>
  </si>
  <si>
    <t>[randomization procedure unclear]</t>
  </si>
  <si>
    <t xml:space="preserve">[unclear what was explained to participants during consent but each participant received more than one scenario so likely aware of the consent manipulations] </t>
  </si>
  <si>
    <t>[design not condusive to ITT but appears participants analysed correctly to each scenario based on equal denominators in results]</t>
  </si>
  <si>
    <t>[unclear but appears all scenarios randomised included in analysis]</t>
  </si>
  <si>
    <t>After reviewing each scenario, participants used a 4-point scale to indicate willingness to have their dialysis facility participate in the clinical trial (definitely participate, probably participate, probably not participate, definitely not participate). An a priori decision was made to dichotomize willingness to participate
into either a “Yes” (definitely or probably participate) or “No” (probably not or definitely not participate) for the primary analysis.</t>
  </si>
  <si>
    <t>[same method of measuring outcome in all scenarios]</t>
  </si>
  <si>
    <t>[outcome assessed by participan who may have been aware of variations in consent scenarios presented]</t>
  </si>
  <si>
    <t>[unlikely participants influenced by knowledge of scenario beyond the effects of the scenarios themselves]</t>
  </si>
  <si>
    <t>The associations of participant characteristics with willingness to participate were assessed using t tests and Chi-square tests for continuous and categorical variables, respectively. We decided a priori to include all three trial attributes (exposures) in the baseline models for both patients and physicians.</t>
  </si>
  <si>
    <t>[outcome only assessed one way for all scenarios]</t>
  </si>
  <si>
    <t>O'Hare</t>
  </si>
  <si>
    <t>Comparing two methods for delivering clinical trial informed consent information to older adults: singular versus stepped approach</t>
  </si>
  <si>
    <t>Clinical Trials 2018, Vol. 15(6) 610–615</t>
  </si>
  <si>
    <t>the STAtins in Reducing Events in the Elderly (STAREE) trial, a phase IV pragmatic and general practice-based clinical trial</t>
  </si>
  <si>
    <t>median = 74</t>
  </si>
  <si>
    <t>Specifically, we compared a stepped approach, receiving the consent form in the mail prior to the first in person screening visit, with a singular approach, receiving the consent form at the same time as the screening visit on rates of study refusal (participants who decided not to continue in the trial before or after the baseline screening visits), recruitment (participants who attended the first baseline screening visit and offered written informed consent) and randomisation (participants who were allocated to trial intervention following the baseline screening visits).</t>
  </si>
  <si>
    <t>O'Hare, 2018</t>
  </si>
  <si>
    <r>
      <t xml:space="preserve">Study participants were allocated to one of the two groups (Method 1 or 2) via a computer generated program built within a Microsoft Access database. Pairs of potential participants were matched by the program on age (+/-1 year), gender and their primary attending general practice location. Each pair was then allocated an </t>
    </r>
    <r>
      <rPr>
        <b/>
        <sz val="11"/>
        <color theme="1"/>
        <rFont val="Calibri"/>
        <family val="2"/>
        <scheme val="minor"/>
      </rPr>
      <t>alternating</t>
    </r>
    <r>
      <rPr>
        <sz val="11"/>
        <color theme="1"/>
        <rFont val="Calibri"/>
        <family val="2"/>
        <scheme val="minor"/>
      </rPr>
      <t xml:space="preserve"> Method code.</t>
    </r>
  </si>
  <si>
    <t>[randomized by computer program so likely concealed]</t>
  </si>
  <si>
    <t xml:space="preserve">Pairs of potential participants were matched by the program on age (+/- 1 year), gender and their primary attending general practice location. </t>
  </si>
  <si>
    <t>[participants not aware of intervention and therefore not aware of allocated group]</t>
  </si>
  <si>
    <t>[individualts making phone calls and completing initial consent would be aware of group allocation in order to deliver correct intervention]</t>
  </si>
  <si>
    <t>[no mention of ITT but from Figure 1 appears all participants analysed in groups allocated]</t>
  </si>
  <si>
    <t>Specifically, we compared a stepped approach, receiving the consent form in the mail prior to the first in person screening visit, with a singular approach, receiving the consent form at the same time as the screening visit on rates of study refusal (participants who decided not to continue in the trial before or after the baseline screening visits), recruitment (participants who attended the first baseline screening visit and offered written informed  onsent) and randomisation (participants who were allocated to trial intervention following the baseline screening visits).</t>
  </si>
  <si>
    <t>[outcome assessed by participant who was not likely aware of intervention or group]</t>
  </si>
  <si>
    <t>Based on the McNemar test for paired binary data used to accommodate 1:1 matching without adjustment, 202 matched pairs would have 80% power to detect a 10% absolute difference in recruitment rate,namely, participants who offer written informed consent at baseline visit 1 and are willing to continue (90% vs 80%). Therefore, accounting for about 15% loss to follow-up, we aimed to recruit a minimum of 250 matched pairs into the study.</t>
  </si>
  <si>
    <t>Nonetheless, people with CF and parents of children with CF cite safety concerns as a principal barrier to enrolling in clinical trials [2]. […] It is also particularly important to address and overcome barriers to enrollment among individualswith CF with minority backgrounds as  these individuals are currently under represented in CF clinical trials.</t>
  </si>
  <si>
    <t>One concern is that without adequate discussion around the perceived benefits and risks of the investigational treatment or therapy during this process, misunderstandings might arise that adversely affect decision-making around voluntary trial participation. [...]Verbal communication during the informed consent process has been shown to be a key facilitator of under standing what is involved in a clinical research trial, especially in the older-aged population, where the individual relevance or benefit of trial participation can be made clear.4 [...] It is anticipated that there are potential gains and pitfalls linked to the timing of delivering the consent form against the known facilitators and barriers to recruiting older adults into clinical research.</t>
  </si>
  <si>
    <t>Timimg of consent form delivery</t>
  </si>
  <si>
    <t>Jolly</t>
  </si>
  <si>
    <t>Improving recruitment to a study of telehealth management for COPD: a cluster randomised controlled ‘study within a trial’ (SWAT) of a multimedia information resource</t>
  </si>
  <si>
    <t>Trials (2019) 20:453 https://doi.org/10.1186/s13063-019-3496-z</t>
  </si>
  <si>
    <t>‘PSM COPD’ - pragmatic multicentre trial of telephone health coaching to support self-management compared with usual care for people with COPD with mild dyspnoea</t>
  </si>
  <si>
    <t>This study aimed to determine whether access to a multimedia information resource alongside standard printed patient information improved recruitment, compared to standard printed patient information alone.</t>
  </si>
  <si>
    <t>Multimedia interventions may offer a useful way forward, as they provide a useful platform for health communication, including allowance for self-directed and tailored learning [8, 9], greater user choice and potential for personalisation, and may better meet the needs of an audience increasingly used to obtaining information digitally.</t>
  </si>
  <si>
    <t>Jolly, 2019</t>
  </si>
  <si>
    <t>To ease the logistics of the trial, practices (cluster level) in the host trial were randomised using stratified (by area - Birmingham, Oxford, Manchester, and Stoke-on-Trent) block randomisation (ratio 1:1, with three varying block sizes selected randomly by the computer) to access to the multimedia information resource or only the printed patient information sheet (i.e. all patients from a particular practice were sent the same invitation letter).</t>
  </si>
  <si>
    <t>To ensure allocation concealment, the allocation sequence was generated centrally by VM (who had no other involvement in the running of the host trial) using the ‘ralloc’ command in Stata.</t>
  </si>
  <si>
    <t>Due to the cluster design, baseline data on patients were not available for comparison.</t>
  </si>
  <si>
    <t>Although informed consent was gained from patients in the host trial, patients were not aware that they were being randomised within the SWAT and no formal consent was taken.</t>
  </si>
  <si>
    <t>[letters mailed from GP who were not likely aware of intervention]</t>
  </si>
  <si>
    <t>Analysis was by intention-to-treat.</t>
  </si>
  <si>
    <t>The primary outcome was recruitment rate, defined as the proportion of patients actually recruited to the host trial following an invitation and randomised to each group.</t>
  </si>
  <si>
    <t>Chow</t>
  </si>
  <si>
    <t>Communicating health information and improving coordination with primary care (CHIIP): Rationale and design of a randomized cardiovascular health promotion trial for adult survivors of childhood cancer</t>
  </si>
  <si>
    <t>Contemp Clin Trials. 2020 February ; 89: 105915. doi:10.1016/j.cct.2019.105915</t>
  </si>
  <si>
    <t>We randomized (1:1:1) the content and size of materials sent: 1) standard packet described above; 2) a shorter introductory packet with the standard consent and medical release form but without the baseline questionnaire; and 3) an even shorter introductory packet with a simplified consent and medical release form (7 instead of 9 pages).</t>
  </si>
  <si>
    <t>To try to improve response rates, the study subsequently tested alternative recruitment strategies.</t>
  </si>
  <si>
    <t>2020a</t>
  </si>
  <si>
    <t>Chow, 2020a</t>
  </si>
  <si>
    <t xml:space="preserve">[no information on concealment of algorithm for SWAT or parent trial] </t>
  </si>
  <si>
    <t>[no details provided but unlikely patrticipants were aware of intervention or group]</t>
  </si>
  <si>
    <t>[no details but likely person delivering intervention knew of allocated group]</t>
  </si>
  <si>
    <t>[unclear but participants likely analysed in groups allocated]</t>
  </si>
  <si>
    <t>aExcludes those subsequently found to be ineligible. [excluded ineligible participants but unclear of number excluded]</t>
  </si>
  <si>
    <t>[no evidence that participants excluded evenly across groups]</t>
  </si>
  <si>
    <t>[unclear whether eligibility would relate to willingness to participate]</t>
  </si>
  <si>
    <t>[unlikely eligibility would relate to willingness to participate]</t>
  </si>
  <si>
    <t>Chow, 2020b</t>
  </si>
  <si>
    <t>[measured number of participants consenting]</t>
  </si>
  <si>
    <t>[no sample size estimate and only brief analysis plan provided]</t>
  </si>
  <si>
    <t>[unclear whether intervention was delivered via individual or webside, those delivering in person would be aware]</t>
  </si>
  <si>
    <t>[no mention of ITT and unclear if patriticpant were kept in approriate groups based on how results are presented]</t>
  </si>
  <si>
    <t>[unclear if data was missing or not and no mention of it being handled appropriately]</t>
  </si>
  <si>
    <t>[possible that if participant are missing its due to lack of interest in participating]</t>
  </si>
  <si>
    <t>[unclear if data ws missing but if it is it is likely that those disinterested did not complete measures]</t>
  </si>
  <si>
    <t>[no details on the randomization process - just that it was randomized.]</t>
  </si>
  <si>
    <r>
      <rPr>
        <b/>
        <sz val="11"/>
        <color theme="1"/>
        <rFont val="Calibri"/>
        <family val="2"/>
        <scheme val="minor"/>
      </rPr>
      <t>[Table 2 indicates non randomization]  For some participants</t>
    </r>
    <r>
      <rPr>
        <sz val="11"/>
        <color theme="1"/>
        <rFont val="Calibri"/>
        <family val="2"/>
        <scheme val="minor"/>
      </rPr>
      <t xml:space="preserve">, the study switched entirely to an upfront unconditional $50
bank check incentive to accompany the initial introductory packet. Participants who
consented under these conditions do not receive any additional incentive upon completing
the baseline home visit.  </t>
    </r>
  </si>
  <si>
    <t>[see above - no randomization]</t>
  </si>
  <si>
    <t>Consequently, as part of the ongoing recruitment efforts, several investigations (including two embedded randomized comparisons) were initiated to explore possible reasons for the decline and interventions to mitigate it. [...]It was hypothesized that the provision of the participant information leaflet (PIL) in advance of a study appointment (without the benefit of any verbal discussion of its contents) may put off some potential participants.</t>
  </si>
  <si>
    <t>[no baseline data presented but denominator for each consent scenario is the same so possible scenario randomization was okay, ultimately uncear]</t>
  </si>
  <si>
    <t>[took place on computer, so assisgnment not known]</t>
  </si>
  <si>
    <t>[no significant differnces between groups in Supplementary table 1]</t>
  </si>
  <si>
    <t>[no significant differnces between groups in supplementary table 1]</t>
  </si>
  <si>
    <r>
      <rPr>
        <b/>
        <sz val="11"/>
        <color theme="1"/>
        <rFont val="Calibri"/>
        <family val="2"/>
        <scheme val="minor"/>
      </rPr>
      <t>Unique participant identification numbers for each invitation pack</t>
    </r>
    <r>
      <rPr>
        <sz val="11"/>
        <color theme="1"/>
        <rFont val="Calibri"/>
        <family val="2"/>
        <scheme val="minor"/>
      </rPr>
      <t>, prepared for the two GP practice mail-outs involved in this embedded trial, were randomised within three blocks.</t>
    </r>
  </si>
  <si>
    <t>There was no pre-study sample size calculation for the SWAT. […] Analyses were conducted in line with a standard statistical plan developed at Barts and the London Pragmatic Clinical Trials Unit by SE and VM (details available from the authors).  [No sample size estimate but provide a detail anaylsis plan that was likely pre-specified]</t>
  </si>
  <si>
    <t>RCT of a personalized survivorship care plan (SCP) intervention tailored to improve control of cardiovascular risk factors among cancer survivors with hypertension, dyslipidemia, or diabetes (Communicating Health Information and Improving Coordination with Primary care (CHIIP) study )</t>
  </si>
  <si>
    <t>Length of interview – mean (IQR), min 8.9 (6 to 10.5) [telephone] 12.1 (9 to 14) [control]</t>
  </si>
  <si>
    <t>average consultation time for control = 14.7 min, intervention = 13.9</t>
  </si>
  <si>
    <t>26 min long video</t>
  </si>
  <si>
    <t>The slides auto-advanced and took 12 minutes to view.</t>
  </si>
  <si>
    <t>QUASI</t>
  </si>
  <si>
    <t>CLUSTER</t>
  </si>
  <si>
    <t>DELETED</t>
  </si>
  <si>
    <t>Emails to the clinical sites from the central trial coordinators generally contained highly-tailored site-specific information about recruitment performance relative to goals, along with messages of support and encouragement.</t>
  </si>
  <si>
    <t>The coach provided flexible social support and education addressing (1) general issues in the patient’s life (to establish rapport and show interest in the patient), (2) progress or developments in the patient’s cancer care and treatment, (3) programs and activities at SCC and in the community that might address the patient’s questions and concerns, and (4) promotion of participation in clinical trials [Support provided by coaches was flexible and would include conversations about trial participation as well as personal information]</t>
  </si>
  <si>
    <t>Targeted letters contained two additional sentences describing diabetes health disparities and risk information specific to recipients’ race/ethnicity per individual level EHR data (i.e. African American, Asian/Pacific Islander, Latina, or White; Table 1).</t>
  </si>
  <si>
    <t xml:space="preserve">Consenting patients got their up-coming medical consultation recorded. In general, the consultations lasted between 30 and 45 minutes. […] After the consultation, patients randomized to the intervention (Group I) received the CD to take home while considering participation in the clinical drug trial. [Audio recording tailored to each participant] </t>
  </si>
  <si>
    <t>3. Build resources for client self-advocacy: 
Fill out brief Health History Form for use as a reference when seeking info on their own.
4. Deliver Information:
Provide printout of example s of studies from BCT appropriate for client based on information gathered on health history form.</t>
  </si>
  <si>
    <t>The AIA provided tailored messages in response to a set of seven questions plus demographics. The seven questions included, for example, whether a patient had health insurance, the level of trust in physicians and cancer-related researchers, and whether a patient has a strong preference for either established treatments or the newest treatments. [...] The branching logic for each participant’s response provides specific messages that acknowledge patients’ values and attitudes and provides available resources and an assessment of whether or not these circumstances are compatible with study participation.</t>
  </si>
  <si>
    <t>11. Planned Fidelity (quote)</t>
  </si>
  <si>
    <t>The project coordinator reviewed records weekly to assure protocol adherence.</t>
  </si>
  <si>
    <t>A practicing attorney, who was blinded to the study hypotheses, reviewed a 25% (n = 25) random sample of physician-patient encounters. Tape recordings were reviewed to obtain the attorney’s opinion concerning the fairness of the physician’s overall presentations. Specifically, the attorney assessed whether patients were unduly influenced to either consent or decline participation.</t>
  </si>
  <si>
    <t>The packs were placed in order of the random allocation list and then numbered sequentially by the researcher before being sent to the practice. By numbering the packs, the researcher had a record of which PIL type was in each pack, which enabled the researcher to monitor if packs were sent out in the correct randomized order.</t>
  </si>
  <si>
    <t>Recruitment activity logs were collected through a secure web-based interface every 2 months.</t>
  </si>
  <si>
    <t>Site recruitment activity logs showed more contacts with local physicians’ offices and more CME presentations in the intervention sites (Table 4), suggesting that sites attempted to implement the intervention.</t>
  </si>
  <si>
    <t>Since a detailed protocol was used to ensure fidelity to the intervention; [taken from discussion section]</t>
  </si>
  <si>
    <t>For 10 sites (14%), the sound quality for the teleconference was quite poor and for two sites (3%) it was very poor.[…] For nine sites (12%) the principal investigator was absent from the review, and for three recruitment reviews (4%) the research co-ordinator was ill which may have affected delivery. For the 48 remaining sites (67%), we delivered the recruitment review with no issues.</t>
  </si>
  <si>
    <t>Two sites in the same geographical area shared the same PI; therefore, to maintain blinding, both sites were allocated to the same group.  [...] The chief investigator’s site was not included. Therefore, 39 sites were randomized: 20 to on-site initial contact meetings (including one site that was manually allocated to the same site as its sister site sharing the same PI) and 19 to remote initial contact meetings. Two sites (both allocated to remote) were excluded after randomization because agreement had not been reached to formally take part in SWIFFT.[Fig indicates 2 sites allocated to on-site and 1 site allocated to virtual recieved the opposite intervention]</t>
  </si>
  <si>
    <t>In order not to jeopardize the setting up of trial sites for SWIFFT, the trial team did not insist that the initial contact meeting should be on-site or held remotely if the PI had a preference for how to meet.</t>
  </si>
  <si>
    <t>We reported higher reminder delivery in the SMS group (88% delivered) compared with the phone group (67% delivered, 78% if voicemail messages are also included). However, this apparent difference in intervention delivery fidelity is likely to be an artifact of how delivery was measured in each group.</t>
  </si>
  <si>
    <t>8a. Frequency of Intervention (list)</t>
  </si>
  <si>
    <t>8b. Duration (quote)</t>
  </si>
  <si>
    <t>8b. Duration (min)</t>
  </si>
  <si>
    <t>Provide the numeric value, in minutes, of intervention duration from quote above.</t>
  </si>
  <si>
    <t>In terms of time spent, each site visit represented roughly 20 hours of work, including time for preparation, travel, and reporting. The 68 visits performed in this trial represented 1360 hours of work, or about three-quarters of one full-time person-equivalent for one year at the trial’s coordinating office. This estimate does not include the time spent on site visits by the personnel at the visited center (four hours per visit on average), nor does it include the travel and subsistence costs of the monitors doing the site visits.</t>
  </si>
  <si>
    <t>Do authors provide informtion on the amount of time potential participants/intervention recipient spent receiving the intervention? Can include either general estimate of intervention time (from methods) or exact time (from results). Only participant/recipient time experiencing intervention, not personnel time in delivering or developing intervention. Provide a direct quote. (NH searched PDFs for the terms minute/min, hour, time)</t>
  </si>
  <si>
    <t>The intervention consisted of an audio-recording (CD), using a portable voice recorder, of the information given at the medical consultation in which the patients were informed about a clinical drug trial. Consenting patients got their up-coming medical consultation recorded. In general, the consultations lasted between 30 and 45 minutes. All patients received written information about the clinical drug trial they had to consider. The study nurse conducted the randomization during the consultation in another room; leaving the physician blinded to which group the patient was randomized. After the consultation, patients randomized to the intervention (Group I) received the CD to take home while considering participation in the clinical drug trial. Patients randomized to control (Group C) did not receive the CD.</t>
  </si>
  <si>
    <t>The average time for the 2 consent procedures was similar (26 minutes for the enhanced routine consent and 22 minutes for multimedia consent).</t>
  </si>
  <si>
    <t>In response to the information barriers experienced by Hispanic patients, the research team developed an 8-minute DVD and accompanying 12-page booklet titled: Estudios clínicos: considere todas sus opciones (Clinical Trials: consider all your options).</t>
  </si>
  <si>
    <t>The average length of a phone screen in this study was about 19 minutes (M = 18.7 min, S.D. = 11.4). The senior investigator performed phone screens significantly faster (M = 15.3 min, S.D. = 7.8) than did the research assistants (M = 22.4 min, S.D. = 13.4) (t = -5.50, df = 225, p &lt; 0.001).</t>
  </si>
  <si>
    <t>The 18-min video (Cancer Clinical Trials: An Introduction for Patients and their Families) used in our study is the second version of a similar video that was developed by the NCI to promote cancer patients’ knowledge and awareness about clinical trials (Patient to Patient Cancer Clinical Trials and You).</t>
  </si>
  <si>
    <t>Piloting the questionnaire ascertained the average completion time to be 11 minutes.</t>
  </si>
  <si>
    <t>The 28 Hispanic women randomly selected for Embajadora training (14 in each site) received 6 hours of training in informal sessions (with snacks and time for socializing).</t>
  </si>
  <si>
    <t>The 18-minute NCI video titled Cancer Clinical Trials: An Introduction for Patients and their Families selected for this study presents an overview of phase I, II, and III clinical trials and the importance of cancer clinical research to society.</t>
  </si>
  <si>
    <t>Immediately after random assignment, patients in the MP condition viewed a 10-minute DVD9; they were then given a copy to keep plus a 16-page booklet based on the DVD reinforcing key points.</t>
  </si>
  <si>
    <t>The average time taken to read the information for those who completed the computer-based task was 6 minutes longer than that for the group that completed the paper based task (mean [range], 19 [9–33] minutes v 13 [6–32] minutes; P &lt; 0.001).</t>
  </si>
  <si>
    <t>To operationalize this faith-based intervention, we assigned three churches to host the “Dose of Hope” intervention, which included an initial half-day program for congregation members at baseline, followed by two subsequent two-hour small group sessions at three and six months for follow-up.</t>
  </si>
  <si>
    <t>PRE-ACT was designed to provide approximately 10 minutes of video content from a library of 28 potential videos lasting less than 2 minutes each. All videos were scripted and were produced with professional .31 actors Scripts provided factual content and sought to empower patients</t>
  </si>
  <si>
    <t>As with task 1, searching with the agent tended to take longer compared to the conventional interface (mean 8.2, SD 5.3 minutes vs mean 6.4, SD 4.3 minutes), but this did not meet statistical significance (U=507, P=.06). [More info in Table 3 also]</t>
  </si>
  <si>
    <t>The average discussion time was about 55 minutes, and the research team closely monitored each discussion to ensure comparability in scripts and issues across subgroups. See Figure 2 for the sample discussion transcript.</t>
  </si>
  <si>
    <t>TCs spent more time, on average, on the telephone corresponding with sites in the remote group (1.6 hours) compared with the on-site group (0.9 hours; Table 5). Conversely, more time was spent, on average, attending face-to-face visits in the on-site group (20.9 hours) compared with the remote group (12.9 hours). [...] The average amount of time spent emailing sites was the same for the two groups (5.3 hours). Overall, more time, on average, was spent setting up sites in the on-site group (27.2 hours) than the remote group (19.9 hours).</t>
  </si>
  <si>
    <t>On average, SCN spent 30 min administering the baseline surveys, and 20 additional minutes administering the HREI with participants in the intervention arm.</t>
  </si>
  <si>
    <t>This 5-minute video was developed in both Spanish and English.</t>
  </si>
  <si>
    <t>In addition, these participants were asked to attend 15 min before their scheduled screening appointment to allow time to read the PIL.</t>
  </si>
  <si>
    <t>Virtual</t>
  </si>
  <si>
    <t>Women were seen at the practice on two occasions. At the first visit the nurse recorded the patient's details and medical history. Approximately 15 minutes were spent explaining about the menopause and the potential benefits and risks of hormone replacement therapy.</t>
  </si>
  <si>
    <t>5 - Virtual: Virtual intervention location (e.g. intervention delivered over the phone or internet)</t>
  </si>
  <si>
    <t>In the intervention arm, the nonphysician study staff conducted a brief (5–10 min) educational session about the STAR trial following a short interview about prior knowledge, risk perceptions, and background. The education session emphasized the benefits of participation, the lack of financial burden, and the need for minority participation in clinical trials. The risks of participation (e.g., side effects, risks of uterine cancer) were also discussed in each session. The staff used a manual of responses to frequently asked questions to address patient concerns</t>
  </si>
  <si>
    <t>We expect this will take you about 10 minutes. [from participant instructions in appendix, same for all groups]</t>
  </si>
  <si>
    <t>The AVPI was developed by clinical and technical staff within the department via a multiprofessional team. Three different versions were made (lung, breast and colorectal cancer) with the same core content, which lasted 10 min in total. Patients were given the AVPI to watch at home: there were three different formats (video, CD-Rom, DVD) to allow for patient preference and availability of equipment at home.</t>
  </si>
  <si>
    <t>After completing the pre-survey, participants in the videoviewing group watched the 10-min clinical trial education video</t>
  </si>
  <si>
    <t>The shortened paper form created in study 1 was the basis of a video animated by ICON PLC. Transitional segue ways and conversation cues were added to give fluidity to the visuals; however, this context was kept to a minimum. The 10-minute, 33-second video features shadow figures, depicted in simple scenes, to illustrate consent document content. [time specific to int 2 only] [...] The computer randomly assigned participants to view the content-controlled video format or to read a paper copy of either the 5-page, shortened-form, patient-centered consent form developed in study 1 or the 17-page original consent form. To encourage complete reading of the respective consent forms, a 5-minute minimum reading time was imposed on participants in the 2 paper consent form conditions with no maximum time limit. [Table 2 mean laboratory study time in  sec and SDs] Time (seconds) Long form 671.59 (362.68); Shortened form 288.32 (109.06) [int 1] Video 612.26 (144.70) [int 2] [mins: 4.8 (int 1); 10.2 (int 2)]</t>
  </si>
  <si>
    <t>The median time to consent an individual for Method 1 was significantly shorter at 15 min (interquartile range 11–19 min) compared with 20 min (interquartile range 16–25 min) for Method 2 (p \ 0.001). [...] On average, the time to consent took 5 minutes longer if delivered in person at the first screening visit. This may not seem like a large amount of additional time; however, the range was broad with the process taking between 16 and 25 minutes across the cohort.</t>
  </si>
  <si>
    <t>Table 4 CRF completion, data entry and monitoring time (minutes); Number of patients, Internet = 45, Paper = 28; Number of visits, Internet = 169, Paper = 92; CRF completion time Mean per visit (SD), Paper = 98.6 (85.1); Minimum, maximum, Paper = 13, 255; Not recorded, Paper = 16; Data entry time Mean per visit (SD), Internet = 90.0 (89.3), Paper = 53.0 (0); Minimum, maximum,  Internet = 20, 240, Paper = 53, 53; Not recorded, Internet = 40,  Paper = 24; Time to monitor CRF for a patient Mean per visit (SD), Internet = 169.2 (70.7), Paper = 91.4 (38.8); Minimum, maximum, Internet = 75, 270, Paper = 30, 125; Not recorded, Internet = 39, Paper = 21</t>
  </si>
  <si>
    <t>Interviews required approximately 10 minutes.</t>
  </si>
  <si>
    <t>A total of 149 packs were randomized but not sent out to patients. […] The PIL numbers were predominantly in sequential order, which suggests that the practices did send out the PILs as requested, and the PILs remaining were not as a result of practices withholding a particular type of recruitment pack. [These were not included in analysis]</t>
  </si>
  <si>
    <t xml:space="preserve">4. Intervention Type (ORRCA variable in Treweek) </t>
  </si>
  <si>
    <t>4. Intervention Type "Other": describe</t>
  </si>
  <si>
    <t>12. Actual Fidelity (quote)</t>
  </si>
  <si>
    <t>If intervention adherence or fidelity plan was mentioned, provide a quote for the plan</t>
  </si>
  <si>
    <t xml:space="preserve">If intervention adherence or fidelity was assessed, provide a corresponding quote </t>
  </si>
  <si>
    <t>Phase III - behavioural</t>
  </si>
  <si>
    <t>5 - Phase III - behavioural intervention = no phase, behavioural intervention that does not have a treatment/device being tested (e.g. smoking cessation, falls prevention, pain management)</t>
  </si>
  <si>
    <t>6 - Phase IV = Surveillance trial (i.e. approved for use in general population)</t>
  </si>
  <si>
    <t>7 - Multiple trials/phases = Previously coded as "Multiple trials - phase(s) unknown" or "Multiple trials and phases"</t>
  </si>
  <si>
    <t>8 - Other - Phase could not be determined based on information provided</t>
  </si>
  <si>
    <t xml:space="preserve">Algorithm calculated from RoB 2 guidance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</si>
</sst>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name val="Calibri"/>
      <family val="2"/>
    </font>
    <font>
      <b/>
      <sz val="11"/>
      <color indexed="8"/>
      <name val="Calibri"/>
      <family val="2"/>
    </font>
    <font>
      <sz val="11"/>
      <color indexed="8"/>
      <name val="Calibri"/>
      <family val="2"/>
    </font>
    <font>
      <b/>
      <sz val="11"/>
      <color theme="1"/>
      <name val="Calibri"/>
      <family val="2"/>
      <scheme val="minor"/>
    </font>
    <font>
      <sz val="11"/>
      <name val="Calibri"/>
      <family val="2"/>
      <scheme val="minor"/>
    </font>
    <font>
      <sz val="11"/>
      <color rgb="FFFF0000"/>
      <name val="Calibri"/>
      <family val="2"/>
      <scheme val="minor"/>
    </font>
    <font>
      <b/>
      <sz val="11"/>
      <name val="Calibri"/>
      <family val="2"/>
      <scheme val="minor"/>
    </font>
    <font>
      <sz val="12"/>
      <color rgb="FF000000"/>
      <name val="Lucida Grande"/>
      <family val="2"/>
    </font>
    <font>
      <sz val="11"/>
      <color rgb="FF000000"/>
      <name val="Calibri"/>
      <family val="2"/>
      <scheme val="minor"/>
    </font>
    <font>
      <sz val="12"/>
      <color rgb="FF000000"/>
      <name val="Calibri"/>
      <family val="2"/>
      <scheme val="minor"/>
    </font>
    <font>
      <u/>
      <sz val="11"/>
      <color theme="10"/>
      <name val="Calibri"/>
      <family val="2"/>
      <scheme val="minor"/>
    </font>
    <font>
      <u/>
      <sz val="11"/>
      <color theme="11"/>
      <name val="Calibri"/>
      <family val="2"/>
      <scheme val="minor"/>
    </font>
    <font>
      <u/>
      <sz val="11"/>
      <color theme="1"/>
      <name val="Calibri"/>
      <family val="2"/>
      <scheme val="minor"/>
    </font>
    <font>
      <sz val="11"/>
      <color theme="1"/>
      <name val="Calibri"/>
      <family val="2"/>
    </font>
  </fonts>
  <fills count="2">
    <fill>
      <patternFill patternType="none"/>
    </fill>
    <fill>
      <patternFill patternType="gray125"/>
    </fill>
  </fills>
  <borders count="15">
    <border>
      <left/>
      <right/>
      <top/>
      <bottom/>
      <diagonal/>
    </border>
    <border>
      <left style="thick">
        <color auto="1"/>
      </left>
      <right/>
      <top style="thick">
        <color auto="1"/>
      </top>
      <bottom/>
      <diagonal/>
    </border>
    <border>
      <left/>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style="thick">
        <color auto="1"/>
      </top>
      <bottom/>
      <diagonal/>
    </border>
    <border>
      <left/>
      <right style="thick">
        <color auto="1"/>
      </right>
      <top/>
      <bottom style="thick">
        <color auto="1"/>
      </bottom>
      <diagonal/>
    </border>
    <border>
      <left style="thick">
        <color auto="1"/>
      </left>
      <right/>
      <top/>
      <bottom/>
      <diagonal/>
    </border>
    <border>
      <left/>
      <right style="thick">
        <color auto="1"/>
      </right>
      <top/>
      <bottom/>
      <diagonal/>
    </border>
    <border>
      <left style="thick">
        <color auto="1"/>
      </left>
      <right style="thick">
        <color auto="1"/>
      </right>
      <top/>
      <bottom/>
      <diagonal/>
    </border>
    <border>
      <left style="thick">
        <color auto="1"/>
      </left>
      <right/>
      <top style="thick">
        <color auto="1"/>
      </top>
      <bottom style="thick">
        <color auto="1"/>
      </bottom>
      <diagonal/>
    </border>
    <border>
      <left/>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right style="thick">
        <color auto="1"/>
      </right>
      <top style="thick">
        <color auto="1"/>
      </top>
      <bottom style="thick">
        <color auto="1"/>
      </bottom>
      <diagonal/>
    </border>
  </borders>
  <cellStyleXfs count="1848">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70">
    <xf numFmtId="0" fontId="0" fillId="0" borderId="0" xfId="0"/>
    <xf numFmtId="0" fontId="0" fillId="0" borderId="1" xfId="0" applyFill="1" applyBorder="1" applyAlignment="1">
      <alignment vertical="top"/>
    </xf>
    <xf numFmtId="0" fontId="0" fillId="0" borderId="2" xfId="0" applyFill="1" applyBorder="1" applyAlignment="1">
      <alignment vertical="top"/>
    </xf>
    <xf numFmtId="0" fontId="0" fillId="0" borderId="5" xfId="0" applyFill="1" applyBorder="1" applyAlignment="1">
      <alignment vertical="top"/>
    </xf>
    <xf numFmtId="0" fontId="0" fillId="0" borderId="12" xfId="0" applyFill="1" applyBorder="1" applyAlignment="1">
      <alignment vertical="top"/>
    </xf>
    <xf numFmtId="0" fontId="0" fillId="0" borderId="0" xfId="0" applyFill="1" applyAlignment="1">
      <alignment vertical="top"/>
    </xf>
    <xf numFmtId="0" fontId="0" fillId="0" borderId="3" xfId="0" applyFill="1" applyBorder="1" applyAlignment="1">
      <alignment vertical="top" wrapText="1"/>
    </xf>
    <xf numFmtId="0" fontId="0" fillId="0" borderId="4" xfId="0" applyFill="1" applyBorder="1" applyAlignment="1">
      <alignment vertical="top" wrapText="1"/>
    </xf>
    <xf numFmtId="0" fontId="5" fillId="0" borderId="4" xfId="0" applyFont="1" applyFill="1" applyBorder="1" applyAlignment="1">
      <alignment vertical="top" wrapText="1"/>
    </xf>
    <xf numFmtId="0" fontId="0" fillId="0" borderId="6" xfId="0" applyFill="1" applyBorder="1" applyAlignment="1">
      <alignment vertical="top" wrapText="1"/>
    </xf>
    <xf numFmtId="0" fontId="0" fillId="0" borderId="13" xfId="0" applyFill="1" applyBorder="1" applyAlignment="1">
      <alignment vertical="top" wrapText="1"/>
    </xf>
    <xf numFmtId="0" fontId="0" fillId="0" borderId="0" xfId="0" applyFill="1" applyAlignment="1">
      <alignment vertical="top" wrapText="1"/>
    </xf>
    <xf numFmtId="0" fontId="0" fillId="0" borderId="7" xfId="0" applyFill="1" applyBorder="1" applyAlignment="1">
      <alignment vertical="top" wrapText="1"/>
    </xf>
    <xf numFmtId="0" fontId="0" fillId="0" borderId="8" xfId="0" applyFill="1" applyBorder="1" applyAlignment="1">
      <alignment vertical="top" wrapText="1"/>
    </xf>
    <xf numFmtId="0" fontId="1" fillId="0" borderId="0" xfId="0" applyFont="1" applyFill="1" applyAlignment="1">
      <alignment vertical="top" wrapText="1"/>
    </xf>
    <xf numFmtId="0" fontId="5" fillId="0" borderId="0" xfId="0" applyFont="1" applyFill="1" applyAlignment="1">
      <alignment vertical="top" wrapText="1"/>
    </xf>
    <xf numFmtId="0" fontId="0" fillId="0" borderId="9" xfId="0" applyFill="1" applyBorder="1" applyAlignment="1">
      <alignment vertical="top" wrapText="1"/>
    </xf>
    <xf numFmtId="0" fontId="3" fillId="0" borderId="0" xfId="0" applyFont="1" applyFill="1" applyAlignment="1">
      <alignment vertical="top" wrapText="1"/>
    </xf>
    <xf numFmtId="0" fontId="14" fillId="0" borderId="0" xfId="0" applyFont="1" applyFill="1" applyAlignment="1">
      <alignment vertical="top" wrapText="1"/>
    </xf>
    <xf numFmtId="0" fontId="6" fillId="0" borderId="0" xfId="0" applyFont="1" applyFill="1" applyAlignment="1">
      <alignment vertical="top" wrapText="1"/>
    </xf>
    <xf numFmtId="0" fontId="4" fillId="0" borderId="0" xfId="0" applyFont="1" applyFill="1" applyAlignment="1">
      <alignment vertical="top" wrapText="1"/>
    </xf>
    <xf numFmtId="0" fontId="0" fillId="0" borderId="0" xfId="0" quotePrefix="1" applyFill="1" applyAlignment="1">
      <alignment vertical="top" wrapText="1"/>
    </xf>
    <xf numFmtId="0" fontId="4" fillId="0" borderId="0" xfId="0" applyFont="1" applyFill="1" applyAlignment="1">
      <alignment vertical="top"/>
    </xf>
    <xf numFmtId="0" fontId="0" fillId="0" borderId="0" xfId="0" applyFill="1"/>
    <xf numFmtId="0" fontId="4" fillId="0" borderId="10" xfId="0" applyFont="1" applyFill="1" applyBorder="1" applyAlignment="1">
      <alignment vertical="top" wrapText="1"/>
    </xf>
    <xf numFmtId="0" fontId="4" fillId="0" borderId="11" xfId="0" applyFont="1" applyFill="1" applyBorder="1" applyAlignment="1">
      <alignment horizontal="center" vertical="top" wrapText="1"/>
    </xf>
    <xf numFmtId="0" fontId="4" fillId="0" borderId="11" xfId="0" applyFont="1" applyFill="1" applyBorder="1" applyAlignment="1">
      <alignment vertical="top" wrapText="1"/>
    </xf>
    <xf numFmtId="0" fontId="7" fillId="0" borderId="14" xfId="0" applyFont="1" applyFill="1" applyBorder="1" applyAlignment="1">
      <alignment vertical="top" wrapText="1"/>
    </xf>
    <xf numFmtId="0" fontId="0" fillId="0" borderId="1" xfId="0" applyFill="1" applyBorder="1" applyAlignment="1">
      <alignment vertical="top" wrapText="1"/>
    </xf>
    <xf numFmtId="0" fontId="0" fillId="0" borderId="2" xfId="0" applyFill="1" applyBorder="1" applyAlignment="1">
      <alignment horizontal="center" vertical="top" wrapText="1"/>
    </xf>
    <xf numFmtId="0" fontId="0" fillId="0" borderId="2" xfId="0" applyFill="1" applyBorder="1" applyAlignment="1">
      <alignment vertical="top" wrapText="1"/>
    </xf>
    <xf numFmtId="0" fontId="5" fillId="0" borderId="5" xfId="0" applyFont="1" applyFill="1" applyBorder="1" applyAlignment="1">
      <alignment vertical="top" wrapText="1"/>
    </xf>
    <xf numFmtId="0" fontId="0" fillId="0" borderId="0" xfId="0" applyFill="1" applyAlignment="1">
      <alignment horizontal="center" vertical="top" wrapText="1"/>
    </xf>
    <xf numFmtId="0" fontId="5" fillId="0" borderId="8" xfId="0" applyFont="1" applyFill="1" applyBorder="1" applyAlignment="1">
      <alignment vertical="top" wrapText="1"/>
    </xf>
    <xf numFmtId="0" fontId="0" fillId="0" borderId="4" xfId="0" applyFill="1" applyBorder="1" applyAlignment="1">
      <alignment horizontal="center" vertical="top" wrapText="1"/>
    </xf>
    <xf numFmtId="0" fontId="5" fillId="0" borderId="6" xfId="0" applyFont="1" applyFill="1" applyBorder="1" applyAlignment="1">
      <alignment vertical="top" wrapText="1"/>
    </xf>
    <xf numFmtId="0" fontId="0" fillId="0" borderId="10" xfId="0" applyFill="1" applyBorder="1" applyAlignment="1">
      <alignment horizontal="left" vertical="top"/>
    </xf>
    <xf numFmtId="0" fontId="0" fillId="0" borderId="14" xfId="0" applyFill="1" applyBorder="1" applyAlignment="1">
      <alignment horizontal="left" vertical="top"/>
    </xf>
    <xf numFmtId="0" fontId="0" fillId="0" borderId="0" xfId="0" applyFill="1" applyAlignment="1">
      <alignment horizontal="left" vertical="top"/>
    </xf>
    <xf numFmtId="0" fontId="0" fillId="0" borderId="1" xfId="0" applyFill="1" applyBorder="1" applyAlignment="1">
      <alignment horizontal="left" vertical="top" wrapText="1"/>
    </xf>
    <xf numFmtId="0" fontId="0" fillId="0" borderId="5" xfId="0" applyFill="1" applyBorder="1" applyAlignment="1">
      <alignment horizontal="left" vertical="top" wrapText="1"/>
    </xf>
    <xf numFmtId="0" fontId="0" fillId="0" borderId="0" xfId="0" applyFill="1" applyAlignment="1">
      <alignment horizontal="left" vertical="top" wrapText="1"/>
    </xf>
    <xf numFmtId="0" fontId="0" fillId="0" borderId="7" xfId="0" applyFill="1" applyBorder="1" applyAlignment="1">
      <alignment horizontal="left" vertical="top" wrapText="1"/>
    </xf>
    <xf numFmtId="0" fontId="0" fillId="0" borderId="8" xfId="0" applyFill="1" applyBorder="1" applyAlignment="1">
      <alignment horizontal="left" vertical="top" wrapText="1"/>
    </xf>
    <xf numFmtId="0" fontId="9" fillId="0" borderId="0" xfId="0" applyFont="1" applyFill="1" applyAlignment="1">
      <alignment horizontal="left" vertical="top" wrapText="1"/>
    </xf>
    <xf numFmtId="0" fontId="0" fillId="0" borderId="3" xfId="0" applyFill="1" applyBorder="1" applyAlignment="1">
      <alignment horizontal="left" vertical="top" wrapText="1"/>
    </xf>
    <xf numFmtId="0" fontId="0" fillId="0" borderId="6" xfId="0" applyFill="1" applyBorder="1" applyAlignment="1">
      <alignment horizontal="left" vertical="top" wrapText="1"/>
    </xf>
    <xf numFmtId="0" fontId="8" fillId="0" borderId="0" xfId="0" applyFont="1" applyFill="1" applyAlignment="1">
      <alignment vertical="top" wrapText="1"/>
    </xf>
    <xf numFmtId="0" fontId="10" fillId="0" borderId="0" xfId="0" applyFont="1" applyFill="1" applyAlignment="1">
      <alignment vertical="top" wrapText="1"/>
    </xf>
    <xf numFmtId="0" fontId="9" fillId="0" borderId="0" xfId="0" applyFont="1" applyFill="1" applyAlignment="1">
      <alignment vertical="top" wrapText="1"/>
    </xf>
    <xf numFmtId="0" fontId="4" fillId="0" borderId="0" xfId="0" applyFont="1" applyFill="1" applyAlignment="1">
      <alignment horizontal="left" vertical="top" wrapText="1"/>
    </xf>
    <xf numFmtId="0" fontId="0" fillId="0" borderId="10" xfId="0" applyFill="1" applyBorder="1" applyAlignment="1">
      <alignment horizontal="center" vertical="top"/>
    </xf>
    <xf numFmtId="0" fontId="0" fillId="0" borderId="11" xfId="0" applyFill="1" applyBorder="1" applyAlignment="1">
      <alignment horizontal="left" vertical="top" wrapText="1"/>
    </xf>
    <xf numFmtId="0" fontId="0" fillId="0" borderId="14" xfId="0" applyFill="1" applyBorder="1" applyAlignment="1">
      <alignment horizontal="left" vertical="top" wrapText="1"/>
    </xf>
    <xf numFmtId="0" fontId="0" fillId="0" borderId="1" xfId="0" applyFill="1" applyBorder="1" applyAlignment="1">
      <alignment horizontal="center" vertical="top"/>
    </xf>
    <xf numFmtId="0" fontId="0" fillId="0" borderId="2" xfId="0" applyFill="1" applyBorder="1" applyAlignment="1">
      <alignment horizontal="left" vertical="top" wrapText="1"/>
    </xf>
    <xf numFmtId="0" fontId="0" fillId="0" borderId="7" xfId="0" applyFill="1" applyBorder="1" applyAlignment="1">
      <alignment horizontal="center" vertical="top"/>
    </xf>
    <xf numFmtId="0" fontId="0" fillId="0" borderId="7" xfId="0" applyFill="1" applyBorder="1" applyAlignment="1">
      <alignment horizontal="left" vertical="top"/>
    </xf>
    <xf numFmtId="0" fontId="0" fillId="0" borderId="8" xfId="0" applyFill="1" applyBorder="1" applyAlignment="1">
      <alignment horizontal="left" vertical="top"/>
    </xf>
    <xf numFmtId="0" fontId="0" fillId="0" borderId="3" xfId="0" applyFill="1" applyBorder="1" applyAlignment="1">
      <alignment horizontal="center" vertical="top"/>
    </xf>
    <xf numFmtId="0" fontId="0" fillId="0" borderId="4" xfId="0" applyFill="1" applyBorder="1" applyAlignment="1">
      <alignment horizontal="left" vertical="top"/>
    </xf>
    <xf numFmtId="0" fontId="0" fillId="0" borderId="6" xfId="0" applyFill="1" applyBorder="1" applyAlignment="1">
      <alignment horizontal="left" vertical="top"/>
    </xf>
    <xf numFmtId="0" fontId="0" fillId="0" borderId="1" xfId="0" applyFill="1" applyBorder="1" applyAlignment="1">
      <alignment horizontal="left" vertical="top"/>
    </xf>
    <xf numFmtId="0" fontId="0" fillId="0" borderId="2" xfId="0" applyFill="1" applyBorder="1" applyAlignment="1">
      <alignment horizontal="left" vertical="top"/>
    </xf>
    <xf numFmtId="0" fontId="0" fillId="0" borderId="5" xfId="0" applyFill="1" applyBorder="1" applyAlignment="1">
      <alignment horizontal="left" vertical="top"/>
    </xf>
    <xf numFmtId="0" fontId="0" fillId="0" borderId="7" xfId="0" applyFill="1" applyBorder="1" applyAlignment="1">
      <alignment horizontal="center" vertical="top" wrapText="1"/>
    </xf>
    <xf numFmtId="0" fontId="0" fillId="0" borderId="1" xfId="0" applyFill="1" applyBorder="1" applyAlignment="1">
      <alignment horizontal="center" vertical="top" wrapText="1"/>
    </xf>
    <xf numFmtId="0" fontId="0" fillId="0" borderId="3" xfId="0" applyFill="1" applyBorder="1" applyAlignment="1">
      <alignment horizontal="center" vertical="top" wrapText="1"/>
    </xf>
    <xf numFmtId="0" fontId="0" fillId="0" borderId="4" xfId="0" applyFill="1" applyBorder="1" applyAlignment="1">
      <alignment horizontal="left" vertical="top" wrapText="1"/>
    </xf>
    <xf numFmtId="0" fontId="0" fillId="0" borderId="0" xfId="0" applyFill="1" applyAlignment="1">
      <alignment horizontal="center" vertical="top"/>
    </xf>
  </cellXfs>
  <cellStyles count="1848">
    <cellStyle name="Followed Hyperlink" xfId="464" builtinId="9" hidden="1"/>
    <cellStyle name="Followed Hyperlink" xfId="480" builtinId="9" hidden="1"/>
    <cellStyle name="Followed Hyperlink" xfId="496" builtinId="9" hidden="1"/>
    <cellStyle name="Followed Hyperlink" xfId="512" builtinId="9" hidden="1"/>
    <cellStyle name="Followed Hyperlink" xfId="528" builtinId="9" hidden="1"/>
    <cellStyle name="Followed Hyperlink" xfId="544" builtinId="9" hidden="1"/>
    <cellStyle name="Followed Hyperlink" xfId="560" builtinId="9" hidden="1"/>
    <cellStyle name="Followed Hyperlink" xfId="576" builtinId="9" hidden="1"/>
    <cellStyle name="Followed Hyperlink" xfId="592" builtinId="9" hidden="1"/>
    <cellStyle name="Followed Hyperlink" xfId="608" builtinId="9" hidden="1"/>
    <cellStyle name="Followed Hyperlink" xfId="624" builtinId="9" hidden="1"/>
    <cellStyle name="Followed Hyperlink" xfId="640" builtinId="9" hidden="1"/>
    <cellStyle name="Followed Hyperlink" xfId="656" builtinId="9" hidden="1"/>
    <cellStyle name="Followed Hyperlink" xfId="672" builtinId="9" hidden="1"/>
    <cellStyle name="Followed Hyperlink" xfId="688" builtinId="9" hidden="1"/>
    <cellStyle name="Followed Hyperlink" xfId="704" builtinId="9" hidden="1"/>
    <cellStyle name="Followed Hyperlink" xfId="720" builtinId="9" hidden="1"/>
    <cellStyle name="Followed Hyperlink" xfId="736" builtinId="9" hidden="1"/>
    <cellStyle name="Followed Hyperlink" xfId="752" builtinId="9" hidden="1"/>
    <cellStyle name="Followed Hyperlink" xfId="768" builtinId="9" hidden="1"/>
    <cellStyle name="Followed Hyperlink" xfId="784" builtinId="9" hidden="1"/>
    <cellStyle name="Followed Hyperlink" xfId="800" builtinId="9" hidden="1"/>
    <cellStyle name="Followed Hyperlink" xfId="816" builtinId="9" hidden="1"/>
    <cellStyle name="Followed Hyperlink" xfId="832" builtinId="9" hidden="1"/>
    <cellStyle name="Followed Hyperlink" xfId="848" builtinId="9" hidden="1"/>
    <cellStyle name="Followed Hyperlink" xfId="864" builtinId="9" hidden="1"/>
    <cellStyle name="Followed Hyperlink" xfId="880" builtinId="9" hidden="1"/>
    <cellStyle name="Followed Hyperlink" xfId="896" builtinId="9" hidden="1"/>
    <cellStyle name="Followed Hyperlink" xfId="912" builtinId="9" hidden="1"/>
    <cellStyle name="Followed Hyperlink" xfId="928" builtinId="9" hidden="1"/>
    <cellStyle name="Followed Hyperlink" xfId="944" builtinId="9" hidden="1"/>
    <cellStyle name="Followed Hyperlink" xfId="960" builtinId="9" hidden="1"/>
    <cellStyle name="Followed Hyperlink" xfId="976" builtinId="9" hidden="1"/>
    <cellStyle name="Followed Hyperlink" xfId="992" builtinId="9" hidden="1"/>
    <cellStyle name="Followed Hyperlink" xfId="1008" builtinId="9" hidden="1"/>
    <cellStyle name="Followed Hyperlink" xfId="1024" builtinId="9" hidden="1"/>
    <cellStyle name="Followed Hyperlink" xfId="1040" builtinId="9" hidden="1"/>
    <cellStyle name="Followed Hyperlink" xfId="1056" builtinId="9" hidden="1"/>
    <cellStyle name="Followed Hyperlink" xfId="1072" builtinId="9" hidden="1"/>
    <cellStyle name="Followed Hyperlink" xfId="1088" builtinId="9" hidden="1"/>
    <cellStyle name="Followed Hyperlink" xfId="1104" builtinId="9" hidden="1"/>
    <cellStyle name="Followed Hyperlink" xfId="1120" builtinId="9" hidden="1"/>
    <cellStyle name="Followed Hyperlink" xfId="1136" builtinId="9" hidden="1"/>
    <cellStyle name="Followed Hyperlink" xfId="1152" builtinId="9" hidden="1"/>
    <cellStyle name="Followed Hyperlink" xfId="1168" builtinId="9" hidden="1"/>
    <cellStyle name="Followed Hyperlink" xfId="1184" builtinId="9" hidden="1"/>
    <cellStyle name="Followed Hyperlink" xfId="1200" builtinId="9" hidden="1"/>
    <cellStyle name="Followed Hyperlink" xfId="1216" builtinId="9" hidden="1"/>
    <cellStyle name="Followed Hyperlink" xfId="1232" builtinId="9" hidden="1"/>
    <cellStyle name="Followed Hyperlink" xfId="1248" builtinId="9" hidden="1"/>
    <cellStyle name="Followed Hyperlink" xfId="1264" builtinId="9" hidden="1"/>
    <cellStyle name="Followed Hyperlink" xfId="1280" builtinId="9" hidden="1"/>
    <cellStyle name="Followed Hyperlink" xfId="1296" builtinId="9" hidden="1"/>
    <cellStyle name="Followed Hyperlink" xfId="1312" builtinId="9" hidden="1"/>
    <cellStyle name="Followed Hyperlink" xfId="1328" builtinId="9" hidden="1"/>
    <cellStyle name="Followed Hyperlink" xfId="1344" builtinId="9" hidden="1"/>
    <cellStyle name="Followed Hyperlink" xfId="1360" builtinId="9" hidden="1"/>
    <cellStyle name="Followed Hyperlink" xfId="1376" builtinId="9" hidden="1"/>
    <cellStyle name="Followed Hyperlink" xfId="1392" builtinId="9" hidden="1"/>
    <cellStyle name="Followed Hyperlink" xfId="1408" builtinId="9" hidden="1"/>
    <cellStyle name="Followed Hyperlink" xfId="1424" builtinId="9" hidden="1"/>
    <cellStyle name="Followed Hyperlink" xfId="1440" builtinId="9" hidden="1"/>
    <cellStyle name="Followed Hyperlink" xfId="1456" builtinId="9" hidden="1"/>
    <cellStyle name="Followed Hyperlink" xfId="1472" builtinId="9" hidden="1"/>
    <cellStyle name="Followed Hyperlink" xfId="1488" builtinId="9" hidden="1"/>
    <cellStyle name="Followed Hyperlink" xfId="1504" builtinId="9" hidden="1"/>
    <cellStyle name="Followed Hyperlink" xfId="1520" builtinId="9" hidden="1"/>
    <cellStyle name="Followed Hyperlink" xfId="1536" builtinId="9" hidden="1"/>
    <cellStyle name="Followed Hyperlink" xfId="1545" builtinId="9" hidden="1"/>
    <cellStyle name="Followed Hyperlink" xfId="1553" builtinId="9" hidden="1"/>
    <cellStyle name="Followed Hyperlink" xfId="1561" builtinId="9" hidden="1"/>
    <cellStyle name="Followed Hyperlink" xfId="1569" builtinId="9" hidden="1"/>
    <cellStyle name="Followed Hyperlink" xfId="1577" builtinId="9" hidden="1"/>
    <cellStyle name="Followed Hyperlink" xfId="1585" builtinId="9" hidden="1"/>
    <cellStyle name="Followed Hyperlink" xfId="1593" builtinId="9" hidden="1"/>
    <cellStyle name="Followed Hyperlink" xfId="1601" builtinId="9" hidden="1"/>
    <cellStyle name="Followed Hyperlink" xfId="1609" builtinId="9" hidden="1"/>
    <cellStyle name="Followed Hyperlink" xfId="1617" builtinId="9" hidden="1"/>
    <cellStyle name="Followed Hyperlink" xfId="1625" builtinId="9" hidden="1"/>
    <cellStyle name="Followed Hyperlink" xfId="1633" builtinId="9" hidden="1"/>
    <cellStyle name="Followed Hyperlink" xfId="1641" builtinId="9" hidden="1"/>
    <cellStyle name="Followed Hyperlink" xfId="1649" builtinId="9" hidden="1"/>
    <cellStyle name="Followed Hyperlink" xfId="1657" builtinId="9" hidden="1"/>
    <cellStyle name="Followed Hyperlink" xfId="1665" builtinId="9" hidden="1"/>
    <cellStyle name="Followed Hyperlink" xfId="1673" builtinId="9" hidden="1"/>
    <cellStyle name="Followed Hyperlink" xfId="1681" builtinId="9" hidden="1"/>
    <cellStyle name="Followed Hyperlink" xfId="1689" builtinId="9" hidden="1"/>
    <cellStyle name="Followed Hyperlink" xfId="1697" builtinId="9" hidden="1"/>
    <cellStyle name="Followed Hyperlink" xfId="1705" builtinId="9" hidden="1"/>
    <cellStyle name="Followed Hyperlink" xfId="1713" builtinId="9" hidden="1"/>
    <cellStyle name="Followed Hyperlink" xfId="1721" builtinId="9" hidden="1"/>
    <cellStyle name="Followed Hyperlink" xfId="1729" builtinId="9" hidden="1"/>
    <cellStyle name="Followed Hyperlink" xfId="1737" builtinId="9" hidden="1"/>
    <cellStyle name="Followed Hyperlink" xfId="1745" builtinId="9" hidden="1"/>
    <cellStyle name="Followed Hyperlink" xfId="1753" builtinId="9" hidden="1"/>
    <cellStyle name="Followed Hyperlink" xfId="1761" builtinId="9" hidden="1"/>
    <cellStyle name="Followed Hyperlink" xfId="1769" builtinId="9" hidden="1"/>
    <cellStyle name="Followed Hyperlink" xfId="1777" builtinId="9" hidden="1"/>
    <cellStyle name="Followed Hyperlink" xfId="1785" builtinId="9" hidden="1"/>
    <cellStyle name="Followed Hyperlink" xfId="1782" builtinId="9" hidden="1"/>
    <cellStyle name="Followed Hyperlink" xfId="1774" builtinId="9" hidden="1"/>
    <cellStyle name="Followed Hyperlink" xfId="1766" builtinId="9" hidden="1"/>
    <cellStyle name="Followed Hyperlink" xfId="1758" builtinId="9" hidden="1"/>
    <cellStyle name="Followed Hyperlink" xfId="1750" builtinId="9" hidden="1"/>
    <cellStyle name="Followed Hyperlink" xfId="1742" builtinId="9" hidden="1"/>
    <cellStyle name="Followed Hyperlink" xfId="1734" builtinId="9" hidden="1"/>
    <cellStyle name="Followed Hyperlink" xfId="1726" builtinId="9" hidden="1"/>
    <cellStyle name="Followed Hyperlink" xfId="1718" builtinId="9" hidden="1"/>
    <cellStyle name="Followed Hyperlink" xfId="1710" builtinId="9" hidden="1"/>
    <cellStyle name="Followed Hyperlink" xfId="1702" builtinId="9" hidden="1"/>
    <cellStyle name="Followed Hyperlink" xfId="1694" builtinId="9" hidden="1"/>
    <cellStyle name="Followed Hyperlink" xfId="1686" builtinId="9" hidden="1"/>
    <cellStyle name="Followed Hyperlink" xfId="1678" builtinId="9" hidden="1"/>
    <cellStyle name="Followed Hyperlink" xfId="1670" builtinId="9" hidden="1"/>
    <cellStyle name="Followed Hyperlink" xfId="1662" builtinId="9" hidden="1"/>
    <cellStyle name="Followed Hyperlink" xfId="1654" builtinId="9" hidden="1"/>
    <cellStyle name="Followed Hyperlink" xfId="1646" builtinId="9" hidden="1"/>
    <cellStyle name="Followed Hyperlink" xfId="1638" builtinId="9" hidden="1"/>
    <cellStyle name="Followed Hyperlink" xfId="1630" builtinId="9" hidden="1"/>
    <cellStyle name="Followed Hyperlink" xfId="1622" builtinId="9" hidden="1"/>
    <cellStyle name="Followed Hyperlink" xfId="1614" builtinId="9" hidden="1"/>
    <cellStyle name="Followed Hyperlink" xfId="1606" builtinId="9" hidden="1"/>
    <cellStyle name="Followed Hyperlink" xfId="1598" builtinId="9" hidden="1"/>
    <cellStyle name="Followed Hyperlink" xfId="1590" builtinId="9" hidden="1"/>
    <cellStyle name="Followed Hyperlink" xfId="1582" builtinId="9" hidden="1"/>
    <cellStyle name="Followed Hyperlink" xfId="1574" builtinId="9" hidden="1"/>
    <cellStyle name="Followed Hyperlink" xfId="1566" builtinId="9" hidden="1"/>
    <cellStyle name="Followed Hyperlink" xfId="1558" builtinId="9" hidden="1"/>
    <cellStyle name="Followed Hyperlink" xfId="1550" builtinId="9" hidden="1"/>
    <cellStyle name="Followed Hyperlink" xfId="1542" builtinId="9" hidden="1"/>
    <cellStyle name="Followed Hyperlink" xfId="1530" builtinId="9" hidden="1"/>
    <cellStyle name="Followed Hyperlink" xfId="1514" builtinId="9" hidden="1"/>
    <cellStyle name="Followed Hyperlink" xfId="1498" builtinId="9" hidden="1"/>
    <cellStyle name="Followed Hyperlink" xfId="1482" builtinId="9" hidden="1"/>
    <cellStyle name="Followed Hyperlink" xfId="1466" builtinId="9" hidden="1"/>
    <cellStyle name="Followed Hyperlink" xfId="1450" builtinId="9" hidden="1"/>
    <cellStyle name="Followed Hyperlink" xfId="1434" builtinId="9" hidden="1"/>
    <cellStyle name="Followed Hyperlink" xfId="1418" builtinId="9" hidden="1"/>
    <cellStyle name="Followed Hyperlink" xfId="1402" builtinId="9" hidden="1"/>
    <cellStyle name="Followed Hyperlink" xfId="1386" builtinId="9" hidden="1"/>
    <cellStyle name="Followed Hyperlink" xfId="1370" builtinId="9" hidden="1"/>
    <cellStyle name="Followed Hyperlink" xfId="1354" builtinId="9" hidden="1"/>
    <cellStyle name="Followed Hyperlink" xfId="1338" builtinId="9" hidden="1"/>
    <cellStyle name="Followed Hyperlink" xfId="1322" builtinId="9" hidden="1"/>
    <cellStyle name="Followed Hyperlink" xfId="1306" builtinId="9" hidden="1"/>
    <cellStyle name="Followed Hyperlink" xfId="1290" builtinId="9" hidden="1"/>
    <cellStyle name="Followed Hyperlink" xfId="1274" builtinId="9" hidden="1"/>
    <cellStyle name="Followed Hyperlink" xfId="1258" builtinId="9" hidden="1"/>
    <cellStyle name="Followed Hyperlink" xfId="1242" builtinId="9" hidden="1"/>
    <cellStyle name="Followed Hyperlink" xfId="1226" builtinId="9" hidden="1"/>
    <cellStyle name="Followed Hyperlink" xfId="1210" builtinId="9" hidden="1"/>
    <cellStyle name="Followed Hyperlink" xfId="1194" builtinId="9" hidden="1"/>
    <cellStyle name="Followed Hyperlink" xfId="1178" builtinId="9" hidden="1"/>
    <cellStyle name="Followed Hyperlink" xfId="1162" builtinId="9" hidden="1"/>
    <cellStyle name="Followed Hyperlink" xfId="1146" builtinId="9" hidden="1"/>
    <cellStyle name="Followed Hyperlink" xfId="1130" builtinId="9" hidden="1"/>
    <cellStyle name="Followed Hyperlink" xfId="1114" builtinId="9" hidden="1"/>
    <cellStyle name="Followed Hyperlink" xfId="1098" builtinId="9" hidden="1"/>
    <cellStyle name="Followed Hyperlink" xfId="1082" builtinId="9" hidden="1"/>
    <cellStyle name="Followed Hyperlink" xfId="1066" builtinId="9" hidden="1"/>
    <cellStyle name="Followed Hyperlink" xfId="1050" builtinId="9" hidden="1"/>
    <cellStyle name="Followed Hyperlink" xfId="1034" builtinId="9" hidden="1"/>
    <cellStyle name="Followed Hyperlink" xfId="1018" builtinId="9" hidden="1"/>
    <cellStyle name="Followed Hyperlink" xfId="1002" builtinId="9" hidden="1"/>
    <cellStyle name="Followed Hyperlink" xfId="986" builtinId="9" hidden="1"/>
    <cellStyle name="Followed Hyperlink" xfId="970" builtinId="9" hidden="1"/>
    <cellStyle name="Followed Hyperlink" xfId="954" builtinId="9" hidden="1"/>
    <cellStyle name="Followed Hyperlink" xfId="938" builtinId="9" hidden="1"/>
    <cellStyle name="Followed Hyperlink" xfId="922" builtinId="9" hidden="1"/>
    <cellStyle name="Followed Hyperlink" xfId="906" builtinId="9" hidden="1"/>
    <cellStyle name="Followed Hyperlink" xfId="890" builtinId="9" hidden="1"/>
    <cellStyle name="Followed Hyperlink" xfId="874" builtinId="9" hidden="1"/>
    <cellStyle name="Followed Hyperlink" xfId="858" builtinId="9" hidden="1"/>
    <cellStyle name="Followed Hyperlink" xfId="842" builtinId="9" hidden="1"/>
    <cellStyle name="Followed Hyperlink" xfId="826" builtinId="9" hidden="1"/>
    <cellStyle name="Followed Hyperlink" xfId="810" builtinId="9" hidden="1"/>
    <cellStyle name="Followed Hyperlink" xfId="794" builtinId="9" hidden="1"/>
    <cellStyle name="Followed Hyperlink" xfId="778" builtinId="9" hidden="1"/>
    <cellStyle name="Followed Hyperlink" xfId="762" builtinId="9" hidden="1"/>
    <cellStyle name="Followed Hyperlink" xfId="746" builtinId="9" hidden="1"/>
    <cellStyle name="Followed Hyperlink" xfId="730" builtinId="9" hidden="1"/>
    <cellStyle name="Followed Hyperlink" xfId="714" builtinId="9" hidden="1"/>
    <cellStyle name="Followed Hyperlink" xfId="698" builtinId="9" hidden="1"/>
    <cellStyle name="Followed Hyperlink" xfId="682" builtinId="9" hidden="1"/>
    <cellStyle name="Followed Hyperlink" xfId="666" builtinId="9" hidden="1"/>
    <cellStyle name="Followed Hyperlink" xfId="650" builtinId="9" hidden="1"/>
    <cellStyle name="Followed Hyperlink" xfId="634" builtinId="9" hidden="1"/>
    <cellStyle name="Followed Hyperlink" xfId="618" builtinId="9" hidden="1"/>
    <cellStyle name="Followed Hyperlink" xfId="602" builtinId="9" hidden="1"/>
    <cellStyle name="Followed Hyperlink" xfId="586" builtinId="9" hidden="1"/>
    <cellStyle name="Followed Hyperlink" xfId="570" builtinId="9" hidden="1"/>
    <cellStyle name="Followed Hyperlink" xfId="554" builtinId="9" hidden="1"/>
    <cellStyle name="Followed Hyperlink" xfId="538" builtinId="9" hidden="1"/>
    <cellStyle name="Followed Hyperlink" xfId="522" builtinId="9" hidden="1"/>
    <cellStyle name="Followed Hyperlink" xfId="506" builtinId="9" hidden="1"/>
    <cellStyle name="Followed Hyperlink" xfId="490" builtinId="9" hidden="1"/>
    <cellStyle name="Followed Hyperlink" xfId="474" builtinId="9" hidden="1"/>
    <cellStyle name="Followed Hyperlink" xfId="458" builtinId="9" hidden="1"/>
    <cellStyle name="Followed Hyperlink" xfId="442" builtinId="9" hidden="1"/>
    <cellStyle name="Followed Hyperlink" xfId="426" builtinId="9" hidden="1"/>
    <cellStyle name="Followed Hyperlink" xfId="410" builtinId="9" hidden="1"/>
    <cellStyle name="Followed Hyperlink" xfId="394" builtinId="9" hidden="1"/>
    <cellStyle name="Followed Hyperlink" xfId="378" builtinId="9" hidden="1"/>
    <cellStyle name="Followed Hyperlink" xfId="362" builtinId="9" hidden="1"/>
    <cellStyle name="Followed Hyperlink" xfId="346" builtinId="9" hidden="1"/>
    <cellStyle name="Followed Hyperlink" xfId="330" builtinId="9" hidden="1"/>
    <cellStyle name="Followed Hyperlink" xfId="314" builtinId="9" hidden="1"/>
    <cellStyle name="Followed Hyperlink" xfId="298" builtinId="9" hidden="1"/>
    <cellStyle name="Followed Hyperlink" xfId="282" builtinId="9" hidden="1"/>
    <cellStyle name="Followed Hyperlink" xfId="266" builtinId="9" hidden="1"/>
    <cellStyle name="Followed Hyperlink" xfId="250" builtinId="9" hidden="1"/>
    <cellStyle name="Followed Hyperlink" xfId="234" builtinId="9" hidden="1"/>
    <cellStyle name="Followed Hyperlink" xfId="218" builtinId="9" hidden="1"/>
    <cellStyle name="Followed Hyperlink" xfId="202" builtinId="9" hidden="1"/>
    <cellStyle name="Followed Hyperlink" xfId="186" builtinId="9" hidden="1"/>
    <cellStyle name="Followed Hyperlink" xfId="170" builtinId="9" hidden="1"/>
    <cellStyle name="Followed Hyperlink" xfId="154" builtinId="9" hidden="1"/>
    <cellStyle name="Followed Hyperlink" xfId="138" builtinId="9" hidden="1"/>
    <cellStyle name="Followed Hyperlink" xfId="122" builtinId="9" hidden="1"/>
    <cellStyle name="Followed Hyperlink" xfId="106" builtinId="9" hidden="1"/>
    <cellStyle name="Followed Hyperlink" xfId="90" builtinId="9" hidden="1"/>
    <cellStyle name="Followed Hyperlink" xfId="74" builtinId="9" hidden="1"/>
    <cellStyle name="Followed Hyperlink" xfId="26" builtinId="9" hidden="1"/>
    <cellStyle name="Followed Hyperlink" xfId="36" builtinId="9" hidden="1"/>
    <cellStyle name="Followed Hyperlink" xfId="48" builtinId="9" hidden="1"/>
    <cellStyle name="Followed Hyperlink" xfId="58" builtinId="9" hidden="1"/>
    <cellStyle name="Followed Hyperlink" xfId="54" builtinId="9" hidden="1"/>
    <cellStyle name="Followed Hyperlink" xfId="22" builtinId="9" hidden="1"/>
    <cellStyle name="Followed Hyperlink" xfId="18" builtinId="9" hidden="1"/>
    <cellStyle name="Followed Hyperlink" xfId="8" builtinId="9" hidden="1"/>
    <cellStyle name="Followed Hyperlink" xfId="1791" builtinId="9" hidden="1"/>
    <cellStyle name="Followed Hyperlink" xfId="1799" builtinId="9" hidden="1"/>
    <cellStyle name="Followed Hyperlink" xfId="1807" builtinId="9" hidden="1"/>
    <cellStyle name="Followed Hyperlink" xfId="1815" builtinId="9" hidden="1"/>
    <cellStyle name="Followed Hyperlink" xfId="1823" builtinId="9" hidden="1"/>
    <cellStyle name="Followed Hyperlink" xfId="1831" builtinId="9" hidden="1"/>
    <cellStyle name="Followed Hyperlink" xfId="1839" builtinId="9" hidden="1"/>
    <cellStyle name="Followed Hyperlink" xfId="1847" builtinId="9" hidden="1"/>
    <cellStyle name="Followed Hyperlink" xfId="1841" builtinId="9" hidden="1"/>
    <cellStyle name="Followed Hyperlink" xfId="1833" builtinId="9" hidden="1"/>
    <cellStyle name="Followed Hyperlink" xfId="1825" builtinId="9" hidden="1"/>
    <cellStyle name="Followed Hyperlink" xfId="1817" builtinId="9" hidden="1"/>
    <cellStyle name="Followed Hyperlink" xfId="1809" builtinId="9" hidden="1"/>
    <cellStyle name="Followed Hyperlink" xfId="1801" builtinId="9" hidden="1"/>
    <cellStyle name="Followed Hyperlink" xfId="1793" builtinId="9" hidden="1"/>
    <cellStyle name="Followed Hyperlink" xfId="4" builtinId="9" hidden="1"/>
    <cellStyle name="Followed Hyperlink" xfId="20" builtinId="9" hidden="1"/>
    <cellStyle name="Followed Hyperlink" xfId="10" builtinId="9" hidden="1"/>
    <cellStyle name="Followed Hyperlink" xfId="46" builtinId="9" hidden="1"/>
    <cellStyle name="Followed Hyperlink" xfId="60" builtinId="9" hidden="1"/>
    <cellStyle name="Followed Hyperlink" xfId="50" builtinId="9" hidden="1"/>
    <cellStyle name="Followed Hyperlink" xfId="40" builtinId="9" hidden="1"/>
    <cellStyle name="Followed Hyperlink" xfId="28" builtinId="9" hidden="1"/>
    <cellStyle name="Followed Hyperlink" xfId="70" builtinId="9" hidden="1"/>
    <cellStyle name="Followed Hyperlink" xfId="86" builtinId="9" hidden="1"/>
    <cellStyle name="Followed Hyperlink" xfId="102" builtinId="9" hidden="1"/>
    <cellStyle name="Followed Hyperlink" xfId="118" builtinId="9" hidden="1"/>
    <cellStyle name="Followed Hyperlink" xfId="134" builtinId="9" hidden="1"/>
    <cellStyle name="Followed Hyperlink" xfId="150" builtinId="9" hidden="1"/>
    <cellStyle name="Followed Hyperlink" xfId="166" builtinId="9" hidden="1"/>
    <cellStyle name="Followed Hyperlink" xfId="182" builtinId="9" hidden="1"/>
    <cellStyle name="Followed Hyperlink" xfId="198" builtinId="9" hidden="1"/>
    <cellStyle name="Followed Hyperlink" xfId="214" builtinId="9" hidden="1"/>
    <cellStyle name="Followed Hyperlink" xfId="230" builtinId="9" hidden="1"/>
    <cellStyle name="Followed Hyperlink" xfId="246" builtinId="9" hidden="1"/>
    <cellStyle name="Followed Hyperlink" xfId="262" builtinId="9" hidden="1"/>
    <cellStyle name="Followed Hyperlink" xfId="278" builtinId="9" hidden="1"/>
    <cellStyle name="Followed Hyperlink" xfId="294" builtinId="9" hidden="1"/>
    <cellStyle name="Followed Hyperlink" xfId="310" builtinId="9" hidden="1"/>
    <cellStyle name="Followed Hyperlink" xfId="326" builtinId="9" hidden="1"/>
    <cellStyle name="Followed Hyperlink" xfId="342" builtinId="9" hidden="1"/>
    <cellStyle name="Followed Hyperlink" xfId="358" builtinId="9" hidden="1"/>
    <cellStyle name="Followed Hyperlink" xfId="374" builtinId="9" hidden="1"/>
    <cellStyle name="Followed Hyperlink" xfId="390" builtinId="9" hidden="1"/>
    <cellStyle name="Followed Hyperlink" xfId="406" builtinId="9" hidden="1"/>
    <cellStyle name="Followed Hyperlink" xfId="422" builtinId="9" hidden="1"/>
    <cellStyle name="Followed Hyperlink" xfId="438" builtinId="9" hidden="1"/>
    <cellStyle name="Followed Hyperlink" xfId="454" builtinId="9" hidden="1"/>
    <cellStyle name="Followed Hyperlink" xfId="470" builtinId="9" hidden="1"/>
    <cellStyle name="Followed Hyperlink" xfId="486" builtinId="9" hidden="1"/>
    <cellStyle name="Followed Hyperlink" xfId="502" builtinId="9" hidden="1"/>
    <cellStyle name="Followed Hyperlink" xfId="518" builtinId="9" hidden="1"/>
    <cellStyle name="Followed Hyperlink" xfId="534" builtinId="9" hidden="1"/>
    <cellStyle name="Followed Hyperlink" xfId="550" builtinId="9" hidden="1"/>
    <cellStyle name="Followed Hyperlink" xfId="566" builtinId="9" hidden="1"/>
    <cellStyle name="Followed Hyperlink" xfId="582" builtinId="9" hidden="1"/>
    <cellStyle name="Followed Hyperlink" xfId="598" builtinId="9" hidden="1"/>
    <cellStyle name="Followed Hyperlink" xfId="614" builtinId="9" hidden="1"/>
    <cellStyle name="Followed Hyperlink" xfId="630" builtinId="9" hidden="1"/>
    <cellStyle name="Followed Hyperlink" xfId="646" builtinId="9" hidden="1"/>
    <cellStyle name="Followed Hyperlink" xfId="662" builtinId="9" hidden="1"/>
    <cellStyle name="Followed Hyperlink" xfId="678" builtinId="9" hidden="1"/>
    <cellStyle name="Followed Hyperlink" xfId="694" builtinId="9" hidden="1"/>
    <cellStyle name="Followed Hyperlink" xfId="710" builtinId="9" hidden="1"/>
    <cellStyle name="Followed Hyperlink" xfId="726" builtinId="9" hidden="1"/>
    <cellStyle name="Followed Hyperlink" xfId="742" builtinId="9" hidden="1"/>
    <cellStyle name="Followed Hyperlink" xfId="758" builtinId="9" hidden="1"/>
    <cellStyle name="Followed Hyperlink" xfId="774" builtinId="9" hidden="1"/>
    <cellStyle name="Followed Hyperlink" xfId="790" builtinId="9" hidden="1"/>
    <cellStyle name="Followed Hyperlink" xfId="806" builtinId="9" hidden="1"/>
    <cellStyle name="Followed Hyperlink" xfId="822" builtinId="9" hidden="1"/>
    <cellStyle name="Followed Hyperlink" xfId="838" builtinId="9" hidden="1"/>
    <cellStyle name="Followed Hyperlink" xfId="854" builtinId="9" hidden="1"/>
    <cellStyle name="Followed Hyperlink" xfId="870" builtinId="9" hidden="1"/>
    <cellStyle name="Followed Hyperlink" xfId="886" builtinId="9" hidden="1"/>
    <cellStyle name="Followed Hyperlink" xfId="902" builtinId="9" hidden="1"/>
    <cellStyle name="Followed Hyperlink" xfId="918" builtinId="9" hidden="1"/>
    <cellStyle name="Followed Hyperlink" xfId="934" builtinId="9" hidden="1"/>
    <cellStyle name="Followed Hyperlink" xfId="950" builtinId="9" hidden="1"/>
    <cellStyle name="Followed Hyperlink" xfId="966" builtinId="9" hidden="1"/>
    <cellStyle name="Followed Hyperlink" xfId="982" builtinId="9" hidden="1"/>
    <cellStyle name="Followed Hyperlink" xfId="998" builtinId="9" hidden="1"/>
    <cellStyle name="Followed Hyperlink" xfId="1014" builtinId="9" hidden="1"/>
    <cellStyle name="Followed Hyperlink" xfId="1030" builtinId="9" hidden="1"/>
    <cellStyle name="Followed Hyperlink" xfId="1046" builtinId="9" hidden="1"/>
    <cellStyle name="Followed Hyperlink" xfId="1062" builtinId="9" hidden="1"/>
    <cellStyle name="Followed Hyperlink" xfId="1078" builtinId="9" hidden="1"/>
    <cellStyle name="Followed Hyperlink" xfId="1094" builtinId="9" hidden="1"/>
    <cellStyle name="Followed Hyperlink" xfId="1110" builtinId="9" hidden="1"/>
    <cellStyle name="Followed Hyperlink" xfId="1126" builtinId="9" hidden="1"/>
    <cellStyle name="Followed Hyperlink" xfId="1142" builtinId="9" hidden="1"/>
    <cellStyle name="Followed Hyperlink" xfId="1158" builtinId="9" hidden="1"/>
    <cellStyle name="Followed Hyperlink" xfId="1174" builtinId="9" hidden="1"/>
    <cellStyle name="Followed Hyperlink" xfId="1190" builtinId="9" hidden="1"/>
    <cellStyle name="Followed Hyperlink" xfId="1206" builtinId="9" hidden="1"/>
    <cellStyle name="Followed Hyperlink" xfId="1222" builtinId="9" hidden="1"/>
    <cellStyle name="Followed Hyperlink" xfId="1238" builtinId="9" hidden="1"/>
    <cellStyle name="Followed Hyperlink" xfId="1254" builtinId="9" hidden="1"/>
    <cellStyle name="Followed Hyperlink" xfId="1270" builtinId="9" hidden="1"/>
    <cellStyle name="Followed Hyperlink" xfId="1286" builtinId="9" hidden="1"/>
    <cellStyle name="Followed Hyperlink" xfId="1302" builtinId="9" hidden="1"/>
    <cellStyle name="Followed Hyperlink" xfId="1318" builtinId="9" hidden="1"/>
    <cellStyle name="Followed Hyperlink" xfId="1334" builtinId="9" hidden="1"/>
    <cellStyle name="Followed Hyperlink" xfId="1350" builtinId="9" hidden="1"/>
    <cellStyle name="Followed Hyperlink" xfId="1366" builtinId="9" hidden="1"/>
    <cellStyle name="Followed Hyperlink" xfId="1382" builtinId="9" hidden="1"/>
    <cellStyle name="Followed Hyperlink" xfId="1398" builtinId="9" hidden="1"/>
    <cellStyle name="Followed Hyperlink" xfId="1414" builtinId="9" hidden="1"/>
    <cellStyle name="Followed Hyperlink" xfId="1430" builtinId="9" hidden="1"/>
    <cellStyle name="Followed Hyperlink" xfId="1446" builtinId="9" hidden="1"/>
    <cellStyle name="Followed Hyperlink" xfId="1462" builtinId="9" hidden="1"/>
    <cellStyle name="Followed Hyperlink" xfId="1478" builtinId="9" hidden="1"/>
    <cellStyle name="Followed Hyperlink" xfId="1494" builtinId="9" hidden="1"/>
    <cellStyle name="Followed Hyperlink" xfId="1510" builtinId="9" hidden="1"/>
    <cellStyle name="Followed Hyperlink" xfId="1526" builtinId="9" hidden="1"/>
    <cellStyle name="Followed Hyperlink" xfId="1540" builtinId="9" hidden="1"/>
    <cellStyle name="Followed Hyperlink" xfId="1548" builtinId="9" hidden="1"/>
    <cellStyle name="Followed Hyperlink" xfId="1556" builtinId="9" hidden="1"/>
    <cellStyle name="Followed Hyperlink" xfId="1564" builtinId="9" hidden="1"/>
    <cellStyle name="Followed Hyperlink" xfId="1572" builtinId="9" hidden="1"/>
    <cellStyle name="Followed Hyperlink" xfId="1580" builtinId="9" hidden="1"/>
    <cellStyle name="Followed Hyperlink" xfId="1588" builtinId="9" hidden="1"/>
    <cellStyle name="Followed Hyperlink" xfId="1596" builtinId="9" hidden="1"/>
    <cellStyle name="Followed Hyperlink" xfId="1604" builtinId="9" hidden="1"/>
    <cellStyle name="Followed Hyperlink" xfId="1612" builtinId="9" hidden="1"/>
    <cellStyle name="Followed Hyperlink" xfId="1620" builtinId="9" hidden="1"/>
    <cellStyle name="Followed Hyperlink" xfId="1628" builtinId="9" hidden="1"/>
    <cellStyle name="Followed Hyperlink" xfId="1636" builtinId="9" hidden="1"/>
    <cellStyle name="Followed Hyperlink" xfId="1644" builtinId="9" hidden="1"/>
    <cellStyle name="Followed Hyperlink" xfId="1652" builtinId="9" hidden="1"/>
    <cellStyle name="Followed Hyperlink" xfId="1660" builtinId="9" hidden="1"/>
    <cellStyle name="Followed Hyperlink" xfId="1668" builtinId="9" hidden="1"/>
    <cellStyle name="Followed Hyperlink" xfId="1676" builtinId="9" hidden="1"/>
    <cellStyle name="Followed Hyperlink" xfId="1684" builtinId="9" hidden="1"/>
    <cellStyle name="Followed Hyperlink" xfId="1692" builtinId="9" hidden="1"/>
    <cellStyle name="Followed Hyperlink" xfId="1700" builtinId="9" hidden="1"/>
    <cellStyle name="Followed Hyperlink" xfId="1708" builtinId="9" hidden="1"/>
    <cellStyle name="Followed Hyperlink" xfId="1716" builtinId="9" hidden="1"/>
    <cellStyle name="Followed Hyperlink" xfId="1724" builtinId="9" hidden="1"/>
    <cellStyle name="Followed Hyperlink" xfId="1732" builtinId="9" hidden="1"/>
    <cellStyle name="Followed Hyperlink" xfId="1740" builtinId="9" hidden="1"/>
    <cellStyle name="Followed Hyperlink" xfId="1748" builtinId="9" hidden="1"/>
    <cellStyle name="Followed Hyperlink" xfId="1756" builtinId="9" hidden="1"/>
    <cellStyle name="Followed Hyperlink" xfId="1764" builtinId="9" hidden="1"/>
    <cellStyle name="Followed Hyperlink" xfId="1772" builtinId="9" hidden="1"/>
    <cellStyle name="Followed Hyperlink" xfId="1780" builtinId="9" hidden="1"/>
    <cellStyle name="Followed Hyperlink" xfId="1787" builtinId="9" hidden="1"/>
    <cellStyle name="Followed Hyperlink" xfId="1779" builtinId="9" hidden="1"/>
    <cellStyle name="Followed Hyperlink" xfId="1771" builtinId="9" hidden="1"/>
    <cellStyle name="Followed Hyperlink" xfId="1763" builtinId="9" hidden="1"/>
    <cellStyle name="Followed Hyperlink" xfId="1755" builtinId="9" hidden="1"/>
    <cellStyle name="Followed Hyperlink" xfId="1747" builtinId="9" hidden="1"/>
    <cellStyle name="Followed Hyperlink" xfId="1739" builtinId="9" hidden="1"/>
    <cellStyle name="Followed Hyperlink" xfId="1731" builtinId="9" hidden="1"/>
    <cellStyle name="Followed Hyperlink" xfId="1723" builtinId="9" hidden="1"/>
    <cellStyle name="Followed Hyperlink" xfId="1715" builtinId="9" hidden="1"/>
    <cellStyle name="Followed Hyperlink" xfId="1707" builtinId="9" hidden="1"/>
    <cellStyle name="Followed Hyperlink" xfId="1699" builtinId="9" hidden="1"/>
    <cellStyle name="Followed Hyperlink" xfId="1691" builtinId="9" hidden="1"/>
    <cellStyle name="Followed Hyperlink" xfId="1683" builtinId="9" hidden="1"/>
    <cellStyle name="Followed Hyperlink" xfId="1675" builtinId="9" hidden="1"/>
    <cellStyle name="Followed Hyperlink" xfId="1667" builtinId="9" hidden="1"/>
    <cellStyle name="Followed Hyperlink" xfId="1659" builtinId="9" hidden="1"/>
    <cellStyle name="Followed Hyperlink" xfId="1651" builtinId="9" hidden="1"/>
    <cellStyle name="Followed Hyperlink" xfId="1643" builtinId="9" hidden="1"/>
    <cellStyle name="Followed Hyperlink" xfId="1635" builtinId="9" hidden="1"/>
    <cellStyle name="Followed Hyperlink" xfId="1627" builtinId="9" hidden="1"/>
    <cellStyle name="Followed Hyperlink" xfId="1619" builtinId="9" hidden="1"/>
    <cellStyle name="Followed Hyperlink" xfId="1611" builtinId="9" hidden="1"/>
    <cellStyle name="Followed Hyperlink" xfId="1603" builtinId="9" hidden="1"/>
    <cellStyle name="Followed Hyperlink" xfId="1595" builtinId="9" hidden="1"/>
    <cellStyle name="Followed Hyperlink" xfId="1587" builtinId="9" hidden="1"/>
    <cellStyle name="Followed Hyperlink" xfId="1579" builtinId="9" hidden="1"/>
    <cellStyle name="Followed Hyperlink" xfId="1571" builtinId="9" hidden="1"/>
    <cellStyle name="Followed Hyperlink" xfId="1563" builtinId="9" hidden="1"/>
    <cellStyle name="Followed Hyperlink" xfId="1555" builtinId="9" hidden="1"/>
    <cellStyle name="Followed Hyperlink" xfId="1547" builtinId="9" hidden="1"/>
    <cellStyle name="Followed Hyperlink" xfId="1539" builtinId="9" hidden="1"/>
    <cellStyle name="Followed Hyperlink" xfId="1524" builtinId="9" hidden="1"/>
    <cellStyle name="Followed Hyperlink" xfId="1508" builtinId="9" hidden="1"/>
    <cellStyle name="Followed Hyperlink" xfId="1492" builtinId="9" hidden="1"/>
    <cellStyle name="Followed Hyperlink" xfId="1476" builtinId="9" hidden="1"/>
    <cellStyle name="Followed Hyperlink" xfId="1460" builtinId="9" hidden="1"/>
    <cellStyle name="Followed Hyperlink" xfId="1444" builtinId="9" hidden="1"/>
    <cellStyle name="Followed Hyperlink" xfId="1428" builtinId="9" hidden="1"/>
    <cellStyle name="Followed Hyperlink" xfId="1412" builtinId="9" hidden="1"/>
    <cellStyle name="Followed Hyperlink" xfId="1396" builtinId="9" hidden="1"/>
    <cellStyle name="Followed Hyperlink" xfId="1380" builtinId="9" hidden="1"/>
    <cellStyle name="Followed Hyperlink" xfId="1364" builtinId="9" hidden="1"/>
    <cellStyle name="Followed Hyperlink" xfId="1348" builtinId="9" hidden="1"/>
    <cellStyle name="Followed Hyperlink" xfId="1332" builtinId="9" hidden="1"/>
    <cellStyle name="Followed Hyperlink" xfId="1316" builtinId="9" hidden="1"/>
    <cellStyle name="Followed Hyperlink" xfId="1300" builtinId="9" hidden="1"/>
    <cellStyle name="Followed Hyperlink" xfId="1284" builtinId="9" hidden="1"/>
    <cellStyle name="Followed Hyperlink" xfId="1268" builtinId="9" hidden="1"/>
    <cellStyle name="Followed Hyperlink" xfId="1252" builtinId="9" hidden="1"/>
    <cellStyle name="Followed Hyperlink" xfId="1236" builtinId="9" hidden="1"/>
    <cellStyle name="Followed Hyperlink" xfId="1220" builtinId="9" hidden="1"/>
    <cellStyle name="Followed Hyperlink" xfId="1204" builtinId="9" hidden="1"/>
    <cellStyle name="Followed Hyperlink" xfId="1188" builtinId="9" hidden="1"/>
    <cellStyle name="Followed Hyperlink" xfId="1172" builtinId="9" hidden="1"/>
    <cellStyle name="Followed Hyperlink" xfId="1156" builtinId="9" hidden="1"/>
    <cellStyle name="Followed Hyperlink" xfId="1140" builtinId="9" hidden="1"/>
    <cellStyle name="Followed Hyperlink" xfId="1124" builtinId="9" hidden="1"/>
    <cellStyle name="Followed Hyperlink" xfId="1108" builtinId="9" hidden="1"/>
    <cellStyle name="Followed Hyperlink" xfId="1092" builtinId="9" hidden="1"/>
    <cellStyle name="Followed Hyperlink" xfId="1076" builtinId="9" hidden="1"/>
    <cellStyle name="Followed Hyperlink" xfId="1060" builtinId="9" hidden="1"/>
    <cellStyle name="Followed Hyperlink" xfId="1044" builtinId="9" hidden="1"/>
    <cellStyle name="Followed Hyperlink" xfId="1028" builtinId="9" hidden="1"/>
    <cellStyle name="Followed Hyperlink" xfId="1012" builtinId="9" hidden="1"/>
    <cellStyle name="Followed Hyperlink" xfId="996" builtinId="9" hidden="1"/>
    <cellStyle name="Followed Hyperlink" xfId="980" builtinId="9" hidden="1"/>
    <cellStyle name="Followed Hyperlink" xfId="964" builtinId="9" hidden="1"/>
    <cellStyle name="Followed Hyperlink" xfId="948" builtinId="9" hidden="1"/>
    <cellStyle name="Followed Hyperlink" xfId="932" builtinId="9" hidden="1"/>
    <cellStyle name="Followed Hyperlink" xfId="916" builtinId="9" hidden="1"/>
    <cellStyle name="Followed Hyperlink" xfId="900" builtinId="9" hidden="1"/>
    <cellStyle name="Followed Hyperlink" xfId="884" builtinId="9" hidden="1"/>
    <cellStyle name="Followed Hyperlink" xfId="868" builtinId="9" hidden="1"/>
    <cellStyle name="Followed Hyperlink" xfId="852" builtinId="9" hidden="1"/>
    <cellStyle name="Followed Hyperlink" xfId="836" builtinId="9" hidden="1"/>
    <cellStyle name="Followed Hyperlink" xfId="820" builtinId="9" hidden="1"/>
    <cellStyle name="Followed Hyperlink" xfId="804" builtinId="9" hidden="1"/>
    <cellStyle name="Followed Hyperlink" xfId="788" builtinId="9" hidden="1"/>
    <cellStyle name="Followed Hyperlink" xfId="772" builtinId="9" hidden="1"/>
    <cellStyle name="Followed Hyperlink" xfId="756" builtinId="9" hidden="1"/>
    <cellStyle name="Followed Hyperlink" xfId="740" builtinId="9" hidden="1"/>
    <cellStyle name="Followed Hyperlink" xfId="724" builtinId="9" hidden="1"/>
    <cellStyle name="Followed Hyperlink" xfId="708" builtinId="9" hidden="1"/>
    <cellStyle name="Followed Hyperlink" xfId="692" builtinId="9" hidden="1"/>
    <cellStyle name="Followed Hyperlink" xfId="676" builtinId="9" hidden="1"/>
    <cellStyle name="Followed Hyperlink" xfId="660" builtinId="9" hidden="1"/>
    <cellStyle name="Followed Hyperlink" xfId="644" builtinId="9" hidden="1"/>
    <cellStyle name="Followed Hyperlink" xfId="628" builtinId="9" hidden="1"/>
    <cellStyle name="Followed Hyperlink" xfId="612" builtinId="9" hidden="1"/>
    <cellStyle name="Followed Hyperlink" xfId="596" builtinId="9" hidden="1"/>
    <cellStyle name="Followed Hyperlink" xfId="580" builtinId="9" hidden="1"/>
    <cellStyle name="Followed Hyperlink" xfId="564" builtinId="9" hidden="1"/>
    <cellStyle name="Followed Hyperlink" xfId="548" builtinId="9" hidden="1"/>
    <cellStyle name="Followed Hyperlink" xfId="532" builtinId="9" hidden="1"/>
    <cellStyle name="Followed Hyperlink" xfId="516" builtinId="9" hidden="1"/>
    <cellStyle name="Followed Hyperlink" xfId="500" builtinId="9" hidden="1"/>
    <cellStyle name="Followed Hyperlink" xfId="484" builtinId="9" hidden="1"/>
    <cellStyle name="Followed Hyperlink" xfId="468" builtinId="9" hidden="1"/>
    <cellStyle name="Followed Hyperlink" xfId="452" builtinId="9" hidden="1"/>
    <cellStyle name="Followed Hyperlink" xfId="436" builtinId="9" hidden="1"/>
    <cellStyle name="Followed Hyperlink" xfId="420" builtinId="9" hidden="1"/>
    <cellStyle name="Followed Hyperlink" xfId="404" builtinId="9" hidden="1"/>
    <cellStyle name="Followed Hyperlink" xfId="388" builtinId="9" hidden="1"/>
    <cellStyle name="Followed Hyperlink" xfId="372" builtinId="9" hidden="1"/>
    <cellStyle name="Followed Hyperlink" xfId="356" builtinId="9" hidden="1"/>
    <cellStyle name="Followed Hyperlink" xfId="340" builtinId="9" hidden="1"/>
    <cellStyle name="Followed Hyperlink" xfId="324" builtinId="9" hidden="1"/>
    <cellStyle name="Followed Hyperlink" xfId="308" builtinId="9" hidden="1"/>
    <cellStyle name="Followed Hyperlink" xfId="292" builtinId="9" hidden="1"/>
    <cellStyle name="Followed Hyperlink" xfId="276" builtinId="9" hidden="1"/>
    <cellStyle name="Followed Hyperlink" xfId="260" builtinId="9" hidden="1"/>
    <cellStyle name="Followed Hyperlink" xfId="244" builtinId="9" hidden="1"/>
    <cellStyle name="Followed Hyperlink" xfId="228" builtinId="9" hidden="1"/>
    <cellStyle name="Followed Hyperlink" xfId="212" builtinId="9" hidden="1"/>
    <cellStyle name="Followed Hyperlink" xfId="196" builtinId="9" hidden="1"/>
    <cellStyle name="Followed Hyperlink" xfId="116" builtinId="9" hidden="1"/>
    <cellStyle name="Followed Hyperlink" xfId="128" builtinId="9" hidden="1"/>
    <cellStyle name="Followed Hyperlink" xfId="136" builtinId="9" hidden="1"/>
    <cellStyle name="Followed Hyperlink" xfId="148" builtinId="9" hidden="1"/>
    <cellStyle name="Followed Hyperlink" xfId="160" builtinId="9" hidden="1"/>
    <cellStyle name="Followed Hyperlink" xfId="168" builtinId="9" hidden="1"/>
    <cellStyle name="Followed Hyperlink" xfId="180" builtinId="9" hidden="1"/>
    <cellStyle name="Followed Hyperlink" xfId="192" builtinId="9" hidden="1"/>
    <cellStyle name="Followed Hyperlink" xfId="172" builtinId="9" hidden="1"/>
    <cellStyle name="Followed Hyperlink" xfId="140" builtinId="9" hidden="1"/>
    <cellStyle name="Followed Hyperlink" xfId="108" builtinId="9" hidden="1"/>
    <cellStyle name="Followed Hyperlink" xfId="88" builtinId="9" hidden="1"/>
    <cellStyle name="Followed Hyperlink" xfId="100" builtinId="9" hidden="1"/>
    <cellStyle name="Followed Hyperlink" xfId="92" builtinId="9" hidden="1"/>
    <cellStyle name="Followed Hyperlink" xfId="80" builtinId="9" hidden="1"/>
    <cellStyle name="Followed Hyperlink" xfId="68" builtinId="9" hidden="1"/>
    <cellStyle name="Followed Hyperlink" xfId="72" builtinId="9" hidden="1"/>
    <cellStyle name="Followed Hyperlink" xfId="76" builtinId="9" hidden="1"/>
    <cellStyle name="Followed Hyperlink" xfId="104" builtinId="9" hidden="1"/>
    <cellStyle name="Followed Hyperlink" xfId="96" builtinId="9" hidden="1"/>
    <cellStyle name="Followed Hyperlink" xfId="84" builtinId="9" hidden="1"/>
    <cellStyle name="Followed Hyperlink" xfId="124" builtinId="9" hidden="1"/>
    <cellStyle name="Followed Hyperlink" xfId="156" builtinId="9" hidden="1"/>
    <cellStyle name="Followed Hyperlink" xfId="188" builtinId="9" hidden="1"/>
    <cellStyle name="Followed Hyperlink" xfId="184" builtinId="9" hidden="1"/>
    <cellStyle name="Followed Hyperlink" xfId="176" builtinId="9" hidden="1"/>
    <cellStyle name="Followed Hyperlink" xfId="164" builtinId="9" hidden="1"/>
    <cellStyle name="Followed Hyperlink" xfId="152" builtinId="9" hidden="1"/>
    <cellStyle name="Followed Hyperlink" xfId="144" builtinId="9" hidden="1"/>
    <cellStyle name="Followed Hyperlink" xfId="132" builtinId="9" hidden="1"/>
    <cellStyle name="Followed Hyperlink" xfId="120" builtinId="9" hidden="1"/>
    <cellStyle name="Followed Hyperlink" xfId="112" builtinId="9" hidden="1"/>
    <cellStyle name="Followed Hyperlink" xfId="204" builtinId="9" hidden="1"/>
    <cellStyle name="Followed Hyperlink" xfId="220" builtinId="9" hidden="1"/>
    <cellStyle name="Followed Hyperlink" xfId="236" builtinId="9" hidden="1"/>
    <cellStyle name="Followed Hyperlink" xfId="252" builtinId="9" hidden="1"/>
    <cellStyle name="Followed Hyperlink" xfId="268" builtinId="9" hidden="1"/>
    <cellStyle name="Followed Hyperlink" xfId="284" builtinId="9" hidden="1"/>
    <cellStyle name="Followed Hyperlink" xfId="300" builtinId="9" hidden="1"/>
    <cellStyle name="Followed Hyperlink" xfId="316" builtinId="9" hidden="1"/>
    <cellStyle name="Followed Hyperlink" xfId="332" builtinId="9" hidden="1"/>
    <cellStyle name="Followed Hyperlink" xfId="348" builtinId="9" hidden="1"/>
    <cellStyle name="Followed Hyperlink" xfId="364" builtinId="9" hidden="1"/>
    <cellStyle name="Followed Hyperlink" xfId="380" builtinId="9" hidden="1"/>
    <cellStyle name="Followed Hyperlink" xfId="396" builtinId="9" hidden="1"/>
    <cellStyle name="Followed Hyperlink" xfId="412" builtinId="9" hidden="1"/>
    <cellStyle name="Followed Hyperlink" xfId="428" builtinId="9" hidden="1"/>
    <cellStyle name="Followed Hyperlink" xfId="444" builtinId="9" hidden="1"/>
    <cellStyle name="Followed Hyperlink" xfId="460" builtinId="9" hidden="1"/>
    <cellStyle name="Followed Hyperlink" xfId="476" builtinId="9" hidden="1"/>
    <cellStyle name="Followed Hyperlink" xfId="492" builtinId="9" hidden="1"/>
    <cellStyle name="Followed Hyperlink" xfId="508" builtinId="9" hidden="1"/>
    <cellStyle name="Followed Hyperlink" xfId="524" builtinId="9" hidden="1"/>
    <cellStyle name="Followed Hyperlink" xfId="540" builtinId="9" hidden="1"/>
    <cellStyle name="Followed Hyperlink" xfId="556" builtinId="9" hidden="1"/>
    <cellStyle name="Followed Hyperlink" xfId="572" builtinId="9" hidden="1"/>
    <cellStyle name="Followed Hyperlink" xfId="588" builtinId="9" hidden="1"/>
    <cellStyle name="Followed Hyperlink" xfId="604" builtinId="9" hidden="1"/>
    <cellStyle name="Followed Hyperlink" xfId="620" builtinId="9" hidden="1"/>
    <cellStyle name="Followed Hyperlink" xfId="636" builtinId="9" hidden="1"/>
    <cellStyle name="Followed Hyperlink" xfId="652" builtinId="9" hidden="1"/>
    <cellStyle name="Followed Hyperlink" xfId="668" builtinId="9" hidden="1"/>
    <cellStyle name="Followed Hyperlink" xfId="684" builtinId="9" hidden="1"/>
    <cellStyle name="Followed Hyperlink" xfId="700" builtinId="9" hidden="1"/>
    <cellStyle name="Followed Hyperlink" xfId="716" builtinId="9" hidden="1"/>
    <cellStyle name="Followed Hyperlink" xfId="732" builtinId="9" hidden="1"/>
    <cellStyle name="Followed Hyperlink" xfId="748" builtinId="9" hidden="1"/>
    <cellStyle name="Followed Hyperlink" xfId="764" builtinId="9" hidden="1"/>
    <cellStyle name="Followed Hyperlink" xfId="780" builtinId="9" hidden="1"/>
    <cellStyle name="Followed Hyperlink" xfId="796" builtinId="9" hidden="1"/>
    <cellStyle name="Followed Hyperlink" xfId="812" builtinId="9" hidden="1"/>
    <cellStyle name="Followed Hyperlink" xfId="828" builtinId="9" hidden="1"/>
    <cellStyle name="Followed Hyperlink" xfId="844" builtinId="9" hidden="1"/>
    <cellStyle name="Followed Hyperlink" xfId="860" builtinId="9" hidden="1"/>
    <cellStyle name="Followed Hyperlink" xfId="876" builtinId="9" hidden="1"/>
    <cellStyle name="Followed Hyperlink" xfId="892" builtinId="9" hidden="1"/>
    <cellStyle name="Followed Hyperlink" xfId="908" builtinId="9" hidden="1"/>
    <cellStyle name="Followed Hyperlink" xfId="924" builtinId="9" hidden="1"/>
    <cellStyle name="Followed Hyperlink" xfId="940" builtinId="9" hidden="1"/>
    <cellStyle name="Followed Hyperlink" xfId="956" builtinId="9" hidden="1"/>
    <cellStyle name="Followed Hyperlink" xfId="972" builtinId="9" hidden="1"/>
    <cellStyle name="Followed Hyperlink" xfId="988" builtinId="9" hidden="1"/>
    <cellStyle name="Followed Hyperlink" xfId="1004" builtinId="9" hidden="1"/>
    <cellStyle name="Followed Hyperlink" xfId="1020" builtinId="9" hidden="1"/>
    <cellStyle name="Followed Hyperlink" xfId="1036" builtinId="9" hidden="1"/>
    <cellStyle name="Followed Hyperlink" xfId="1052" builtinId="9" hidden="1"/>
    <cellStyle name="Followed Hyperlink" xfId="1068" builtinId="9" hidden="1"/>
    <cellStyle name="Followed Hyperlink" xfId="1084" builtinId="9" hidden="1"/>
    <cellStyle name="Followed Hyperlink" xfId="1100" builtinId="9" hidden="1"/>
    <cellStyle name="Followed Hyperlink" xfId="1116" builtinId="9" hidden="1"/>
    <cellStyle name="Followed Hyperlink" xfId="1132" builtinId="9" hidden="1"/>
    <cellStyle name="Followed Hyperlink" xfId="1148" builtinId="9" hidden="1"/>
    <cellStyle name="Followed Hyperlink" xfId="1164" builtinId="9" hidden="1"/>
    <cellStyle name="Followed Hyperlink" xfId="1180" builtinId="9" hidden="1"/>
    <cellStyle name="Followed Hyperlink" xfId="1196" builtinId="9" hidden="1"/>
    <cellStyle name="Followed Hyperlink" xfId="1212" builtinId="9" hidden="1"/>
    <cellStyle name="Followed Hyperlink" xfId="1228" builtinId="9" hidden="1"/>
    <cellStyle name="Followed Hyperlink" xfId="1244" builtinId="9" hidden="1"/>
    <cellStyle name="Followed Hyperlink" xfId="1260" builtinId="9" hidden="1"/>
    <cellStyle name="Followed Hyperlink" xfId="1276" builtinId="9" hidden="1"/>
    <cellStyle name="Followed Hyperlink" xfId="1292" builtinId="9" hidden="1"/>
    <cellStyle name="Followed Hyperlink" xfId="1308" builtinId="9" hidden="1"/>
    <cellStyle name="Followed Hyperlink" xfId="1324" builtinId="9" hidden="1"/>
    <cellStyle name="Followed Hyperlink" xfId="1340" builtinId="9" hidden="1"/>
    <cellStyle name="Followed Hyperlink" xfId="1356" builtinId="9" hidden="1"/>
    <cellStyle name="Followed Hyperlink" xfId="1372" builtinId="9" hidden="1"/>
    <cellStyle name="Followed Hyperlink" xfId="1388" builtinId="9" hidden="1"/>
    <cellStyle name="Followed Hyperlink" xfId="1404" builtinId="9" hidden="1"/>
    <cellStyle name="Followed Hyperlink" xfId="1420" builtinId="9" hidden="1"/>
    <cellStyle name="Followed Hyperlink" xfId="1436" builtinId="9" hidden="1"/>
    <cellStyle name="Followed Hyperlink" xfId="1452" builtinId="9" hidden="1"/>
    <cellStyle name="Followed Hyperlink" xfId="1468" builtinId="9" hidden="1"/>
    <cellStyle name="Followed Hyperlink" xfId="1484" builtinId="9" hidden="1"/>
    <cellStyle name="Followed Hyperlink" xfId="1500" builtinId="9" hidden="1"/>
    <cellStyle name="Followed Hyperlink" xfId="1516" builtinId="9" hidden="1"/>
    <cellStyle name="Followed Hyperlink" xfId="1532" builtinId="9" hidden="1"/>
    <cellStyle name="Followed Hyperlink" xfId="1543" builtinId="9" hidden="1"/>
    <cellStyle name="Followed Hyperlink" xfId="1551" builtinId="9" hidden="1"/>
    <cellStyle name="Followed Hyperlink" xfId="1559" builtinId="9" hidden="1"/>
    <cellStyle name="Followed Hyperlink" xfId="1567" builtinId="9" hidden="1"/>
    <cellStyle name="Followed Hyperlink" xfId="1575" builtinId="9" hidden="1"/>
    <cellStyle name="Followed Hyperlink" xfId="1583" builtinId="9" hidden="1"/>
    <cellStyle name="Followed Hyperlink" xfId="1591" builtinId="9" hidden="1"/>
    <cellStyle name="Followed Hyperlink" xfId="1599" builtinId="9" hidden="1"/>
    <cellStyle name="Followed Hyperlink" xfId="1607" builtinId="9" hidden="1"/>
    <cellStyle name="Followed Hyperlink" xfId="1615" builtinId="9" hidden="1"/>
    <cellStyle name="Followed Hyperlink" xfId="1623" builtinId="9" hidden="1"/>
    <cellStyle name="Followed Hyperlink" xfId="1631" builtinId="9" hidden="1"/>
    <cellStyle name="Followed Hyperlink" xfId="1639" builtinId="9" hidden="1"/>
    <cellStyle name="Followed Hyperlink" xfId="1647" builtinId="9" hidden="1"/>
    <cellStyle name="Followed Hyperlink" xfId="1655" builtinId="9" hidden="1"/>
    <cellStyle name="Followed Hyperlink" xfId="1663" builtinId="9" hidden="1"/>
    <cellStyle name="Followed Hyperlink" xfId="1671" builtinId="9" hidden="1"/>
    <cellStyle name="Followed Hyperlink" xfId="1679" builtinId="9" hidden="1"/>
    <cellStyle name="Followed Hyperlink" xfId="1687" builtinId="9" hidden="1"/>
    <cellStyle name="Followed Hyperlink" xfId="1695" builtinId="9" hidden="1"/>
    <cellStyle name="Followed Hyperlink" xfId="1703" builtinId="9" hidden="1"/>
    <cellStyle name="Followed Hyperlink" xfId="1711" builtinId="9" hidden="1"/>
    <cellStyle name="Followed Hyperlink" xfId="1719" builtinId="9" hidden="1"/>
    <cellStyle name="Followed Hyperlink" xfId="1727" builtinId="9" hidden="1"/>
    <cellStyle name="Followed Hyperlink" xfId="1735" builtinId="9" hidden="1"/>
    <cellStyle name="Followed Hyperlink" xfId="1743" builtinId="9" hidden="1"/>
    <cellStyle name="Followed Hyperlink" xfId="1751" builtinId="9" hidden="1"/>
    <cellStyle name="Followed Hyperlink" xfId="1759" builtinId="9" hidden="1"/>
    <cellStyle name="Followed Hyperlink" xfId="1767" builtinId="9" hidden="1"/>
    <cellStyle name="Followed Hyperlink" xfId="1775" builtinId="9" hidden="1"/>
    <cellStyle name="Followed Hyperlink" xfId="1783" builtinId="9" hidden="1"/>
    <cellStyle name="Followed Hyperlink" xfId="1784" builtinId="9" hidden="1"/>
    <cellStyle name="Followed Hyperlink" xfId="1776" builtinId="9" hidden="1"/>
    <cellStyle name="Followed Hyperlink" xfId="1768" builtinId="9" hidden="1"/>
    <cellStyle name="Followed Hyperlink" xfId="1760" builtinId="9" hidden="1"/>
    <cellStyle name="Followed Hyperlink" xfId="1752" builtinId="9" hidden="1"/>
    <cellStyle name="Followed Hyperlink" xfId="1744" builtinId="9" hidden="1"/>
    <cellStyle name="Followed Hyperlink" xfId="1736" builtinId="9" hidden="1"/>
    <cellStyle name="Followed Hyperlink" xfId="1728" builtinId="9" hidden="1"/>
    <cellStyle name="Followed Hyperlink" xfId="1720" builtinId="9" hidden="1"/>
    <cellStyle name="Followed Hyperlink" xfId="1712" builtinId="9" hidden="1"/>
    <cellStyle name="Followed Hyperlink" xfId="1704" builtinId="9" hidden="1"/>
    <cellStyle name="Followed Hyperlink" xfId="1696" builtinId="9" hidden="1"/>
    <cellStyle name="Followed Hyperlink" xfId="1688" builtinId="9" hidden="1"/>
    <cellStyle name="Followed Hyperlink" xfId="1680" builtinId="9" hidden="1"/>
    <cellStyle name="Followed Hyperlink" xfId="1672" builtinId="9" hidden="1"/>
    <cellStyle name="Followed Hyperlink" xfId="1664" builtinId="9" hidden="1"/>
    <cellStyle name="Followed Hyperlink" xfId="1656" builtinId="9" hidden="1"/>
    <cellStyle name="Followed Hyperlink" xfId="1648" builtinId="9" hidden="1"/>
    <cellStyle name="Followed Hyperlink" xfId="1640" builtinId="9" hidden="1"/>
    <cellStyle name="Followed Hyperlink" xfId="1632" builtinId="9" hidden="1"/>
    <cellStyle name="Followed Hyperlink" xfId="1624" builtinId="9" hidden="1"/>
    <cellStyle name="Followed Hyperlink" xfId="1616" builtinId="9" hidden="1"/>
    <cellStyle name="Followed Hyperlink" xfId="1608" builtinId="9" hidden="1"/>
    <cellStyle name="Followed Hyperlink" xfId="1600" builtinId="9" hidden="1"/>
    <cellStyle name="Followed Hyperlink" xfId="1592" builtinId="9" hidden="1"/>
    <cellStyle name="Followed Hyperlink" xfId="1584" builtinId="9" hidden="1"/>
    <cellStyle name="Followed Hyperlink" xfId="1576" builtinId="9" hidden="1"/>
    <cellStyle name="Followed Hyperlink" xfId="1568" builtinId="9" hidden="1"/>
    <cellStyle name="Followed Hyperlink" xfId="1560" builtinId="9" hidden="1"/>
    <cellStyle name="Followed Hyperlink" xfId="1552" builtinId="9" hidden="1"/>
    <cellStyle name="Followed Hyperlink" xfId="1544" builtinId="9" hidden="1"/>
    <cellStyle name="Followed Hyperlink" xfId="1534" builtinId="9" hidden="1"/>
    <cellStyle name="Followed Hyperlink" xfId="1518" builtinId="9" hidden="1"/>
    <cellStyle name="Followed Hyperlink" xfId="1502" builtinId="9" hidden="1"/>
    <cellStyle name="Followed Hyperlink" xfId="1486" builtinId="9" hidden="1"/>
    <cellStyle name="Followed Hyperlink" xfId="1470" builtinId="9" hidden="1"/>
    <cellStyle name="Followed Hyperlink" xfId="1454" builtinId="9" hidden="1"/>
    <cellStyle name="Followed Hyperlink" xfId="1438" builtinId="9" hidden="1"/>
    <cellStyle name="Followed Hyperlink" xfId="1422" builtinId="9" hidden="1"/>
    <cellStyle name="Followed Hyperlink" xfId="1406" builtinId="9" hidden="1"/>
    <cellStyle name="Followed Hyperlink" xfId="1390" builtinId="9" hidden="1"/>
    <cellStyle name="Followed Hyperlink" xfId="1374" builtinId="9" hidden="1"/>
    <cellStyle name="Followed Hyperlink" xfId="1358" builtinId="9" hidden="1"/>
    <cellStyle name="Followed Hyperlink" xfId="1342" builtinId="9" hidden="1"/>
    <cellStyle name="Followed Hyperlink" xfId="1326" builtinId="9" hidden="1"/>
    <cellStyle name="Followed Hyperlink" xfId="1310" builtinId="9" hidden="1"/>
    <cellStyle name="Followed Hyperlink" xfId="1294" builtinId="9" hidden="1"/>
    <cellStyle name="Followed Hyperlink" xfId="1278" builtinId="9" hidden="1"/>
    <cellStyle name="Followed Hyperlink" xfId="1262" builtinId="9" hidden="1"/>
    <cellStyle name="Followed Hyperlink" xfId="1246" builtinId="9" hidden="1"/>
    <cellStyle name="Followed Hyperlink" xfId="1230" builtinId="9" hidden="1"/>
    <cellStyle name="Followed Hyperlink" xfId="1214" builtinId="9" hidden="1"/>
    <cellStyle name="Followed Hyperlink" xfId="1198" builtinId="9" hidden="1"/>
    <cellStyle name="Followed Hyperlink" xfId="1182" builtinId="9" hidden="1"/>
    <cellStyle name="Followed Hyperlink" xfId="1166" builtinId="9" hidden="1"/>
    <cellStyle name="Followed Hyperlink" xfId="1150" builtinId="9" hidden="1"/>
    <cellStyle name="Followed Hyperlink" xfId="1134" builtinId="9" hidden="1"/>
    <cellStyle name="Followed Hyperlink" xfId="1118" builtinId="9" hidden="1"/>
    <cellStyle name="Followed Hyperlink" xfId="1102" builtinId="9" hidden="1"/>
    <cellStyle name="Followed Hyperlink" xfId="1086" builtinId="9" hidden="1"/>
    <cellStyle name="Followed Hyperlink" xfId="1070" builtinId="9" hidden="1"/>
    <cellStyle name="Followed Hyperlink" xfId="1054" builtinId="9" hidden="1"/>
    <cellStyle name="Followed Hyperlink" xfId="1038" builtinId="9" hidden="1"/>
    <cellStyle name="Followed Hyperlink" xfId="1022" builtinId="9" hidden="1"/>
    <cellStyle name="Followed Hyperlink" xfId="1006" builtinId="9" hidden="1"/>
    <cellStyle name="Followed Hyperlink" xfId="990" builtinId="9" hidden="1"/>
    <cellStyle name="Followed Hyperlink" xfId="974" builtinId="9" hidden="1"/>
    <cellStyle name="Followed Hyperlink" xfId="958" builtinId="9" hidden="1"/>
    <cellStyle name="Followed Hyperlink" xfId="942" builtinId="9" hidden="1"/>
    <cellStyle name="Followed Hyperlink" xfId="926" builtinId="9" hidden="1"/>
    <cellStyle name="Followed Hyperlink" xfId="910" builtinId="9" hidden="1"/>
    <cellStyle name="Followed Hyperlink" xfId="894" builtinId="9" hidden="1"/>
    <cellStyle name="Followed Hyperlink" xfId="878" builtinId="9" hidden="1"/>
    <cellStyle name="Followed Hyperlink" xfId="862" builtinId="9" hidden="1"/>
    <cellStyle name="Followed Hyperlink" xfId="846" builtinId="9" hidden="1"/>
    <cellStyle name="Followed Hyperlink" xfId="830" builtinId="9" hidden="1"/>
    <cellStyle name="Followed Hyperlink" xfId="814" builtinId="9" hidden="1"/>
    <cellStyle name="Followed Hyperlink" xfId="798" builtinId="9" hidden="1"/>
    <cellStyle name="Followed Hyperlink" xfId="782" builtinId="9" hidden="1"/>
    <cellStyle name="Followed Hyperlink" xfId="766" builtinId="9" hidden="1"/>
    <cellStyle name="Followed Hyperlink" xfId="750" builtinId="9" hidden="1"/>
    <cellStyle name="Followed Hyperlink" xfId="734" builtinId="9" hidden="1"/>
    <cellStyle name="Followed Hyperlink" xfId="718" builtinId="9" hidden="1"/>
    <cellStyle name="Followed Hyperlink" xfId="702" builtinId="9" hidden="1"/>
    <cellStyle name="Followed Hyperlink" xfId="686" builtinId="9" hidden="1"/>
    <cellStyle name="Followed Hyperlink" xfId="670" builtinId="9" hidden="1"/>
    <cellStyle name="Followed Hyperlink" xfId="654" builtinId="9" hidden="1"/>
    <cellStyle name="Followed Hyperlink" xfId="638" builtinId="9" hidden="1"/>
    <cellStyle name="Followed Hyperlink" xfId="622" builtinId="9" hidden="1"/>
    <cellStyle name="Followed Hyperlink" xfId="606" builtinId="9" hidden="1"/>
    <cellStyle name="Followed Hyperlink" xfId="590" builtinId="9" hidden="1"/>
    <cellStyle name="Followed Hyperlink" xfId="574" builtinId="9" hidden="1"/>
    <cellStyle name="Followed Hyperlink" xfId="558" builtinId="9" hidden="1"/>
    <cellStyle name="Followed Hyperlink" xfId="542" builtinId="9" hidden="1"/>
    <cellStyle name="Followed Hyperlink" xfId="526" builtinId="9" hidden="1"/>
    <cellStyle name="Followed Hyperlink" xfId="510" builtinId="9" hidden="1"/>
    <cellStyle name="Followed Hyperlink" xfId="494" builtinId="9" hidden="1"/>
    <cellStyle name="Followed Hyperlink" xfId="478" builtinId="9" hidden="1"/>
    <cellStyle name="Followed Hyperlink" xfId="462" builtinId="9" hidden="1"/>
    <cellStyle name="Followed Hyperlink" xfId="446" builtinId="9" hidden="1"/>
    <cellStyle name="Followed Hyperlink" xfId="430" builtinId="9" hidden="1"/>
    <cellStyle name="Followed Hyperlink" xfId="414" builtinId="9" hidden="1"/>
    <cellStyle name="Followed Hyperlink" xfId="398" builtinId="9" hidden="1"/>
    <cellStyle name="Followed Hyperlink" xfId="382" builtinId="9" hidden="1"/>
    <cellStyle name="Followed Hyperlink" xfId="366" builtinId="9" hidden="1"/>
    <cellStyle name="Followed Hyperlink" xfId="350" builtinId="9" hidden="1"/>
    <cellStyle name="Followed Hyperlink" xfId="334" builtinId="9" hidden="1"/>
    <cellStyle name="Followed Hyperlink" xfId="318" builtinId="9" hidden="1"/>
    <cellStyle name="Followed Hyperlink" xfId="302" builtinId="9" hidden="1"/>
    <cellStyle name="Followed Hyperlink" xfId="286" builtinId="9" hidden="1"/>
    <cellStyle name="Followed Hyperlink" xfId="270" builtinId="9" hidden="1"/>
    <cellStyle name="Followed Hyperlink" xfId="254" builtinId="9" hidden="1"/>
    <cellStyle name="Followed Hyperlink" xfId="238" builtinId="9" hidden="1"/>
    <cellStyle name="Followed Hyperlink" xfId="222" builtinId="9" hidden="1"/>
    <cellStyle name="Followed Hyperlink" xfId="206" builtinId="9" hidden="1"/>
    <cellStyle name="Followed Hyperlink" xfId="190" builtinId="9" hidden="1"/>
    <cellStyle name="Followed Hyperlink" xfId="174" builtinId="9" hidden="1"/>
    <cellStyle name="Followed Hyperlink" xfId="158" builtinId="9" hidden="1"/>
    <cellStyle name="Followed Hyperlink" xfId="142" builtinId="9" hidden="1"/>
    <cellStyle name="Followed Hyperlink" xfId="126" builtinId="9" hidden="1"/>
    <cellStyle name="Followed Hyperlink" xfId="110" builtinId="9" hidden="1"/>
    <cellStyle name="Followed Hyperlink" xfId="94" builtinId="9" hidden="1"/>
    <cellStyle name="Followed Hyperlink" xfId="78" builtinId="9" hidden="1"/>
    <cellStyle name="Followed Hyperlink" xfId="24" builtinId="9" hidden="1"/>
    <cellStyle name="Followed Hyperlink" xfId="34" builtinId="9" hidden="1"/>
    <cellStyle name="Followed Hyperlink" xfId="44" builtinId="9" hidden="1"/>
    <cellStyle name="Followed Hyperlink" xfId="56" builtinId="9" hidden="1"/>
    <cellStyle name="Followed Hyperlink" xfId="62" builtinId="9" hidden="1"/>
    <cellStyle name="Followed Hyperlink" xfId="30" builtinId="9" hidden="1"/>
    <cellStyle name="Followed Hyperlink" xfId="16" builtinId="9" hidden="1"/>
    <cellStyle name="Followed Hyperlink" xfId="6" builtinId="9" hidden="1"/>
    <cellStyle name="Followed Hyperlink" xfId="1789" builtinId="9" hidden="1"/>
    <cellStyle name="Followed Hyperlink" xfId="1797" builtinId="9" hidden="1"/>
    <cellStyle name="Followed Hyperlink" xfId="1805" builtinId="9" hidden="1"/>
    <cellStyle name="Followed Hyperlink" xfId="1813" builtinId="9" hidden="1"/>
    <cellStyle name="Followed Hyperlink" xfId="1821" builtinId="9" hidden="1"/>
    <cellStyle name="Followed Hyperlink" xfId="1829" builtinId="9" hidden="1"/>
    <cellStyle name="Followed Hyperlink" xfId="1837" builtinId="9" hidden="1"/>
    <cellStyle name="Followed Hyperlink" xfId="1845" builtinId="9" hidden="1"/>
    <cellStyle name="Followed Hyperlink" xfId="1843" builtinId="9" hidden="1"/>
    <cellStyle name="Followed Hyperlink" xfId="1835" builtinId="9" hidden="1"/>
    <cellStyle name="Followed Hyperlink" xfId="1827" builtinId="9" hidden="1"/>
    <cellStyle name="Followed Hyperlink" xfId="1819" builtinId="9" hidden="1"/>
    <cellStyle name="Followed Hyperlink" xfId="1811" builtinId="9" hidden="1"/>
    <cellStyle name="Followed Hyperlink" xfId="1803" builtinId="9" hidden="1"/>
    <cellStyle name="Followed Hyperlink" xfId="1795" builtinId="9" hidden="1"/>
    <cellStyle name="Followed Hyperlink" xfId="2" builtinId="9" hidden="1"/>
    <cellStyle name="Followed Hyperlink" xfId="14" builtinId="9" hidden="1"/>
    <cellStyle name="Followed Hyperlink" xfId="12" builtinId="9" hidden="1"/>
    <cellStyle name="Followed Hyperlink" xfId="38" builtinId="9" hidden="1"/>
    <cellStyle name="Followed Hyperlink" xfId="64" builtinId="9" hidden="1"/>
    <cellStyle name="Followed Hyperlink" xfId="52" builtinId="9" hidden="1"/>
    <cellStyle name="Followed Hyperlink" xfId="42" builtinId="9" hidden="1"/>
    <cellStyle name="Followed Hyperlink" xfId="32" builtinId="9" hidden="1"/>
    <cellStyle name="Followed Hyperlink" xfId="66" builtinId="9" hidden="1"/>
    <cellStyle name="Followed Hyperlink" xfId="82" builtinId="9" hidden="1"/>
    <cellStyle name="Followed Hyperlink" xfId="98" builtinId="9" hidden="1"/>
    <cellStyle name="Followed Hyperlink" xfId="114" builtinId="9" hidden="1"/>
    <cellStyle name="Followed Hyperlink" xfId="130" builtinId="9" hidden="1"/>
    <cellStyle name="Followed Hyperlink" xfId="146" builtinId="9" hidden="1"/>
    <cellStyle name="Followed Hyperlink" xfId="162" builtinId="9" hidden="1"/>
    <cellStyle name="Followed Hyperlink" xfId="178" builtinId="9" hidden="1"/>
    <cellStyle name="Followed Hyperlink" xfId="194" builtinId="9" hidden="1"/>
    <cellStyle name="Followed Hyperlink" xfId="210" builtinId="9" hidden="1"/>
    <cellStyle name="Followed Hyperlink" xfId="226" builtinId="9" hidden="1"/>
    <cellStyle name="Followed Hyperlink" xfId="242" builtinId="9" hidden="1"/>
    <cellStyle name="Followed Hyperlink" xfId="258" builtinId="9" hidden="1"/>
    <cellStyle name="Followed Hyperlink" xfId="274" builtinId="9" hidden="1"/>
    <cellStyle name="Followed Hyperlink" xfId="290" builtinId="9" hidden="1"/>
    <cellStyle name="Followed Hyperlink" xfId="306" builtinId="9" hidden="1"/>
    <cellStyle name="Followed Hyperlink" xfId="322" builtinId="9" hidden="1"/>
    <cellStyle name="Followed Hyperlink" xfId="338" builtinId="9" hidden="1"/>
    <cellStyle name="Followed Hyperlink" xfId="354" builtinId="9" hidden="1"/>
    <cellStyle name="Followed Hyperlink" xfId="370" builtinId="9" hidden="1"/>
    <cellStyle name="Followed Hyperlink" xfId="386" builtinId="9" hidden="1"/>
    <cellStyle name="Followed Hyperlink" xfId="402" builtinId="9" hidden="1"/>
    <cellStyle name="Followed Hyperlink" xfId="418" builtinId="9" hidden="1"/>
    <cellStyle name="Followed Hyperlink" xfId="434" builtinId="9" hidden="1"/>
    <cellStyle name="Followed Hyperlink" xfId="450" builtinId="9" hidden="1"/>
    <cellStyle name="Followed Hyperlink" xfId="466" builtinId="9" hidden="1"/>
    <cellStyle name="Followed Hyperlink" xfId="482" builtinId="9" hidden="1"/>
    <cellStyle name="Followed Hyperlink" xfId="498" builtinId="9" hidden="1"/>
    <cellStyle name="Followed Hyperlink" xfId="514" builtinId="9" hidden="1"/>
    <cellStyle name="Followed Hyperlink" xfId="530" builtinId="9" hidden="1"/>
    <cellStyle name="Followed Hyperlink" xfId="546" builtinId="9" hidden="1"/>
    <cellStyle name="Followed Hyperlink" xfId="562" builtinId="9" hidden="1"/>
    <cellStyle name="Followed Hyperlink" xfId="578" builtinId="9" hidden="1"/>
    <cellStyle name="Followed Hyperlink" xfId="594" builtinId="9" hidden="1"/>
    <cellStyle name="Followed Hyperlink" xfId="610" builtinId="9" hidden="1"/>
    <cellStyle name="Followed Hyperlink" xfId="626" builtinId="9" hidden="1"/>
    <cellStyle name="Followed Hyperlink" xfId="642" builtinId="9" hidden="1"/>
    <cellStyle name="Followed Hyperlink" xfId="658" builtinId="9" hidden="1"/>
    <cellStyle name="Followed Hyperlink" xfId="674" builtinId="9" hidden="1"/>
    <cellStyle name="Followed Hyperlink" xfId="690" builtinId="9" hidden="1"/>
    <cellStyle name="Followed Hyperlink" xfId="706" builtinId="9" hidden="1"/>
    <cellStyle name="Followed Hyperlink" xfId="722" builtinId="9" hidden="1"/>
    <cellStyle name="Followed Hyperlink" xfId="738" builtinId="9" hidden="1"/>
    <cellStyle name="Followed Hyperlink" xfId="754" builtinId="9" hidden="1"/>
    <cellStyle name="Followed Hyperlink" xfId="770" builtinId="9" hidden="1"/>
    <cellStyle name="Followed Hyperlink" xfId="786" builtinId="9" hidden="1"/>
    <cellStyle name="Followed Hyperlink" xfId="802" builtinId="9" hidden="1"/>
    <cellStyle name="Followed Hyperlink" xfId="818" builtinId="9" hidden="1"/>
    <cellStyle name="Followed Hyperlink" xfId="834" builtinId="9" hidden="1"/>
    <cellStyle name="Followed Hyperlink" xfId="850" builtinId="9" hidden="1"/>
    <cellStyle name="Followed Hyperlink" xfId="866" builtinId="9" hidden="1"/>
    <cellStyle name="Followed Hyperlink" xfId="882" builtinId="9" hidden="1"/>
    <cellStyle name="Followed Hyperlink" xfId="898" builtinId="9" hidden="1"/>
    <cellStyle name="Followed Hyperlink" xfId="914" builtinId="9" hidden="1"/>
    <cellStyle name="Followed Hyperlink" xfId="930" builtinId="9" hidden="1"/>
    <cellStyle name="Followed Hyperlink" xfId="946" builtinId="9" hidden="1"/>
    <cellStyle name="Followed Hyperlink" xfId="962" builtinId="9" hidden="1"/>
    <cellStyle name="Followed Hyperlink" xfId="978" builtinId="9" hidden="1"/>
    <cellStyle name="Followed Hyperlink" xfId="994" builtinId="9" hidden="1"/>
    <cellStyle name="Followed Hyperlink" xfId="1010" builtinId="9" hidden="1"/>
    <cellStyle name="Followed Hyperlink" xfId="1026" builtinId="9" hidden="1"/>
    <cellStyle name="Followed Hyperlink" xfId="1042" builtinId="9" hidden="1"/>
    <cellStyle name="Followed Hyperlink" xfId="1058" builtinId="9" hidden="1"/>
    <cellStyle name="Followed Hyperlink" xfId="1074" builtinId="9" hidden="1"/>
    <cellStyle name="Followed Hyperlink" xfId="1090" builtinId="9" hidden="1"/>
    <cellStyle name="Followed Hyperlink" xfId="1106" builtinId="9" hidden="1"/>
    <cellStyle name="Followed Hyperlink" xfId="1122" builtinId="9" hidden="1"/>
    <cellStyle name="Followed Hyperlink" xfId="1138" builtinId="9" hidden="1"/>
    <cellStyle name="Followed Hyperlink" xfId="1154" builtinId="9" hidden="1"/>
    <cellStyle name="Followed Hyperlink" xfId="1170" builtinId="9" hidden="1"/>
    <cellStyle name="Followed Hyperlink" xfId="1186" builtinId="9" hidden="1"/>
    <cellStyle name="Followed Hyperlink" xfId="1202" builtinId="9" hidden="1"/>
    <cellStyle name="Followed Hyperlink" xfId="1218" builtinId="9" hidden="1"/>
    <cellStyle name="Followed Hyperlink" xfId="1234" builtinId="9" hidden="1"/>
    <cellStyle name="Followed Hyperlink" xfId="1250" builtinId="9" hidden="1"/>
    <cellStyle name="Followed Hyperlink" xfId="1266" builtinId="9" hidden="1"/>
    <cellStyle name="Followed Hyperlink" xfId="1282" builtinId="9" hidden="1"/>
    <cellStyle name="Followed Hyperlink" xfId="1298" builtinId="9" hidden="1"/>
    <cellStyle name="Followed Hyperlink" xfId="1314" builtinId="9" hidden="1"/>
    <cellStyle name="Followed Hyperlink" xfId="1330" builtinId="9" hidden="1"/>
    <cellStyle name="Followed Hyperlink" xfId="1346" builtinId="9" hidden="1"/>
    <cellStyle name="Followed Hyperlink" xfId="1362" builtinId="9" hidden="1"/>
    <cellStyle name="Followed Hyperlink" xfId="1378" builtinId="9" hidden="1"/>
    <cellStyle name="Followed Hyperlink" xfId="1394" builtinId="9" hidden="1"/>
    <cellStyle name="Followed Hyperlink" xfId="1410" builtinId="9" hidden="1"/>
    <cellStyle name="Followed Hyperlink" xfId="1426" builtinId="9" hidden="1"/>
    <cellStyle name="Followed Hyperlink" xfId="1442" builtinId="9" hidden="1"/>
    <cellStyle name="Followed Hyperlink" xfId="1458" builtinId="9" hidden="1"/>
    <cellStyle name="Followed Hyperlink" xfId="1474" builtinId="9" hidden="1"/>
    <cellStyle name="Followed Hyperlink" xfId="1490" builtinId="9" hidden="1"/>
    <cellStyle name="Followed Hyperlink" xfId="1506" builtinId="9" hidden="1"/>
    <cellStyle name="Followed Hyperlink" xfId="1522" builtinId="9" hidden="1"/>
    <cellStyle name="Followed Hyperlink" xfId="1538" builtinId="9" hidden="1"/>
    <cellStyle name="Followed Hyperlink" xfId="1546" builtinId="9" hidden="1"/>
    <cellStyle name="Followed Hyperlink" xfId="1554" builtinId="9" hidden="1"/>
    <cellStyle name="Followed Hyperlink" xfId="1562" builtinId="9" hidden="1"/>
    <cellStyle name="Followed Hyperlink" xfId="1570" builtinId="9" hidden="1"/>
    <cellStyle name="Followed Hyperlink" xfId="1578" builtinId="9" hidden="1"/>
    <cellStyle name="Followed Hyperlink" xfId="1586" builtinId="9" hidden="1"/>
    <cellStyle name="Followed Hyperlink" xfId="1594" builtinId="9" hidden="1"/>
    <cellStyle name="Followed Hyperlink" xfId="1602" builtinId="9" hidden="1"/>
    <cellStyle name="Followed Hyperlink" xfId="1610" builtinId="9" hidden="1"/>
    <cellStyle name="Followed Hyperlink" xfId="1618" builtinId="9" hidden="1"/>
    <cellStyle name="Followed Hyperlink" xfId="1626" builtinId="9" hidden="1"/>
    <cellStyle name="Followed Hyperlink" xfId="1634" builtinId="9" hidden="1"/>
    <cellStyle name="Followed Hyperlink" xfId="1642" builtinId="9" hidden="1"/>
    <cellStyle name="Followed Hyperlink" xfId="1650" builtinId="9" hidden="1"/>
    <cellStyle name="Followed Hyperlink" xfId="1658" builtinId="9" hidden="1"/>
    <cellStyle name="Followed Hyperlink" xfId="1666" builtinId="9" hidden="1"/>
    <cellStyle name="Followed Hyperlink" xfId="1674" builtinId="9" hidden="1"/>
    <cellStyle name="Followed Hyperlink" xfId="1682" builtinId="9" hidden="1"/>
    <cellStyle name="Followed Hyperlink" xfId="1690" builtinId="9" hidden="1"/>
    <cellStyle name="Followed Hyperlink" xfId="1698" builtinId="9" hidden="1"/>
    <cellStyle name="Followed Hyperlink" xfId="1706" builtinId="9" hidden="1"/>
    <cellStyle name="Followed Hyperlink" xfId="1714" builtinId="9" hidden="1"/>
    <cellStyle name="Followed Hyperlink" xfId="1722" builtinId="9" hidden="1"/>
    <cellStyle name="Followed Hyperlink" xfId="1730" builtinId="9" hidden="1"/>
    <cellStyle name="Followed Hyperlink" xfId="1738" builtinId="9" hidden="1"/>
    <cellStyle name="Followed Hyperlink" xfId="1746" builtinId="9" hidden="1"/>
    <cellStyle name="Followed Hyperlink" xfId="1754" builtinId="9" hidden="1"/>
    <cellStyle name="Followed Hyperlink" xfId="1762" builtinId="9" hidden="1"/>
    <cellStyle name="Followed Hyperlink" xfId="1770" builtinId="9" hidden="1"/>
    <cellStyle name="Followed Hyperlink" xfId="1778" builtinId="9" hidden="1"/>
    <cellStyle name="Followed Hyperlink" xfId="1786" builtinId="9" hidden="1"/>
    <cellStyle name="Followed Hyperlink" xfId="1781" builtinId="9" hidden="1"/>
    <cellStyle name="Followed Hyperlink" xfId="1773" builtinId="9" hidden="1"/>
    <cellStyle name="Followed Hyperlink" xfId="1765" builtinId="9" hidden="1"/>
    <cellStyle name="Followed Hyperlink" xfId="1757" builtinId="9" hidden="1"/>
    <cellStyle name="Followed Hyperlink" xfId="1749" builtinId="9" hidden="1"/>
    <cellStyle name="Followed Hyperlink" xfId="1741" builtinId="9" hidden="1"/>
    <cellStyle name="Followed Hyperlink" xfId="1733" builtinId="9" hidden="1"/>
    <cellStyle name="Followed Hyperlink" xfId="1725" builtinId="9" hidden="1"/>
    <cellStyle name="Followed Hyperlink" xfId="1717" builtinId="9" hidden="1"/>
    <cellStyle name="Followed Hyperlink" xfId="1709" builtinId="9" hidden="1"/>
    <cellStyle name="Followed Hyperlink" xfId="1701" builtinId="9" hidden="1"/>
    <cellStyle name="Followed Hyperlink" xfId="1693" builtinId="9" hidden="1"/>
    <cellStyle name="Followed Hyperlink" xfId="1685" builtinId="9" hidden="1"/>
    <cellStyle name="Followed Hyperlink" xfId="1677" builtinId="9" hidden="1"/>
    <cellStyle name="Followed Hyperlink" xfId="1669" builtinId="9" hidden="1"/>
    <cellStyle name="Followed Hyperlink" xfId="1661" builtinId="9" hidden="1"/>
    <cellStyle name="Followed Hyperlink" xfId="1653" builtinId="9" hidden="1"/>
    <cellStyle name="Followed Hyperlink" xfId="1645" builtinId="9" hidden="1"/>
    <cellStyle name="Followed Hyperlink" xfId="1637" builtinId="9" hidden="1"/>
    <cellStyle name="Followed Hyperlink" xfId="1629" builtinId="9" hidden="1"/>
    <cellStyle name="Followed Hyperlink" xfId="1621" builtinId="9" hidden="1"/>
    <cellStyle name="Followed Hyperlink" xfId="1613" builtinId="9" hidden="1"/>
    <cellStyle name="Followed Hyperlink" xfId="1605" builtinId="9" hidden="1"/>
    <cellStyle name="Followed Hyperlink" xfId="1597" builtinId="9" hidden="1"/>
    <cellStyle name="Followed Hyperlink" xfId="1589" builtinId="9" hidden="1"/>
    <cellStyle name="Followed Hyperlink" xfId="1581" builtinId="9" hidden="1"/>
    <cellStyle name="Followed Hyperlink" xfId="1573" builtinId="9" hidden="1"/>
    <cellStyle name="Followed Hyperlink" xfId="1565" builtinId="9" hidden="1"/>
    <cellStyle name="Followed Hyperlink" xfId="1557" builtinId="9" hidden="1"/>
    <cellStyle name="Followed Hyperlink" xfId="1549" builtinId="9" hidden="1"/>
    <cellStyle name="Followed Hyperlink" xfId="1541" builtinId="9" hidden="1"/>
    <cellStyle name="Followed Hyperlink" xfId="1528" builtinId="9" hidden="1"/>
    <cellStyle name="Followed Hyperlink" xfId="1512" builtinId="9" hidden="1"/>
    <cellStyle name="Followed Hyperlink" xfId="1496" builtinId="9" hidden="1"/>
    <cellStyle name="Followed Hyperlink" xfId="1480" builtinId="9" hidden="1"/>
    <cellStyle name="Followed Hyperlink" xfId="1464" builtinId="9" hidden="1"/>
    <cellStyle name="Followed Hyperlink" xfId="1448" builtinId="9" hidden="1"/>
    <cellStyle name="Followed Hyperlink" xfId="1432" builtinId="9" hidden="1"/>
    <cellStyle name="Followed Hyperlink" xfId="1416" builtinId="9" hidden="1"/>
    <cellStyle name="Followed Hyperlink" xfId="1400" builtinId="9" hidden="1"/>
    <cellStyle name="Followed Hyperlink" xfId="1384" builtinId="9" hidden="1"/>
    <cellStyle name="Followed Hyperlink" xfId="1368" builtinId="9" hidden="1"/>
    <cellStyle name="Followed Hyperlink" xfId="1352" builtinId="9" hidden="1"/>
    <cellStyle name="Followed Hyperlink" xfId="1336" builtinId="9" hidden="1"/>
    <cellStyle name="Followed Hyperlink" xfId="1320" builtinId="9" hidden="1"/>
    <cellStyle name="Followed Hyperlink" xfId="1304" builtinId="9" hidden="1"/>
    <cellStyle name="Followed Hyperlink" xfId="1288" builtinId="9" hidden="1"/>
    <cellStyle name="Followed Hyperlink" xfId="1272" builtinId="9" hidden="1"/>
    <cellStyle name="Followed Hyperlink" xfId="1256" builtinId="9" hidden="1"/>
    <cellStyle name="Followed Hyperlink" xfId="1240" builtinId="9" hidden="1"/>
    <cellStyle name="Followed Hyperlink" xfId="1224" builtinId="9" hidden="1"/>
    <cellStyle name="Followed Hyperlink" xfId="1208" builtinId="9" hidden="1"/>
    <cellStyle name="Followed Hyperlink" xfId="1192" builtinId="9" hidden="1"/>
    <cellStyle name="Followed Hyperlink" xfId="1176" builtinId="9" hidden="1"/>
    <cellStyle name="Followed Hyperlink" xfId="1160" builtinId="9" hidden="1"/>
    <cellStyle name="Followed Hyperlink" xfId="1144" builtinId="9" hidden="1"/>
    <cellStyle name="Followed Hyperlink" xfId="1128" builtinId="9" hidden="1"/>
    <cellStyle name="Followed Hyperlink" xfId="1112" builtinId="9" hidden="1"/>
    <cellStyle name="Followed Hyperlink" xfId="1096" builtinId="9" hidden="1"/>
    <cellStyle name="Followed Hyperlink" xfId="1080" builtinId="9" hidden="1"/>
    <cellStyle name="Followed Hyperlink" xfId="1064" builtinId="9" hidden="1"/>
    <cellStyle name="Followed Hyperlink" xfId="1048" builtinId="9" hidden="1"/>
    <cellStyle name="Followed Hyperlink" xfId="1032" builtinId="9" hidden="1"/>
    <cellStyle name="Followed Hyperlink" xfId="1016" builtinId="9" hidden="1"/>
    <cellStyle name="Followed Hyperlink" xfId="1000" builtinId="9" hidden="1"/>
    <cellStyle name="Followed Hyperlink" xfId="984" builtinId="9" hidden="1"/>
    <cellStyle name="Followed Hyperlink" xfId="968" builtinId="9" hidden="1"/>
    <cellStyle name="Followed Hyperlink" xfId="952" builtinId="9" hidden="1"/>
    <cellStyle name="Followed Hyperlink" xfId="936" builtinId="9" hidden="1"/>
    <cellStyle name="Followed Hyperlink" xfId="920" builtinId="9" hidden="1"/>
    <cellStyle name="Followed Hyperlink" xfId="904" builtinId="9" hidden="1"/>
    <cellStyle name="Followed Hyperlink" xfId="888" builtinId="9" hidden="1"/>
    <cellStyle name="Followed Hyperlink" xfId="872" builtinId="9" hidden="1"/>
    <cellStyle name="Followed Hyperlink" xfId="856" builtinId="9" hidden="1"/>
    <cellStyle name="Followed Hyperlink" xfId="840" builtinId="9" hidden="1"/>
    <cellStyle name="Followed Hyperlink" xfId="824" builtinId="9" hidden="1"/>
    <cellStyle name="Followed Hyperlink" xfId="808" builtinId="9" hidden="1"/>
    <cellStyle name="Followed Hyperlink" xfId="792" builtinId="9" hidden="1"/>
    <cellStyle name="Followed Hyperlink" xfId="776" builtinId="9" hidden="1"/>
    <cellStyle name="Followed Hyperlink" xfId="760" builtinId="9" hidden="1"/>
    <cellStyle name="Followed Hyperlink" xfId="744" builtinId="9" hidden="1"/>
    <cellStyle name="Followed Hyperlink" xfId="728" builtinId="9" hidden="1"/>
    <cellStyle name="Followed Hyperlink" xfId="712" builtinId="9" hidden="1"/>
    <cellStyle name="Followed Hyperlink" xfId="696" builtinId="9" hidden="1"/>
    <cellStyle name="Followed Hyperlink" xfId="680" builtinId="9" hidden="1"/>
    <cellStyle name="Followed Hyperlink" xfId="664" builtinId="9" hidden="1"/>
    <cellStyle name="Followed Hyperlink" xfId="648" builtinId="9" hidden="1"/>
    <cellStyle name="Followed Hyperlink" xfId="632" builtinId="9" hidden="1"/>
    <cellStyle name="Followed Hyperlink" xfId="616" builtinId="9" hidden="1"/>
    <cellStyle name="Followed Hyperlink" xfId="600" builtinId="9" hidden="1"/>
    <cellStyle name="Followed Hyperlink" xfId="584" builtinId="9" hidden="1"/>
    <cellStyle name="Followed Hyperlink" xfId="568" builtinId="9" hidden="1"/>
    <cellStyle name="Followed Hyperlink" xfId="552" builtinId="9" hidden="1"/>
    <cellStyle name="Followed Hyperlink" xfId="536" builtinId="9" hidden="1"/>
    <cellStyle name="Followed Hyperlink" xfId="520" builtinId="9" hidden="1"/>
    <cellStyle name="Followed Hyperlink" xfId="504" builtinId="9" hidden="1"/>
    <cellStyle name="Followed Hyperlink" xfId="488" builtinId="9" hidden="1"/>
    <cellStyle name="Followed Hyperlink" xfId="472" builtinId="9" hidden="1"/>
    <cellStyle name="Followed Hyperlink" xfId="456" builtinId="9" hidden="1"/>
    <cellStyle name="Followed Hyperlink" xfId="288" builtinId="9" hidden="1"/>
    <cellStyle name="Followed Hyperlink" xfId="296" builtinId="9" hidden="1"/>
    <cellStyle name="Followed Hyperlink" xfId="304" builtinId="9" hidden="1"/>
    <cellStyle name="Followed Hyperlink" xfId="320" builtinId="9" hidden="1"/>
    <cellStyle name="Followed Hyperlink" xfId="328" builtinId="9" hidden="1"/>
    <cellStyle name="Followed Hyperlink" xfId="336" builtinId="9" hidden="1"/>
    <cellStyle name="Followed Hyperlink" xfId="352" builtinId="9" hidden="1"/>
    <cellStyle name="Followed Hyperlink" xfId="360" builtinId="9" hidden="1"/>
    <cellStyle name="Followed Hyperlink" xfId="368" builtinId="9" hidden="1"/>
    <cellStyle name="Followed Hyperlink" xfId="384" builtinId="9" hidden="1"/>
    <cellStyle name="Followed Hyperlink" xfId="392" builtinId="9" hidden="1"/>
    <cellStyle name="Followed Hyperlink" xfId="400" builtinId="9" hidden="1"/>
    <cellStyle name="Followed Hyperlink" xfId="416" builtinId="9" hidden="1"/>
    <cellStyle name="Followed Hyperlink" xfId="424" builtinId="9" hidden="1"/>
    <cellStyle name="Followed Hyperlink" xfId="432" builtinId="9" hidden="1"/>
    <cellStyle name="Followed Hyperlink" xfId="448" builtinId="9" hidden="1"/>
    <cellStyle name="Followed Hyperlink" xfId="440" builtinId="9" hidden="1"/>
    <cellStyle name="Followed Hyperlink" xfId="408" builtinId="9" hidden="1"/>
    <cellStyle name="Followed Hyperlink" xfId="376" builtinId="9" hidden="1"/>
    <cellStyle name="Followed Hyperlink" xfId="344" builtinId="9" hidden="1"/>
    <cellStyle name="Followed Hyperlink" xfId="312" builtinId="9" hidden="1"/>
    <cellStyle name="Followed Hyperlink" xfId="280" builtinId="9" hidden="1"/>
    <cellStyle name="Followed Hyperlink" xfId="232" builtinId="9" hidden="1"/>
    <cellStyle name="Followed Hyperlink" xfId="240" builtinId="9" hidden="1"/>
    <cellStyle name="Followed Hyperlink" xfId="256" builtinId="9" hidden="1"/>
    <cellStyle name="Followed Hyperlink" xfId="264" builtinId="9" hidden="1"/>
    <cellStyle name="Followed Hyperlink" xfId="272" builtinId="9" hidden="1"/>
    <cellStyle name="Followed Hyperlink" xfId="248" builtinId="9" hidden="1"/>
    <cellStyle name="Followed Hyperlink" xfId="216" builtinId="9" hidden="1"/>
    <cellStyle name="Followed Hyperlink" xfId="224" builtinId="9" hidden="1"/>
    <cellStyle name="Followed Hyperlink" xfId="208" builtinId="9" hidden="1"/>
    <cellStyle name="Followed Hyperlink" xfId="200" builtinId="9" hidden="1"/>
    <cellStyle name="Hyperlink" xfId="229" builtinId="8" hidden="1"/>
    <cellStyle name="Hyperlink" xfId="219" builtinId="8" hidden="1"/>
    <cellStyle name="Hyperlink" xfId="203" builtinId="8" hidden="1"/>
    <cellStyle name="Hyperlink" xfId="195" builtinId="8" hidden="1"/>
    <cellStyle name="Hyperlink" xfId="185" builtinId="8" hidden="1"/>
    <cellStyle name="Hyperlink" xfId="169" builtinId="8" hidden="1"/>
    <cellStyle name="Hyperlink" xfId="161" builtinId="8" hidden="1"/>
    <cellStyle name="Hyperlink" xfId="151" builtinId="8" hidden="1"/>
    <cellStyle name="Hyperlink" xfId="333" builtinId="8" hidden="1"/>
    <cellStyle name="Hyperlink" xfId="397" builtinId="8" hidden="1"/>
    <cellStyle name="Hyperlink" xfId="461" builtinId="8" hidden="1"/>
    <cellStyle name="Hyperlink" xfId="589" builtinId="8" hidden="1"/>
    <cellStyle name="Hyperlink" xfId="653" builtinId="8" hidden="1"/>
    <cellStyle name="Hyperlink" xfId="703" builtinId="8" hidden="1"/>
    <cellStyle name="Hyperlink" xfId="683" builtinId="8" hidden="1"/>
    <cellStyle name="Hyperlink" xfId="675" builtinId="8" hidden="1"/>
    <cellStyle name="Hyperlink" xfId="665" builtinId="8" hidden="1"/>
    <cellStyle name="Hyperlink" xfId="647" builtinId="8" hidden="1"/>
    <cellStyle name="Hyperlink" xfId="639" builtinId="8" hidden="1"/>
    <cellStyle name="Hyperlink" xfId="629" builtinId="8" hidden="1"/>
    <cellStyle name="Hyperlink" xfId="611" builtinId="8" hidden="1"/>
    <cellStyle name="Hyperlink" xfId="601" builtinId="8" hidden="1"/>
    <cellStyle name="Hyperlink" xfId="593" builtinId="8" hidden="1"/>
    <cellStyle name="Hyperlink" xfId="575" builtinId="8" hidden="1"/>
    <cellStyle name="Hyperlink" xfId="565" builtinId="8" hidden="1"/>
    <cellStyle name="Hyperlink" xfId="555" builtinId="8" hidden="1"/>
    <cellStyle name="Hyperlink" xfId="537" builtinId="8" hidden="1"/>
    <cellStyle name="Hyperlink" xfId="529" builtinId="8" hidden="1"/>
    <cellStyle name="Hyperlink" xfId="519" builtinId="8" hidden="1"/>
    <cellStyle name="Hyperlink" xfId="501" builtinId="8" hidden="1"/>
    <cellStyle name="Hyperlink" xfId="491" builtinId="8" hidden="1"/>
    <cellStyle name="Hyperlink" xfId="483" builtinId="8" hidden="1"/>
    <cellStyle name="Hyperlink" xfId="465" builtinId="8" hidden="1"/>
    <cellStyle name="Hyperlink" xfId="455" builtinId="8" hidden="1"/>
    <cellStyle name="Hyperlink" xfId="447" builtinId="8" hidden="1"/>
    <cellStyle name="Hyperlink" xfId="427" builtinId="8" hidden="1"/>
    <cellStyle name="Hyperlink" xfId="419" builtinId="8" hidden="1"/>
    <cellStyle name="Hyperlink" xfId="409" builtinId="8" hidden="1"/>
    <cellStyle name="Hyperlink" xfId="391" builtinId="8" hidden="1"/>
    <cellStyle name="Hyperlink" xfId="383" builtinId="8" hidden="1"/>
    <cellStyle name="Hyperlink" xfId="373" builtinId="8" hidden="1"/>
    <cellStyle name="Hyperlink" xfId="355" builtinId="8" hidden="1"/>
    <cellStyle name="Hyperlink" xfId="345" builtinId="8" hidden="1"/>
    <cellStyle name="Hyperlink" xfId="337" builtinId="8" hidden="1"/>
    <cellStyle name="Hyperlink" xfId="319" builtinId="8" hidden="1"/>
    <cellStyle name="Hyperlink" xfId="309" builtinId="8" hidden="1"/>
    <cellStyle name="Hyperlink" xfId="709" builtinId="8" hidden="1"/>
    <cellStyle name="Hyperlink" xfId="773" builtinId="8" hidden="1"/>
    <cellStyle name="Hyperlink" xfId="805" builtinId="8" hidden="1"/>
    <cellStyle name="Hyperlink" xfId="837" builtinId="8" hidden="1"/>
    <cellStyle name="Hyperlink" xfId="901" builtinId="8" hidden="1"/>
    <cellStyle name="Hyperlink" xfId="933" builtinId="8" hidden="1"/>
    <cellStyle name="Hyperlink" xfId="965" builtinId="8" hidden="1"/>
    <cellStyle name="Hyperlink" xfId="1029" builtinId="8" hidden="1"/>
    <cellStyle name="Hyperlink" xfId="1061" builtinId="8" hidden="1"/>
    <cellStyle name="Hyperlink" xfId="1093" builtinId="8" hidden="1"/>
    <cellStyle name="Hyperlink" xfId="1119" builtinId="8" hidden="1"/>
    <cellStyle name="Hyperlink" xfId="1121" builtinId="8" hidden="1"/>
    <cellStyle name="Hyperlink" xfId="1123" builtinId="8" hidden="1"/>
    <cellStyle name="Hyperlink" xfId="1129" builtinId="8" hidden="1"/>
    <cellStyle name="Hyperlink" xfId="1135" builtinId="8" hidden="1"/>
    <cellStyle name="Hyperlink" xfId="1137" builtinId="8" hidden="1"/>
    <cellStyle name="Hyperlink" xfId="1143" builtinId="8" hidden="1"/>
    <cellStyle name="Hyperlink" xfId="1145" builtinId="8" hidden="1"/>
    <cellStyle name="Hyperlink" xfId="1147" builtinId="8" hidden="1"/>
    <cellStyle name="Hyperlink" xfId="1155" builtinId="8" hidden="1"/>
    <cellStyle name="Hyperlink" xfId="1159" builtinId="8" hidden="1"/>
    <cellStyle name="Hyperlink" xfId="1161" builtinId="8" hidden="1"/>
    <cellStyle name="Hyperlink" xfId="1167" builtinId="8" hidden="1"/>
    <cellStyle name="Hyperlink" xfId="1169" builtinId="8" hidden="1"/>
    <cellStyle name="Hyperlink" xfId="1171" builtinId="8" hidden="1"/>
    <cellStyle name="Hyperlink" xfId="1179" builtinId="8" hidden="1"/>
    <cellStyle name="Hyperlink" xfId="1183" builtinId="8" hidden="1"/>
    <cellStyle name="Hyperlink" xfId="1185" builtinId="8" hidden="1"/>
    <cellStyle name="Hyperlink" xfId="1191" builtinId="8" hidden="1"/>
    <cellStyle name="Hyperlink" xfId="1193" builtinId="8" hidden="1"/>
    <cellStyle name="Hyperlink" xfId="1199" builtinId="8" hidden="1"/>
    <cellStyle name="Hyperlink" xfId="1203" builtinId="8" hidden="1"/>
    <cellStyle name="Hyperlink" xfId="1207" builtinId="8" hidden="1"/>
    <cellStyle name="Hyperlink" xfId="1209" builtinId="8" hidden="1"/>
    <cellStyle name="Hyperlink" xfId="1215" builtinId="8" hidden="1"/>
    <cellStyle name="Hyperlink" xfId="1219" builtinId="8" hidden="1"/>
    <cellStyle name="Hyperlink" xfId="1223" builtinId="8" hidden="1"/>
    <cellStyle name="Hyperlink" xfId="1227" builtinId="8" hidden="1"/>
    <cellStyle name="Hyperlink" xfId="1231" builtinId="8" hidden="1"/>
    <cellStyle name="Hyperlink" xfId="1233" builtinId="8" hidden="1"/>
    <cellStyle name="Hyperlink" xfId="1241" builtinId="8" hidden="1"/>
    <cellStyle name="Hyperlink" xfId="1243" builtinId="8" hidden="1"/>
    <cellStyle name="Hyperlink" xfId="1247" builtinId="8" hidden="1"/>
    <cellStyle name="Hyperlink" xfId="1251" builtinId="8" hidden="1"/>
    <cellStyle name="Hyperlink" xfId="1255" builtinId="8" hidden="1"/>
    <cellStyle name="Hyperlink" xfId="1257" builtinId="8" hidden="1"/>
    <cellStyle name="Hyperlink" xfId="1265" builtinId="8" hidden="1"/>
    <cellStyle name="Hyperlink" xfId="1267" builtinId="8" hidden="1"/>
    <cellStyle name="Hyperlink" xfId="1271" builtinId="8" hidden="1"/>
    <cellStyle name="Hyperlink" xfId="1275" builtinId="8" hidden="1"/>
    <cellStyle name="Hyperlink" xfId="1279" builtinId="8" hidden="1"/>
    <cellStyle name="Hyperlink" xfId="1283" builtinId="8" hidden="1"/>
    <cellStyle name="Hyperlink" xfId="1289" builtinId="8" hidden="1"/>
    <cellStyle name="Hyperlink" xfId="1291" builtinId="8" hidden="1"/>
    <cellStyle name="Hyperlink" xfId="1295" builtinId="8" hidden="1"/>
    <cellStyle name="Hyperlink" xfId="1299" builtinId="8" hidden="1"/>
    <cellStyle name="Hyperlink" xfId="1305" builtinId="8" hidden="1"/>
    <cellStyle name="Hyperlink" xfId="1307" builtinId="8" hidden="1"/>
    <cellStyle name="Hyperlink" xfId="1313" builtinId="8" hidden="1"/>
    <cellStyle name="Hyperlink" xfId="1315" builtinId="8" hidden="1"/>
    <cellStyle name="Hyperlink" xfId="1319" builtinId="8" hidden="1"/>
    <cellStyle name="Hyperlink" xfId="1327" builtinId="8" hidden="1"/>
    <cellStyle name="Hyperlink" xfId="1329" builtinId="8" hidden="1"/>
    <cellStyle name="Hyperlink" xfId="1331" builtinId="8" hidden="1"/>
    <cellStyle name="Hyperlink" xfId="1337" builtinId="8" hidden="1"/>
    <cellStyle name="Hyperlink" xfId="1339" builtinId="8" hidden="1"/>
    <cellStyle name="Hyperlink" xfId="1343" builtinId="8" hidden="1"/>
    <cellStyle name="Hyperlink" xfId="1351" builtinId="8" hidden="1"/>
    <cellStyle name="Hyperlink" xfId="1353" builtinId="8" hidden="1"/>
    <cellStyle name="Hyperlink" xfId="1355" builtinId="8" hidden="1"/>
    <cellStyle name="Hyperlink" xfId="1361" builtinId="8" hidden="1"/>
    <cellStyle name="Hyperlink" xfId="1363" builtinId="8" hidden="1"/>
    <cellStyle name="Hyperlink" xfId="1369" builtinId="8" hidden="1"/>
    <cellStyle name="Hyperlink" xfId="1375" builtinId="8" hidden="1"/>
    <cellStyle name="Hyperlink" xfId="1377" builtinId="8" hidden="1"/>
    <cellStyle name="Hyperlink" xfId="1379" builtinId="8" hidden="1"/>
    <cellStyle name="Hyperlink" xfId="1385" builtinId="8" hidden="1"/>
    <cellStyle name="Hyperlink" xfId="1391" builtinId="8" hidden="1"/>
    <cellStyle name="Hyperlink" xfId="1393" builtinId="8" hidden="1"/>
    <cellStyle name="Hyperlink" xfId="1399" builtinId="8" hidden="1"/>
    <cellStyle name="Hyperlink" xfId="1401" builtinId="8" hidden="1"/>
    <cellStyle name="Hyperlink" xfId="1403" builtinId="8" hidden="1"/>
    <cellStyle name="Hyperlink" xfId="1411" builtinId="8" hidden="1"/>
    <cellStyle name="Hyperlink" xfId="1415" builtinId="8" hidden="1"/>
    <cellStyle name="Hyperlink" xfId="1417" builtinId="8" hidden="1"/>
    <cellStyle name="Hyperlink" xfId="1423" builtinId="8" hidden="1"/>
    <cellStyle name="Hyperlink" xfId="1425" builtinId="8" hidden="1"/>
    <cellStyle name="Hyperlink" xfId="1427" builtinId="8" hidden="1"/>
    <cellStyle name="Hyperlink" xfId="1435" builtinId="8" hidden="1"/>
    <cellStyle name="Hyperlink" xfId="1439" builtinId="8" hidden="1"/>
    <cellStyle name="Hyperlink" xfId="1441" builtinId="8" hidden="1"/>
    <cellStyle name="Hyperlink" xfId="1447" builtinId="8" hidden="1"/>
    <cellStyle name="Hyperlink" xfId="1449" builtinId="8" hidden="1"/>
    <cellStyle name="Hyperlink" xfId="1455" builtinId="8" hidden="1"/>
    <cellStyle name="Hyperlink" xfId="1459" builtinId="8" hidden="1"/>
    <cellStyle name="Hyperlink" xfId="1463" builtinId="8" hidden="1"/>
    <cellStyle name="Hyperlink" xfId="1465" builtinId="8" hidden="1"/>
    <cellStyle name="Hyperlink" xfId="1471" builtinId="8" hidden="1"/>
    <cellStyle name="Hyperlink" xfId="1475" builtinId="8" hidden="1"/>
    <cellStyle name="Hyperlink" xfId="1479" builtinId="8" hidden="1"/>
    <cellStyle name="Hyperlink" xfId="1483" builtinId="8" hidden="1"/>
    <cellStyle name="Hyperlink" xfId="1487" builtinId="8" hidden="1"/>
    <cellStyle name="Hyperlink" xfId="1489" builtinId="8" hidden="1"/>
    <cellStyle name="Hyperlink" xfId="1497" builtinId="8" hidden="1"/>
    <cellStyle name="Hyperlink" xfId="1499" builtinId="8" hidden="1"/>
    <cellStyle name="Hyperlink" xfId="1503" builtinId="8" hidden="1"/>
    <cellStyle name="Hyperlink" xfId="1507" builtinId="8" hidden="1"/>
    <cellStyle name="Hyperlink" xfId="1511" builtinId="8" hidden="1"/>
    <cellStyle name="Hyperlink" xfId="1513" builtinId="8" hidden="1"/>
    <cellStyle name="Hyperlink" xfId="1521" builtinId="8" hidden="1"/>
    <cellStyle name="Hyperlink" xfId="1523" builtinId="8" hidden="1"/>
    <cellStyle name="Hyperlink" xfId="1527" builtinId="8" hidden="1"/>
    <cellStyle name="Hyperlink" xfId="1531" builtinId="8" hidden="1"/>
    <cellStyle name="Hyperlink" xfId="1535" builtinId="8" hidden="1"/>
    <cellStyle name="Hyperlink" xfId="1533" builtinId="8" hidden="1"/>
    <cellStyle name="Hyperlink" xfId="1517" builtinId="8" hidden="1"/>
    <cellStyle name="Hyperlink" xfId="1509" builtinId="8" hidden="1"/>
    <cellStyle name="Hyperlink" xfId="1501" builtinId="8" hidden="1"/>
    <cellStyle name="Hyperlink" xfId="1485" builtinId="8" hidden="1"/>
    <cellStyle name="Hyperlink" xfId="1469" builtinId="8" hidden="1"/>
    <cellStyle name="Hyperlink" xfId="1461" builtinId="8" hidden="1"/>
    <cellStyle name="Hyperlink" xfId="1445" builtinId="8" hidden="1"/>
    <cellStyle name="Hyperlink" xfId="1437" builtinId="8" hidden="1"/>
    <cellStyle name="Hyperlink" xfId="1429" builtinId="8" hidden="1"/>
    <cellStyle name="Hyperlink" xfId="1405" builtinId="8" hidden="1"/>
    <cellStyle name="Hyperlink" xfId="1397" builtinId="8" hidden="1"/>
    <cellStyle name="Hyperlink" xfId="1389" builtinId="8" hidden="1"/>
    <cellStyle name="Hyperlink" xfId="1373" builtinId="8" hidden="1"/>
    <cellStyle name="Hyperlink" xfId="1365" builtinId="8" hidden="1"/>
    <cellStyle name="Hyperlink" xfId="1357" builtinId="8" hidden="1"/>
    <cellStyle name="Hyperlink" xfId="1333" builtinId="8" hidden="1"/>
    <cellStyle name="Hyperlink" xfId="1325" builtinId="8" hidden="1"/>
    <cellStyle name="Hyperlink" xfId="1317" builtinId="8" hidden="1"/>
    <cellStyle name="Hyperlink" xfId="1301" builtinId="8" hidden="1"/>
    <cellStyle name="Hyperlink" xfId="1293" builtinId="8" hidden="1"/>
    <cellStyle name="Hyperlink" xfId="1277" builtinId="8" hidden="1"/>
    <cellStyle name="Hyperlink" xfId="1261" builtinId="8" hidden="1"/>
    <cellStyle name="Hyperlink" xfId="1253" builtinId="8" hidden="1"/>
    <cellStyle name="Hyperlink" xfId="1245" builtinId="8" hidden="1"/>
    <cellStyle name="Hyperlink" xfId="1229" builtinId="8" hidden="1"/>
    <cellStyle name="Hyperlink" xfId="1213" builtinId="8" hidden="1"/>
    <cellStyle name="Hyperlink" xfId="1205" builtinId="8" hidden="1"/>
    <cellStyle name="Hyperlink" xfId="1189" builtinId="8" hidden="1"/>
    <cellStyle name="Hyperlink" xfId="1181" builtinId="8" hidden="1"/>
    <cellStyle name="Hyperlink" xfId="1173" builtinId="8" hidden="1"/>
    <cellStyle name="Hyperlink" xfId="1149" builtinId="8" hidden="1"/>
    <cellStyle name="Hyperlink" xfId="1157" builtinId="8" hidden="1"/>
    <cellStyle name="Hyperlink" xfId="1221" builtinId="8" hidden="1"/>
    <cellStyle name="Hyperlink" xfId="1349" builtinId="8" hidden="1"/>
    <cellStyle name="Hyperlink" xfId="1413" builtinId="8" hidden="1"/>
    <cellStyle name="Hyperlink" xfId="1477" builtinId="8" hidden="1"/>
    <cellStyle name="Hyperlink" xfId="1515" builtinId="8" hidden="1"/>
    <cellStyle name="Hyperlink" xfId="1495" builtinId="8" hidden="1"/>
    <cellStyle name="Hyperlink" xfId="1473" builtinId="8" hidden="1"/>
    <cellStyle name="Hyperlink" xfId="1431" builtinId="8" hidden="1"/>
    <cellStyle name="Hyperlink" xfId="1409" builtinId="8" hidden="1"/>
    <cellStyle name="Hyperlink" xfId="1387" builtinId="8" hidden="1"/>
    <cellStyle name="Hyperlink" xfId="1345" builtinId="8" hidden="1"/>
    <cellStyle name="Hyperlink" xfId="1323" builtinId="8" hidden="1"/>
    <cellStyle name="Hyperlink" xfId="1303" builtinId="8" hidden="1"/>
    <cellStyle name="Hyperlink" xfId="1259" builtinId="8" hidden="1"/>
    <cellStyle name="Hyperlink" xfId="1239" builtinId="8" hidden="1"/>
    <cellStyle name="Hyperlink" xfId="1217" builtinId="8" hidden="1"/>
    <cellStyle name="Hyperlink" xfId="1175" builtinId="8" hidden="1"/>
    <cellStyle name="Hyperlink" xfId="1153" builtinId="8" hidden="1"/>
    <cellStyle name="Hyperlink" xfId="1131" builtinId="8" hidden="1"/>
    <cellStyle name="Hyperlink" xfId="899" builtinId="8" hidden="1"/>
    <cellStyle name="Hyperlink" xfId="903" builtinId="8" hidden="1"/>
    <cellStyle name="Hyperlink" xfId="905" builtinId="8" hidden="1"/>
    <cellStyle name="Hyperlink" xfId="911" builtinId="8" hidden="1"/>
    <cellStyle name="Hyperlink" xfId="913" builtinId="8" hidden="1"/>
    <cellStyle name="Hyperlink" xfId="915" builtinId="8" hidden="1"/>
    <cellStyle name="Hyperlink" xfId="923" builtinId="8" hidden="1"/>
    <cellStyle name="Hyperlink" xfId="927" builtinId="8" hidden="1"/>
    <cellStyle name="Hyperlink" xfId="929" builtinId="8" hidden="1"/>
    <cellStyle name="Hyperlink" xfId="935" builtinId="8" hidden="1"/>
    <cellStyle name="Hyperlink" xfId="937" builtinId="8" hidden="1"/>
    <cellStyle name="Hyperlink" xfId="939" builtinId="8" hidden="1"/>
    <cellStyle name="Hyperlink" xfId="945" builtinId="8" hidden="1"/>
    <cellStyle name="Hyperlink" xfId="947" builtinId="8" hidden="1"/>
    <cellStyle name="Hyperlink" xfId="951" builtinId="8" hidden="1"/>
    <cellStyle name="Hyperlink" xfId="955" builtinId="8" hidden="1"/>
    <cellStyle name="Hyperlink" xfId="959" builtinId="8" hidden="1"/>
    <cellStyle name="Hyperlink" xfId="963" builtinId="8" hidden="1"/>
    <cellStyle name="Hyperlink" xfId="969" builtinId="8" hidden="1"/>
    <cellStyle name="Hyperlink" xfId="971" builtinId="8" hidden="1"/>
    <cellStyle name="Hyperlink" xfId="975" builtinId="8" hidden="1"/>
    <cellStyle name="Hyperlink" xfId="979" builtinId="8" hidden="1"/>
    <cellStyle name="Hyperlink" xfId="983" builtinId="8" hidden="1"/>
    <cellStyle name="Hyperlink" xfId="985" builtinId="8" hidden="1"/>
    <cellStyle name="Hyperlink" xfId="991" builtinId="8" hidden="1"/>
    <cellStyle name="Hyperlink" xfId="993" builtinId="8" hidden="1"/>
    <cellStyle name="Hyperlink" xfId="995" builtinId="8" hidden="1"/>
    <cellStyle name="Hyperlink" xfId="1001" builtinId="8" hidden="1"/>
    <cellStyle name="Hyperlink" xfId="1007" builtinId="8" hidden="1"/>
    <cellStyle name="Hyperlink" xfId="1009" builtinId="8" hidden="1"/>
    <cellStyle name="Hyperlink" xfId="1015" builtinId="8" hidden="1"/>
    <cellStyle name="Hyperlink" xfId="1017" builtinId="8" hidden="1"/>
    <cellStyle name="Hyperlink" xfId="1019" builtinId="8" hidden="1"/>
    <cellStyle name="Hyperlink" xfId="1025" builtinId="8" hidden="1"/>
    <cellStyle name="Hyperlink" xfId="1027" builtinId="8" hidden="1"/>
    <cellStyle name="Hyperlink" xfId="1031" builtinId="8" hidden="1"/>
    <cellStyle name="Hyperlink" xfId="1035" builtinId="8" hidden="1"/>
    <cellStyle name="Hyperlink" xfId="1039" builtinId="8" hidden="1"/>
    <cellStyle name="Hyperlink" xfId="1041" builtinId="8" hidden="1"/>
    <cellStyle name="Hyperlink" xfId="1049" builtinId="8" hidden="1"/>
    <cellStyle name="Hyperlink" xfId="1051" builtinId="8" hidden="1"/>
    <cellStyle name="Hyperlink" xfId="1055" builtinId="8" hidden="1"/>
    <cellStyle name="Hyperlink" xfId="1059" builtinId="8" hidden="1"/>
    <cellStyle name="Hyperlink" xfId="1063" builtinId="8" hidden="1"/>
    <cellStyle name="Hyperlink" xfId="1065" builtinId="8" hidden="1"/>
    <cellStyle name="Hyperlink" xfId="1071" builtinId="8" hidden="1"/>
    <cellStyle name="Hyperlink" xfId="1073" builtinId="8" hidden="1"/>
    <cellStyle name="Hyperlink" xfId="1075" builtinId="8" hidden="1"/>
    <cellStyle name="Hyperlink" xfId="1081" builtinId="8" hidden="1"/>
    <cellStyle name="Hyperlink" xfId="1083" builtinId="8" hidden="1"/>
    <cellStyle name="Hyperlink" xfId="1087" builtinId="8" hidden="1"/>
    <cellStyle name="Hyperlink" xfId="1095" builtinId="8" hidden="1"/>
    <cellStyle name="Hyperlink" xfId="1097" builtinId="8" hidden="1"/>
    <cellStyle name="Hyperlink" xfId="1099" builtinId="8" hidden="1"/>
    <cellStyle name="Hyperlink" xfId="1105" builtinId="8" hidden="1"/>
    <cellStyle name="Hyperlink" xfId="1107" builtinId="8" hidden="1"/>
    <cellStyle name="Hyperlink" xfId="1111" builtinId="8" hidden="1"/>
    <cellStyle name="Hyperlink" xfId="1115" builtinId="8" hidden="1"/>
    <cellStyle name="Hyperlink" xfId="1089" builtinId="8" hidden="1"/>
    <cellStyle name="Hyperlink" xfId="1047" builtinId="8" hidden="1"/>
    <cellStyle name="Hyperlink" xfId="961" builtinId="8" hidden="1"/>
    <cellStyle name="Hyperlink" xfId="919" builtinId="8" hidden="1"/>
    <cellStyle name="Hyperlink" xfId="799" builtinId="8" hidden="1"/>
    <cellStyle name="Hyperlink" xfId="803" builtinId="8" hidden="1"/>
    <cellStyle name="Hyperlink" xfId="807" builtinId="8" hidden="1"/>
    <cellStyle name="Hyperlink" xfId="809" builtinId="8" hidden="1"/>
    <cellStyle name="Hyperlink" xfId="815" builtinId="8" hidden="1"/>
    <cellStyle name="Hyperlink" xfId="817" builtinId="8" hidden="1"/>
    <cellStyle name="Hyperlink" xfId="819" builtinId="8" hidden="1"/>
    <cellStyle name="Hyperlink" xfId="825" builtinId="8" hidden="1"/>
    <cellStyle name="Hyperlink" xfId="827" builtinId="8" hidden="1"/>
    <cellStyle name="Hyperlink" xfId="831" builtinId="8" hidden="1"/>
    <cellStyle name="Hyperlink" xfId="835" builtinId="8" hidden="1"/>
    <cellStyle name="Hyperlink" xfId="839" builtinId="8" hidden="1"/>
    <cellStyle name="Hyperlink" xfId="841" builtinId="8" hidden="1"/>
    <cellStyle name="Hyperlink" xfId="847" builtinId="8" hidden="1"/>
    <cellStyle name="Hyperlink" xfId="849" builtinId="8" hidden="1"/>
    <cellStyle name="Hyperlink" xfId="851" builtinId="8" hidden="1"/>
    <cellStyle name="Hyperlink" xfId="857" builtinId="8" hidden="1"/>
    <cellStyle name="Hyperlink" xfId="859" builtinId="8" hidden="1"/>
    <cellStyle name="Hyperlink" xfId="863" builtinId="8" hidden="1"/>
    <cellStyle name="Hyperlink" xfId="867" builtinId="8" hidden="1"/>
    <cellStyle name="Hyperlink" xfId="871" builtinId="8" hidden="1"/>
    <cellStyle name="Hyperlink" xfId="873" builtinId="8" hidden="1"/>
    <cellStyle name="Hyperlink" xfId="881" builtinId="8" hidden="1"/>
    <cellStyle name="Hyperlink" xfId="883" builtinId="8" hidden="1"/>
    <cellStyle name="Hyperlink" xfId="887" builtinId="8" hidden="1"/>
    <cellStyle name="Hyperlink" xfId="891" builtinId="8" hidden="1"/>
    <cellStyle name="Hyperlink" xfId="895" builtinId="8" hidden="1"/>
    <cellStyle name="Hyperlink" xfId="875" builtinId="8" hidden="1"/>
    <cellStyle name="Hyperlink" xfId="753" builtinId="8" hidden="1"/>
    <cellStyle name="Hyperlink" xfId="755" builtinId="8" hidden="1"/>
    <cellStyle name="Hyperlink" xfId="759" builtinId="8" hidden="1"/>
    <cellStyle name="Hyperlink" xfId="763" builtinId="8" hidden="1"/>
    <cellStyle name="Hyperlink" xfId="767" builtinId="8" hidden="1"/>
    <cellStyle name="Hyperlink" xfId="769" builtinId="8" hidden="1"/>
    <cellStyle name="Hyperlink" xfId="775" builtinId="8" hidden="1"/>
    <cellStyle name="Hyperlink" xfId="777" builtinId="8" hidden="1"/>
    <cellStyle name="Hyperlink" xfId="779" builtinId="8" hidden="1"/>
    <cellStyle name="Hyperlink" xfId="785" builtinId="8" hidden="1"/>
    <cellStyle name="Hyperlink" xfId="787" builtinId="8" hidden="1"/>
    <cellStyle name="Hyperlink" xfId="791" builtinId="8" hidden="1"/>
    <cellStyle name="Hyperlink" xfId="795" builtinId="8" hidden="1"/>
    <cellStyle name="Hyperlink" xfId="727" builtinId="8" hidden="1"/>
    <cellStyle name="Hyperlink" xfId="729" builtinId="8" hidden="1"/>
    <cellStyle name="Hyperlink" xfId="735" builtinId="8" hidden="1"/>
    <cellStyle name="Hyperlink" xfId="737" builtinId="8" hidden="1"/>
    <cellStyle name="Hyperlink" xfId="739" builtinId="8" hidden="1"/>
    <cellStyle name="Hyperlink" xfId="745" builtinId="8" hidden="1"/>
    <cellStyle name="Hyperlink" xfId="747" builtinId="8" hidden="1"/>
    <cellStyle name="Hyperlink" xfId="715" builtinId="8" hidden="1"/>
    <cellStyle name="Hyperlink" xfId="721" builtinId="8" hidden="1"/>
    <cellStyle name="Hyperlink" xfId="723" builtinId="8" hidden="1"/>
    <cellStyle name="Hyperlink" xfId="711" builtinId="8" hidden="1"/>
    <cellStyle name="Hyperlink" xfId="707" builtinId="8" hidden="1"/>
    <cellStyle name="Hyperlink" xfId="705" builtinId="8" hidden="1"/>
    <cellStyle name="Hyperlink" xfId="713" builtinId="8" hidden="1"/>
    <cellStyle name="Hyperlink" xfId="719" builtinId="8" hidden="1"/>
    <cellStyle name="Hyperlink" xfId="743" builtinId="8" hidden="1"/>
    <cellStyle name="Hyperlink" xfId="731" builtinId="8" hidden="1"/>
    <cellStyle name="Hyperlink" xfId="793" builtinId="8" hidden="1"/>
    <cellStyle name="Hyperlink" xfId="783" builtinId="8" hidden="1"/>
    <cellStyle name="Hyperlink" xfId="771" builtinId="8" hidden="1"/>
    <cellStyle name="Hyperlink" xfId="761" builtinId="8" hidden="1"/>
    <cellStyle name="Hyperlink" xfId="751" builtinId="8" hidden="1"/>
    <cellStyle name="Hyperlink" xfId="889" builtinId="8" hidden="1"/>
    <cellStyle name="Hyperlink" xfId="879" builtinId="8" hidden="1"/>
    <cellStyle name="Hyperlink" xfId="865" builtinId="8" hidden="1"/>
    <cellStyle name="Hyperlink" xfId="855" builtinId="8" hidden="1"/>
    <cellStyle name="Hyperlink" xfId="843" builtinId="8" hidden="1"/>
    <cellStyle name="Hyperlink" xfId="833" builtinId="8" hidden="1"/>
    <cellStyle name="Hyperlink" xfId="823" builtinId="8" hidden="1"/>
    <cellStyle name="Hyperlink" xfId="811" builtinId="8" hidden="1"/>
    <cellStyle name="Hyperlink" xfId="801" builtinId="8" hidden="1"/>
    <cellStyle name="Hyperlink" xfId="1003" builtinId="8" hidden="1"/>
    <cellStyle name="Hyperlink" xfId="1113" builtinId="8" hidden="1"/>
    <cellStyle name="Hyperlink" xfId="1103" builtinId="8" hidden="1"/>
    <cellStyle name="Hyperlink" xfId="1091" builtinId="8" hidden="1"/>
    <cellStyle name="Hyperlink" xfId="1079" builtinId="8" hidden="1"/>
    <cellStyle name="Hyperlink" xfId="1067" builtinId="8" hidden="1"/>
    <cellStyle name="Hyperlink" xfId="1057" builtinId="8" hidden="1"/>
    <cellStyle name="Hyperlink" xfId="1043" builtinId="8" hidden="1"/>
    <cellStyle name="Hyperlink" xfId="1033" builtinId="8" hidden="1"/>
    <cellStyle name="Hyperlink" xfId="1023" builtinId="8" hidden="1"/>
    <cellStyle name="Hyperlink" xfId="1011" builtinId="8" hidden="1"/>
    <cellStyle name="Hyperlink" xfId="999" builtinId="8" hidden="1"/>
    <cellStyle name="Hyperlink" xfId="987" builtinId="8" hidden="1"/>
    <cellStyle name="Hyperlink" xfId="977" builtinId="8" hidden="1"/>
    <cellStyle name="Hyperlink" xfId="967" builtinId="8" hidden="1"/>
    <cellStyle name="Hyperlink" xfId="953" builtinId="8" hidden="1"/>
    <cellStyle name="Hyperlink" xfId="943" builtinId="8" hidden="1"/>
    <cellStyle name="Hyperlink" xfId="931" builtinId="8" hidden="1"/>
    <cellStyle name="Hyperlink" xfId="921" builtinId="8" hidden="1"/>
    <cellStyle name="Hyperlink" xfId="907" builtinId="8" hidden="1"/>
    <cellStyle name="Hyperlink" xfId="897" builtinId="8" hidden="1"/>
    <cellStyle name="Hyperlink" xfId="1195" builtinId="8" hidden="1"/>
    <cellStyle name="Hyperlink" xfId="1281" builtinId="8" hidden="1"/>
    <cellStyle name="Hyperlink" xfId="1367" builtinId="8" hidden="1"/>
    <cellStyle name="Hyperlink" xfId="1451" builtinId="8" hidden="1"/>
    <cellStyle name="Hyperlink" xfId="1537" builtinId="8" hidden="1"/>
    <cellStyle name="Hyperlink" xfId="1285" builtinId="8" hidden="1"/>
    <cellStyle name="Hyperlink" xfId="1165" builtinId="8" hidden="1"/>
    <cellStyle name="Hyperlink" xfId="1197" builtinId="8" hidden="1"/>
    <cellStyle name="Hyperlink" xfId="1237" builtinId="8" hidden="1"/>
    <cellStyle name="Hyperlink" xfId="1269" builtinId="8" hidden="1"/>
    <cellStyle name="Hyperlink" xfId="1309" builtinId="8" hidden="1"/>
    <cellStyle name="Hyperlink" xfId="1341" builtinId="8" hidden="1"/>
    <cellStyle name="Hyperlink" xfId="1381" builtinId="8" hidden="1"/>
    <cellStyle name="Hyperlink" xfId="1421" builtinId="8" hidden="1"/>
    <cellStyle name="Hyperlink" xfId="1453" builtinId="8" hidden="1"/>
    <cellStyle name="Hyperlink" xfId="1493" builtinId="8" hidden="1"/>
    <cellStyle name="Hyperlink" xfId="1525" builtinId="8" hidden="1"/>
    <cellStyle name="Hyperlink" xfId="1529" builtinId="8" hidden="1"/>
    <cellStyle name="Hyperlink" xfId="1519" builtinId="8" hidden="1"/>
    <cellStyle name="Hyperlink" xfId="1505" builtinId="8" hidden="1"/>
    <cellStyle name="Hyperlink" xfId="1491" builtinId="8" hidden="1"/>
    <cellStyle name="Hyperlink" xfId="1481" builtinId="8" hidden="1"/>
    <cellStyle name="Hyperlink" xfId="1467" builtinId="8" hidden="1"/>
    <cellStyle name="Hyperlink" xfId="1457" builtinId="8" hidden="1"/>
    <cellStyle name="Hyperlink" xfId="1443" builtinId="8" hidden="1"/>
    <cellStyle name="Hyperlink" xfId="1433" builtinId="8" hidden="1"/>
    <cellStyle name="Hyperlink" xfId="1419" builtinId="8" hidden="1"/>
    <cellStyle name="Hyperlink" xfId="1407" builtinId="8" hidden="1"/>
    <cellStyle name="Hyperlink" xfId="1395" builtinId="8" hidden="1"/>
    <cellStyle name="Hyperlink" xfId="1383" builtinId="8" hidden="1"/>
    <cellStyle name="Hyperlink" xfId="1371" builtinId="8" hidden="1"/>
    <cellStyle name="Hyperlink" xfId="1359" builtinId="8" hidden="1"/>
    <cellStyle name="Hyperlink" xfId="1347" builtinId="8" hidden="1"/>
    <cellStyle name="Hyperlink" xfId="1335" builtinId="8" hidden="1"/>
    <cellStyle name="Hyperlink" xfId="1321" builtinId="8" hidden="1"/>
    <cellStyle name="Hyperlink" xfId="1311" builtinId="8" hidden="1"/>
    <cellStyle name="Hyperlink" xfId="1297" builtinId="8" hidden="1"/>
    <cellStyle name="Hyperlink" xfId="1287" builtinId="8" hidden="1"/>
    <cellStyle name="Hyperlink" xfId="1273" builtinId="8" hidden="1"/>
    <cellStyle name="Hyperlink" xfId="1263" builtinId="8" hidden="1"/>
    <cellStyle name="Hyperlink" xfId="1249" builtinId="8" hidden="1"/>
    <cellStyle name="Hyperlink" xfId="1235" builtinId="8" hidden="1"/>
    <cellStyle name="Hyperlink" xfId="1225" builtinId="8" hidden="1"/>
    <cellStyle name="Hyperlink" xfId="1211" builtinId="8" hidden="1"/>
    <cellStyle name="Hyperlink" xfId="1201" builtinId="8" hidden="1"/>
    <cellStyle name="Hyperlink" xfId="1187" builtinId="8" hidden="1"/>
    <cellStyle name="Hyperlink" xfId="1177" builtinId="8" hidden="1"/>
    <cellStyle name="Hyperlink" xfId="1163" builtinId="8" hidden="1"/>
    <cellStyle name="Hyperlink" xfId="1151" builtinId="8" hidden="1"/>
    <cellStyle name="Hyperlink" xfId="1139" builtinId="8" hidden="1"/>
    <cellStyle name="Hyperlink" xfId="1127" builtinId="8" hidden="1"/>
    <cellStyle name="Hyperlink" xfId="1125" builtinId="8" hidden="1"/>
    <cellStyle name="Hyperlink" xfId="997" builtinId="8" hidden="1"/>
    <cellStyle name="Hyperlink" xfId="869" builtinId="8" hidden="1"/>
    <cellStyle name="Hyperlink" xfId="741" builtinId="8" hidden="1"/>
    <cellStyle name="Hyperlink" xfId="327" builtinId="8" hidden="1"/>
    <cellStyle name="Hyperlink" xfId="363" builtinId="8" hidden="1"/>
    <cellStyle name="Hyperlink" xfId="401" builtinId="8" hidden="1"/>
    <cellStyle name="Hyperlink" xfId="437" builtinId="8" hidden="1"/>
    <cellStyle name="Hyperlink" xfId="473" builtinId="8" hidden="1"/>
    <cellStyle name="Hyperlink" xfId="511" builtinId="8" hidden="1"/>
    <cellStyle name="Hyperlink" xfId="547" builtinId="8" hidden="1"/>
    <cellStyle name="Hyperlink" xfId="583" builtinId="8" hidden="1"/>
    <cellStyle name="Hyperlink" xfId="619" builtinId="8" hidden="1"/>
    <cellStyle name="Hyperlink" xfId="657" builtinId="8" hidden="1"/>
    <cellStyle name="Hyperlink" xfId="693" builtinId="8" hidden="1"/>
    <cellStyle name="Hyperlink" xfId="525" builtinId="8" hidden="1"/>
    <cellStyle name="Hyperlink" xfId="143" builtinId="8" hidden="1"/>
    <cellStyle name="Hyperlink" xfId="177" builtinId="8" hidden="1"/>
    <cellStyle name="Hyperlink" xfId="211" builtinId="8" hidden="1"/>
    <cellStyle name="Hyperlink" xfId="649" builtinId="8" hidden="1"/>
    <cellStyle name="Hyperlink" xfId="651" builtinId="8" hidden="1"/>
    <cellStyle name="Hyperlink" xfId="655" builtinId="8" hidden="1"/>
    <cellStyle name="Hyperlink" xfId="659" builtinId="8" hidden="1"/>
    <cellStyle name="Hyperlink" xfId="661" builtinId="8" hidden="1"/>
    <cellStyle name="Hyperlink" xfId="667" builtinId="8" hidden="1"/>
    <cellStyle name="Hyperlink" xfId="671" builtinId="8" hidden="1"/>
    <cellStyle name="Hyperlink" xfId="673" builtinId="8" hidden="1"/>
    <cellStyle name="Hyperlink" xfId="677" builtinId="8" hidden="1"/>
    <cellStyle name="Hyperlink" xfId="679" builtinId="8" hidden="1"/>
    <cellStyle name="Hyperlink" xfId="681" builtinId="8" hidden="1"/>
    <cellStyle name="Hyperlink" xfId="687" builtinId="8" hidden="1"/>
    <cellStyle name="Hyperlink" xfId="691" builtinId="8" hidden="1"/>
    <cellStyle name="Hyperlink" xfId="695" builtinId="8" hidden="1"/>
    <cellStyle name="Hyperlink" xfId="697" builtinId="8" hidden="1"/>
    <cellStyle name="Hyperlink" xfId="699" builtinId="8" hidden="1"/>
    <cellStyle name="Hyperlink" xfId="701" builtinId="8" hidden="1"/>
    <cellStyle name="Hyperlink" xfId="685" builtinId="8" hidden="1"/>
    <cellStyle name="Hyperlink" xfId="669" builtinId="8" hidden="1"/>
    <cellStyle name="Hyperlink" xfId="621" builtinId="8" hidden="1"/>
    <cellStyle name="Hyperlink" xfId="605" builtinId="8" hidden="1"/>
    <cellStyle name="Hyperlink" xfId="573" builtinId="8" hidden="1"/>
    <cellStyle name="Hyperlink" xfId="557" builtinId="8" hidden="1"/>
    <cellStyle name="Hyperlink" xfId="541" builtinId="8" hidden="1"/>
    <cellStyle name="Hyperlink" xfId="509" builtinId="8" hidden="1"/>
    <cellStyle name="Hyperlink" xfId="493" builtinId="8" hidden="1"/>
    <cellStyle name="Hyperlink" xfId="445" builtinId="8" hidden="1"/>
    <cellStyle name="Hyperlink" xfId="429" builtinId="8" hidden="1"/>
    <cellStyle name="Hyperlink" xfId="413" builtinId="8" hidden="1"/>
    <cellStyle name="Hyperlink" xfId="381" builtinId="8" hidden="1"/>
    <cellStyle name="Hyperlink" xfId="365" builtinId="8" hidden="1"/>
    <cellStyle name="Hyperlink" xfId="349" builtinId="8" hidden="1"/>
    <cellStyle name="Hyperlink" xfId="317" builtinId="8" hidden="1"/>
    <cellStyle name="Hyperlink" xfId="141" builtinId="8" hidden="1"/>
    <cellStyle name="Hyperlink" xfId="145" builtinId="8" hidden="1"/>
    <cellStyle name="Hyperlink" xfId="147" builtinId="8" hidden="1"/>
    <cellStyle name="Hyperlink" xfId="149" builtinId="8" hidden="1"/>
    <cellStyle name="Hyperlink" xfId="153" builtinId="8" hidden="1"/>
    <cellStyle name="Hyperlink" xfId="155" builtinId="8" hidden="1"/>
    <cellStyle name="Hyperlink" xfId="159" builtinId="8" hidden="1"/>
    <cellStyle name="Hyperlink" xfId="165" builtinId="8" hidden="1"/>
    <cellStyle name="Hyperlink" xfId="167" builtinId="8" hidden="1"/>
    <cellStyle name="Hyperlink" xfId="171" builtinId="8" hidden="1"/>
    <cellStyle name="Hyperlink" xfId="173" builtinId="8" hidden="1"/>
    <cellStyle name="Hyperlink" xfId="175" builtinId="8" hidden="1"/>
    <cellStyle name="Hyperlink" xfId="179" builtinId="8" hidden="1"/>
    <cellStyle name="Hyperlink" xfId="181" builtinId="8" hidden="1"/>
    <cellStyle name="Hyperlink" xfId="187" builtinId="8" hidden="1"/>
    <cellStyle name="Hyperlink" xfId="191" builtinId="8" hidden="1"/>
    <cellStyle name="Hyperlink" xfId="193" builtinId="8" hidden="1"/>
    <cellStyle name="Hyperlink" xfId="197" builtinId="8" hidden="1"/>
    <cellStyle name="Hyperlink" xfId="199" builtinId="8" hidden="1"/>
    <cellStyle name="Hyperlink" xfId="201" builtinId="8" hidden="1"/>
    <cellStyle name="Hyperlink" xfId="205" builtinId="8" hidden="1"/>
    <cellStyle name="Hyperlink" xfId="209" builtinId="8" hidden="1"/>
    <cellStyle name="Hyperlink" xfId="213" builtinId="8" hidden="1"/>
    <cellStyle name="Hyperlink" xfId="215" builtinId="8" hidden="1"/>
    <cellStyle name="Hyperlink" xfId="217" builtinId="8" hidden="1"/>
    <cellStyle name="Hyperlink" xfId="223" builtinId="8" hidden="1"/>
    <cellStyle name="Hyperlink" xfId="225" builtinId="8" hidden="1"/>
    <cellStyle name="Hyperlink" xfId="227" builtinId="8" hidden="1"/>
    <cellStyle name="Hyperlink" xfId="233" builtinId="8" hidden="1"/>
    <cellStyle name="Hyperlink" xfId="235" builtinId="8" hidden="1"/>
    <cellStyle name="Hyperlink" xfId="239" builtinId="8" hidden="1"/>
    <cellStyle name="Hyperlink" xfId="241" builtinId="8" hidden="1"/>
    <cellStyle name="Hyperlink" xfId="243" builtinId="8" hidden="1"/>
    <cellStyle name="Hyperlink" xfId="247" builtinId="8" hidden="1"/>
    <cellStyle name="Hyperlink" xfId="249" builtinId="8" hidden="1"/>
    <cellStyle name="Hyperlink" xfId="257" builtinId="8" hidden="1"/>
    <cellStyle name="Hyperlink" xfId="259" builtinId="8" hidden="1"/>
    <cellStyle name="Hyperlink" xfId="261" builtinId="8" hidden="1"/>
    <cellStyle name="Hyperlink" xfId="265" builtinId="8" hidden="1"/>
    <cellStyle name="Hyperlink" xfId="267" builtinId="8" hidden="1"/>
    <cellStyle name="Hyperlink" xfId="269" builtinId="8" hidden="1"/>
    <cellStyle name="Hyperlink" xfId="273" builtinId="8" hidden="1"/>
    <cellStyle name="Hyperlink" xfId="277" builtinId="8" hidden="1"/>
    <cellStyle name="Hyperlink" xfId="281" builtinId="8" hidden="1"/>
    <cellStyle name="Hyperlink" xfId="283" builtinId="8" hidden="1"/>
    <cellStyle name="Hyperlink" xfId="287" builtinId="8" hidden="1"/>
    <cellStyle name="Hyperlink" xfId="291" builtinId="8" hidden="1"/>
    <cellStyle name="Hyperlink" xfId="293" builtinId="8" hidden="1"/>
    <cellStyle name="Hyperlink" xfId="295" builtinId="8" hidden="1"/>
    <cellStyle name="Hyperlink" xfId="285" builtinId="8" hidden="1"/>
    <cellStyle name="Hyperlink" xfId="253" builtinId="8" hidden="1"/>
    <cellStyle name="Hyperlink" xfId="189" builtinId="8" hidden="1"/>
    <cellStyle name="Hyperlink" xfId="157" builtinId="8" hidden="1"/>
    <cellStyle name="Hyperlink" xfId="69" builtinId="8" hidden="1"/>
    <cellStyle name="Hyperlink" xfId="73" builtinId="8" hidden="1"/>
    <cellStyle name="Hyperlink" xfId="75" builtinId="8" hidden="1"/>
    <cellStyle name="Hyperlink" xfId="81" builtinId="8" hidden="1"/>
    <cellStyle name="Hyperlink" xfId="83" builtinId="8" hidden="1"/>
    <cellStyle name="Hyperlink" xfId="85" builtinId="8" hidden="1"/>
    <cellStyle name="Hyperlink" xfId="89" builtinId="8" hidden="1"/>
    <cellStyle name="Hyperlink" xfId="91" builtinId="8" hidden="1"/>
    <cellStyle name="Hyperlink" xfId="93" builtinId="8" hidden="1"/>
    <cellStyle name="Hyperlink" xfId="97" builtinId="8" hidden="1"/>
    <cellStyle name="Hyperlink" xfId="101" builtinId="8" hidden="1"/>
    <cellStyle name="Hyperlink" xfId="105" builtinId="8" hidden="1"/>
    <cellStyle name="Hyperlink" xfId="107" builtinId="8" hidden="1"/>
    <cellStyle name="Hyperlink" xfId="109" builtinId="8" hidden="1"/>
    <cellStyle name="Hyperlink" xfId="113" builtinId="8" hidden="1"/>
    <cellStyle name="Hyperlink" xfId="115" builtinId="8" hidden="1"/>
    <cellStyle name="Hyperlink" xfId="117" builtinId="8" hidden="1"/>
    <cellStyle name="Hyperlink" xfId="123" builtinId="8" hidden="1"/>
    <cellStyle name="Hyperlink" xfId="127" builtinId="8" hidden="1"/>
    <cellStyle name="Hyperlink" xfId="131" builtinId="8" hidden="1"/>
    <cellStyle name="Hyperlink" xfId="133" builtinId="8" hidden="1"/>
    <cellStyle name="Hyperlink" xfId="135" builtinId="8" hidden="1"/>
    <cellStyle name="Hyperlink" xfId="139" builtinId="8" hidden="1"/>
    <cellStyle name="Hyperlink" xfId="125" builtinId="8" hidden="1"/>
    <cellStyle name="Hyperlink" xfId="37" builtinId="8"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3" builtinId="8" hidden="1"/>
    <cellStyle name="Hyperlink" xfId="57" builtinId="8" hidden="1"/>
    <cellStyle name="Hyperlink" xfId="63" builtinId="8" hidden="1"/>
    <cellStyle name="Hyperlink" xfId="65" builtinId="8" hidden="1"/>
    <cellStyle name="Hyperlink" xfId="67" builtinId="8" hidden="1"/>
    <cellStyle name="Hyperlink" xfId="17" builtinId="8" hidden="1"/>
    <cellStyle name="Hyperlink" xfId="19" builtinId="8" hidden="1"/>
    <cellStyle name="Hyperlink" xfId="21" builtinId="8" hidden="1"/>
    <cellStyle name="Hyperlink" xfId="27" builtinId="8" hidden="1"/>
    <cellStyle name="Hyperlink" xfId="29" builtinId="8" hidden="1"/>
    <cellStyle name="Hyperlink" xfId="9" builtinId="8" hidden="1"/>
    <cellStyle name="Hyperlink" xfId="11" builtinId="8" hidden="1"/>
    <cellStyle name="Hyperlink" xfId="13" builtinId="8" hidden="1"/>
    <cellStyle name="Hyperlink" xfId="5" builtinId="8" hidden="1"/>
    <cellStyle name="Hyperlink" xfId="7" builtinId="8" hidden="1"/>
    <cellStyle name="Hyperlink" xfId="1788" builtinId="8" hidden="1"/>
    <cellStyle name="Hyperlink" xfId="1790" builtinId="8" hidden="1"/>
    <cellStyle name="Hyperlink" xfId="1792" builtinId="8" hidden="1"/>
    <cellStyle name="Hyperlink" xfId="1796" builtinId="8" hidden="1"/>
    <cellStyle name="Hyperlink" xfId="1798" builtinId="8" hidden="1"/>
    <cellStyle name="Hyperlink" xfId="1800" builtinId="8" hidden="1"/>
    <cellStyle name="Hyperlink" xfId="1804" builtinId="8" hidden="1"/>
    <cellStyle name="Hyperlink" xfId="1808" builtinId="8" hidden="1"/>
    <cellStyle name="Hyperlink" xfId="1812" builtinId="8" hidden="1"/>
    <cellStyle name="Hyperlink" xfId="1814" builtinId="8" hidden="1"/>
    <cellStyle name="Hyperlink" xfId="1816" builtinId="8" hidden="1"/>
    <cellStyle name="Hyperlink" xfId="1820" builtinId="8" hidden="1"/>
    <cellStyle name="Hyperlink" xfId="1822" builtinId="8" hidden="1"/>
    <cellStyle name="Hyperlink" xfId="1824" builtinId="8" hidden="1"/>
    <cellStyle name="Hyperlink" xfId="1830" builtinId="8" hidden="1"/>
    <cellStyle name="Hyperlink" xfId="1832" builtinId="8" hidden="1"/>
    <cellStyle name="Hyperlink" xfId="1836" builtinId="8" hidden="1"/>
    <cellStyle name="Hyperlink" xfId="1838" builtinId="8" hidden="1"/>
    <cellStyle name="Hyperlink" xfId="1840" builtinId="8" hidden="1"/>
    <cellStyle name="Hyperlink" xfId="1844" builtinId="8" hidden="1"/>
    <cellStyle name="Hyperlink" xfId="1846" builtinId="8" hidden="1"/>
    <cellStyle name="Hyperlink" xfId="1834" builtinId="8" hidden="1"/>
    <cellStyle name="Hyperlink" xfId="1826" builtinId="8" hidden="1"/>
    <cellStyle name="Hyperlink" xfId="1818" builtinId="8" hidden="1"/>
    <cellStyle name="Hyperlink" xfId="1810" builtinId="8" hidden="1"/>
    <cellStyle name="Hyperlink" xfId="1802" builtinId="8" hidden="1"/>
    <cellStyle name="Hyperlink" xfId="1794" builtinId="8" hidden="1"/>
    <cellStyle name="Hyperlink" xfId="1" builtinId="8" hidden="1"/>
    <cellStyle name="Hyperlink" xfId="31" builtinId="8" hidden="1"/>
    <cellStyle name="Hyperlink" xfId="23" builtinId="8" hidden="1"/>
    <cellStyle name="Hyperlink" xfId="61" builtinId="8" hidden="1"/>
    <cellStyle name="Hyperlink" xfId="59" builtinId="8" hidden="1"/>
    <cellStyle name="Hyperlink" xfId="51" builtinId="8" hidden="1"/>
    <cellStyle name="Hyperlink" xfId="43" builtinId="8" hidden="1"/>
    <cellStyle name="Hyperlink" xfId="35" builtinId="8" hidden="1"/>
    <cellStyle name="Hyperlink" xfId="129" builtinId="8" hidden="1"/>
    <cellStyle name="Hyperlink" xfId="119" builtinId="8" hidden="1"/>
    <cellStyle name="Hyperlink" xfId="111" builtinId="8" hidden="1"/>
    <cellStyle name="Hyperlink" xfId="103" builtinId="8" hidden="1"/>
    <cellStyle name="Hyperlink" xfId="95" builtinId="8" hidden="1"/>
    <cellStyle name="Hyperlink" xfId="87" builtinId="8" hidden="1"/>
    <cellStyle name="Hyperlink" xfId="79" builtinId="8" hidden="1"/>
    <cellStyle name="Hyperlink" xfId="221" builtinId="8" hidden="1"/>
    <cellStyle name="Hyperlink" xfId="297" builtinId="8" hidden="1"/>
    <cellStyle name="Hyperlink" xfId="289" builtinId="8" hidden="1"/>
    <cellStyle name="Hyperlink" xfId="279" builtinId="8" hidden="1"/>
    <cellStyle name="Hyperlink" xfId="271" builtinId="8" hidden="1"/>
    <cellStyle name="Hyperlink" xfId="263" builtinId="8" hidden="1"/>
    <cellStyle name="Hyperlink" xfId="255" builtinId="8" hidden="1"/>
    <cellStyle name="Hyperlink" xfId="237" builtinId="8" hidden="1"/>
    <cellStyle name="Hyperlink" xfId="245" builtinId="8" hidden="1"/>
    <cellStyle name="Hyperlink" xfId="71" builtinId="8" hidden="1"/>
    <cellStyle name="Hyperlink" xfId="137" builtinId="8" hidden="1"/>
    <cellStyle name="Hyperlink" xfId="15" builtinId="8" hidden="1"/>
    <cellStyle name="Hyperlink" xfId="1842" builtinId="8" hidden="1"/>
    <cellStyle name="Hyperlink" xfId="1828" builtinId="8" hidden="1"/>
    <cellStyle name="Hyperlink" xfId="1806" builtinId="8" hidden="1"/>
    <cellStyle name="Hyperlink" xfId="3" builtinId="8" hidden="1"/>
    <cellStyle name="Hyperlink" xfId="25" builtinId="8" hidden="1"/>
    <cellStyle name="Hyperlink" xfId="55" builtinId="8" hidden="1"/>
    <cellStyle name="Hyperlink" xfId="33" builtinId="8" hidden="1"/>
    <cellStyle name="Hyperlink" xfId="121" builtinId="8" hidden="1"/>
    <cellStyle name="Hyperlink" xfId="99" builtinId="8" hidden="1"/>
    <cellStyle name="Hyperlink" xfId="77" builtinId="8" hidden="1"/>
    <cellStyle name="Hyperlink" xfId="299" builtinId="8" hidden="1"/>
    <cellStyle name="Hyperlink" xfId="275" builtinId="8" hidden="1"/>
    <cellStyle name="Hyperlink" xfId="251" builtinId="8" hidden="1"/>
    <cellStyle name="Hyperlink" xfId="231" builtinId="8" hidden="1"/>
    <cellStyle name="Hyperlink" xfId="207" builtinId="8" hidden="1"/>
    <cellStyle name="Hyperlink" xfId="183" builtinId="8" hidden="1"/>
    <cellStyle name="Hyperlink" xfId="163" builtinId="8" hidden="1"/>
    <cellStyle name="Hyperlink" xfId="301" builtinId="8" hidden="1"/>
    <cellStyle name="Hyperlink" xfId="477" builtinId="8" hidden="1"/>
    <cellStyle name="Hyperlink" xfId="637" builtinId="8" hidden="1"/>
    <cellStyle name="Hyperlink" xfId="689" builtinId="8" hidden="1"/>
    <cellStyle name="Hyperlink" xfId="663" builtinId="8" hidden="1"/>
    <cellStyle name="Hyperlink" xfId="395" builtinId="8" hidden="1"/>
    <cellStyle name="Hyperlink" xfId="399" builtinId="8" hidden="1"/>
    <cellStyle name="Hyperlink" xfId="403" builtinId="8" hidden="1"/>
    <cellStyle name="Hyperlink" xfId="405" builtinId="8" hidden="1"/>
    <cellStyle name="Hyperlink" xfId="407" builtinId="8" hidden="1"/>
    <cellStyle name="Hyperlink" xfId="411" builtinId="8" hidden="1"/>
    <cellStyle name="Hyperlink" xfId="415" builtinId="8" hidden="1"/>
    <cellStyle name="Hyperlink" xfId="417" builtinId="8" hidden="1"/>
    <cellStyle name="Hyperlink" xfId="423" builtinId="8" hidden="1"/>
    <cellStyle name="Hyperlink" xfId="425" builtinId="8" hidden="1"/>
    <cellStyle name="Hyperlink" xfId="431" builtinId="8" hidden="1"/>
    <cellStyle name="Hyperlink" xfId="433" builtinId="8" hidden="1"/>
    <cellStyle name="Hyperlink" xfId="435" builtinId="8" hidden="1"/>
    <cellStyle name="Hyperlink" xfId="439" builtinId="8" hidden="1"/>
    <cellStyle name="Hyperlink" xfId="441" builtinId="8" hidden="1"/>
    <cellStyle name="Hyperlink" xfId="443" builtinId="8" hidden="1"/>
    <cellStyle name="Hyperlink" xfId="449" builtinId="8" hidden="1"/>
    <cellStyle name="Hyperlink" xfId="451" builtinId="8" hidden="1"/>
    <cellStyle name="Hyperlink" xfId="453" builtinId="8" hidden="1"/>
    <cellStyle name="Hyperlink" xfId="457" builtinId="8" hidden="1"/>
    <cellStyle name="Hyperlink" xfId="459" builtinId="8" hidden="1"/>
    <cellStyle name="Hyperlink" xfId="463" builtinId="8" hidden="1"/>
    <cellStyle name="Hyperlink" xfId="467" builtinId="8" hidden="1"/>
    <cellStyle name="Hyperlink" xfId="471" builtinId="8" hidden="1"/>
    <cellStyle name="Hyperlink" xfId="475" builtinId="8" hidden="1"/>
    <cellStyle name="Hyperlink" xfId="479" builtinId="8" hidden="1"/>
    <cellStyle name="Hyperlink" xfId="481" builtinId="8" hidden="1"/>
    <cellStyle name="Hyperlink" xfId="485" builtinId="8" hidden="1"/>
    <cellStyle name="Hyperlink" xfId="487" builtinId="8" hidden="1"/>
    <cellStyle name="Hyperlink" xfId="489" builtinId="8" hidden="1"/>
    <cellStyle name="Hyperlink" xfId="495" builtinId="8" hidden="1"/>
    <cellStyle name="Hyperlink" xfId="497" builtinId="8" hidden="1"/>
    <cellStyle name="Hyperlink" xfId="499" builtinId="8" hidden="1"/>
    <cellStyle name="Hyperlink" xfId="503" builtinId="8" hidden="1"/>
    <cellStyle name="Hyperlink" xfId="505" builtinId="8" hidden="1"/>
    <cellStyle name="Hyperlink" xfId="507" builtinId="8" hidden="1"/>
    <cellStyle name="Hyperlink" xfId="513" builtinId="8" hidden="1"/>
    <cellStyle name="Hyperlink" xfId="515" builtinId="8" hidden="1"/>
    <cellStyle name="Hyperlink" xfId="521" builtinId="8" hidden="1"/>
    <cellStyle name="Hyperlink" xfId="523" builtinId="8" hidden="1"/>
    <cellStyle name="Hyperlink" xfId="527" builtinId="8" hidden="1"/>
    <cellStyle name="Hyperlink" xfId="531" builtinId="8" hidden="1"/>
    <cellStyle name="Hyperlink" xfId="533" builtinId="8" hidden="1"/>
    <cellStyle name="Hyperlink" xfId="535" builtinId="8" hidden="1"/>
    <cellStyle name="Hyperlink" xfId="539" builtinId="8" hidden="1"/>
    <cellStyle name="Hyperlink" xfId="543" builtinId="8" hidden="1"/>
    <cellStyle name="Hyperlink" xfId="545" builtinId="8" hidden="1"/>
    <cellStyle name="Hyperlink" xfId="549" builtinId="8" hidden="1"/>
    <cellStyle name="Hyperlink" xfId="551" builtinId="8" hidden="1"/>
    <cellStyle name="Hyperlink" xfId="553" builtinId="8" hidden="1"/>
    <cellStyle name="Hyperlink" xfId="559" builtinId="8" hidden="1"/>
    <cellStyle name="Hyperlink" xfId="561" builtinId="8" hidden="1"/>
    <cellStyle name="Hyperlink" xfId="563" builtinId="8" hidden="1"/>
    <cellStyle name="Hyperlink" xfId="569" builtinId="8" hidden="1"/>
    <cellStyle name="Hyperlink" xfId="571" builtinId="8" hidden="1"/>
    <cellStyle name="Hyperlink" xfId="577" builtinId="8" hidden="1"/>
    <cellStyle name="Hyperlink" xfId="579" builtinId="8" hidden="1"/>
    <cellStyle name="Hyperlink" xfId="581" builtinId="8" hidden="1"/>
    <cellStyle name="Hyperlink" xfId="585" builtinId="8" hidden="1"/>
    <cellStyle name="Hyperlink" xfId="587" builtinId="8" hidden="1"/>
    <cellStyle name="Hyperlink" xfId="591" builtinId="8" hidden="1"/>
    <cellStyle name="Hyperlink" xfId="595" builtinId="8" hidden="1"/>
    <cellStyle name="Hyperlink" xfId="597" builtinId="8" hidden="1"/>
    <cellStyle name="Hyperlink" xfId="599" builtinId="8" hidden="1"/>
    <cellStyle name="Hyperlink" xfId="603" builtinId="8" hidden="1"/>
    <cellStyle name="Hyperlink" xfId="607" builtinId="8" hidden="1"/>
    <cellStyle name="Hyperlink" xfId="609" builtinId="8" hidden="1"/>
    <cellStyle name="Hyperlink" xfId="613" builtinId="8" hidden="1"/>
    <cellStyle name="Hyperlink" xfId="617" builtinId="8" hidden="1"/>
    <cellStyle name="Hyperlink" xfId="623" builtinId="8" hidden="1"/>
    <cellStyle name="Hyperlink" xfId="625" builtinId="8" hidden="1"/>
    <cellStyle name="Hyperlink" xfId="627" builtinId="8" hidden="1"/>
    <cellStyle name="Hyperlink" xfId="631" builtinId="8" hidden="1"/>
    <cellStyle name="Hyperlink" xfId="633" builtinId="8" hidden="1"/>
    <cellStyle name="Hyperlink" xfId="635" builtinId="8" hidden="1"/>
    <cellStyle name="Hyperlink" xfId="641" builtinId="8" hidden="1"/>
    <cellStyle name="Hyperlink" xfId="643" builtinId="8" hidden="1"/>
    <cellStyle name="Hyperlink" xfId="645" builtinId="8" hidden="1"/>
    <cellStyle name="Hyperlink" xfId="615" builtinId="8" hidden="1"/>
    <cellStyle name="Hyperlink" xfId="567" builtinId="8" hidden="1"/>
    <cellStyle name="Hyperlink" xfId="517" builtinId="8" hidden="1"/>
    <cellStyle name="Hyperlink" xfId="469" builtinId="8" hidden="1"/>
    <cellStyle name="Hyperlink" xfId="421" builtinId="8" hidden="1"/>
    <cellStyle name="Hyperlink" xfId="765" builtinId="8" hidden="1"/>
    <cellStyle name="Hyperlink" xfId="757" builtinId="8" hidden="1"/>
    <cellStyle name="Hyperlink" xfId="749" builtinId="8" hidden="1"/>
    <cellStyle name="Hyperlink" xfId="733" builtinId="8" hidden="1"/>
    <cellStyle name="Hyperlink" xfId="725" builtinId="8" hidden="1"/>
    <cellStyle name="Hyperlink" xfId="717" builtinId="8" hidden="1"/>
    <cellStyle name="Hyperlink" xfId="303" builtinId="8" hidden="1"/>
    <cellStyle name="Hyperlink" xfId="305" builtinId="8" hidden="1"/>
    <cellStyle name="Hyperlink" xfId="307" builtinId="8" hidden="1"/>
    <cellStyle name="Hyperlink" xfId="311" builtinId="8" hidden="1"/>
    <cellStyle name="Hyperlink" xfId="313" builtinId="8" hidden="1"/>
    <cellStyle name="Hyperlink" xfId="315" builtinId="8" hidden="1"/>
    <cellStyle name="Hyperlink" xfId="321" builtinId="8" hidden="1"/>
    <cellStyle name="Hyperlink" xfId="323" builtinId="8" hidden="1"/>
    <cellStyle name="Hyperlink" xfId="325" builtinId="8" hidden="1"/>
    <cellStyle name="Hyperlink" xfId="329" builtinId="8" hidden="1"/>
    <cellStyle name="Hyperlink" xfId="331" builtinId="8" hidden="1"/>
    <cellStyle name="Hyperlink" xfId="335" builtinId="8" hidden="1"/>
    <cellStyle name="Hyperlink" xfId="339" builtinId="8" hidden="1"/>
    <cellStyle name="Hyperlink" xfId="341" builtinId="8" hidden="1"/>
    <cellStyle name="Hyperlink" xfId="343" builtinId="8" hidden="1"/>
    <cellStyle name="Hyperlink" xfId="347" builtinId="8" hidden="1"/>
    <cellStyle name="Hyperlink" xfId="351" builtinId="8" hidden="1"/>
    <cellStyle name="Hyperlink" xfId="353" builtinId="8" hidden="1"/>
    <cellStyle name="Hyperlink" xfId="357" builtinId="8" hidden="1"/>
    <cellStyle name="Hyperlink" xfId="359" builtinId="8" hidden="1"/>
    <cellStyle name="Hyperlink" xfId="361" builtinId="8" hidden="1"/>
    <cellStyle name="Hyperlink" xfId="367" builtinId="8" hidden="1"/>
    <cellStyle name="Hyperlink" xfId="369" builtinId="8" hidden="1"/>
    <cellStyle name="Hyperlink" xfId="375" builtinId="8" hidden="1"/>
    <cellStyle name="Hyperlink" xfId="377" builtinId="8" hidden="1"/>
    <cellStyle name="Hyperlink" xfId="379" builtinId="8" hidden="1"/>
    <cellStyle name="Hyperlink" xfId="385" builtinId="8" hidden="1"/>
    <cellStyle name="Hyperlink" xfId="387" builtinId="8" hidden="1"/>
    <cellStyle name="Hyperlink" xfId="389" builtinId="8" hidden="1"/>
    <cellStyle name="Hyperlink" xfId="393" builtinId="8" hidden="1"/>
    <cellStyle name="Hyperlink" xfId="371" builtinId="8" hidden="1"/>
    <cellStyle name="Hyperlink" xfId="957" builtinId="8" hidden="1"/>
    <cellStyle name="Hyperlink" xfId="949" builtinId="8" hidden="1"/>
    <cellStyle name="Hyperlink" xfId="941" builtinId="8" hidden="1"/>
    <cellStyle name="Hyperlink" xfId="925" builtinId="8" hidden="1"/>
    <cellStyle name="Hyperlink" xfId="917" builtinId="8" hidden="1"/>
    <cellStyle name="Hyperlink" xfId="909" builtinId="8" hidden="1"/>
    <cellStyle name="Hyperlink" xfId="893" builtinId="8" hidden="1"/>
    <cellStyle name="Hyperlink" xfId="885" builtinId="8" hidden="1"/>
    <cellStyle name="Hyperlink" xfId="877" builtinId="8" hidden="1"/>
    <cellStyle name="Hyperlink" xfId="861" builtinId="8" hidden="1"/>
    <cellStyle name="Hyperlink" xfId="853" builtinId="8" hidden="1"/>
    <cellStyle name="Hyperlink" xfId="845" builtinId="8" hidden="1"/>
    <cellStyle name="Hyperlink" xfId="829" builtinId="8" hidden="1"/>
    <cellStyle name="Hyperlink" xfId="821" builtinId="8" hidden="1"/>
    <cellStyle name="Hyperlink" xfId="813" builtinId="8" hidden="1"/>
    <cellStyle name="Hyperlink" xfId="797" builtinId="8" hidden="1"/>
    <cellStyle name="Hyperlink" xfId="789" builtinId="8" hidden="1"/>
    <cellStyle name="Hyperlink" xfId="781" builtinId="8" hidden="1"/>
    <cellStyle name="Hyperlink" xfId="1053" builtinId="8" hidden="1"/>
    <cellStyle name="Hyperlink" xfId="1045" builtinId="8" hidden="1"/>
    <cellStyle name="Hyperlink" xfId="1037" builtinId="8" hidden="1"/>
    <cellStyle name="Hyperlink" xfId="1021" builtinId="8" hidden="1"/>
    <cellStyle name="Hyperlink" xfId="1013" builtinId="8" hidden="1"/>
    <cellStyle name="Hyperlink" xfId="1005" builtinId="8" hidden="1"/>
    <cellStyle name="Hyperlink" xfId="989" builtinId="8" hidden="1"/>
    <cellStyle name="Hyperlink" xfId="981" builtinId="8" hidden="1"/>
    <cellStyle name="Hyperlink" xfId="973" builtinId="8" hidden="1"/>
    <cellStyle name="Hyperlink" xfId="1101" builtinId="8" hidden="1"/>
    <cellStyle name="Hyperlink" xfId="1085" builtinId="8" hidden="1"/>
    <cellStyle name="Hyperlink" xfId="1077" builtinId="8" hidden="1"/>
    <cellStyle name="Hyperlink" xfId="1069" builtinId="8" hidden="1"/>
    <cellStyle name="Hyperlink" xfId="1117" builtinId="8" hidden="1"/>
    <cellStyle name="Hyperlink" xfId="1109" builtinId="8" hidden="1"/>
    <cellStyle name="Hyperlink" xfId="1133" builtinId="8" hidden="1"/>
    <cellStyle name="Hyperlink" xfId="1141" builtinId="8" hidden="1"/>
    <cellStyle name="Normal" xfId="0" builtinId="0"/>
  </cellStyles>
  <dxfs count="0"/>
  <tableStyles count="0" defaultTableStyle="TableStyleMedium2" defaultPivotStyle="PivotStyleMedium9"/>
  <colors>
    <mruColors>
      <color rgb="FFECEB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theottawahospital-my.sharepoint.com/Users/kecarroll/AppData/Local/Microsoft/Windows/INetCache/Content.Outlook/9NFAWLS0/Review%201A%20Data%20Extraction%20(error%20checking)%20S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B 2.0 Dictionary"/>
      <sheetName val="Data Dictionary"/>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0"/>
  <dimension ref="A1:AR221"/>
  <sheetViews>
    <sheetView tabSelected="1" zoomScale="80" zoomScaleNormal="80" workbookViewId="0">
      <pane xSplit="3" ySplit="2" topLeftCell="D3" activePane="bottomRight" state="frozen"/>
      <selection pane="topRight" activeCell="D1" sqref="D1"/>
      <selection pane="bottomLeft" activeCell="A3" sqref="A3"/>
      <selection pane="bottomRight" activeCell="B8" sqref="B8"/>
    </sheetView>
  </sheetViews>
  <sheetFormatPr baseColWidth="10" defaultColWidth="10.83203125" defaultRowHeight="60" customHeight="1" x14ac:dyDescent="0.2"/>
  <cols>
    <col min="1" max="1" width="5.83203125" style="12" customWidth="1"/>
    <col min="2" max="2" width="15.33203125" style="11" customWidth="1"/>
    <col min="3" max="3" width="6.1640625" style="11" customWidth="1"/>
    <col min="4" max="4" width="35.1640625" style="11" customWidth="1"/>
    <col min="5" max="5" width="21.83203125" style="11" customWidth="1"/>
    <col min="6" max="6" width="10.83203125" style="11"/>
    <col min="7" max="7" width="31.1640625" style="11" customWidth="1"/>
    <col min="8" max="8" width="19.83203125" style="11" customWidth="1"/>
    <col min="9" max="9" width="12.5" style="11" customWidth="1"/>
    <col min="10" max="10" width="18" style="11" customWidth="1"/>
    <col min="11" max="11" width="10.83203125" style="11"/>
    <col min="12" max="12" width="13.5" style="11" customWidth="1"/>
    <col min="13" max="13" width="16.5" style="11" customWidth="1"/>
    <col min="14" max="14" width="16.1640625" style="11" customWidth="1"/>
    <col min="15" max="15" width="12.5" style="11" customWidth="1"/>
    <col min="16" max="16" width="13.5" style="11" customWidth="1"/>
    <col min="17" max="17" width="15.1640625" style="11" customWidth="1"/>
    <col min="18" max="18" width="12" style="11" customWidth="1"/>
    <col min="19" max="19" width="11.6640625" style="11" customWidth="1"/>
    <col min="20" max="20" width="14.33203125" style="11" customWidth="1"/>
    <col min="21" max="21" width="14.83203125" style="11" customWidth="1"/>
    <col min="22" max="22" width="14.5" style="11" customWidth="1"/>
    <col min="23" max="23" width="14.6640625" style="13" customWidth="1"/>
    <col min="24" max="24" width="44.5" style="11" customWidth="1"/>
    <col min="25" max="25" width="48.83203125" style="11" customWidth="1"/>
    <col min="26" max="26" width="16.6640625" style="11" customWidth="1"/>
    <col min="27" max="27" width="21.5" style="11" customWidth="1"/>
    <col min="28" max="28" width="21" style="11" customWidth="1"/>
    <col min="29" max="29" width="24.83203125" style="11" customWidth="1"/>
    <col min="30" max="30" width="17.1640625" style="11" customWidth="1"/>
    <col min="31" max="31" width="13.1640625" style="11" customWidth="1"/>
    <col min="32" max="34" width="36.1640625" style="11" customWidth="1"/>
    <col min="35" max="35" width="25.1640625" style="11" customWidth="1"/>
    <col min="36" max="36" width="20.1640625" style="11" customWidth="1"/>
    <col min="37" max="37" width="21.33203125" style="11" customWidth="1"/>
    <col min="38" max="38" width="21.6640625" style="11" customWidth="1"/>
    <col min="39" max="39" width="21.33203125" style="11" customWidth="1"/>
    <col min="40" max="40" width="22.1640625" style="11" customWidth="1"/>
    <col min="41" max="41" width="16.83203125" style="11" customWidth="1"/>
    <col min="42" max="42" width="34.33203125" style="11" customWidth="1"/>
    <col min="43" max="43" width="39.6640625" style="11" customWidth="1"/>
    <col min="44" max="44" width="19.5" style="16" customWidth="1"/>
    <col min="45" max="16384" width="10.83203125" style="11"/>
  </cols>
  <sheetData>
    <row r="1" spans="1:44" s="5" customFormat="1" ht="15" customHeight="1" thickTop="1" x14ac:dyDescent="0.2">
      <c r="A1" s="1" t="s">
        <v>0</v>
      </c>
      <c r="B1" s="2"/>
      <c r="C1" s="2"/>
      <c r="D1" s="2"/>
      <c r="E1" s="2"/>
      <c r="F1" s="2"/>
      <c r="G1" s="2"/>
      <c r="H1" s="2"/>
      <c r="I1" s="2"/>
      <c r="J1" s="2"/>
      <c r="K1" s="2"/>
      <c r="L1" s="2"/>
      <c r="M1" s="2"/>
      <c r="N1" s="2"/>
      <c r="O1" s="2"/>
      <c r="P1" s="2"/>
      <c r="Q1" s="2"/>
      <c r="R1" s="2"/>
      <c r="S1" s="2"/>
      <c r="T1" s="2"/>
      <c r="U1" s="2"/>
      <c r="V1" s="2"/>
      <c r="W1" s="3"/>
      <c r="X1" s="2" t="s">
        <v>1</v>
      </c>
      <c r="Y1" s="2"/>
      <c r="Z1" s="2"/>
      <c r="AA1" s="2"/>
      <c r="AB1" s="2"/>
      <c r="AC1" s="2"/>
      <c r="AD1" s="2"/>
      <c r="AE1" s="2"/>
      <c r="AF1" s="2"/>
      <c r="AG1" s="2"/>
      <c r="AH1" s="2"/>
      <c r="AI1" s="2"/>
      <c r="AJ1" s="2"/>
      <c r="AK1" s="2"/>
      <c r="AL1" s="2"/>
      <c r="AM1" s="2"/>
      <c r="AN1" s="2"/>
      <c r="AO1" s="2"/>
      <c r="AP1" s="2"/>
      <c r="AQ1" s="2"/>
      <c r="AR1" s="4" t="s">
        <v>2</v>
      </c>
    </row>
    <row r="2" spans="1:44" ht="31" customHeight="1" thickBot="1" x14ac:dyDescent="0.25">
      <c r="A2" s="6" t="s">
        <v>4</v>
      </c>
      <c r="B2" s="7" t="s">
        <v>5</v>
      </c>
      <c r="C2" s="7" t="s">
        <v>6</v>
      </c>
      <c r="D2" s="7" t="s">
        <v>7</v>
      </c>
      <c r="E2" s="7" t="s">
        <v>8</v>
      </c>
      <c r="F2" s="7" t="s">
        <v>9</v>
      </c>
      <c r="G2" s="8" t="s">
        <v>10</v>
      </c>
      <c r="H2" s="8" t="s">
        <v>11</v>
      </c>
      <c r="I2" s="7" t="s">
        <v>12</v>
      </c>
      <c r="J2" s="7" t="s">
        <v>13</v>
      </c>
      <c r="K2" s="7" t="s">
        <v>14</v>
      </c>
      <c r="L2" s="7" t="s">
        <v>15</v>
      </c>
      <c r="M2" s="7" t="s">
        <v>16</v>
      </c>
      <c r="N2" s="7" t="s">
        <v>17</v>
      </c>
      <c r="O2" s="7" t="s">
        <v>18</v>
      </c>
      <c r="P2" s="7" t="s">
        <v>19</v>
      </c>
      <c r="Q2" s="7" t="s">
        <v>20</v>
      </c>
      <c r="R2" s="7" t="s">
        <v>21</v>
      </c>
      <c r="S2" s="7" t="s">
        <v>22</v>
      </c>
      <c r="T2" s="7" t="s">
        <v>23</v>
      </c>
      <c r="U2" s="7" t="s">
        <v>24</v>
      </c>
      <c r="V2" s="7" t="s">
        <v>25</v>
      </c>
      <c r="W2" s="9" t="s">
        <v>26</v>
      </c>
      <c r="X2" s="7" t="s">
        <v>27</v>
      </c>
      <c r="Y2" s="7" t="s">
        <v>28</v>
      </c>
      <c r="Z2" s="7" t="s">
        <v>2339</v>
      </c>
      <c r="AA2" s="7" t="s">
        <v>29</v>
      </c>
      <c r="AB2" s="7" t="s">
        <v>2351</v>
      </c>
      <c r="AC2" s="7" t="s">
        <v>3000</v>
      </c>
      <c r="AD2" s="7" t="s">
        <v>3001</v>
      </c>
      <c r="AE2" s="7" t="s">
        <v>30</v>
      </c>
      <c r="AF2" s="7" t="s">
        <v>2356</v>
      </c>
      <c r="AG2" s="7" t="s">
        <v>2357</v>
      </c>
      <c r="AH2" s="7" t="s">
        <v>2358</v>
      </c>
      <c r="AI2" s="7" t="s">
        <v>31</v>
      </c>
      <c r="AJ2" s="7" t="s">
        <v>32</v>
      </c>
      <c r="AK2" s="7" t="s">
        <v>2964</v>
      </c>
      <c r="AL2" s="7" t="s">
        <v>2965</v>
      </c>
      <c r="AM2" s="7" t="s">
        <v>2966</v>
      </c>
      <c r="AN2" s="7" t="s">
        <v>33</v>
      </c>
      <c r="AO2" s="7" t="s">
        <v>34</v>
      </c>
      <c r="AP2" s="7" t="s">
        <v>2953</v>
      </c>
      <c r="AQ2" s="7" t="s">
        <v>3002</v>
      </c>
      <c r="AR2" s="10" t="s">
        <v>35</v>
      </c>
    </row>
    <row r="3" spans="1:44" ht="60" customHeight="1" thickTop="1" x14ac:dyDescent="0.2">
      <c r="A3" s="12" t="s">
        <v>36</v>
      </c>
      <c r="B3" s="11" t="s">
        <v>37</v>
      </c>
      <c r="C3" s="11">
        <v>2012</v>
      </c>
      <c r="D3" s="11" t="s">
        <v>38</v>
      </c>
      <c r="E3" s="11" t="s">
        <v>39</v>
      </c>
      <c r="F3" s="11" t="s">
        <v>40</v>
      </c>
      <c r="G3" s="11" t="s">
        <v>41</v>
      </c>
      <c r="H3" s="11" t="s">
        <v>42</v>
      </c>
      <c r="I3" s="11" t="s">
        <v>43</v>
      </c>
      <c r="J3" s="11" t="s">
        <v>46</v>
      </c>
      <c r="K3" s="11">
        <v>62</v>
      </c>
      <c r="L3" s="11">
        <v>62</v>
      </c>
      <c r="M3" s="11">
        <v>62</v>
      </c>
      <c r="O3" s="11" t="s">
        <v>47</v>
      </c>
      <c r="P3" s="11">
        <v>68</v>
      </c>
      <c r="Q3" s="11">
        <v>32</v>
      </c>
      <c r="R3" s="11">
        <v>64</v>
      </c>
      <c r="S3" s="11">
        <v>36</v>
      </c>
      <c r="T3" s="11">
        <v>73</v>
      </c>
      <c r="U3" s="11">
        <v>27</v>
      </c>
      <c r="X3" s="11" t="s">
        <v>49</v>
      </c>
      <c r="Y3" s="11" t="s">
        <v>50</v>
      </c>
      <c r="Z3" s="11" t="s">
        <v>2345</v>
      </c>
      <c r="AA3" s="14" t="s">
        <v>51</v>
      </c>
      <c r="AB3" s="14" t="s">
        <v>2353</v>
      </c>
      <c r="AC3" s="11" t="s">
        <v>48</v>
      </c>
      <c r="AE3" s="15" t="s">
        <v>52</v>
      </c>
      <c r="AF3" s="11" t="s">
        <v>53</v>
      </c>
      <c r="AJ3" s="11" t="s">
        <v>54</v>
      </c>
      <c r="AK3" s="11" t="s">
        <v>55</v>
      </c>
      <c r="AR3" s="16" t="s">
        <v>56</v>
      </c>
    </row>
    <row r="4" spans="1:44" ht="54" customHeight="1" x14ac:dyDescent="0.2">
      <c r="A4" s="12" t="s">
        <v>36</v>
      </c>
      <c r="B4" s="11" t="s">
        <v>58</v>
      </c>
      <c r="C4" s="11">
        <v>2010</v>
      </c>
      <c r="D4" s="11" t="s">
        <v>59</v>
      </c>
      <c r="E4" s="11" t="s">
        <v>60</v>
      </c>
      <c r="F4" s="11" t="s">
        <v>61</v>
      </c>
      <c r="G4" s="11" t="s">
        <v>62</v>
      </c>
      <c r="H4" s="11" t="s">
        <v>63</v>
      </c>
      <c r="I4" s="11" t="s">
        <v>64</v>
      </c>
      <c r="J4" s="11" t="s">
        <v>65</v>
      </c>
      <c r="K4" s="11">
        <v>36</v>
      </c>
      <c r="L4" s="11">
        <v>28.4</v>
      </c>
      <c r="M4" s="11">
        <v>39.799999999999997</v>
      </c>
      <c r="N4" s="11">
        <v>38.299999999999997</v>
      </c>
      <c r="O4" s="11" t="s">
        <v>66</v>
      </c>
      <c r="P4" s="11">
        <v>0</v>
      </c>
      <c r="Q4" s="11">
        <v>100</v>
      </c>
      <c r="R4" s="11">
        <v>0</v>
      </c>
      <c r="S4" s="11">
        <v>100</v>
      </c>
      <c r="T4" s="11">
        <v>0</v>
      </c>
      <c r="U4" s="11">
        <v>100</v>
      </c>
      <c r="V4" s="11">
        <v>0</v>
      </c>
      <c r="W4" s="13">
        <v>100</v>
      </c>
      <c r="X4" s="11" t="s">
        <v>67</v>
      </c>
      <c r="Y4" s="11" t="s">
        <v>68</v>
      </c>
      <c r="Z4" s="11" t="s">
        <v>107</v>
      </c>
      <c r="AA4" s="14" t="s">
        <v>69</v>
      </c>
      <c r="AB4" s="14" t="s">
        <v>2352</v>
      </c>
      <c r="AC4" s="11" t="s">
        <v>48</v>
      </c>
      <c r="AE4" s="11" t="s">
        <v>52</v>
      </c>
      <c r="AF4" s="11" t="s">
        <v>53</v>
      </c>
      <c r="AG4" s="11" t="s">
        <v>79</v>
      </c>
      <c r="AJ4" s="11" t="s">
        <v>70</v>
      </c>
      <c r="AK4" s="11" t="s">
        <v>55</v>
      </c>
      <c r="AR4" s="16" t="s">
        <v>56</v>
      </c>
    </row>
    <row r="5" spans="1:44" ht="60" customHeight="1" x14ac:dyDescent="0.2">
      <c r="A5" s="12" t="s">
        <v>36</v>
      </c>
      <c r="B5" s="11" t="s">
        <v>71</v>
      </c>
      <c r="C5" s="11">
        <v>2004</v>
      </c>
      <c r="D5" s="11" t="s">
        <v>72</v>
      </c>
      <c r="E5" s="11" t="s">
        <v>73</v>
      </c>
      <c r="F5" s="11" t="s">
        <v>61</v>
      </c>
      <c r="G5" s="11" t="s">
        <v>74</v>
      </c>
      <c r="H5" s="11" t="s">
        <v>75</v>
      </c>
      <c r="I5" s="11" t="s">
        <v>43</v>
      </c>
      <c r="J5" s="11" t="s">
        <v>65</v>
      </c>
      <c r="K5" s="11">
        <f>ROUND(((78*358)+(77*180))/(358+180),2)</f>
        <v>77.67</v>
      </c>
      <c r="L5" s="11">
        <v>78</v>
      </c>
      <c r="M5" s="11">
        <v>77</v>
      </c>
      <c r="O5" s="11" t="s">
        <v>76</v>
      </c>
      <c r="P5" s="11">
        <v>17</v>
      </c>
      <c r="Q5" s="11">
        <v>83</v>
      </c>
      <c r="R5" s="11">
        <v>17</v>
      </c>
      <c r="S5" s="11">
        <v>83</v>
      </c>
      <c r="T5" s="11">
        <v>17.2</v>
      </c>
      <c r="U5" s="11">
        <v>82.8</v>
      </c>
      <c r="X5" s="11" t="s">
        <v>2341</v>
      </c>
      <c r="Y5" s="11" t="s">
        <v>78</v>
      </c>
      <c r="Z5" s="11" t="s">
        <v>2342</v>
      </c>
      <c r="AA5" s="17" t="s">
        <v>57</v>
      </c>
      <c r="AB5" s="17" t="s">
        <v>2353</v>
      </c>
      <c r="AC5" s="11" t="s">
        <v>77</v>
      </c>
      <c r="AE5" s="11" t="s">
        <v>52</v>
      </c>
      <c r="AF5" s="11" t="s">
        <v>79</v>
      </c>
      <c r="AJ5" s="11" t="s">
        <v>54</v>
      </c>
      <c r="AK5" s="11" t="s">
        <v>55</v>
      </c>
      <c r="AR5" s="16" t="s">
        <v>80</v>
      </c>
    </row>
    <row r="6" spans="1:44" ht="57" customHeight="1" x14ac:dyDescent="0.2">
      <c r="A6" s="12" t="s">
        <v>36</v>
      </c>
      <c r="B6" s="11" t="s">
        <v>81</v>
      </c>
      <c r="C6" s="11">
        <v>1999</v>
      </c>
      <c r="D6" s="11" t="s">
        <v>82</v>
      </c>
      <c r="E6" s="11" t="s">
        <v>83</v>
      </c>
      <c r="F6" s="11" t="s">
        <v>61</v>
      </c>
      <c r="G6" s="11" t="s">
        <v>84</v>
      </c>
      <c r="H6" s="11" t="s">
        <v>85</v>
      </c>
      <c r="I6" s="11" t="s">
        <v>64</v>
      </c>
      <c r="J6" s="11" t="s">
        <v>45</v>
      </c>
      <c r="K6" s="11">
        <f>ROUND(((57.2*218)+(57.4*218))/(218+218),2)</f>
        <v>57.3</v>
      </c>
      <c r="L6" s="11">
        <v>57.2</v>
      </c>
      <c r="M6" s="11">
        <v>57.4</v>
      </c>
      <c r="O6" s="11" t="s">
        <v>66</v>
      </c>
      <c r="P6" s="11">
        <v>0</v>
      </c>
      <c r="Q6" s="11">
        <v>100</v>
      </c>
      <c r="R6" s="11">
        <v>0</v>
      </c>
      <c r="S6" s="11">
        <v>100</v>
      </c>
      <c r="T6" s="11">
        <v>0</v>
      </c>
      <c r="U6" s="11">
        <v>100</v>
      </c>
      <c r="X6" s="11" t="s">
        <v>86</v>
      </c>
      <c r="Y6" s="11" t="s">
        <v>87</v>
      </c>
      <c r="Z6" s="11" t="s">
        <v>2342</v>
      </c>
      <c r="AA6" s="11" t="s">
        <v>57</v>
      </c>
      <c r="AB6" s="11" t="s">
        <v>2340</v>
      </c>
      <c r="AC6" s="11" t="s">
        <v>77</v>
      </c>
      <c r="AE6" s="11" t="s">
        <v>88</v>
      </c>
      <c r="AF6" s="11" t="s">
        <v>79</v>
      </c>
      <c r="AJ6" s="11" t="s">
        <v>54</v>
      </c>
      <c r="AK6" s="11" t="s">
        <v>55</v>
      </c>
      <c r="AL6" s="11" t="s">
        <v>2989</v>
      </c>
      <c r="AM6" s="11">
        <v>15</v>
      </c>
      <c r="AR6" s="16" t="s">
        <v>89</v>
      </c>
    </row>
    <row r="7" spans="1:44" ht="57.5" customHeight="1" x14ac:dyDescent="0.2">
      <c r="A7" s="12" t="s">
        <v>36</v>
      </c>
      <c r="B7" s="11" t="s">
        <v>90</v>
      </c>
      <c r="C7" s="11">
        <v>1997</v>
      </c>
      <c r="D7" s="11" t="s">
        <v>91</v>
      </c>
      <c r="E7" s="11" t="s">
        <v>92</v>
      </c>
      <c r="F7" s="11" t="s">
        <v>93</v>
      </c>
      <c r="G7" s="11" t="s">
        <v>94</v>
      </c>
      <c r="H7" s="11" t="s">
        <v>95</v>
      </c>
      <c r="I7" s="11" t="s">
        <v>64</v>
      </c>
      <c r="J7" s="11" t="s">
        <v>65</v>
      </c>
      <c r="K7" s="11">
        <f>ROUND(((31.8*48)+(31.4*42))/(48+42),2)</f>
        <v>31.61</v>
      </c>
      <c r="L7" s="11">
        <v>31.8</v>
      </c>
      <c r="M7" s="11">
        <v>31.4</v>
      </c>
      <c r="O7" s="11" t="s">
        <v>66</v>
      </c>
      <c r="P7" s="11">
        <v>0</v>
      </c>
      <c r="Q7" s="11">
        <v>100</v>
      </c>
      <c r="R7" s="11">
        <v>0</v>
      </c>
      <c r="S7" s="11">
        <v>100</v>
      </c>
      <c r="T7" s="11">
        <v>0</v>
      </c>
      <c r="U7" s="11">
        <v>100</v>
      </c>
      <c r="X7" s="11" t="s">
        <v>97</v>
      </c>
      <c r="Y7" s="11" t="s">
        <v>98</v>
      </c>
      <c r="Z7" s="11" t="s">
        <v>2345</v>
      </c>
      <c r="AA7" s="14" t="s">
        <v>99</v>
      </c>
      <c r="AB7" s="14" t="s">
        <v>2353</v>
      </c>
      <c r="AC7" s="11" t="s">
        <v>96</v>
      </c>
      <c r="AE7" s="11" t="s">
        <v>52</v>
      </c>
      <c r="AF7" s="11" t="s">
        <v>100</v>
      </c>
      <c r="AJ7" s="11" t="s">
        <v>101</v>
      </c>
      <c r="AK7" s="11" t="s">
        <v>55</v>
      </c>
      <c r="AR7" s="16" t="s">
        <v>102</v>
      </c>
    </row>
    <row r="8" spans="1:44" ht="59.25" customHeight="1" x14ac:dyDescent="0.2">
      <c r="A8" s="12" t="s">
        <v>36</v>
      </c>
      <c r="B8" s="11" t="s">
        <v>103</v>
      </c>
      <c r="C8" s="11">
        <v>2013</v>
      </c>
      <c r="D8" s="11" t="s">
        <v>104</v>
      </c>
      <c r="E8" s="11" t="s">
        <v>105</v>
      </c>
      <c r="F8" s="11" t="s">
        <v>93</v>
      </c>
      <c r="G8" s="11" t="s">
        <v>106</v>
      </c>
      <c r="H8" s="11" t="s">
        <v>63</v>
      </c>
      <c r="I8" s="11" t="s">
        <v>43</v>
      </c>
      <c r="J8" s="11" t="s">
        <v>44</v>
      </c>
      <c r="K8" s="11">
        <f>ROUND(((55.6*472)+(55.7*480))/(472+480),2)</f>
        <v>55.65</v>
      </c>
      <c r="M8" s="11">
        <v>55.6</v>
      </c>
      <c r="N8" s="11">
        <v>55.7</v>
      </c>
      <c r="X8" s="11" t="s">
        <v>110</v>
      </c>
      <c r="Y8" s="11" t="s">
        <v>111</v>
      </c>
      <c r="Z8" s="11" t="s">
        <v>2345</v>
      </c>
      <c r="AA8" s="18" t="s">
        <v>57</v>
      </c>
      <c r="AB8" s="18" t="s">
        <v>2353</v>
      </c>
      <c r="AC8" s="11" t="s">
        <v>109</v>
      </c>
      <c r="AE8" s="11" t="s">
        <v>52</v>
      </c>
      <c r="AF8" s="11" t="s">
        <v>112</v>
      </c>
      <c r="AJ8" s="11" t="s">
        <v>57</v>
      </c>
      <c r="AK8" s="11" t="s">
        <v>55</v>
      </c>
      <c r="AR8" s="16" t="s">
        <v>102</v>
      </c>
    </row>
    <row r="9" spans="1:44" ht="61" customHeight="1" x14ac:dyDescent="0.2">
      <c r="A9" s="12" t="s">
        <v>36</v>
      </c>
      <c r="B9" s="11" t="s">
        <v>113</v>
      </c>
      <c r="C9" s="11">
        <v>2009</v>
      </c>
      <c r="D9" s="11" t="s">
        <v>114</v>
      </c>
      <c r="E9" s="11" t="s">
        <v>115</v>
      </c>
      <c r="F9" s="11" t="s">
        <v>61</v>
      </c>
      <c r="G9" s="11" t="s">
        <v>116</v>
      </c>
      <c r="H9" s="11" t="s">
        <v>117</v>
      </c>
      <c r="I9" s="11" t="s">
        <v>64</v>
      </c>
      <c r="J9" s="11" t="s">
        <v>65</v>
      </c>
      <c r="K9" s="11">
        <v>31.5</v>
      </c>
      <c r="L9" s="11">
        <f>ROUND(((29*11)+(33.6*10))/(11+10),2)</f>
        <v>31.19</v>
      </c>
      <c r="M9" s="11">
        <f>ROUND(((31.1*10)+(32.5*10))/(10+10),2)</f>
        <v>31.8</v>
      </c>
      <c r="X9" s="11" t="s">
        <v>118</v>
      </c>
      <c r="Y9" s="11" t="s">
        <v>119</v>
      </c>
      <c r="Z9" s="11" t="s">
        <v>2345</v>
      </c>
      <c r="AA9" s="14" t="s">
        <v>69</v>
      </c>
      <c r="AB9" s="14" t="s">
        <v>2353</v>
      </c>
      <c r="AC9" s="11" t="s">
        <v>96</v>
      </c>
      <c r="AE9" s="11" t="s">
        <v>52</v>
      </c>
      <c r="AF9" s="11" t="s">
        <v>53</v>
      </c>
      <c r="AJ9" s="11" t="s">
        <v>54</v>
      </c>
      <c r="AK9" s="11" t="s">
        <v>55</v>
      </c>
      <c r="AR9" s="16" t="s">
        <v>89</v>
      </c>
    </row>
    <row r="10" spans="1:44" ht="60.75" customHeight="1" x14ac:dyDescent="0.2">
      <c r="A10" s="12" t="s">
        <v>36</v>
      </c>
      <c r="B10" s="11" t="s">
        <v>120</v>
      </c>
      <c r="C10" s="11" t="s">
        <v>121</v>
      </c>
      <c r="D10" s="11" t="s">
        <v>122</v>
      </c>
      <c r="E10" s="11" t="s">
        <v>123</v>
      </c>
      <c r="F10" s="11" t="s">
        <v>40</v>
      </c>
      <c r="G10" s="11" t="s">
        <v>124</v>
      </c>
      <c r="H10" s="11" t="s">
        <v>42</v>
      </c>
      <c r="I10" s="11" t="s">
        <v>64</v>
      </c>
      <c r="J10" s="11" t="s">
        <v>125</v>
      </c>
      <c r="K10" s="11">
        <v>66.900000000000006</v>
      </c>
      <c r="L10" s="11">
        <v>67.099999999999994</v>
      </c>
      <c r="M10" s="11">
        <v>66.7</v>
      </c>
      <c r="N10" s="11">
        <v>66.8</v>
      </c>
      <c r="O10" s="11" t="s">
        <v>45</v>
      </c>
      <c r="P10" s="11">
        <v>73.8</v>
      </c>
      <c r="Q10" s="11">
        <f>100-P10</f>
        <v>26.200000000000003</v>
      </c>
      <c r="R10" s="11">
        <v>71.599999999999994</v>
      </c>
      <c r="S10" s="11">
        <f>100-R10</f>
        <v>28.400000000000006</v>
      </c>
      <c r="T10" s="11">
        <v>72.5</v>
      </c>
      <c r="U10" s="11">
        <f>100-T10</f>
        <v>27.5</v>
      </c>
      <c r="V10" s="11">
        <v>76.900000000000006</v>
      </c>
      <c r="W10" s="13">
        <f>100-V10</f>
        <v>23.099999999999994</v>
      </c>
      <c r="X10" s="11" t="s">
        <v>2337</v>
      </c>
      <c r="Y10" s="11" t="s">
        <v>126</v>
      </c>
      <c r="Z10" s="11" t="s">
        <v>2345</v>
      </c>
      <c r="AA10" s="14" t="s">
        <v>69</v>
      </c>
      <c r="AB10" s="14" t="s">
        <v>2352</v>
      </c>
      <c r="AC10" s="11" t="s">
        <v>96</v>
      </c>
      <c r="AE10" s="11" t="s">
        <v>52</v>
      </c>
      <c r="AF10" s="11" t="s">
        <v>53</v>
      </c>
      <c r="AJ10" s="11" t="s">
        <v>2988</v>
      </c>
      <c r="AK10" s="11" t="s">
        <v>55</v>
      </c>
      <c r="AR10" s="16" t="s">
        <v>102</v>
      </c>
    </row>
    <row r="11" spans="1:44" ht="60" customHeight="1" x14ac:dyDescent="0.2">
      <c r="A11" s="12" t="s">
        <v>36</v>
      </c>
      <c r="B11" s="11" t="s">
        <v>127</v>
      </c>
      <c r="C11" s="11">
        <v>2004</v>
      </c>
      <c r="D11" s="11" t="s">
        <v>128</v>
      </c>
      <c r="E11" s="11" t="s">
        <v>129</v>
      </c>
      <c r="F11" s="11" t="s">
        <v>44</v>
      </c>
      <c r="G11" s="11" t="s">
        <v>130</v>
      </c>
      <c r="H11" s="11" t="s">
        <v>131</v>
      </c>
      <c r="I11" s="11" t="s">
        <v>43</v>
      </c>
      <c r="J11" s="11" t="s">
        <v>3005</v>
      </c>
      <c r="K11" s="11">
        <v>41.3</v>
      </c>
      <c r="L11" s="11">
        <v>41.53</v>
      </c>
      <c r="M11" s="11">
        <v>41.11</v>
      </c>
      <c r="O11" s="11" t="s">
        <v>47</v>
      </c>
      <c r="P11" s="11">
        <f>ROUND((116+104)/(356+347)*100,2)</f>
        <v>31.29</v>
      </c>
      <c r="Q11" s="11">
        <f>ROUND((240+243)/(356+347)*100,2)</f>
        <v>68.709999999999994</v>
      </c>
      <c r="R11" s="11">
        <v>30</v>
      </c>
      <c r="S11" s="11">
        <v>70</v>
      </c>
      <c r="T11" s="11">
        <v>32.6</v>
      </c>
      <c r="U11" s="11">
        <v>67.400000000000006</v>
      </c>
      <c r="X11" s="11" t="s">
        <v>132</v>
      </c>
      <c r="Y11" s="11" t="s">
        <v>133</v>
      </c>
      <c r="Z11" s="11" t="s">
        <v>2345</v>
      </c>
      <c r="AA11" s="11" t="s">
        <v>57</v>
      </c>
      <c r="AB11" s="11" t="s">
        <v>2353</v>
      </c>
      <c r="AC11" s="11" t="s">
        <v>109</v>
      </c>
      <c r="AE11" s="11" t="s">
        <v>45</v>
      </c>
      <c r="AF11" s="11" t="s">
        <v>112</v>
      </c>
      <c r="AJ11" s="11" t="s">
        <v>2988</v>
      </c>
      <c r="AK11" s="11" t="s">
        <v>55</v>
      </c>
      <c r="AR11" s="16" t="s">
        <v>80</v>
      </c>
    </row>
    <row r="12" spans="1:44" ht="58" customHeight="1" x14ac:dyDescent="0.2">
      <c r="A12" s="12" t="s">
        <v>36</v>
      </c>
      <c r="B12" s="11" t="s">
        <v>134</v>
      </c>
      <c r="C12" s="11">
        <v>2006</v>
      </c>
      <c r="D12" s="11" t="s">
        <v>135</v>
      </c>
      <c r="E12" s="11" t="s">
        <v>136</v>
      </c>
      <c r="F12" s="11" t="s">
        <v>137</v>
      </c>
      <c r="G12" s="11" t="s">
        <v>138</v>
      </c>
      <c r="H12" s="11" t="s">
        <v>63</v>
      </c>
      <c r="I12" s="11" t="s">
        <v>43</v>
      </c>
      <c r="J12" s="11" t="s">
        <v>65</v>
      </c>
      <c r="X12" s="11" t="s">
        <v>140</v>
      </c>
      <c r="Y12" s="11" t="s">
        <v>141</v>
      </c>
      <c r="Z12" s="11" t="s">
        <v>2345</v>
      </c>
      <c r="AA12" s="11" t="s">
        <v>57</v>
      </c>
      <c r="AB12" s="11" t="s">
        <v>2340</v>
      </c>
      <c r="AC12" s="11" t="s">
        <v>139</v>
      </c>
      <c r="AE12" s="11" t="s">
        <v>52</v>
      </c>
      <c r="AF12" s="11" t="s">
        <v>79</v>
      </c>
      <c r="AJ12" s="11" t="s">
        <v>54</v>
      </c>
      <c r="AK12" s="11" t="s">
        <v>55</v>
      </c>
      <c r="AL12" s="11" t="s">
        <v>2968</v>
      </c>
      <c r="AM12" s="11">
        <v>240</v>
      </c>
      <c r="AQ12" s="11" t="s">
        <v>142</v>
      </c>
      <c r="AR12" s="16" t="s">
        <v>80</v>
      </c>
    </row>
    <row r="13" spans="1:44" ht="60" customHeight="1" x14ac:dyDescent="0.2">
      <c r="A13" s="12" t="s">
        <v>36</v>
      </c>
      <c r="B13" s="11" t="s">
        <v>143</v>
      </c>
      <c r="C13" s="11">
        <v>2014</v>
      </c>
      <c r="D13" s="11" t="s">
        <v>144</v>
      </c>
      <c r="E13" s="11" t="s">
        <v>145</v>
      </c>
      <c r="F13" s="11" t="s">
        <v>44</v>
      </c>
      <c r="G13" s="11" t="s">
        <v>146</v>
      </c>
      <c r="H13" s="11" t="s">
        <v>63</v>
      </c>
      <c r="I13" s="11" t="s">
        <v>43</v>
      </c>
      <c r="J13" s="11" t="s">
        <v>46</v>
      </c>
      <c r="K13" s="11">
        <f>ROUND(((54*63)+(55*67))/(63+67),2)</f>
        <v>54.52</v>
      </c>
      <c r="L13" s="11">
        <v>54</v>
      </c>
      <c r="M13" s="11">
        <v>55</v>
      </c>
      <c r="O13" s="11" t="s">
        <v>47</v>
      </c>
      <c r="P13" s="11">
        <f>ROUND((10+13)/(63+67)*100,2)</f>
        <v>17.690000000000001</v>
      </c>
      <c r="Q13" s="11">
        <f>ROUND((54+53)/(63+67)*100,2)</f>
        <v>82.31</v>
      </c>
      <c r="R13" s="11">
        <v>16</v>
      </c>
      <c r="S13" s="11">
        <v>84</v>
      </c>
      <c r="T13" s="11">
        <v>19</v>
      </c>
      <c r="U13" s="11">
        <v>81</v>
      </c>
      <c r="X13" s="11" t="s">
        <v>147</v>
      </c>
      <c r="Y13" s="11" t="s">
        <v>148</v>
      </c>
      <c r="Z13" s="11" t="s">
        <v>107</v>
      </c>
      <c r="AA13" s="11" t="s">
        <v>149</v>
      </c>
      <c r="AB13" s="11" t="s">
        <v>2353</v>
      </c>
      <c r="AC13" s="11" t="s">
        <v>96</v>
      </c>
      <c r="AE13" s="11" t="s">
        <v>88</v>
      </c>
      <c r="AF13" s="11" t="s">
        <v>150</v>
      </c>
      <c r="AJ13" s="11" t="s">
        <v>54</v>
      </c>
      <c r="AK13" s="11" t="s">
        <v>55</v>
      </c>
      <c r="AL13" s="11" t="s">
        <v>2970</v>
      </c>
      <c r="AM13" s="11">
        <v>45</v>
      </c>
      <c r="AN13" s="11" t="s">
        <v>2950</v>
      </c>
      <c r="AR13" s="16" t="s">
        <v>102</v>
      </c>
    </row>
    <row r="14" spans="1:44" ht="60" customHeight="1" x14ac:dyDescent="0.2">
      <c r="A14" s="12" t="s">
        <v>36</v>
      </c>
      <c r="B14" s="11" t="s">
        <v>151</v>
      </c>
      <c r="C14" s="11">
        <v>2007</v>
      </c>
      <c r="D14" s="11" t="s">
        <v>152</v>
      </c>
      <c r="E14" s="11" t="s">
        <v>153</v>
      </c>
      <c r="F14" s="11" t="s">
        <v>154</v>
      </c>
      <c r="G14" s="11" t="s">
        <v>155</v>
      </c>
      <c r="H14" s="11" t="s">
        <v>85</v>
      </c>
      <c r="I14" s="11" t="s">
        <v>43</v>
      </c>
      <c r="J14" s="11" t="s">
        <v>44</v>
      </c>
      <c r="X14" s="11" t="s">
        <v>156</v>
      </c>
      <c r="Y14" s="11" t="s">
        <v>157</v>
      </c>
      <c r="Z14" s="11" t="s">
        <v>2342</v>
      </c>
      <c r="AA14" s="11" t="s">
        <v>158</v>
      </c>
      <c r="AB14" s="11" t="s">
        <v>2353</v>
      </c>
      <c r="AC14" s="11" t="s">
        <v>139</v>
      </c>
      <c r="AE14" s="11" t="s">
        <v>52</v>
      </c>
      <c r="AF14" s="15" t="s">
        <v>207</v>
      </c>
      <c r="AG14" s="15" t="s">
        <v>281</v>
      </c>
      <c r="AH14" s="15"/>
      <c r="AJ14" s="11" t="s">
        <v>54</v>
      </c>
      <c r="AK14" s="15" t="s">
        <v>159</v>
      </c>
      <c r="AN14" s="11" t="s">
        <v>2947</v>
      </c>
      <c r="AR14" s="16" t="s">
        <v>80</v>
      </c>
    </row>
    <row r="15" spans="1:44" ht="60" customHeight="1" x14ac:dyDescent="0.2">
      <c r="A15" s="12" t="s">
        <v>36</v>
      </c>
      <c r="B15" s="11" t="s">
        <v>160</v>
      </c>
      <c r="C15" s="11">
        <v>2002</v>
      </c>
      <c r="D15" s="11" t="s">
        <v>161</v>
      </c>
      <c r="E15" s="11" t="s">
        <v>162</v>
      </c>
      <c r="F15" s="11" t="s">
        <v>163</v>
      </c>
      <c r="G15" s="11" t="s">
        <v>164</v>
      </c>
      <c r="H15" s="11" t="s">
        <v>63</v>
      </c>
      <c r="I15" s="11" t="s">
        <v>64</v>
      </c>
      <c r="J15" s="11" t="s">
        <v>65</v>
      </c>
      <c r="K15" s="11">
        <f>ROUND(((52.8*42)+(49.8*41))/(42+41),2)</f>
        <v>51.32</v>
      </c>
      <c r="L15" s="11">
        <v>52.8</v>
      </c>
      <c r="M15" s="11">
        <v>49.8</v>
      </c>
      <c r="O15" s="11" t="s">
        <v>66</v>
      </c>
      <c r="P15" s="11">
        <v>0</v>
      </c>
      <c r="Q15" s="11">
        <v>100</v>
      </c>
      <c r="R15" s="11">
        <v>0</v>
      </c>
      <c r="S15" s="11">
        <v>100</v>
      </c>
      <c r="T15" s="11">
        <v>0</v>
      </c>
      <c r="U15" s="11">
        <v>100</v>
      </c>
      <c r="X15" s="11" t="s">
        <v>165</v>
      </c>
      <c r="Y15" s="11" t="s">
        <v>2338</v>
      </c>
      <c r="Z15" s="11" t="s">
        <v>2342</v>
      </c>
      <c r="AA15" s="11" t="s">
        <v>166</v>
      </c>
      <c r="AB15" s="11" t="s">
        <v>2353</v>
      </c>
      <c r="AC15" s="11" t="s">
        <v>96</v>
      </c>
      <c r="AE15" s="11" t="s">
        <v>88</v>
      </c>
      <c r="AF15" s="11" t="s">
        <v>53</v>
      </c>
      <c r="AJ15" s="11" t="s">
        <v>54</v>
      </c>
      <c r="AK15" s="11" t="s">
        <v>55</v>
      </c>
      <c r="AR15" s="16" t="s">
        <v>102</v>
      </c>
    </row>
    <row r="16" spans="1:44" ht="60" customHeight="1" x14ac:dyDescent="0.2">
      <c r="A16" s="12" t="s">
        <v>36</v>
      </c>
      <c r="B16" s="11" t="s">
        <v>167</v>
      </c>
      <c r="C16" s="11">
        <v>2004</v>
      </c>
      <c r="D16" s="11" t="s">
        <v>168</v>
      </c>
      <c r="E16" s="11" t="s">
        <v>169</v>
      </c>
      <c r="F16" s="11" t="s">
        <v>40</v>
      </c>
      <c r="G16" s="11" t="s">
        <v>170</v>
      </c>
      <c r="H16" s="11" t="s">
        <v>63</v>
      </c>
      <c r="I16" s="11" t="s">
        <v>43</v>
      </c>
      <c r="J16" s="11" t="s">
        <v>108</v>
      </c>
      <c r="O16" s="11" t="s">
        <v>47</v>
      </c>
      <c r="P16" s="11">
        <v>100</v>
      </c>
      <c r="Q16" s="11">
        <v>0</v>
      </c>
      <c r="R16" s="11">
        <v>100</v>
      </c>
      <c r="S16" s="11">
        <v>0</v>
      </c>
      <c r="T16" s="11">
        <v>100</v>
      </c>
      <c r="U16" s="11">
        <v>0</v>
      </c>
      <c r="X16" s="11" t="s">
        <v>171</v>
      </c>
      <c r="Y16" s="11" t="s">
        <v>172</v>
      </c>
      <c r="Z16" s="11" t="s">
        <v>2342</v>
      </c>
      <c r="AA16" s="14" t="s">
        <v>69</v>
      </c>
      <c r="AB16" s="14" t="s">
        <v>2353</v>
      </c>
      <c r="AC16" s="11" t="s">
        <v>109</v>
      </c>
      <c r="AD16" s="19"/>
      <c r="AE16" s="11" t="s">
        <v>52</v>
      </c>
      <c r="AF16" s="11" t="s">
        <v>79</v>
      </c>
      <c r="AG16" s="11" t="s">
        <v>180</v>
      </c>
      <c r="AH16" s="11" t="s">
        <v>112</v>
      </c>
      <c r="AJ16" s="11" t="s">
        <v>70</v>
      </c>
      <c r="AK16" s="11" t="s">
        <v>159</v>
      </c>
      <c r="AR16" s="16" t="s">
        <v>102</v>
      </c>
    </row>
    <row r="17" spans="1:44" ht="57" customHeight="1" x14ac:dyDescent="0.2">
      <c r="A17" s="12" t="s">
        <v>36</v>
      </c>
      <c r="B17" s="11" t="s">
        <v>173</v>
      </c>
      <c r="C17" s="11">
        <v>2015</v>
      </c>
      <c r="D17" s="11" t="s">
        <v>174</v>
      </c>
      <c r="E17" s="11" t="s">
        <v>175</v>
      </c>
      <c r="F17" s="11" t="s">
        <v>61</v>
      </c>
      <c r="G17" s="11" t="s">
        <v>176</v>
      </c>
      <c r="H17" s="11" t="s">
        <v>42</v>
      </c>
      <c r="I17" s="11" t="s">
        <v>43</v>
      </c>
      <c r="J17" s="11" t="s">
        <v>46</v>
      </c>
      <c r="K17" s="11">
        <v>66.3</v>
      </c>
      <c r="L17" s="11">
        <v>66.3</v>
      </c>
      <c r="M17" s="11">
        <v>66.2</v>
      </c>
      <c r="O17" s="11" t="s">
        <v>76</v>
      </c>
      <c r="P17" s="11">
        <v>58</v>
      </c>
      <c r="R17" s="11">
        <v>57.7</v>
      </c>
      <c r="S17" s="11">
        <v>34.1</v>
      </c>
      <c r="T17" s="11">
        <v>58.4</v>
      </c>
      <c r="U17" s="11">
        <v>33.700000000000003</v>
      </c>
      <c r="X17" s="11" t="s">
        <v>178</v>
      </c>
      <c r="Y17" s="11" t="s">
        <v>179</v>
      </c>
      <c r="Z17" s="11" t="s">
        <v>2345</v>
      </c>
      <c r="AA17" s="14" t="s">
        <v>69</v>
      </c>
      <c r="AB17" s="14" t="s">
        <v>2353</v>
      </c>
      <c r="AC17" s="11" t="s">
        <v>177</v>
      </c>
      <c r="AE17" s="11" t="s">
        <v>52</v>
      </c>
      <c r="AF17" s="11" t="s">
        <v>180</v>
      </c>
      <c r="AJ17" s="11" t="s">
        <v>70</v>
      </c>
      <c r="AK17" s="11" t="s">
        <v>55</v>
      </c>
      <c r="AR17" s="16" t="s">
        <v>80</v>
      </c>
    </row>
    <row r="18" spans="1:44" ht="57" customHeight="1" x14ac:dyDescent="0.2">
      <c r="A18" s="12" t="s">
        <v>36</v>
      </c>
      <c r="B18" s="11" t="s">
        <v>181</v>
      </c>
      <c r="C18" s="11">
        <v>2004</v>
      </c>
      <c r="D18" s="11" t="s">
        <v>182</v>
      </c>
      <c r="E18" s="11" t="s">
        <v>183</v>
      </c>
      <c r="F18" s="11" t="s">
        <v>40</v>
      </c>
      <c r="G18" s="11" t="s">
        <v>184</v>
      </c>
      <c r="H18" s="11" t="s">
        <v>42</v>
      </c>
      <c r="I18" s="11" t="s">
        <v>64</v>
      </c>
      <c r="J18" s="11" t="s">
        <v>65</v>
      </c>
      <c r="K18" s="11">
        <f>ROUND(((57*62)+(61*64))/(62+64),2)</f>
        <v>59.03</v>
      </c>
      <c r="M18" s="11">
        <v>57</v>
      </c>
      <c r="N18" s="11">
        <v>61</v>
      </c>
      <c r="O18" s="11" t="s">
        <v>45</v>
      </c>
      <c r="X18" s="11" t="s">
        <v>185</v>
      </c>
      <c r="Y18" s="20" t="s">
        <v>186</v>
      </c>
      <c r="Z18" s="11" t="s">
        <v>2345</v>
      </c>
      <c r="AA18" s="14" t="s">
        <v>69</v>
      </c>
      <c r="AB18" s="14" t="s">
        <v>2353</v>
      </c>
      <c r="AC18" s="11" t="s">
        <v>177</v>
      </c>
      <c r="AE18" s="11" t="s">
        <v>52</v>
      </c>
      <c r="AF18" s="11" t="s">
        <v>79</v>
      </c>
      <c r="AJ18" s="11" t="s">
        <v>70</v>
      </c>
      <c r="AK18" s="11" t="s">
        <v>55</v>
      </c>
      <c r="AR18" s="16" t="s">
        <v>89</v>
      </c>
    </row>
    <row r="19" spans="1:44" ht="60" customHeight="1" x14ac:dyDescent="0.2">
      <c r="A19" s="12" t="s">
        <v>36</v>
      </c>
      <c r="B19" s="11" t="s">
        <v>187</v>
      </c>
      <c r="C19" s="11">
        <v>2006</v>
      </c>
      <c r="D19" s="11" t="s">
        <v>188</v>
      </c>
      <c r="E19" s="11" t="s">
        <v>189</v>
      </c>
      <c r="F19" s="11" t="s">
        <v>40</v>
      </c>
      <c r="G19" s="11" t="s">
        <v>190</v>
      </c>
      <c r="H19" s="11" t="s">
        <v>191</v>
      </c>
      <c r="I19" s="11" t="s">
        <v>64</v>
      </c>
      <c r="J19" s="11" t="s">
        <v>3005</v>
      </c>
      <c r="O19" s="11" t="s">
        <v>76</v>
      </c>
      <c r="P19" s="11">
        <v>44</v>
      </c>
      <c r="Q19" s="11">
        <v>56</v>
      </c>
      <c r="R19" s="11">
        <v>46</v>
      </c>
      <c r="S19" s="11">
        <v>54</v>
      </c>
      <c r="T19" s="11">
        <v>38</v>
      </c>
      <c r="U19" s="11">
        <v>62</v>
      </c>
      <c r="X19" s="11" t="s">
        <v>192</v>
      </c>
      <c r="Y19" s="11" t="s">
        <v>193</v>
      </c>
      <c r="Z19" s="11" t="s">
        <v>2342</v>
      </c>
      <c r="AA19" s="11" t="s">
        <v>57</v>
      </c>
      <c r="AB19" s="11" t="s">
        <v>2353</v>
      </c>
      <c r="AC19" s="11" t="s">
        <v>109</v>
      </c>
      <c r="AE19" s="11" t="s">
        <v>52</v>
      </c>
      <c r="AF19" s="11" t="s">
        <v>112</v>
      </c>
      <c r="AJ19" s="11" t="s">
        <v>70</v>
      </c>
      <c r="AK19" s="11" t="s">
        <v>55</v>
      </c>
      <c r="AP19" s="11" t="s">
        <v>2954</v>
      </c>
      <c r="AQ19" s="11" t="s">
        <v>2954</v>
      </c>
      <c r="AR19" s="16" t="s">
        <v>89</v>
      </c>
    </row>
    <row r="20" spans="1:44" ht="59" customHeight="1" x14ac:dyDescent="0.2">
      <c r="A20" s="12" t="s">
        <v>36</v>
      </c>
      <c r="B20" s="11" t="s">
        <v>194</v>
      </c>
      <c r="C20" s="11">
        <v>2009</v>
      </c>
      <c r="D20" s="11" t="s">
        <v>195</v>
      </c>
      <c r="E20" s="11" t="s">
        <v>196</v>
      </c>
      <c r="F20" s="11" t="s">
        <v>40</v>
      </c>
      <c r="G20" s="11" t="s">
        <v>197</v>
      </c>
      <c r="H20" s="11" t="s">
        <v>198</v>
      </c>
      <c r="I20" s="11" t="s">
        <v>64</v>
      </c>
      <c r="J20" s="11" t="s">
        <v>125</v>
      </c>
      <c r="K20" s="11">
        <v>51.78</v>
      </c>
      <c r="L20" s="11">
        <v>51.2</v>
      </c>
      <c r="M20" s="11">
        <v>52.4</v>
      </c>
      <c r="O20" s="11" t="s">
        <v>47</v>
      </c>
      <c r="P20" s="11">
        <v>64.48</v>
      </c>
      <c r="Q20" s="11">
        <v>35.520000000000003</v>
      </c>
      <c r="R20" s="11">
        <v>64</v>
      </c>
      <c r="S20" s="11">
        <v>36</v>
      </c>
      <c r="T20" s="11">
        <v>65</v>
      </c>
      <c r="U20" s="11">
        <v>35</v>
      </c>
      <c r="X20" s="11" t="s">
        <v>199</v>
      </c>
      <c r="Y20" s="11" t="s">
        <v>200</v>
      </c>
      <c r="Z20" s="11" t="s">
        <v>2342</v>
      </c>
      <c r="AA20" s="11" t="s">
        <v>99</v>
      </c>
      <c r="AB20" s="11" t="s">
        <v>2353</v>
      </c>
      <c r="AC20" s="11" t="s">
        <v>96</v>
      </c>
      <c r="AE20" s="11" t="s">
        <v>52</v>
      </c>
      <c r="AF20" s="11" t="s">
        <v>150</v>
      </c>
      <c r="AG20" s="11" t="s">
        <v>79</v>
      </c>
      <c r="AJ20" s="11" t="s">
        <v>45</v>
      </c>
      <c r="AK20" s="11" t="s">
        <v>55</v>
      </c>
      <c r="AL20" s="11" t="s">
        <v>2971</v>
      </c>
      <c r="AM20" s="11">
        <v>26</v>
      </c>
      <c r="AR20" s="16" t="s">
        <v>102</v>
      </c>
    </row>
    <row r="21" spans="1:44" ht="73" customHeight="1" x14ac:dyDescent="0.2">
      <c r="A21" s="12" t="s">
        <v>36</v>
      </c>
      <c r="B21" s="11" t="s">
        <v>201</v>
      </c>
      <c r="C21" s="11">
        <v>2017</v>
      </c>
      <c r="D21" s="11" t="s">
        <v>202</v>
      </c>
      <c r="E21" s="11" t="s">
        <v>203</v>
      </c>
      <c r="F21" s="11" t="s">
        <v>61</v>
      </c>
      <c r="G21" s="11" t="s">
        <v>204</v>
      </c>
      <c r="H21" s="11" t="s">
        <v>75</v>
      </c>
      <c r="I21" s="11" t="s">
        <v>43</v>
      </c>
      <c r="J21" s="11" t="s">
        <v>3005</v>
      </c>
      <c r="O21" s="11" t="s">
        <v>47</v>
      </c>
      <c r="X21" s="11" t="s">
        <v>205</v>
      </c>
      <c r="Y21" s="11" t="s">
        <v>206</v>
      </c>
      <c r="Z21" s="11" t="s">
        <v>2342</v>
      </c>
      <c r="AA21" s="11" t="s">
        <v>69</v>
      </c>
      <c r="AB21" s="11" t="s">
        <v>2352</v>
      </c>
      <c r="AC21" s="11" t="s">
        <v>96</v>
      </c>
      <c r="AE21" s="11" t="s">
        <v>52</v>
      </c>
      <c r="AF21" s="11" t="s">
        <v>207</v>
      </c>
      <c r="AJ21" s="11" t="s">
        <v>70</v>
      </c>
      <c r="AK21" s="11" t="s">
        <v>55</v>
      </c>
      <c r="AR21" s="16" t="s">
        <v>80</v>
      </c>
    </row>
    <row r="22" spans="1:44" ht="60" customHeight="1" x14ac:dyDescent="0.2">
      <c r="A22" s="12" t="s">
        <v>36</v>
      </c>
      <c r="B22" s="11" t="s">
        <v>208</v>
      </c>
      <c r="C22" s="11">
        <v>2013</v>
      </c>
      <c r="D22" s="11" t="s">
        <v>209</v>
      </c>
      <c r="E22" s="11" t="s">
        <v>210</v>
      </c>
      <c r="F22" s="11" t="s">
        <v>40</v>
      </c>
      <c r="G22" s="11" t="s">
        <v>211</v>
      </c>
      <c r="H22" s="11" t="s">
        <v>63</v>
      </c>
      <c r="I22" s="11" t="s">
        <v>64</v>
      </c>
      <c r="J22" s="11" t="s">
        <v>44</v>
      </c>
      <c r="K22" s="11">
        <f>ROUND(((55.8*17)+(47.6*18))/(17+18),2)</f>
        <v>51.58</v>
      </c>
      <c r="L22" s="11">
        <v>55.8</v>
      </c>
      <c r="M22" s="11">
        <v>47.6</v>
      </c>
      <c r="O22" s="11" t="s">
        <v>47</v>
      </c>
      <c r="P22" s="11">
        <f>(6+8)/(17+18)*100</f>
        <v>40</v>
      </c>
      <c r="Q22" s="11">
        <f>(11+10)/(17+18)*100</f>
        <v>60</v>
      </c>
      <c r="R22" s="11">
        <v>35.299999999999997</v>
      </c>
      <c r="S22" s="11">
        <v>64.7</v>
      </c>
      <c r="T22" s="11">
        <v>44.4</v>
      </c>
      <c r="U22" s="11">
        <v>55.6</v>
      </c>
      <c r="X22" s="11" t="s">
        <v>212</v>
      </c>
      <c r="Y22" s="11" t="s">
        <v>213</v>
      </c>
      <c r="Z22" s="11" t="s">
        <v>2342</v>
      </c>
      <c r="AA22" s="11" t="s">
        <v>99</v>
      </c>
      <c r="AB22" s="11" t="s">
        <v>2353</v>
      </c>
      <c r="AC22" s="11" t="s">
        <v>96</v>
      </c>
      <c r="AE22" s="11" t="s">
        <v>52</v>
      </c>
      <c r="AF22" s="11" t="s">
        <v>53</v>
      </c>
      <c r="AG22" s="11" t="s">
        <v>150</v>
      </c>
      <c r="AJ22" s="11" t="s">
        <v>54</v>
      </c>
      <c r="AK22" s="11" t="s">
        <v>55</v>
      </c>
      <c r="AL22" s="11" t="s">
        <v>2972</v>
      </c>
      <c r="AM22" s="11">
        <v>8</v>
      </c>
      <c r="AR22" s="16" t="s">
        <v>89</v>
      </c>
    </row>
    <row r="23" spans="1:44" ht="60" customHeight="1" x14ac:dyDescent="0.2">
      <c r="A23" s="12" t="s">
        <v>36</v>
      </c>
      <c r="B23" s="11" t="s">
        <v>214</v>
      </c>
      <c r="C23" s="11">
        <v>1999</v>
      </c>
      <c r="D23" s="11" t="s">
        <v>215</v>
      </c>
      <c r="E23" s="11" t="s">
        <v>216</v>
      </c>
      <c r="F23" s="11" t="s">
        <v>40</v>
      </c>
      <c r="G23" s="11" t="s">
        <v>217</v>
      </c>
      <c r="H23" s="11" t="s">
        <v>198</v>
      </c>
      <c r="I23" s="11" t="s">
        <v>43</v>
      </c>
      <c r="J23" s="11" t="s">
        <v>46</v>
      </c>
      <c r="K23" s="11">
        <v>45.2</v>
      </c>
      <c r="L23" s="11">
        <v>46.5</v>
      </c>
      <c r="M23" s="11">
        <v>43.8</v>
      </c>
      <c r="O23" s="11" t="s">
        <v>47</v>
      </c>
      <c r="P23" s="11">
        <v>34.1</v>
      </c>
      <c r="Q23" s="11">
        <v>65.900000000000006</v>
      </c>
      <c r="R23" s="11">
        <v>34.799999999999997</v>
      </c>
      <c r="S23" s="11">
        <v>65.2</v>
      </c>
      <c r="T23" s="11">
        <v>33.299999999999997</v>
      </c>
      <c r="U23" s="11">
        <v>66.7</v>
      </c>
      <c r="X23" s="11" t="s">
        <v>218</v>
      </c>
      <c r="Y23" s="11" t="s">
        <v>219</v>
      </c>
      <c r="Z23" s="11" t="s">
        <v>2342</v>
      </c>
      <c r="AA23" s="11" t="s">
        <v>158</v>
      </c>
      <c r="AB23" s="11" t="s">
        <v>2353</v>
      </c>
      <c r="AC23" s="11" t="s">
        <v>109</v>
      </c>
      <c r="AE23" s="11" t="s">
        <v>52</v>
      </c>
      <c r="AF23" s="11" t="s">
        <v>112</v>
      </c>
      <c r="AJ23" s="11" t="s">
        <v>70</v>
      </c>
      <c r="AK23" s="11" t="s">
        <v>55</v>
      </c>
      <c r="AL23" s="11" t="s">
        <v>2973</v>
      </c>
      <c r="AM23" s="11">
        <v>15.3</v>
      </c>
      <c r="AR23" s="16" t="s">
        <v>89</v>
      </c>
    </row>
    <row r="24" spans="1:44" ht="60" customHeight="1" x14ac:dyDescent="0.2">
      <c r="A24" s="12" t="s">
        <v>36</v>
      </c>
      <c r="B24" s="11" t="s">
        <v>220</v>
      </c>
      <c r="C24" s="11">
        <v>2005</v>
      </c>
      <c r="D24" s="11" t="s">
        <v>221</v>
      </c>
      <c r="E24" s="11" t="s">
        <v>222</v>
      </c>
      <c r="F24" s="11" t="s">
        <v>61</v>
      </c>
      <c r="G24" s="11" t="s">
        <v>223</v>
      </c>
      <c r="H24" s="11" t="s">
        <v>85</v>
      </c>
      <c r="I24" s="11" t="s">
        <v>43</v>
      </c>
      <c r="J24" s="11" t="s">
        <v>65</v>
      </c>
      <c r="X24" s="11" t="s">
        <v>224</v>
      </c>
      <c r="Y24" s="11" t="s">
        <v>225</v>
      </c>
      <c r="Z24" s="11" t="s">
        <v>107</v>
      </c>
      <c r="AA24" s="15" t="s">
        <v>226</v>
      </c>
      <c r="AB24" s="15" t="s">
        <v>2353</v>
      </c>
      <c r="AC24" s="11" t="s">
        <v>77</v>
      </c>
      <c r="AE24" s="11" t="s">
        <v>45</v>
      </c>
      <c r="AF24" s="11" t="s">
        <v>227</v>
      </c>
      <c r="AJ24" s="11" t="s">
        <v>54</v>
      </c>
      <c r="AK24" s="15" t="s">
        <v>55</v>
      </c>
      <c r="AL24" s="11" t="s">
        <v>2997</v>
      </c>
      <c r="AM24" s="11">
        <v>90</v>
      </c>
      <c r="AR24" s="16" t="s">
        <v>102</v>
      </c>
    </row>
    <row r="25" spans="1:44" ht="60" customHeight="1" x14ac:dyDescent="0.2">
      <c r="A25" s="12" t="s">
        <v>36</v>
      </c>
      <c r="B25" s="11" t="s">
        <v>228</v>
      </c>
      <c r="C25" s="11">
        <v>2005</v>
      </c>
      <c r="D25" s="11" t="s">
        <v>229</v>
      </c>
      <c r="E25" s="11" t="s">
        <v>230</v>
      </c>
      <c r="F25" s="11" t="s">
        <v>40</v>
      </c>
      <c r="G25" s="11" t="s">
        <v>231</v>
      </c>
      <c r="H25" s="11" t="s">
        <v>63</v>
      </c>
      <c r="I25" s="11" t="s">
        <v>64</v>
      </c>
      <c r="J25" s="11" t="s">
        <v>65</v>
      </c>
      <c r="K25" s="11">
        <v>50.6</v>
      </c>
      <c r="L25" s="11">
        <v>50.2</v>
      </c>
      <c r="M25" s="11">
        <v>51</v>
      </c>
      <c r="O25" s="11" t="s">
        <v>232</v>
      </c>
      <c r="P25" s="11">
        <v>0</v>
      </c>
      <c r="Q25" s="11">
        <v>100</v>
      </c>
      <c r="R25" s="11">
        <v>0</v>
      </c>
      <c r="S25" s="11">
        <v>100</v>
      </c>
      <c r="T25" s="11">
        <v>0</v>
      </c>
      <c r="U25" s="11">
        <v>100</v>
      </c>
      <c r="X25" s="11" t="s">
        <v>233</v>
      </c>
      <c r="Y25" s="19"/>
      <c r="Z25" s="11" t="s">
        <v>2345</v>
      </c>
      <c r="AA25" s="11" t="s">
        <v>158</v>
      </c>
      <c r="AB25" s="11" t="s">
        <v>2352</v>
      </c>
      <c r="AC25" s="11" t="s">
        <v>96</v>
      </c>
      <c r="AE25" s="11" t="s">
        <v>52</v>
      </c>
      <c r="AF25" s="11" t="s">
        <v>79</v>
      </c>
      <c r="AJ25" s="11" t="s">
        <v>54</v>
      </c>
      <c r="AK25" s="11" t="s">
        <v>55</v>
      </c>
      <c r="AL25" s="11" t="s">
        <v>2991</v>
      </c>
      <c r="AM25" s="11">
        <v>10</v>
      </c>
      <c r="AR25" s="16" t="s">
        <v>89</v>
      </c>
    </row>
    <row r="26" spans="1:44" ht="61" customHeight="1" x14ac:dyDescent="0.2">
      <c r="A26" s="12" t="s">
        <v>36</v>
      </c>
      <c r="B26" s="11" t="s">
        <v>234</v>
      </c>
      <c r="C26" s="11">
        <v>2003</v>
      </c>
      <c r="D26" s="11" t="s">
        <v>235</v>
      </c>
      <c r="E26" s="11" t="s">
        <v>236</v>
      </c>
      <c r="F26" s="11" t="s">
        <v>44</v>
      </c>
      <c r="G26" s="11" t="s">
        <v>237</v>
      </c>
      <c r="H26" s="11" t="s">
        <v>238</v>
      </c>
      <c r="I26" s="11" t="s">
        <v>64</v>
      </c>
      <c r="J26" s="11" t="s">
        <v>44</v>
      </c>
      <c r="K26" s="11">
        <f>ROUND(((47*47)+(51*51)+(49*50))/(47+51+50),2)</f>
        <v>49.05</v>
      </c>
      <c r="L26" s="11">
        <v>47</v>
      </c>
      <c r="M26" s="11">
        <v>51</v>
      </c>
      <c r="N26" s="11">
        <v>49</v>
      </c>
      <c r="O26" s="11" t="s">
        <v>45</v>
      </c>
      <c r="P26" s="11">
        <f>ROUND((((47*0.55)+(51*0.41)+(50*0.38))/(47+51+50)*100),2)</f>
        <v>44.43</v>
      </c>
      <c r="Q26" s="11">
        <f>100-P26</f>
        <v>55.57</v>
      </c>
      <c r="R26" s="11">
        <v>55</v>
      </c>
      <c r="S26" s="11">
        <v>45</v>
      </c>
      <c r="T26" s="11">
        <v>41</v>
      </c>
      <c r="U26" s="11">
        <v>59</v>
      </c>
      <c r="V26" s="11">
        <v>38</v>
      </c>
      <c r="W26" s="13">
        <v>62</v>
      </c>
      <c r="X26" s="11" t="s">
        <v>239</v>
      </c>
      <c r="Y26" s="11" t="s">
        <v>240</v>
      </c>
      <c r="Z26" s="11" t="s">
        <v>2345</v>
      </c>
      <c r="AA26" s="14" t="s">
        <v>69</v>
      </c>
      <c r="AB26" s="14" t="s">
        <v>2352</v>
      </c>
      <c r="AC26" s="11" t="s">
        <v>96</v>
      </c>
      <c r="AE26" s="11" t="s">
        <v>45</v>
      </c>
      <c r="AF26" s="11" t="s">
        <v>207</v>
      </c>
      <c r="AG26" s="11" t="s">
        <v>79</v>
      </c>
      <c r="AJ26" s="11" t="s">
        <v>54</v>
      </c>
      <c r="AK26" s="11" t="s">
        <v>55</v>
      </c>
      <c r="AR26" s="16" t="s">
        <v>80</v>
      </c>
    </row>
    <row r="27" spans="1:44" ht="60" customHeight="1" x14ac:dyDescent="0.2">
      <c r="A27" s="12" t="s">
        <v>36</v>
      </c>
      <c r="B27" s="11" t="s">
        <v>241</v>
      </c>
      <c r="C27" s="11">
        <v>2006</v>
      </c>
      <c r="D27" s="11" t="s">
        <v>242</v>
      </c>
      <c r="E27" s="11" t="s">
        <v>243</v>
      </c>
      <c r="F27" s="11" t="s">
        <v>163</v>
      </c>
      <c r="G27" s="11" t="s">
        <v>244</v>
      </c>
      <c r="H27" s="11" t="s">
        <v>63</v>
      </c>
      <c r="I27" s="15" t="s">
        <v>43</v>
      </c>
      <c r="J27" s="11" t="s">
        <v>44</v>
      </c>
      <c r="O27" s="11" t="s">
        <v>76</v>
      </c>
      <c r="P27" s="11">
        <f>ROUND(((29+24)/(92+60)*100),2)</f>
        <v>34.869999999999997</v>
      </c>
      <c r="Q27" s="11">
        <f>100-P27</f>
        <v>65.13</v>
      </c>
      <c r="T27" s="11">
        <v>40</v>
      </c>
      <c r="U27" s="11">
        <v>60</v>
      </c>
      <c r="V27" s="11">
        <v>31.5</v>
      </c>
      <c r="W27" s="13">
        <v>68.5</v>
      </c>
      <c r="X27" s="11" t="s">
        <v>245</v>
      </c>
      <c r="Y27" s="11" t="s">
        <v>246</v>
      </c>
      <c r="Z27" s="11" t="s">
        <v>2345</v>
      </c>
      <c r="AA27" s="11" t="s">
        <v>166</v>
      </c>
      <c r="AB27" s="11" t="s">
        <v>2353</v>
      </c>
      <c r="AC27" s="11" t="s">
        <v>48</v>
      </c>
      <c r="AE27" s="11" t="s">
        <v>88</v>
      </c>
      <c r="AF27" s="11" t="s">
        <v>180</v>
      </c>
      <c r="AJ27" s="11" t="s">
        <v>70</v>
      </c>
      <c r="AK27" s="11" t="s">
        <v>55</v>
      </c>
      <c r="AR27" s="16" t="s">
        <v>80</v>
      </c>
    </row>
    <row r="28" spans="1:44" ht="60" customHeight="1" x14ac:dyDescent="0.2">
      <c r="A28" s="12" t="s">
        <v>36</v>
      </c>
      <c r="B28" s="11" t="s">
        <v>247</v>
      </c>
      <c r="C28" s="11">
        <v>2011</v>
      </c>
      <c r="D28" s="11" t="s">
        <v>248</v>
      </c>
      <c r="E28" s="11" t="s">
        <v>249</v>
      </c>
      <c r="F28" s="11" t="s">
        <v>61</v>
      </c>
      <c r="G28" s="11" t="s">
        <v>250</v>
      </c>
      <c r="H28" s="11" t="s">
        <v>63</v>
      </c>
      <c r="I28" s="11" t="s">
        <v>43</v>
      </c>
      <c r="J28" s="11" t="s">
        <v>65</v>
      </c>
      <c r="O28" s="11" t="s">
        <v>45</v>
      </c>
      <c r="X28" s="11" t="s">
        <v>251</v>
      </c>
      <c r="Y28" s="11" t="s">
        <v>252</v>
      </c>
      <c r="Z28" s="11" t="s">
        <v>2345</v>
      </c>
      <c r="AA28" s="11" t="s">
        <v>57</v>
      </c>
      <c r="AB28" s="11" t="s">
        <v>2340</v>
      </c>
      <c r="AC28" s="11" t="s">
        <v>77</v>
      </c>
      <c r="AE28" s="11" t="s">
        <v>52</v>
      </c>
      <c r="AF28" s="11" t="s">
        <v>44</v>
      </c>
      <c r="AI28" s="11" t="s">
        <v>440</v>
      </c>
      <c r="AJ28" s="11" t="s">
        <v>54</v>
      </c>
      <c r="AK28" s="11" t="s">
        <v>55</v>
      </c>
      <c r="AR28" s="16" t="s">
        <v>102</v>
      </c>
    </row>
    <row r="29" spans="1:44" ht="60" customHeight="1" x14ac:dyDescent="0.2">
      <c r="A29" s="12" t="s">
        <v>36</v>
      </c>
      <c r="B29" s="11" t="s">
        <v>253</v>
      </c>
      <c r="C29" s="11">
        <v>2009</v>
      </c>
      <c r="D29" s="11" t="s">
        <v>254</v>
      </c>
      <c r="E29" s="11" t="s">
        <v>255</v>
      </c>
      <c r="F29" s="11" t="s">
        <v>40</v>
      </c>
      <c r="G29" s="11" t="s">
        <v>256</v>
      </c>
      <c r="H29" s="11" t="s">
        <v>63</v>
      </c>
      <c r="I29" s="11" t="s">
        <v>43</v>
      </c>
      <c r="J29" s="11" t="s">
        <v>46</v>
      </c>
      <c r="K29" s="11">
        <v>53.9</v>
      </c>
      <c r="L29" s="11">
        <v>54.1</v>
      </c>
      <c r="M29" s="11">
        <v>53.6</v>
      </c>
      <c r="O29" s="11" t="s">
        <v>66</v>
      </c>
      <c r="P29" s="11">
        <v>0</v>
      </c>
      <c r="Q29" s="11">
        <v>100</v>
      </c>
      <c r="R29" s="11">
        <v>0</v>
      </c>
      <c r="S29" s="11">
        <v>100</v>
      </c>
      <c r="T29" s="11">
        <v>0</v>
      </c>
      <c r="U29" s="11">
        <v>100</v>
      </c>
      <c r="X29" s="11" t="s">
        <v>257</v>
      </c>
      <c r="Y29" s="11" t="s">
        <v>258</v>
      </c>
      <c r="Z29" s="11" t="s">
        <v>2342</v>
      </c>
      <c r="AA29" s="11" t="s">
        <v>99</v>
      </c>
      <c r="AB29" s="11" t="s">
        <v>2353</v>
      </c>
      <c r="AC29" s="11" t="s">
        <v>96</v>
      </c>
      <c r="AE29" s="11" t="s">
        <v>52</v>
      </c>
      <c r="AF29" s="11" t="s">
        <v>100</v>
      </c>
      <c r="AJ29" s="11" t="s">
        <v>54</v>
      </c>
      <c r="AK29" s="11" t="s">
        <v>55</v>
      </c>
      <c r="AL29" s="11" t="s">
        <v>2974</v>
      </c>
      <c r="AM29" s="11">
        <v>18</v>
      </c>
      <c r="AR29" s="16" t="s">
        <v>102</v>
      </c>
    </row>
    <row r="30" spans="1:44" ht="60" customHeight="1" x14ac:dyDescent="0.2">
      <c r="A30" s="12" t="s">
        <v>36</v>
      </c>
      <c r="B30" s="11" t="s">
        <v>259</v>
      </c>
      <c r="C30" s="11">
        <v>2001</v>
      </c>
      <c r="D30" s="11" t="s">
        <v>260</v>
      </c>
      <c r="E30" s="11" t="s">
        <v>261</v>
      </c>
      <c r="F30" s="11" t="s">
        <v>61</v>
      </c>
      <c r="G30" s="11" t="s">
        <v>262</v>
      </c>
      <c r="H30" s="11" t="s">
        <v>191</v>
      </c>
      <c r="I30" s="11" t="s">
        <v>43</v>
      </c>
      <c r="J30" s="11" t="s">
        <v>3005</v>
      </c>
      <c r="O30" s="11" t="s">
        <v>45</v>
      </c>
      <c r="X30" s="11" t="s">
        <v>263</v>
      </c>
      <c r="Y30" s="11" t="s">
        <v>264</v>
      </c>
      <c r="Z30" s="11" t="s">
        <v>2342</v>
      </c>
      <c r="AA30" s="11" t="s">
        <v>166</v>
      </c>
      <c r="AB30" s="11" t="s">
        <v>2353</v>
      </c>
      <c r="AC30" s="11" t="s">
        <v>96</v>
      </c>
      <c r="AE30" s="11" t="s">
        <v>45</v>
      </c>
      <c r="AF30" s="11" t="s">
        <v>207</v>
      </c>
      <c r="AJ30" s="11" t="s">
        <v>70</v>
      </c>
      <c r="AK30" s="11" t="s">
        <v>55</v>
      </c>
      <c r="AL30" s="11" t="s">
        <v>2975</v>
      </c>
      <c r="AM30" s="11">
        <v>11</v>
      </c>
      <c r="AR30" s="16" t="s">
        <v>80</v>
      </c>
    </row>
    <row r="31" spans="1:44" ht="60" customHeight="1" x14ac:dyDescent="0.2">
      <c r="A31" s="12" t="s">
        <v>36</v>
      </c>
      <c r="B31" s="11" t="s">
        <v>265</v>
      </c>
      <c r="C31" s="11" t="s">
        <v>266</v>
      </c>
      <c r="D31" s="11" t="s">
        <v>267</v>
      </c>
      <c r="E31" s="11" t="s">
        <v>268</v>
      </c>
      <c r="F31" s="11" t="s">
        <v>61</v>
      </c>
      <c r="G31" s="11" t="s">
        <v>269</v>
      </c>
      <c r="H31" s="11" t="s">
        <v>191</v>
      </c>
      <c r="I31" s="11" t="s">
        <v>43</v>
      </c>
      <c r="J31" s="11" t="s">
        <v>3005</v>
      </c>
      <c r="X31" s="11" t="s">
        <v>270</v>
      </c>
      <c r="Y31" s="11" t="s">
        <v>271</v>
      </c>
      <c r="Z31" s="11" t="s">
        <v>2345</v>
      </c>
      <c r="AA31" s="11" t="s">
        <v>166</v>
      </c>
      <c r="AB31" s="11" t="s">
        <v>2353</v>
      </c>
      <c r="AC31" s="11" t="s">
        <v>96</v>
      </c>
      <c r="AE31" s="11" t="s">
        <v>88</v>
      </c>
      <c r="AF31" s="11" t="s">
        <v>207</v>
      </c>
      <c r="AJ31" s="11" t="s">
        <v>70</v>
      </c>
      <c r="AK31" s="11" t="s">
        <v>55</v>
      </c>
      <c r="AR31" s="16" t="s">
        <v>102</v>
      </c>
    </row>
    <row r="32" spans="1:44" ht="60" customHeight="1" x14ac:dyDescent="0.2">
      <c r="A32" s="12" t="s">
        <v>36</v>
      </c>
      <c r="B32" s="11" t="s">
        <v>265</v>
      </c>
      <c r="C32" s="11" t="s">
        <v>272</v>
      </c>
      <c r="D32" s="11" t="s">
        <v>267</v>
      </c>
      <c r="E32" s="11" t="s">
        <v>268</v>
      </c>
      <c r="F32" s="11" t="s">
        <v>61</v>
      </c>
      <c r="G32" s="11" t="s">
        <v>269</v>
      </c>
      <c r="H32" s="11" t="s">
        <v>191</v>
      </c>
      <c r="I32" s="11" t="s">
        <v>43</v>
      </c>
      <c r="J32" s="11" t="s">
        <v>3005</v>
      </c>
      <c r="X32" s="11" t="s">
        <v>273</v>
      </c>
      <c r="Y32" s="11" t="s">
        <v>274</v>
      </c>
      <c r="Z32" s="11" t="s">
        <v>2345</v>
      </c>
      <c r="AA32" s="14" t="s">
        <v>69</v>
      </c>
      <c r="AB32" s="14" t="s">
        <v>2353</v>
      </c>
      <c r="AC32" s="11" t="s">
        <v>96</v>
      </c>
      <c r="AE32" s="11" t="s">
        <v>88</v>
      </c>
      <c r="AF32" s="11" t="s">
        <v>207</v>
      </c>
      <c r="AJ32" s="11" t="s">
        <v>70</v>
      </c>
      <c r="AK32" s="11" t="s">
        <v>55</v>
      </c>
      <c r="AR32" s="16" t="s">
        <v>102</v>
      </c>
    </row>
    <row r="33" spans="1:44" ht="60" customHeight="1" x14ac:dyDescent="0.2">
      <c r="A33" s="12" t="s">
        <v>36</v>
      </c>
      <c r="B33" s="11" t="s">
        <v>275</v>
      </c>
      <c r="C33" s="11">
        <v>2012</v>
      </c>
      <c r="D33" s="11" t="s">
        <v>276</v>
      </c>
      <c r="E33" s="11" t="s">
        <v>277</v>
      </c>
      <c r="F33" s="11" t="s">
        <v>61</v>
      </c>
      <c r="G33" s="11" t="s">
        <v>278</v>
      </c>
      <c r="H33" s="11" t="s">
        <v>44</v>
      </c>
      <c r="I33" s="11" t="s">
        <v>43</v>
      </c>
      <c r="J33" s="11" t="s">
        <v>44</v>
      </c>
      <c r="X33" s="11" t="s">
        <v>279</v>
      </c>
      <c r="Y33" s="11" t="s">
        <v>280</v>
      </c>
      <c r="Z33" s="11" t="s">
        <v>2345</v>
      </c>
      <c r="AA33" s="14" t="s">
        <v>69</v>
      </c>
      <c r="AB33" s="14" t="s">
        <v>2353</v>
      </c>
      <c r="AC33" s="11" t="s">
        <v>109</v>
      </c>
      <c r="AE33" s="11" t="s">
        <v>52</v>
      </c>
      <c r="AF33" s="11" t="s">
        <v>281</v>
      </c>
      <c r="AJ33" s="11" t="s">
        <v>54</v>
      </c>
      <c r="AK33" s="11" t="s">
        <v>55</v>
      </c>
      <c r="AR33" s="16" t="s">
        <v>102</v>
      </c>
    </row>
    <row r="34" spans="1:44" ht="60" customHeight="1" x14ac:dyDescent="0.2">
      <c r="A34" s="12" t="s">
        <v>36</v>
      </c>
      <c r="B34" s="11" t="s">
        <v>282</v>
      </c>
      <c r="C34" s="11">
        <v>2004</v>
      </c>
      <c r="D34" s="11" t="s">
        <v>283</v>
      </c>
      <c r="E34" s="11" t="s">
        <v>284</v>
      </c>
      <c r="F34" s="11" t="s">
        <v>40</v>
      </c>
      <c r="G34" s="11" t="s">
        <v>285</v>
      </c>
      <c r="H34" s="11" t="s">
        <v>286</v>
      </c>
      <c r="I34" s="11" t="s">
        <v>64</v>
      </c>
      <c r="J34" s="11" t="s">
        <v>46</v>
      </c>
      <c r="X34" s="11" t="s">
        <v>287</v>
      </c>
      <c r="Y34" s="11" t="s">
        <v>288</v>
      </c>
      <c r="Z34" s="11" t="s">
        <v>2342</v>
      </c>
      <c r="AA34" s="14" t="s">
        <v>69</v>
      </c>
      <c r="AB34" s="14" t="s">
        <v>2353</v>
      </c>
      <c r="AC34" s="11" t="s">
        <v>177</v>
      </c>
      <c r="AE34" s="11" t="s">
        <v>44</v>
      </c>
      <c r="AF34" s="11" t="s">
        <v>207</v>
      </c>
      <c r="AJ34" s="11" t="s">
        <v>70</v>
      </c>
      <c r="AK34" s="11" t="s">
        <v>55</v>
      </c>
      <c r="AR34" s="16" t="s">
        <v>89</v>
      </c>
    </row>
    <row r="35" spans="1:44" ht="60" customHeight="1" x14ac:dyDescent="0.2">
      <c r="A35" s="12" t="s">
        <v>36</v>
      </c>
      <c r="B35" s="11" t="s">
        <v>289</v>
      </c>
      <c r="C35" s="11">
        <v>1991</v>
      </c>
      <c r="D35" s="11" t="s">
        <v>290</v>
      </c>
      <c r="E35" s="11" t="s">
        <v>291</v>
      </c>
      <c r="F35" s="11" t="s">
        <v>40</v>
      </c>
      <c r="G35" s="11" t="s">
        <v>292</v>
      </c>
      <c r="H35" s="11" t="s">
        <v>286</v>
      </c>
      <c r="I35" s="11" t="s">
        <v>64</v>
      </c>
      <c r="J35" s="11" t="s">
        <v>44</v>
      </c>
      <c r="M35" s="11" t="s">
        <v>293</v>
      </c>
      <c r="N35" s="11" t="s">
        <v>294</v>
      </c>
      <c r="X35" s="11" t="s">
        <v>295</v>
      </c>
      <c r="Y35" s="11" t="s">
        <v>296</v>
      </c>
      <c r="Z35" s="11" t="s">
        <v>107</v>
      </c>
      <c r="AA35" s="14" t="s">
        <v>69</v>
      </c>
      <c r="AB35" s="14" t="s">
        <v>2352</v>
      </c>
      <c r="AC35" s="11" t="s">
        <v>96</v>
      </c>
      <c r="AE35" s="11" t="s">
        <v>52</v>
      </c>
      <c r="AF35" s="11" t="s">
        <v>207</v>
      </c>
      <c r="AG35" s="11" t="s">
        <v>79</v>
      </c>
      <c r="AJ35" s="11" t="s">
        <v>54</v>
      </c>
      <c r="AK35" s="11" t="s">
        <v>55</v>
      </c>
      <c r="AP35" s="11" t="s">
        <v>2955</v>
      </c>
      <c r="AQ35" s="11" t="s">
        <v>297</v>
      </c>
      <c r="AR35" s="16" t="s">
        <v>102</v>
      </c>
    </row>
    <row r="36" spans="1:44" ht="60" customHeight="1" x14ac:dyDescent="0.2">
      <c r="A36" s="12" t="s">
        <v>36</v>
      </c>
      <c r="B36" s="11" t="s">
        <v>298</v>
      </c>
      <c r="C36" s="11">
        <v>2014</v>
      </c>
      <c r="D36" s="11" t="s">
        <v>299</v>
      </c>
      <c r="E36" s="11" t="s">
        <v>300</v>
      </c>
      <c r="F36" s="11" t="s">
        <v>44</v>
      </c>
      <c r="G36" s="11" t="s">
        <v>301</v>
      </c>
      <c r="H36" s="11" t="s">
        <v>302</v>
      </c>
      <c r="I36" s="11" t="s">
        <v>64</v>
      </c>
      <c r="J36" s="11" t="s">
        <v>65</v>
      </c>
      <c r="K36" s="11">
        <v>26.7</v>
      </c>
      <c r="L36" s="11">
        <v>27.2</v>
      </c>
      <c r="M36" s="11">
        <v>26.3</v>
      </c>
      <c r="O36" s="11" t="s">
        <v>66</v>
      </c>
      <c r="P36" s="11">
        <v>0</v>
      </c>
      <c r="Q36" s="11">
        <v>100</v>
      </c>
      <c r="R36" s="11">
        <v>0</v>
      </c>
      <c r="S36" s="11">
        <v>100</v>
      </c>
      <c r="T36" s="11">
        <v>0</v>
      </c>
      <c r="U36" s="11">
        <v>100</v>
      </c>
      <c r="X36" s="11" t="s">
        <v>303</v>
      </c>
      <c r="Y36" s="11" t="s">
        <v>304</v>
      </c>
      <c r="Z36" s="11" t="s">
        <v>107</v>
      </c>
      <c r="AA36" s="14" t="s">
        <v>69</v>
      </c>
      <c r="AB36" s="14" t="s">
        <v>2352</v>
      </c>
      <c r="AC36" s="11" t="s">
        <v>48</v>
      </c>
      <c r="AE36" s="11" t="s">
        <v>52</v>
      </c>
      <c r="AF36" s="11" t="s">
        <v>207</v>
      </c>
      <c r="AG36" s="11" t="s">
        <v>79</v>
      </c>
      <c r="AJ36" s="11" t="s">
        <v>101</v>
      </c>
      <c r="AK36" s="11" t="s">
        <v>55</v>
      </c>
      <c r="AR36" s="16" t="s">
        <v>80</v>
      </c>
    </row>
    <row r="37" spans="1:44" ht="60" customHeight="1" x14ac:dyDescent="0.2">
      <c r="A37" s="12" t="s">
        <v>36</v>
      </c>
      <c r="B37" s="11" t="s">
        <v>305</v>
      </c>
      <c r="C37" s="11">
        <v>2004</v>
      </c>
      <c r="D37" s="11" t="s">
        <v>306</v>
      </c>
      <c r="E37" s="11" t="s">
        <v>307</v>
      </c>
      <c r="F37" s="11" t="s">
        <v>61</v>
      </c>
      <c r="G37" s="11" t="s">
        <v>308</v>
      </c>
      <c r="H37" s="11" t="s">
        <v>286</v>
      </c>
      <c r="I37" s="11" t="s">
        <v>64</v>
      </c>
      <c r="J37" s="11" t="s">
        <v>65</v>
      </c>
      <c r="K37" s="11">
        <v>30.9</v>
      </c>
      <c r="O37" s="11" t="s">
        <v>45</v>
      </c>
      <c r="P37" s="11">
        <f>100-Q37</f>
        <v>27.700000000000003</v>
      </c>
      <c r="Q37" s="11">
        <v>72.3</v>
      </c>
      <c r="X37" s="11" t="s">
        <v>309</v>
      </c>
      <c r="Y37" s="11" t="s">
        <v>310</v>
      </c>
      <c r="Z37" s="11" t="s">
        <v>2342</v>
      </c>
      <c r="AA37" s="14" t="s">
        <v>69</v>
      </c>
      <c r="AB37" s="14" t="s">
        <v>2353</v>
      </c>
      <c r="AC37" s="11" t="s">
        <v>96</v>
      </c>
      <c r="AE37" s="11" t="s">
        <v>45</v>
      </c>
      <c r="AF37" s="11" t="s">
        <v>53</v>
      </c>
      <c r="AJ37" s="11" t="s">
        <v>70</v>
      </c>
      <c r="AK37" s="11" t="s">
        <v>55</v>
      </c>
      <c r="AR37" s="16" t="s">
        <v>89</v>
      </c>
    </row>
    <row r="38" spans="1:44" ht="60" customHeight="1" x14ac:dyDescent="0.2">
      <c r="A38" s="12" t="s">
        <v>36</v>
      </c>
      <c r="B38" s="11" t="s">
        <v>311</v>
      </c>
      <c r="C38" s="11">
        <v>2016</v>
      </c>
      <c r="D38" s="11" t="s">
        <v>312</v>
      </c>
      <c r="E38" s="11" t="s">
        <v>313</v>
      </c>
      <c r="F38" s="11" t="s">
        <v>44</v>
      </c>
      <c r="G38" s="11" t="s">
        <v>314</v>
      </c>
      <c r="H38" s="11" t="s">
        <v>302</v>
      </c>
      <c r="I38" s="11" t="s">
        <v>43</v>
      </c>
      <c r="J38" s="11" t="s">
        <v>315</v>
      </c>
      <c r="L38" s="11" t="s">
        <v>316</v>
      </c>
      <c r="M38" s="11" t="s">
        <v>317</v>
      </c>
      <c r="O38" s="11" t="s">
        <v>66</v>
      </c>
      <c r="P38" s="11">
        <v>0</v>
      </c>
      <c r="Q38" s="11">
        <v>100</v>
      </c>
      <c r="R38" s="11">
        <v>0</v>
      </c>
      <c r="S38" s="11">
        <v>100</v>
      </c>
      <c r="T38" s="11">
        <v>0</v>
      </c>
      <c r="U38" s="11">
        <v>100</v>
      </c>
      <c r="X38" s="11" t="s">
        <v>318</v>
      </c>
      <c r="Y38" s="11" t="s">
        <v>319</v>
      </c>
      <c r="Z38" s="11" t="s">
        <v>2345</v>
      </c>
      <c r="AA38" s="11" t="s">
        <v>57</v>
      </c>
      <c r="AB38" s="11" t="s">
        <v>2340</v>
      </c>
      <c r="AC38" s="15" t="s">
        <v>96</v>
      </c>
      <c r="AE38" s="11" t="s">
        <v>52</v>
      </c>
      <c r="AF38" s="11" t="s">
        <v>112</v>
      </c>
      <c r="AJ38" s="11" t="s">
        <v>70</v>
      </c>
      <c r="AK38" s="11" t="s">
        <v>55</v>
      </c>
      <c r="AL38" s="11" t="s">
        <v>2940</v>
      </c>
      <c r="AM38" s="11">
        <v>8.9</v>
      </c>
      <c r="AR38" s="16" t="s">
        <v>80</v>
      </c>
    </row>
    <row r="39" spans="1:44" ht="60" customHeight="1" x14ac:dyDescent="0.2">
      <c r="A39" s="12" t="s">
        <v>36</v>
      </c>
      <c r="B39" s="11" t="s">
        <v>320</v>
      </c>
      <c r="C39" s="11">
        <v>1990</v>
      </c>
      <c r="D39" s="11" t="s">
        <v>321</v>
      </c>
      <c r="E39" s="11" t="s">
        <v>322</v>
      </c>
      <c r="F39" s="11" t="s">
        <v>40</v>
      </c>
      <c r="G39" s="11" t="s">
        <v>323</v>
      </c>
      <c r="H39" s="11" t="s">
        <v>324</v>
      </c>
      <c r="I39" s="11" t="s">
        <v>43</v>
      </c>
      <c r="J39" s="11" t="s">
        <v>44</v>
      </c>
      <c r="X39" s="11" t="s">
        <v>325</v>
      </c>
      <c r="Y39" s="11" t="s">
        <v>326</v>
      </c>
      <c r="Z39" s="11" t="s">
        <v>2345</v>
      </c>
      <c r="AA39" s="11" t="s">
        <v>57</v>
      </c>
      <c r="AB39" s="11" t="s">
        <v>2340</v>
      </c>
      <c r="AC39" s="11" t="s">
        <v>48</v>
      </c>
      <c r="AE39" s="11" t="s">
        <v>52</v>
      </c>
      <c r="AF39" s="11" t="s">
        <v>79</v>
      </c>
      <c r="AJ39" s="11" t="s">
        <v>54</v>
      </c>
      <c r="AK39" s="11" t="s">
        <v>55</v>
      </c>
      <c r="AR39" s="16" t="s">
        <v>89</v>
      </c>
    </row>
    <row r="40" spans="1:44" ht="60" customHeight="1" x14ac:dyDescent="0.2">
      <c r="A40" s="12" t="s">
        <v>36</v>
      </c>
      <c r="B40" s="11" t="s">
        <v>327</v>
      </c>
      <c r="C40" s="11">
        <v>1997</v>
      </c>
      <c r="D40" s="11" t="s">
        <v>328</v>
      </c>
      <c r="E40" s="11" t="s">
        <v>329</v>
      </c>
      <c r="F40" s="11" t="s">
        <v>61</v>
      </c>
      <c r="G40" s="11" t="s">
        <v>330</v>
      </c>
      <c r="H40" s="11" t="s">
        <v>331</v>
      </c>
      <c r="I40" s="11" t="s">
        <v>43</v>
      </c>
      <c r="J40" s="11" t="s">
        <v>44</v>
      </c>
      <c r="L40" s="11" t="s">
        <v>332</v>
      </c>
      <c r="M40" s="11" t="s">
        <v>333</v>
      </c>
      <c r="O40" s="11" t="s">
        <v>66</v>
      </c>
      <c r="P40" s="11">
        <v>0</v>
      </c>
      <c r="Q40" s="11">
        <v>100</v>
      </c>
      <c r="R40" s="11">
        <v>0</v>
      </c>
      <c r="S40" s="11">
        <v>100</v>
      </c>
      <c r="T40" s="11">
        <v>0</v>
      </c>
      <c r="U40" s="11">
        <v>100</v>
      </c>
      <c r="X40" s="11" t="s">
        <v>334</v>
      </c>
      <c r="Y40" s="11" t="s">
        <v>335</v>
      </c>
      <c r="Z40" s="11" t="s">
        <v>2342</v>
      </c>
      <c r="AA40" s="14" t="s">
        <v>69</v>
      </c>
      <c r="AB40" s="14" t="s">
        <v>2353</v>
      </c>
      <c r="AC40" s="11" t="s">
        <v>77</v>
      </c>
      <c r="AE40" s="11" t="s">
        <v>52</v>
      </c>
      <c r="AF40" s="11" t="s">
        <v>207</v>
      </c>
      <c r="AG40" s="11" t="s">
        <v>79</v>
      </c>
      <c r="AJ40" s="11" t="s">
        <v>54</v>
      </c>
      <c r="AK40" s="11" t="s">
        <v>55</v>
      </c>
      <c r="AR40" s="16" t="s">
        <v>80</v>
      </c>
    </row>
    <row r="41" spans="1:44" ht="57" customHeight="1" x14ac:dyDescent="0.2">
      <c r="A41" s="12" t="s">
        <v>36</v>
      </c>
      <c r="B41" s="11" t="s">
        <v>336</v>
      </c>
      <c r="C41" s="11">
        <v>2002</v>
      </c>
      <c r="D41" s="11" t="s">
        <v>337</v>
      </c>
      <c r="E41" s="11" t="s">
        <v>338</v>
      </c>
      <c r="F41" s="11" t="s">
        <v>40</v>
      </c>
      <c r="G41" s="11" t="s">
        <v>339</v>
      </c>
      <c r="H41" s="11" t="s">
        <v>331</v>
      </c>
      <c r="I41" s="11" t="s">
        <v>43</v>
      </c>
      <c r="J41" s="11" t="s">
        <v>65</v>
      </c>
      <c r="O41" s="11" t="s">
        <v>66</v>
      </c>
      <c r="P41" s="11">
        <v>0</v>
      </c>
      <c r="Q41" s="11">
        <v>100</v>
      </c>
      <c r="R41" s="11">
        <v>0</v>
      </c>
      <c r="S41" s="11">
        <v>100</v>
      </c>
      <c r="T41" s="11">
        <v>0</v>
      </c>
      <c r="U41" s="11">
        <v>100</v>
      </c>
      <c r="X41" s="11" t="s">
        <v>340</v>
      </c>
      <c r="Y41" s="11" t="s">
        <v>341</v>
      </c>
      <c r="Z41" s="11" t="s">
        <v>2342</v>
      </c>
      <c r="AA41" s="11" t="s">
        <v>158</v>
      </c>
      <c r="AB41" s="11" t="s">
        <v>2353</v>
      </c>
      <c r="AC41" s="11" t="s">
        <v>96</v>
      </c>
      <c r="AE41" s="11" t="s">
        <v>45</v>
      </c>
      <c r="AF41" s="11" t="s">
        <v>79</v>
      </c>
      <c r="AJ41" s="11" t="s">
        <v>45</v>
      </c>
      <c r="AK41" s="11" t="s">
        <v>159</v>
      </c>
      <c r="AL41" s="11" t="s">
        <v>2976</v>
      </c>
      <c r="AM41" s="11">
        <v>360</v>
      </c>
      <c r="AR41" s="16" t="s">
        <v>56</v>
      </c>
    </row>
    <row r="42" spans="1:44" ht="60" customHeight="1" x14ac:dyDescent="0.2">
      <c r="A42" s="12" t="s">
        <v>36</v>
      </c>
      <c r="B42" s="11" t="s">
        <v>342</v>
      </c>
      <c r="C42" s="11" t="s">
        <v>343</v>
      </c>
      <c r="D42" s="11" t="s">
        <v>344</v>
      </c>
      <c r="E42" s="11" t="s">
        <v>345</v>
      </c>
      <c r="F42" s="11" t="s">
        <v>61</v>
      </c>
      <c r="G42" s="11" t="s">
        <v>346</v>
      </c>
      <c r="H42" s="11" t="s">
        <v>324</v>
      </c>
      <c r="I42" s="11" t="s">
        <v>43</v>
      </c>
      <c r="J42" s="11" t="s">
        <v>3005</v>
      </c>
      <c r="X42" s="11" t="s">
        <v>348</v>
      </c>
      <c r="Y42" s="11" t="s">
        <v>349</v>
      </c>
      <c r="Z42" s="11" t="s">
        <v>2345</v>
      </c>
      <c r="AA42" s="11" t="s">
        <v>350</v>
      </c>
      <c r="AB42" s="11" t="s">
        <v>2353</v>
      </c>
      <c r="AC42" s="11" t="s">
        <v>109</v>
      </c>
      <c r="AE42" s="11" t="s">
        <v>52</v>
      </c>
      <c r="AF42" s="11" t="s">
        <v>44</v>
      </c>
      <c r="AI42" s="11" t="s">
        <v>351</v>
      </c>
      <c r="AJ42" s="11" t="s">
        <v>2988</v>
      </c>
      <c r="AK42" s="11" t="s">
        <v>55</v>
      </c>
      <c r="AR42" s="16" t="s">
        <v>102</v>
      </c>
    </row>
    <row r="43" spans="1:44" ht="60" customHeight="1" x14ac:dyDescent="0.2">
      <c r="A43" s="12" t="s">
        <v>36</v>
      </c>
      <c r="B43" s="11" t="s">
        <v>342</v>
      </c>
      <c r="C43" s="11" t="s">
        <v>352</v>
      </c>
      <c r="D43" s="11" t="s">
        <v>344</v>
      </c>
      <c r="E43" s="11" t="s">
        <v>345</v>
      </c>
      <c r="F43" s="11" t="s">
        <v>61</v>
      </c>
      <c r="G43" s="11" t="s">
        <v>346</v>
      </c>
      <c r="H43" s="11" t="s">
        <v>324</v>
      </c>
      <c r="I43" s="11" t="s">
        <v>43</v>
      </c>
      <c r="J43" s="11" t="s">
        <v>3005</v>
      </c>
      <c r="K43" s="11">
        <f>ROUND(((36.2*245)+(35.8*246))/(245+246),2)</f>
        <v>36</v>
      </c>
      <c r="L43" s="11">
        <v>36.200000000000003</v>
      </c>
      <c r="M43" s="11">
        <v>35.799999999999997</v>
      </c>
      <c r="X43" s="11" t="s">
        <v>353</v>
      </c>
      <c r="Y43" s="11" t="s">
        <v>354</v>
      </c>
      <c r="Z43" s="11" t="s">
        <v>2342</v>
      </c>
      <c r="AA43" s="11" t="s">
        <v>355</v>
      </c>
      <c r="AB43" s="11" t="s">
        <v>2353</v>
      </c>
      <c r="AC43" s="11" t="s">
        <v>177</v>
      </c>
      <c r="AE43" s="11" t="s">
        <v>52</v>
      </c>
      <c r="AF43" s="11" t="s">
        <v>180</v>
      </c>
      <c r="AJ43" s="11" t="s">
        <v>70</v>
      </c>
      <c r="AK43" s="11" t="s">
        <v>55</v>
      </c>
      <c r="AR43" s="16" t="s">
        <v>102</v>
      </c>
    </row>
    <row r="44" spans="1:44" ht="60" customHeight="1" x14ac:dyDescent="0.2">
      <c r="A44" s="12" t="s">
        <v>36</v>
      </c>
      <c r="B44" s="11" t="s">
        <v>342</v>
      </c>
      <c r="C44" s="11" t="s">
        <v>356</v>
      </c>
      <c r="D44" s="11" t="s">
        <v>344</v>
      </c>
      <c r="E44" s="11" t="s">
        <v>345</v>
      </c>
      <c r="F44" s="11" t="s">
        <v>61</v>
      </c>
      <c r="G44" s="11" t="s">
        <v>346</v>
      </c>
      <c r="H44" s="11" t="s">
        <v>324</v>
      </c>
      <c r="I44" s="11" t="s">
        <v>43</v>
      </c>
      <c r="J44" s="11" t="s">
        <v>3005</v>
      </c>
      <c r="K44" s="11">
        <f>ROUND(((34.1*406)+(33.4*405))/(405+406),2)</f>
        <v>33.75</v>
      </c>
      <c r="L44" s="11">
        <v>34.1</v>
      </c>
      <c r="M44" s="11">
        <v>33.4</v>
      </c>
      <c r="X44" s="11" t="s">
        <v>357</v>
      </c>
      <c r="Y44" s="11" t="s">
        <v>358</v>
      </c>
      <c r="Z44" s="11" t="s">
        <v>2342</v>
      </c>
      <c r="AA44" s="11" t="s">
        <v>350</v>
      </c>
      <c r="AB44" s="11" t="s">
        <v>2353</v>
      </c>
      <c r="AC44" s="11" t="s">
        <v>96</v>
      </c>
      <c r="AE44" s="11" t="s">
        <v>52</v>
      </c>
      <c r="AF44" s="11" t="s">
        <v>44</v>
      </c>
      <c r="AI44" s="11" t="s">
        <v>351</v>
      </c>
      <c r="AJ44" s="11" t="s">
        <v>2988</v>
      </c>
      <c r="AK44" s="11" t="s">
        <v>159</v>
      </c>
      <c r="AR44" s="16" t="s">
        <v>102</v>
      </c>
    </row>
    <row r="45" spans="1:44" ht="60" customHeight="1" x14ac:dyDescent="0.2">
      <c r="A45" s="12" t="s">
        <v>36</v>
      </c>
      <c r="B45" s="11" t="s">
        <v>359</v>
      </c>
      <c r="C45" s="11">
        <v>2017</v>
      </c>
      <c r="D45" s="11" t="s">
        <v>360</v>
      </c>
      <c r="E45" s="11" t="s">
        <v>361</v>
      </c>
      <c r="F45" s="11" t="s">
        <v>163</v>
      </c>
      <c r="G45" s="11" t="s">
        <v>362</v>
      </c>
      <c r="H45" s="11" t="s">
        <v>363</v>
      </c>
      <c r="I45" s="11" t="s">
        <v>43</v>
      </c>
      <c r="J45" s="11" t="s">
        <v>3005</v>
      </c>
      <c r="X45" s="11" t="s">
        <v>364</v>
      </c>
      <c r="Y45" s="11" t="s">
        <v>365</v>
      </c>
      <c r="Z45" s="11" t="s">
        <v>2342</v>
      </c>
      <c r="AA45" s="11" t="s">
        <v>166</v>
      </c>
      <c r="AB45" s="11" t="s">
        <v>2352</v>
      </c>
      <c r="AC45" s="11" t="s">
        <v>139</v>
      </c>
      <c r="AE45" s="11" t="s">
        <v>52</v>
      </c>
      <c r="AF45" s="11" t="s">
        <v>180</v>
      </c>
      <c r="AJ45" s="11" t="s">
        <v>54</v>
      </c>
      <c r="AK45" s="11" t="s">
        <v>159</v>
      </c>
      <c r="AQ45" s="11" t="s">
        <v>366</v>
      </c>
      <c r="AR45" s="16" t="s">
        <v>102</v>
      </c>
    </row>
    <row r="46" spans="1:44" ht="62.25" customHeight="1" x14ac:dyDescent="0.2">
      <c r="A46" s="12" t="s">
        <v>36</v>
      </c>
      <c r="B46" s="11" t="s">
        <v>367</v>
      </c>
      <c r="C46" s="11">
        <v>2005</v>
      </c>
      <c r="D46" s="11" t="s">
        <v>368</v>
      </c>
      <c r="E46" s="11" t="s">
        <v>369</v>
      </c>
      <c r="F46" s="11" t="s">
        <v>40</v>
      </c>
      <c r="G46" s="11" t="s">
        <v>370</v>
      </c>
      <c r="H46" s="11" t="s">
        <v>63</v>
      </c>
      <c r="I46" s="11" t="s">
        <v>43</v>
      </c>
      <c r="J46" s="11" t="s">
        <v>46</v>
      </c>
      <c r="X46" s="11" t="s">
        <v>371</v>
      </c>
      <c r="Y46" s="11" t="s">
        <v>372</v>
      </c>
      <c r="Z46" s="11" t="s">
        <v>2342</v>
      </c>
      <c r="AA46" s="11" t="s">
        <v>158</v>
      </c>
      <c r="AB46" s="11" t="s">
        <v>2353</v>
      </c>
      <c r="AC46" s="11" t="s">
        <v>139</v>
      </c>
      <c r="AE46" s="11" t="s">
        <v>52</v>
      </c>
      <c r="AF46" s="11" t="s">
        <v>79</v>
      </c>
      <c r="AG46" s="11" t="s">
        <v>207</v>
      </c>
      <c r="AJ46" s="11" t="s">
        <v>101</v>
      </c>
      <c r="AK46" s="11" t="s">
        <v>159</v>
      </c>
      <c r="AQ46" s="11" t="s">
        <v>373</v>
      </c>
      <c r="AR46" s="16" t="s">
        <v>102</v>
      </c>
    </row>
    <row r="47" spans="1:44" ht="60" customHeight="1" x14ac:dyDescent="0.2">
      <c r="A47" s="12" t="s">
        <v>36</v>
      </c>
      <c r="B47" s="11" t="s">
        <v>374</v>
      </c>
      <c r="C47" s="11">
        <v>2003</v>
      </c>
      <c r="D47" s="11" t="s">
        <v>375</v>
      </c>
      <c r="E47" s="11" t="s">
        <v>376</v>
      </c>
      <c r="F47" s="11" t="s">
        <v>40</v>
      </c>
      <c r="G47" s="11" t="s">
        <v>377</v>
      </c>
      <c r="H47" s="11" t="s">
        <v>63</v>
      </c>
      <c r="I47" s="11" t="s">
        <v>43</v>
      </c>
      <c r="J47" s="11" t="s">
        <v>65</v>
      </c>
      <c r="K47" s="11">
        <v>53</v>
      </c>
      <c r="L47" s="11">
        <v>53</v>
      </c>
      <c r="M47" s="11">
        <v>53</v>
      </c>
      <c r="O47" s="11" t="s">
        <v>76</v>
      </c>
      <c r="P47" s="11">
        <f>100-Q47</f>
        <v>10.200000000000003</v>
      </c>
      <c r="Q47" s="11">
        <v>89.8</v>
      </c>
      <c r="R47" s="11">
        <v>9.3000000000000007</v>
      </c>
      <c r="S47" s="11">
        <v>90.7</v>
      </c>
      <c r="T47" s="11">
        <v>7.7</v>
      </c>
      <c r="U47" s="11">
        <v>92.3</v>
      </c>
      <c r="X47" s="11" t="s">
        <v>378</v>
      </c>
      <c r="Y47" s="11" t="s">
        <v>379</v>
      </c>
      <c r="Z47" s="11" t="s">
        <v>107</v>
      </c>
      <c r="AA47" s="11" t="s">
        <v>69</v>
      </c>
      <c r="AB47" s="11" t="s">
        <v>2353</v>
      </c>
      <c r="AC47" s="11" t="s">
        <v>48</v>
      </c>
      <c r="AE47" s="11" t="s">
        <v>52</v>
      </c>
      <c r="AF47" s="11" t="s">
        <v>207</v>
      </c>
      <c r="AJ47" s="11" t="s">
        <v>54</v>
      </c>
      <c r="AK47" s="11" t="s">
        <v>55</v>
      </c>
      <c r="AR47" s="16" t="s">
        <v>89</v>
      </c>
    </row>
    <row r="48" spans="1:44" ht="60" customHeight="1" x14ac:dyDescent="0.2">
      <c r="A48" s="12" t="s">
        <v>36</v>
      </c>
      <c r="B48" s="11" t="s">
        <v>380</v>
      </c>
      <c r="C48" s="11">
        <v>2013</v>
      </c>
      <c r="D48" s="11" t="s">
        <v>381</v>
      </c>
      <c r="E48" s="11" t="s">
        <v>382</v>
      </c>
      <c r="F48" s="11" t="s">
        <v>40</v>
      </c>
      <c r="G48" s="11" t="s">
        <v>383</v>
      </c>
      <c r="H48" s="11" t="s">
        <v>75</v>
      </c>
      <c r="I48" s="11" t="s">
        <v>64</v>
      </c>
      <c r="J48" s="11" t="s">
        <v>44</v>
      </c>
      <c r="K48" s="11">
        <v>74</v>
      </c>
      <c r="M48" s="11">
        <v>75</v>
      </c>
      <c r="N48" s="11">
        <v>73</v>
      </c>
      <c r="O48" s="11" t="s">
        <v>47</v>
      </c>
      <c r="P48" s="11">
        <v>0</v>
      </c>
      <c r="Q48" s="11">
        <v>100</v>
      </c>
      <c r="T48" s="11">
        <v>0</v>
      </c>
      <c r="U48" s="11">
        <v>100</v>
      </c>
      <c r="V48" s="11">
        <v>0</v>
      </c>
      <c r="W48" s="13">
        <v>100</v>
      </c>
      <c r="X48" s="11" t="s">
        <v>384</v>
      </c>
      <c r="Y48" s="11" t="s">
        <v>385</v>
      </c>
      <c r="Z48" s="11" t="s">
        <v>2345</v>
      </c>
      <c r="AA48" s="15" t="s">
        <v>158</v>
      </c>
      <c r="AB48" s="11" t="s">
        <v>2353</v>
      </c>
      <c r="AC48" s="11" t="s">
        <v>109</v>
      </c>
      <c r="AE48" s="11" t="s">
        <v>88</v>
      </c>
      <c r="AF48" s="11" t="s">
        <v>386</v>
      </c>
      <c r="AJ48" s="11" t="s">
        <v>54</v>
      </c>
      <c r="AK48" s="11" t="s">
        <v>55</v>
      </c>
      <c r="AR48" s="16" t="s">
        <v>89</v>
      </c>
    </row>
    <row r="49" spans="1:44" ht="60" customHeight="1" x14ac:dyDescent="0.2">
      <c r="A49" s="12" t="s">
        <v>36</v>
      </c>
      <c r="B49" s="11" t="s">
        <v>387</v>
      </c>
      <c r="C49" s="11" t="s">
        <v>388</v>
      </c>
      <c r="D49" s="11" t="s">
        <v>389</v>
      </c>
      <c r="E49" s="11" t="s">
        <v>390</v>
      </c>
      <c r="F49" s="11" t="s">
        <v>61</v>
      </c>
      <c r="G49" s="11" t="s">
        <v>391</v>
      </c>
      <c r="H49" s="11" t="s">
        <v>198</v>
      </c>
      <c r="I49" s="11" t="s">
        <v>43</v>
      </c>
      <c r="J49" s="11" t="s">
        <v>3005</v>
      </c>
      <c r="K49" s="11">
        <v>53</v>
      </c>
      <c r="L49" s="11">
        <v>52.7</v>
      </c>
      <c r="M49" s="11">
        <v>52.5</v>
      </c>
      <c r="O49" s="11" t="s">
        <v>47</v>
      </c>
      <c r="P49" s="11">
        <f>ROUND(((228+230)/(682+682)*100),2)</f>
        <v>33.58</v>
      </c>
      <c r="Q49" s="11">
        <f>100-P49</f>
        <v>66.42</v>
      </c>
      <c r="R49" s="11">
        <v>33.4</v>
      </c>
      <c r="S49" s="11">
        <v>66.599999999999994</v>
      </c>
      <c r="T49" s="11">
        <v>33.700000000000003</v>
      </c>
      <c r="U49" s="11">
        <v>66.3</v>
      </c>
      <c r="X49" s="11" t="s">
        <v>392</v>
      </c>
      <c r="Y49" s="11" t="s">
        <v>393</v>
      </c>
      <c r="Z49" s="11" t="s">
        <v>2342</v>
      </c>
      <c r="AA49" s="11" t="s">
        <v>69</v>
      </c>
      <c r="AB49" s="11" t="s">
        <v>2352</v>
      </c>
      <c r="AC49" s="11" t="s">
        <v>96</v>
      </c>
      <c r="AE49" s="11" t="s">
        <v>52</v>
      </c>
      <c r="AF49" s="11" t="s">
        <v>207</v>
      </c>
      <c r="AJ49" s="11" t="s">
        <v>70</v>
      </c>
      <c r="AK49" s="11" t="s">
        <v>55</v>
      </c>
      <c r="AQ49" s="11" t="s">
        <v>394</v>
      </c>
      <c r="AR49" s="16" t="s">
        <v>80</v>
      </c>
    </row>
    <row r="50" spans="1:44" ht="60" customHeight="1" x14ac:dyDescent="0.2">
      <c r="A50" s="12" t="s">
        <v>36</v>
      </c>
      <c r="B50" s="11" t="s">
        <v>387</v>
      </c>
      <c r="C50" s="11" t="s">
        <v>395</v>
      </c>
      <c r="D50" s="11" t="s">
        <v>389</v>
      </c>
      <c r="E50" s="11" t="s">
        <v>390</v>
      </c>
      <c r="F50" s="11" t="s">
        <v>61</v>
      </c>
      <c r="G50" s="11" t="s">
        <v>396</v>
      </c>
      <c r="H50" s="11" t="s">
        <v>42</v>
      </c>
      <c r="I50" s="11" t="s">
        <v>43</v>
      </c>
      <c r="J50" s="11" t="s">
        <v>3005</v>
      </c>
      <c r="K50" s="11">
        <v>67</v>
      </c>
      <c r="L50" s="11">
        <v>66.7</v>
      </c>
      <c r="M50" s="11">
        <v>66.3</v>
      </c>
      <c r="O50" s="11" t="s">
        <v>47</v>
      </c>
      <c r="P50" s="11">
        <f>ROUND(((245+241)/(333+338)*100),2)</f>
        <v>72.430000000000007</v>
      </c>
      <c r="Q50" s="11">
        <f>100-P50</f>
        <v>27.569999999999993</v>
      </c>
      <c r="R50" s="11">
        <f>ROUND(241/333*100, 1)</f>
        <v>72.400000000000006</v>
      </c>
      <c r="S50" s="11">
        <f>ROUND(92/333*100, 1)</f>
        <v>27.6</v>
      </c>
      <c r="T50" s="11">
        <f>ROUND(245/338*100, 1)</f>
        <v>72.5</v>
      </c>
      <c r="U50" s="11">
        <f>ROUND(93/338*100, 1)</f>
        <v>27.5</v>
      </c>
      <c r="X50" s="11" t="s">
        <v>397</v>
      </c>
      <c r="Y50" s="11" t="s">
        <v>398</v>
      </c>
      <c r="Z50" s="11" t="s">
        <v>2342</v>
      </c>
      <c r="AA50" s="11" t="s">
        <v>69</v>
      </c>
      <c r="AB50" s="11" t="s">
        <v>2353</v>
      </c>
      <c r="AC50" s="11" t="s">
        <v>96</v>
      </c>
      <c r="AE50" s="11" t="s">
        <v>52</v>
      </c>
      <c r="AF50" s="11" t="s">
        <v>207</v>
      </c>
      <c r="AJ50" s="11" t="s">
        <v>70</v>
      </c>
      <c r="AK50" s="11" t="s">
        <v>55</v>
      </c>
      <c r="AR50" s="16" t="s">
        <v>80</v>
      </c>
    </row>
    <row r="51" spans="1:44" ht="60" customHeight="1" x14ac:dyDescent="0.2">
      <c r="A51" s="12" t="s">
        <v>36</v>
      </c>
      <c r="B51" s="11" t="s">
        <v>253</v>
      </c>
      <c r="C51" s="11">
        <v>2008</v>
      </c>
      <c r="D51" s="11" t="s">
        <v>399</v>
      </c>
      <c r="E51" s="11" t="s">
        <v>400</v>
      </c>
      <c r="F51" s="11" t="s">
        <v>40</v>
      </c>
      <c r="G51" s="11" t="s">
        <v>401</v>
      </c>
      <c r="H51" s="11" t="s">
        <v>63</v>
      </c>
      <c r="I51" s="11" t="s">
        <v>43</v>
      </c>
      <c r="J51" s="11" t="s">
        <v>46</v>
      </c>
      <c r="K51" s="11">
        <v>58.5</v>
      </c>
      <c r="L51" s="11">
        <v>58.7</v>
      </c>
      <c r="M51" s="11">
        <v>58.2</v>
      </c>
      <c r="O51" s="11" t="s">
        <v>47</v>
      </c>
      <c r="P51" s="11">
        <v>51</v>
      </c>
      <c r="Q51" s="11">
        <v>49</v>
      </c>
      <c r="R51" s="11">
        <v>52</v>
      </c>
      <c r="S51" s="11">
        <v>48</v>
      </c>
      <c r="T51" s="11">
        <v>49</v>
      </c>
      <c r="U51" s="11">
        <v>51</v>
      </c>
      <c r="X51" s="11" t="s">
        <v>402</v>
      </c>
      <c r="Y51" s="11" t="s">
        <v>403</v>
      </c>
      <c r="Z51" s="11" t="s">
        <v>2342</v>
      </c>
      <c r="AA51" s="11" t="s">
        <v>99</v>
      </c>
      <c r="AB51" s="11" t="s">
        <v>2353</v>
      </c>
      <c r="AC51" s="11" t="s">
        <v>96</v>
      </c>
      <c r="AE51" s="11" t="s">
        <v>52</v>
      </c>
      <c r="AF51" s="11" t="s">
        <v>100</v>
      </c>
      <c r="AJ51" s="11" t="s">
        <v>54</v>
      </c>
      <c r="AK51" s="11" t="s">
        <v>55</v>
      </c>
      <c r="AL51" s="11" t="s">
        <v>2977</v>
      </c>
      <c r="AM51" s="11">
        <v>18</v>
      </c>
      <c r="AR51" s="16" t="s">
        <v>102</v>
      </c>
    </row>
    <row r="52" spans="1:44" ht="60" customHeight="1" x14ac:dyDescent="0.2">
      <c r="A52" s="12" t="s">
        <v>36</v>
      </c>
      <c r="B52" s="11" t="s">
        <v>404</v>
      </c>
      <c r="C52" s="11">
        <v>2006</v>
      </c>
      <c r="D52" s="11" t="s">
        <v>405</v>
      </c>
      <c r="E52" s="11" t="s">
        <v>406</v>
      </c>
      <c r="F52" s="11" t="s">
        <v>61</v>
      </c>
      <c r="G52" s="11" t="s">
        <v>407</v>
      </c>
      <c r="H52" s="11" t="s">
        <v>408</v>
      </c>
      <c r="I52" s="11" t="s">
        <v>43</v>
      </c>
      <c r="J52" s="11" t="s">
        <v>44</v>
      </c>
      <c r="K52" s="11">
        <f>ROUND((67.5*(14)+60.05*(39))/(14+39),2)</f>
        <v>62.02</v>
      </c>
      <c r="M52" s="11">
        <f xml:space="preserve"> ROUND((72*(7)+64*(17))/(7+17),2)</f>
        <v>66.33</v>
      </c>
      <c r="N52" s="11">
        <f>ROUND((57*(22)+63*(7))/(22+7),2)</f>
        <v>58.45</v>
      </c>
      <c r="O52" s="11" t="s">
        <v>47</v>
      </c>
      <c r="P52" s="11">
        <f>ROUND((4+14+3+10)/53*100,2)</f>
        <v>58.49</v>
      </c>
      <c r="Q52" s="11">
        <f>100-P52</f>
        <v>41.51</v>
      </c>
      <c r="T52" s="11">
        <f>ROUND((4+10)/24*100,2)</f>
        <v>58.33</v>
      </c>
      <c r="U52" s="11">
        <f>100-T52</f>
        <v>41.67</v>
      </c>
      <c r="V52" s="11">
        <f>ROUND((14+3)/29*100,2)</f>
        <v>58.62</v>
      </c>
      <c r="W52" s="13">
        <f>100-V52</f>
        <v>41.38</v>
      </c>
      <c r="X52" s="11" t="s">
        <v>409</v>
      </c>
      <c r="Y52" s="11" t="s">
        <v>410</v>
      </c>
      <c r="Z52" s="11" t="s">
        <v>107</v>
      </c>
      <c r="AA52" s="11" t="s">
        <v>57</v>
      </c>
      <c r="AB52" s="11" t="s">
        <v>2340</v>
      </c>
      <c r="AC52" s="11" t="s">
        <v>77</v>
      </c>
      <c r="AE52" s="11" t="s">
        <v>52</v>
      </c>
      <c r="AF52" s="11" t="s">
        <v>44</v>
      </c>
      <c r="AI52" s="11" t="s">
        <v>411</v>
      </c>
      <c r="AJ52" s="11" t="s">
        <v>54</v>
      </c>
      <c r="AK52" s="11" t="s">
        <v>55</v>
      </c>
      <c r="AR52" s="16" t="s">
        <v>80</v>
      </c>
    </row>
    <row r="53" spans="1:44" ht="60" customHeight="1" x14ac:dyDescent="0.2">
      <c r="A53" s="12" t="s">
        <v>36</v>
      </c>
      <c r="B53" s="11" t="s">
        <v>412</v>
      </c>
      <c r="C53" s="11">
        <v>2001</v>
      </c>
      <c r="D53" s="11" t="s">
        <v>413</v>
      </c>
      <c r="E53" s="11" t="s">
        <v>414</v>
      </c>
      <c r="F53" s="11" t="s">
        <v>61</v>
      </c>
      <c r="G53" s="11" t="s">
        <v>415</v>
      </c>
      <c r="H53" s="11" t="s">
        <v>302</v>
      </c>
      <c r="I53" s="11" t="s">
        <v>43</v>
      </c>
      <c r="J53" s="11" t="s">
        <v>46</v>
      </c>
      <c r="K53" s="11" t="s">
        <v>416</v>
      </c>
      <c r="L53" s="11" t="s">
        <v>417</v>
      </c>
      <c r="M53" s="11" t="s">
        <v>418</v>
      </c>
      <c r="O53" s="11" t="s">
        <v>76</v>
      </c>
      <c r="P53" s="15">
        <f>(26+21)/(27+23)*100</f>
        <v>94</v>
      </c>
      <c r="Q53" s="11">
        <f>100-P53</f>
        <v>6</v>
      </c>
      <c r="R53" s="11">
        <v>96</v>
      </c>
      <c r="S53" s="11">
        <v>4</v>
      </c>
      <c r="T53" s="11">
        <v>91</v>
      </c>
      <c r="U53" s="11">
        <v>9</v>
      </c>
      <c r="X53" s="11" t="s">
        <v>419</v>
      </c>
      <c r="Y53" s="11" t="s">
        <v>420</v>
      </c>
      <c r="Z53" s="11" t="s">
        <v>107</v>
      </c>
      <c r="AA53" s="11" t="s">
        <v>166</v>
      </c>
      <c r="AB53" s="11" t="s">
        <v>2353</v>
      </c>
      <c r="AC53" s="11" t="s">
        <v>96</v>
      </c>
      <c r="AE53" s="15" t="s">
        <v>52</v>
      </c>
      <c r="AF53" s="11" t="s">
        <v>53</v>
      </c>
      <c r="AJ53" s="11" t="s">
        <v>54</v>
      </c>
      <c r="AK53" s="11" t="s">
        <v>55</v>
      </c>
      <c r="AR53" s="16" t="s">
        <v>102</v>
      </c>
    </row>
    <row r="54" spans="1:44" ht="60" customHeight="1" x14ac:dyDescent="0.2">
      <c r="A54" s="12" t="s">
        <v>36</v>
      </c>
      <c r="B54" s="11" t="s">
        <v>120</v>
      </c>
      <c r="C54" s="11" t="s">
        <v>421</v>
      </c>
      <c r="D54" s="11" t="s">
        <v>422</v>
      </c>
      <c r="E54" s="11" t="s">
        <v>423</v>
      </c>
      <c r="F54" s="11" t="s">
        <v>40</v>
      </c>
      <c r="G54" s="11" t="s">
        <v>424</v>
      </c>
      <c r="H54" s="11" t="s">
        <v>286</v>
      </c>
      <c r="I54" s="11" t="s">
        <v>64</v>
      </c>
      <c r="J54" s="11" t="s">
        <v>44</v>
      </c>
      <c r="K54" s="11">
        <f>ROUND(((43.3*(912)+45.8*(900)+53.7*(908)+49.3*(903))/(912+900+908+903)),2)</f>
        <v>48.02</v>
      </c>
      <c r="O54" s="11" t="s">
        <v>76</v>
      </c>
      <c r="P54" s="11">
        <f>100-Q54</f>
        <v>40.19</v>
      </c>
      <c r="Q54" s="11">
        <f>ROUND((582+620+463+502)/(912+900+908+903)*100,2)</f>
        <v>59.81</v>
      </c>
      <c r="X54" s="11" t="s">
        <v>425</v>
      </c>
      <c r="Y54" s="11" t="s">
        <v>426</v>
      </c>
      <c r="Z54" s="11" t="s">
        <v>2342</v>
      </c>
      <c r="AA54" s="11" t="s">
        <v>69</v>
      </c>
      <c r="AB54" s="11" t="s">
        <v>2352</v>
      </c>
      <c r="AC54" s="11" t="s">
        <v>96</v>
      </c>
      <c r="AE54" s="11" t="s">
        <v>45</v>
      </c>
      <c r="AF54" s="11" t="s">
        <v>386</v>
      </c>
      <c r="AJ54" s="11" t="s">
        <v>45</v>
      </c>
      <c r="AK54" s="11" t="s">
        <v>55</v>
      </c>
      <c r="AR54" s="16" t="s">
        <v>89</v>
      </c>
    </row>
    <row r="55" spans="1:44" ht="60" customHeight="1" x14ac:dyDescent="0.2">
      <c r="A55" s="12" t="s">
        <v>36</v>
      </c>
      <c r="B55" s="11" t="s">
        <v>427</v>
      </c>
      <c r="C55" s="11">
        <v>2012</v>
      </c>
      <c r="D55" s="11" t="s">
        <v>428</v>
      </c>
      <c r="E55" s="11" t="s">
        <v>429</v>
      </c>
      <c r="F55" s="11" t="s">
        <v>61</v>
      </c>
      <c r="G55" s="11" t="s">
        <v>430</v>
      </c>
      <c r="H55" s="11" t="s">
        <v>198</v>
      </c>
      <c r="I55" s="11" t="s">
        <v>43</v>
      </c>
      <c r="J55" s="11" t="s">
        <v>3005</v>
      </c>
      <c r="K55" s="19"/>
      <c r="O55" s="11" t="s">
        <v>47</v>
      </c>
      <c r="X55" s="11" t="s">
        <v>431</v>
      </c>
      <c r="Y55" s="11" t="s">
        <v>432</v>
      </c>
      <c r="Z55" s="11" t="s">
        <v>2342</v>
      </c>
      <c r="AA55" s="11" t="s">
        <v>69</v>
      </c>
      <c r="AB55" s="11" t="s">
        <v>2352</v>
      </c>
      <c r="AC55" s="11" t="s">
        <v>96</v>
      </c>
      <c r="AE55" s="11" t="s">
        <v>88</v>
      </c>
      <c r="AF55" s="11" t="s">
        <v>180</v>
      </c>
      <c r="AJ55" s="11" t="s">
        <v>70</v>
      </c>
      <c r="AK55" s="11" t="s">
        <v>55</v>
      </c>
      <c r="AP55" s="11" t="s">
        <v>2956</v>
      </c>
      <c r="AQ55" s="11" t="s">
        <v>2999</v>
      </c>
      <c r="AR55" s="16" t="s">
        <v>80</v>
      </c>
    </row>
    <row r="56" spans="1:44" ht="60" customHeight="1" x14ac:dyDescent="0.2">
      <c r="A56" s="12" t="s">
        <v>36</v>
      </c>
      <c r="B56" s="11" t="s">
        <v>433</v>
      </c>
      <c r="C56" s="11">
        <v>1995</v>
      </c>
      <c r="D56" s="11" t="s">
        <v>434</v>
      </c>
      <c r="E56" s="11" t="s">
        <v>435</v>
      </c>
      <c r="F56" s="11" t="s">
        <v>436</v>
      </c>
      <c r="G56" s="11" t="s">
        <v>437</v>
      </c>
      <c r="H56" s="11" t="s">
        <v>44</v>
      </c>
      <c r="I56" s="11" t="s">
        <v>64</v>
      </c>
      <c r="J56" s="11" t="s">
        <v>44</v>
      </c>
      <c r="O56" s="11" t="s">
        <v>76</v>
      </c>
      <c r="P56" s="11">
        <v>63.3</v>
      </c>
      <c r="Q56" s="11">
        <f>100-P56</f>
        <v>36.700000000000003</v>
      </c>
      <c r="X56" s="11" t="s">
        <v>438</v>
      </c>
      <c r="Y56" s="11" t="s">
        <v>439</v>
      </c>
      <c r="Z56" s="11" t="s">
        <v>2342</v>
      </c>
      <c r="AA56" s="11" t="s">
        <v>69</v>
      </c>
      <c r="AB56" s="11" t="s">
        <v>2352</v>
      </c>
      <c r="AC56" s="11" t="s">
        <v>77</v>
      </c>
      <c r="AE56" s="11" t="s">
        <v>52</v>
      </c>
      <c r="AF56" s="11" t="s">
        <v>44</v>
      </c>
      <c r="AI56" s="11" t="s">
        <v>440</v>
      </c>
      <c r="AJ56" s="11" t="s">
        <v>70</v>
      </c>
      <c r="AK56" s="11" t="s">
        <v>55</v>
      </c>
      <c r="AR56" s="16" t="s">
        <v>89</v>
      </c>
    </row>
    <row r="57" spans="1:44" ht="60" customHeight="1" x14ac:dyDescent="0.2">
      <c r="A57" s="12" t="s">
        <v>36</v>
      </c>
      <c r="B57" s="11" t="s">
        <v>441</v>
      </c>
      <c r="C57" s="11">
        <v>2001</v>
      </c>
      <c r="D57" s="11" t="s">
        <v>442</v>
      </c>
      <c r="E57" s="11" t="s">
        <v>443</v>
      </c>
      <c r="F57" s="11" t="s">
        <v>61</v>
      </c>
      <c r="G57" s="11" t="s">
        <v>444</v>
      </c>
      <c r="H57" s="11" t="s">
        <v>63</v>
      </c>
      <c r="I57" s="11" t="s">
        <v>43</v>
      </c>
      <c r="J57" s="11" t="s">
        <v>46</v>
      </c>
      <c r="O57" s="15" t="s">
        <v>47</v>
      </c>
      <c r="P57" s="11">
        <v>27.9</v>
      </c>
      <c r="Q57" s="11">
        <v>72.099999999999994</v>
      </c>
      <c r="R57" s="11">
        <v>27.7</v>
      </c>
      <c r="S57" s="11">
        <v>72.3</v>
      </c>
      <c r="T57" s="11">
        <v>28.1</v>
      </c>
      <c r="U57" s="11">
        <v>71.900000000000006</v>
      </c>
      <c r="X57" s="11" t="s">
        <v>445</v>
      </c>
      <c r="Y57" s="20" t="s">
        <v>446</v>
      </c>
      <c r="Z57" s="11" t="s">
        <v>2342</v>
      </c>
      <c r="AA57" s="11" t="s">
        <v>166</v>
      </c>
      <c r="AB57" s="11" t="s">
        <v>2353</v>
      </c>
      <c r="AC57" s="11" t="s">
        <v>139</v>
      </c>
      <c r="AE57" s="11" t="s">
        <v>88</v>
      </c>
      <c r="AF57" s="11" t="s">
        <v>207</v>
      </c>
      <c r="AJ57" s="11" t="s">
        <v>54</v>
      </c>
      <c r="AK57" s="11" t="s">
        <v>55</v>
      </c>
      <c r="AL57" s="11" t="s">
        <v>2941</v>
      </c>
      <c r="AM57" s="11">
        <v>13.9</v>
      </c>
      <c r="AR57" s="16" t="s">
        <v>89</v>
      </c>
    </row>
    <row r="58" spans="1:44" ht="60" customHeight="1" x14ac:dyDescent="0.2">
      <c r="A58" s="12" t="s">
        <v>36</v>
      </c>
      <c r="B58" s="11" t="s">
        <v>447</v>
      </c>
      <c r="C58" s="11">
        <v>1986</v>
      </c>
      <c r="D58" s="11" t="s">
        <v>448</v>
      </c>
      <c r="E58" s="11" t="s">
        <v>449</v>
      </c>
      <c r="F58" s="11" t="s">
        <v>163</v>
      </c>
      <c r="G58" s="11" t="s">
        <v>450</v>
      </c>
      <c r="H58" s="11" t="s">
        <v>63</v>
      </c>
      <c r="I58" s="11" t="s">
        <v>43</v>
      </c>
      <c r="J58" s="11" t="s">
        <v>46</v>
      </c>
      <c r="L58" s="11" t="s">
        <v>451</v>
      </c>
      <c r="M58" s="11" t="s">
        <v>452</v>
      </c>
      <c r="O58" s="11" t="s">
        <v>45</v>
      </c>
      <c r="P58" s="11">
        <f>100-Q58</f>
        <v>28.069999999999993</v>
      </c>
      <c r="Q58" s="11">
        <f>ROUND(((18+23)/(29+28)*100),2)</f>
        <v>71.930000000000007</v>
      </c>
      <c r="R58" s="11">
        <f>100-S58</f>
        <v>37.9</v>
      </c>
      <c r="S58" s="11">
        <f>ROUND(18/29*100,1)</f>
        <v>62.1</v>
      </c>
      <c r="T58" s="11">
        <f>100-U58</f>
        <v>17.900000000000006</v>
      </c>
      <c r="U58" s="11">
        <f>ROUND(23/28*100,1)</f>
        <v>82.1</v>
      </c>
      <c r="X58" s="11" t="s">
        <v>453</v>
      </c>
      <c r="Y58" s="20" t="s">
        <v>454</v>
      </c>
      <c r="Z58" s="11" t="s">
        <v>2345</v>
      </c>
      <c r="AA58" s="11" t="s">
        <v>57</v>
      </c>
      <c r="AB58" s="11" t="s">
        <v>2352</v>
      </c>
      <c r="AC58" s="11" t="s">
        <v>48</v>
      </c>
      <c r="AE58" s="11" t="s">
        <v>88</v>
      </c>
      <c r="AF58" s="11" t="s">
        <v>79</v>
      </c>
      <c r="AJ58" s="11" t="s">
        <v>54</v>
      </c>
      <c r="AK58" s="11" t="s">
        <v>55</v>
      </c>
      <c r="AQ58" s="11" t="s">
        <v>455</v>
      </c>
      <c r="AR58" s="16" t="s">
        <v>102</v>
      </c>
    </row>
    <row r="59" spans="1:44" ht="60" customHeight="1" x14ac:dyDescent="0.2">
      <c r="A59" s="12" t="s">
        <v>36</v>
      </c>
      <c r="B59" s="11" t="s">
        <v>456</v>
      </c>
      <c r="C59" s="11">
        <v>2013</v>
      </c>
      <c r="D59" s="11" t="s">
        <v>457</v>
      </c>
      <c r="E59" s="11" t="s">
        <v>458</v>
      </c>
      <c r="F59" s="11" t="s">
        <v>40</v>
      </c>
      <c r="G59" s="11" t="s">
        <v>459</v>
      </c>
      <c r="H59" s="11" t="s">
        <v>63</v>
      </c>
      <c r="I59" s="11" t="s">
        <v>43</v>
      </c>
      <c r="J59" s="11" t="s">
        <v>44</v>
      </c>
      <c r="K59" s="11">
        <v>53.9</v>
      </c>
      <c r="O59" s="11" t="s">
        <v>76</v>
      </c>
      <c r="P59" s="11">
        <v>25</v>
      </c>
      <c r="Q59" s="11">
        <v>75</v>
      </c>
      <c r="X59" s="11" t="s">
        <v>460</v>
      </c>
      <c r="Y59" s="11" t="s">
        <v>461</v>
      </c>
      <c r="Z59" s="11" t="s">
        <v>2342</v>
      </c>
      <c r="AA59" s="11" t="s">
        <v>158</v>
      </c>
      <c r="AB59" s="11" t="s">
        <v>2353</v>
      </c>
      <c r="AC59" s="11" t="s">
        <v>96</v>
      </c>
      <c r="AE59" s="11" t="s">
        <v>44</v>
      </c>
      <c r="AF59" s="11" t="s">
        <v>79</v>
      </c>
      <c r="AG59" s="11" t="s">
        <v>689</v>
      </c>
      <c r="AJ59" s="11" t="s">
        <v>101</v>
      </c>
      <c r="AK59" s="11" t="s">
        <v>159</v>
      </c>
      <c r="AN59" s="11" t="s">
        <v>2948</v>
      </c>
      <c r="AQ59" s="19"/>
      <c r="AR59" s="16" t="s">
        <v>102</v>
      </c>
    </row>
    <row r="60" spans="1:44" ht="60" customHeight="1" x14ac:dyDescent="0.2">
      <c r="A60" s="12" t="s">
        <v>36</v>
      </c>
      <c r="B60" s="11" t="s">
        <v>462</v>
      </c>
      <c r="C60" s="11">
        <v>1999</v>
      </c>
      <c r="D60" s="11" t="s">
        <v>463</v>
      </c>
      <c r="E60" s="11" t="s">
        <v>464</v>
      </c>
      <c r="F60" s="11" t="s">
        <v>163</v>
      </c>
      <c r="G60" s="11" t="s">
        <v>465</v>
      </c>
      <c r="H60" s="11" t="s">
        <v>466</v>
      </c>
      <c r="I60" s="11" t="s">
        <v>64</v>
      </c>
      <c r="J60" s="11" t="s">
        <v>125</v>
      </c>
      <c r="O60" s="11" t="s">
        <v>47</v>
      </c>
      <c r="P60" s="21">
        <f>ROUND((((151*0.57)+(169*0.57)+(150*0.49))/(151+169+150)*100),2)</f>
        <v>54.45</v>
      </c>
      <c r="Q60" s="11">
        <f>100-P60</f>
        <v>45.55</v>
      </c>
      <c r="R60" s="11">
        <v>57</v>
      </c>
      <c r="S60" s="11">
        <f>100-R60</f>
        <v>43</v>
      </c>
      <c r="T60" s="11">
        <v>57</v>
      </c>
      <c r="U60" s="11">
        <f>100-T60</f>
        <v>43</v>
      </c>
      <c r="V60" s="11">
        <v>49</v>
      </c>
      <c r="W60" s="13">
        <f>100-V60</f>
        <v>51</v>
      </c>
      <c r="X60" s="11" t="s">
        <v>467</v>
      </c>
      <c r="Y60" s="15" t="s">
        <v>468</v>
      </c>
      <c r="Z60" s="11" t="s">
        <v>2342</v>
      </c>
      <c r="AA60" s="11" t="s">
        <v>69</v>
      </c>
      <c r="AB60" s="11" t="s">
        <v>2352</v>
      </c>
      <c r="AC60" s="11" t="s">
        <v>77</v>
      </c>
      <c r="AE60" s="15" t="s">
        <v>88</v>
      </c>
      <c r="AF60" s="11" t="s">
        <v>207</v>
      </c>
      <c r="AJ60" s="11" t="s">
        <v>54</v>
      </c>
      <c r="AK60" s="11" t="s">
        <v>55</v>
      </c>
      <c r="AL60" s="11" t="s">
        <v>2992</v>
      </c>
      <c r="AM60" s="11">
        <v>10</v>
      </c>
      <c r="AR60" s="16" t="s">
        <v>80</v>
      </c>
    </row>
    <row r="61" spans="1:44" ht="60" customHeight="1" x14ac:dyDescent="0.2">
      <c r="A61" s="12" t="s">
        <v>36</v>
      </c>
      <c r="B61" s="11" t="s">
        <v>469</v>
      </c>
      <c r="C61" s="11">
        <v>2007</v>
      </c>
      <c r="D61" s="11" t="s">
        <v>470</v>
      </c>
      <c r="E61" s="11" t="s">
        <v>471</v>
      </c>
      <c r="F61" s="11" t="s">
        <v>40</v>
      </c>
      <c r="G61" s="11" t="s">
        <v>472</v>
      </c>
      <c r="H61" s="11" t="s">
        <v>191</v>
      </c>
      <c r="I61" s="11" t="s">
        <v>64</v>
      </c>
      <c r="J61" s="11" t="s">
        <v>3005</v>
      </c>
      <c r="O61" s="11" t="s">
        <v>76</v>
      </c>
      <c r="P61" s="11">
        <v>46.2</v>
      </c>
      <c r="Q61" s="11">
        <v>53.8</v>
      </c>
      <c r="R61" s="11">
        <v>49.6</v>
      </c>
      <c r="S61" s="11">
        <v>50.4</v>
      </c>
      <c r="T61" s="11">
        <v>41.1</v>
      </c>
      <c r="U61" s="11">
        <v>55.9</v>
      </c>
      <c r="V61" s="11">
        <v>43.7</v>
      </c>
      <c r="W61" s="13">
        <v>56.3</v>
      </c>
      <c r="X61" s="11" t="s">
        <v>473</v>
      </c>
      <c r="Y61" s="11" t="s">
        <v>474</v>
      </c>
      <c r="Z61" s="11" t="s">
        <v>2342</v>
      </c>
      <c r="AA61" s="11" t="s">
        <v>57</v>
      </c>
      <c r="AB61" s="11" t="s">
        <v>2353</v>
      </c>
      <c r="AC61" s="11" t="s">
        <v>109</v>
      </c>
      <c r="AE61" s="11" t="s">
        <v>52</v>
      </c>
      <c r="AF61" s="11" t="s">
        <v>79</v>
      </c>
      <c r="AG61" s="11" t="s">
        <v>386</v>
      </c>
      <c r="AJ61" s="11" t="s">
        <v>54</v>
      </c>
      <c r="AK61" s="11" t="s">
        <v>55</v>
      </c>
      <c r="AR61" s="16" t="s">
        <v>89</v>
      </c>
    </row>
    <row r="62" spans="1:44" ht="60" customHeight="1" x14ac:dyDescent="0.2">
      <c r="A62" s="12" t="s">
        <v>36</v>
      </c>
      <c r="B62" s="11" t="s">
        <v>247</v>
      </c>
      <c r="C62" s="11">
        <v>2014</v>
      </c>
      <c r="D62" s="11" t="s">
        <v>475</v>
      </c>
      <c r="E62" s="11" t="s">
        <v>476</v>
      </c>
      <c r="F62" s="11" t="s">
        <v>163</v>
      </c>
      <c r="G62" s="11" t="s">
        <v>477</v>
      </c>
      <c r="H62" s="11" t="s">
        <v>63</v>
      </c>
      <c r="I62" s="11" t="s">
        <v>43</v>
      </c>
      <c r="J62" s="11" t="s">
        <v>44</v>
      </c>
      <c r="X62" s="11" t="s">
        <v>478</v>
      </c>
      <c r="Y62" s="11" t="s">
        <v>479</v>
      </c>
      <c r="Z62" s="11" t="s">
        <v>2342</v>
      </c>
      <c r="AA62" s="11" t="s">
        <v>166</v>
      </c>
      <c r="AB62" s="11" t="s">
        <v>2353</v>
      </c>
      <c r="AC62" s="11" t="s">
        <v>96</v>
      </c>
      <c r="AE62" s="11" t="s">
        <v>44</v>
      </c>
      <c r="AF62" s="11" t="s">
        <v>180</v>
      </c>
      <c r="AJ62" s="11" t="s">
        <v>70</v>
      </c>
      <c r="AK62" s="11" t="s">
        <v>55</v>
      </c>
      <c r="AR62" s="16" t="s">
        <v>80</v>
      </c>
    </row>
    <row r="63" spans="1:44" ht="60" customHeight="1" x14ac:dyDescent="0.2">
      <c r="A63" s="12" t="s">
        <v>36</v>
      </c>
      <c r="B63" s="11" t="s">
        <v>342</v>
      </c>
      <c r="C63" s="11">
        <v>2011</v>
      </c>
      <c r="D63" s="11" t="s">
        <v>480</v>
      </c>
      <c r="E63" s="11" t="s">
        <v>481</v>
      </c>
      <c r="F63" s="11" t="s">
        <v>61</v>
      </c>
      <c r="G63" s="11" t="s">
        <v>482</v>
      </c>
      <c r="H63" s="11" t="s">
        <v>324</v>
      </c>
      <c r="I63" s="11" t="s">
        <v>43</v>
      </c>
      <c r="J63" s="11" t="s">
        <v>3005</v>
      </c>
      <c r="K63" s="11">
        <v>36</v>
      </c>
      <c r="X63" s="11" t="s">
        <v>483</v>
      </c>
      <c r="Y63" s="11" t="s">
        <v>484</v>
      </c>
      <c r="Z63" s="11" t="s">
        <v>2342</v>
      </c>
      <c r="AA63" s="15" t="s">
        <v>350</v>
      </c>
      <c r="AB63" s="15" t="s">
        <v>2353</v>
      </c>
      <c r="AC63" s="11" t="s">
        <v>96</v>
      </c>
      <c r="AE63" s="11" t="s">
        <v>52</v>
      </c>
      <c r="AF63" s="11" t="s">
        <v>112</v>
      </c>
      <c r="AI63" s="11" t="s">
        <v>485</v>
      </c>
      <c r="AJ63" s="11" t="s">
        <v>2988</v>
      </c>
      <c r="AK63" s="11" t="s">
        <v>55</v>
      </c>
      <c r="AR63" s="16" t="s">
        <v>80</v>
      </c>
    </row>
    <row r="64" spans="1:44" ht="60" customHeight="1" x14ac:dyDescent="0.2">
      <c r="A64" s="12" t="s">
        <v>36</v>
      </c>
      <c r="B64" s="11" t="s">
        <v>486</v>
      </c>
      <c r="C64" s="11">
        <v>2004</v>
      </c>
      <c r="D64" s="11" t="s">
        <v>487</v>
      </c>
      <c r="E64" s="11" t="s">
        <v>488</v>
      </c>
      <c r="F64" s="11" t="s">
        <v>44</v>
      </c>
      <c r="G64" s="11" t="s">
        <v>489</v>
      </c>
      <c r="H64" s="11" t="s">
        <v>331</v>
      </c>
      <c r="I64" s="11" t="s">
        <v>43</v>
      </c>
      <c r="J64" s="11" t="s">
        <v>65</v>
      </c>
      <c r="O64" s="11" t="s">
        <v>66</v>
      </c>
      <c r="P64" s="11">
        <v>0</v>
      </c>
      <c r="Q64" s="11">
        <v>100</v>
      </c>
      <c r="R64" s="11">
        <v>0</v>
      </c>
      <c r="S64" s="11">
        <v>100</v>
      </c>
      <c r="T64" s="11">
        <v>0</v>
      </c>
      <c r="U64" s="11">
        <v>100</v>
      </c>
      <c r="X64" s="11" t="s">
        <v>490</v>
      </c>
      <c r="Y64" s="11" t="s">
        <v>491</v>
      </c>
      <c r="Z64" s="11" t="s">
        <v>2342</v>
      </c>
      <c r="AA64" s="15" t="s">
        <v>69</v>
      </c>
      <c r="AB64" s="15" t="s">
        <v>2353</v>
      </c>
      <c r="AC64" s="11" t="s">
        <v>77</v>
      </c>
      <c r="AE64" s="15" t="s">
        <v>88</v>
      </c>
      <c r="AF64" s="11" t="s">
        <v>180</v>
      </c>
      <c r="AJ64" s="11" t="s">
        <v>70</v>
      </c>
      <c r="AK64" s="15" t="s">
        <v>55</v>
      </c>
      <c r="AR64" s="16" t="s">
        <v>102</v>
      </c>
    </row>
    <row r="65" spans="1:44" ht="60" customHeight="1" x14ac:dyDescent="0.2">
      <c r="A65" s="12" t="s">
        <v>36</v>
      </c>
      <c r="B65" s="11" t="s">
        <v>492</v>
      </c>
      <c r="C65" s="11">
        <v>2014</v>
      </c>
      <c r="D65" s="11" t="s">
        <v>493</v>
      </c>
      <c r="E65" s="11" t="s">
        <v>494</v>
      </c>
      <c r="F65" s="11" t="s">
        <v>40</v>
      </c>
      <c r="G65" s="11" t="s">
        <v>495</v>
      </c>
      <c r="H65" s="11" t="s">
        <v>496</v>
      </c>
      <c r="I65" s="11" t="s">
        <v>64</v>
      </c>
      <c r="J65" s="11" t="s">
        <v>44</v>
      </c>
      <c r="K65" s="11">
        <v>43</v>
      </c>
      <c r="O65" s="11" t="s">
        <v>76</v>
      </c>
      <c r="X65" s="11" t="s">
        <v>497</v>
      </c>
      <c r="Y65" s="11" t="s">
        <v>498</v>
      </c>
      <c r="Z65" s="11" t="s">
        <v>2342</v>
      </c>
      <c r="AA65" s="11" t="s">
        <v>99</v>
      </c>
      <c r="AB65" s="11" t="s">
        <v>2353</v>
      </c>
      <c r="AC65" s="11" t="s">
        <v>77</v>
      </c>
      <c r="AE65" s="11" t="s">
        <v>45</v>
      </c>
      <c r="AF65" s="11" t="s">
        <v>846</v>
      </c>
      <c r="AG65" s="11" t="s">
        <v>848</v>
      </c>
      <c r="AJ65" s="11" t="s">
        <v>54</v>
      </c>
      <c r="AK65" s="11" t="s">
        <v>55</v>
      </c>
      <c r="AR65" s="16" t="s">
        <v>102</v>
      </c>
    </row>
    <row r="66" spans="1:44" ht="60" customHeight="1" x14ac:dyDescent="0.2">
      <c r="A66" s="12" t="s">
        <v>36</v>
      </c>
      <c r="B66" s="11" t="s">
        <v>499</v>
      </c>
      <c r="C66" s="11">
        <v>2007</v>
      </c>
      <c r="D66" s="11" t="s">
        <v>500</v>
      </c>
      <c r="E66" s="11" t="s">
        <v>501</v>
      </c>
      <c r="F66" s="11" t="s">
        <v>61</v>
      </c>
      <c r="G66" s="11" t="s">
        <v>502</v>
      </c>
      <c r="H66" s="11" t="s">
        <v>63</v>
      </c>
      <c r="I66" s="11" t="s">
        <v>43</v>
      </c>
      <c r="J66" s="11" t="s">
        <v>46</v>
      </c>
      <c r="O66" s="11" t="s">
        <v>47</v>
      </c>
      <c r="P66" s="11">
        <v>23.1</v>
      </c>
      <c r="Q66" s="11">
        <v>76.900000000000006</v>
      </c>
      <c r="R66" s="11">
        <v>23</v>
      </c>
      <c r="S66" s="11">
        <v>77</v>
      </c>
      <c r="T66" s="11">
        <v>23.3</v>
      </c>
      <c r="U66" s="11">
        <v>76.7</v>
      </c>
      <c r="X66" s="11" t="s">
        <v>503</v>
      </c>
      <c r="Y66" s="11" t="s">
        <v>504</v>
      </c>
      <c r="Z66" s="11" t="s">
        <v>2342</v>
      </c>
      <c r="AA66" s="11" t="s">
        <v>99</v>
      </c>
      <c r="AB66" s="11" t="s">
        <v>2353</v>
      </c>
      <c r="AC66" s="11" t="s">
        <v>96</v>
      </c>
      <c r="AE66" s="11" t="s">
        <v>88</v>
      </c>
      <c r="AF66" s="11" t="s">
        <v>150</v>
      </c>
      <c r="AJ66" s="11" t="s">
        <v>54</v>
      </c>
      <c r="AK66" s="15" t="s">
        <v>55</v>
      </c>
      <c r="AL66" s="11" t="s">
        <v>2993</v>
      </c>
      <c r="AM66" s="11">
        <v>10</v>
      </c>
      <c r="AR66" s="16" t="s">
        <v>102</v>
      </c>
    </row>
    <row r="67" spans="1:44" ht="60" customHeight="1" x14ac:dyDescent="0.2">
      <c r="A67" s="12" t="s">
        <v>36</v>
      </c>
      <c r="B67" s="11" t="s">
        <v>505</v>
      </c>
      <c r="C67" s="11">
        <v>2012</v>
      </c>
      <c r="D67" s="11" t="s">
        <v>506</v>
      </c>
      <c r="E67" s="11" t="s">
        <v>507</v>
      </c>
      <c r="F67" s="11" t="s">
        <v>40</v>
      </c>
      <c r="G67" s="11" t="s">
        <v>508</v>
      </c>
      <c r="H67" s="11" t="s">
        <v>63</v>
      </c>
      <c r="I67" s="11" t="s">
        <v>64</v>
      </c>
      <c r="J67" s="11" t="s">
        <v>44</v>
      </c>
      <c r="K67" s="11">
        <f>ROUND(((62.5*238)+(61.9*234))/(234+238),1)</f>
        <v>62.2</v>
      </c>
      <c r="L67" s="11">
        <v>62.5</v>
      </c>
      <c r="M67" s="11">
        <v>61.9</v>
      </c>
      <c r="O67" s="11" t="s">
        <v>76</v>
      </c>
      <c r="P67" s="11">
        <f>ROUND(((96+84)/(234+238)*100),2)</f>
        <v>38.14</v>
      </c>
      <c r="Q67" s="11">
        <f>100-P67</f>
        <v>61.86</v>
      </c>
      <c r="R67" s="11">
        <v>40.299999999999997</v>
      </c>
      <c r="S67" s="11">
        <v>59.7</v>
      </c>
      <c r="T67" s="11">
        <v>35.9</v>
      </c>
      <c r="U67" s="11">
        <v>64.099999999999994</v>
      </c>
      <c r="X67" s="11" t="s">
        <v>509</v>
      </c>
      <c r="Y67" s="11" t="s">
        <v>510</v>
      </c>
      <c r="Z67" s="11" t="s">
        <v>2342</v>
      </c>
      <c r="AA67" s="11" t="s">
        <v>99</v>
      </c>
      <c r="AB67" s="11" t="s">
        <v>2352</v>
      </c>
      <c r="AC67" s="11" t="s">
        <v>96</v>
      </c>
      <c r="AE67" s="11" t="s">
        <v>52</v>
      </c>
      <c r="AF67" s="11" t="s">
        <v>150</v>
      </c>
      <c r="AJ67" s="11" t="s">
        <v>54</v>
      </c>
      <c r="AK67" s="11" t="s">
        <v>55</v>
      </c>
      <c r="AL67" s="11" t="s">
        <v>2978</v>
      </c>
      <c r="AM67" s="11">
        <v>10</v>
      </c>
      <c r="AR67" s="16" t="s">
        <v>80</v>
      </c>
    </row>
    <row r="68" spans="1:44" ht="60" customHeight="1" x14ac:dyDescent="0.2">
      <c r="A68" s="12" t="s">
        <v>36</v>
      </c>
      <c r="B68" s="11" t="s">
        <v>511</v>
      </c>
      <c r="C68" s="11">
        <v>2010</v>
      </c>
      <c r="D68" s="11" t="s">
        <v>512</v>
      </c>
      <c r="E68" s="11" t="s">
        <v>513</v>
      </c>
      <c r="F68" s="11" t="s">
        <v>163</v>
      </c>
      <c r="G68" s="11" t="s">
        <v>514</v>
      </c>
      <c r="H68" s="11" t="s">
        <v>42</v>
      </c>
      <c r="I68" s="11" t="s">
        <v>64</v>
      </c>
      <c r="J68" s="11" t="s">
        <v>44</v>
      </c>
      <c r="K68" s="11">
        <v>52</v>
      </c>
      <c r="L68" s="11">
        <v>51</v>
      </c>
      <c r="M68" s="11">
        <v>52.6</v>
      </c>
      <c r="O68" s="11" t="s">
        <v>76</v>
      </c>
      <c r="P68" s="11">
        <f>42/60*100</f>
        <v>70</v>
      </c>
      <c r="Q68" s="11">
        <f>100-P68</f>
        <v>30</v>
      </c>
      <c r="R68" s="11">
        <f>24/30*100</f>
        <v>80</v>
      </c>
      <c r="S68" s="11">
        <f>6/30*100</f>
        <v>20</v>
      </c>
      <c r="T68" s="11">
        <f>18/30*100</f>
        <v>60</v>
      </c>
      <c r="U68" s="11">
        <f>12/30*100</f>
        <v>40</v>
      </c>
      <c r="X68" s="11" t="s">
        <v>515</v>
      </c>
      <c r="Y68" s="11" t="s">
        <v>516</v>
      </c>
      <c r="Z68" s="11" t="s">
        <v>107</v>
      </c>
      <c r="AA68" s="11" t="s">
        <v>517</v>
      </c>
      <c r="AB68" s="11" t="s">
        <v>2353</v>
      </c>
      <c r="AC68" s="11" t="s">
        <v>96</v>
      </c>
      <c r="AE68" s="11" t="s">
        <v>45</v>
      </c>
      <c r="AF68" s="11" t="s">
        <v>44</v>
      </c>
      <c r="AI68" s="11" t="s">
        <v>518</v>
      </c>
      <c r="AJ68" s="11" t="s">
        <v>54</v>
      </c>
      <c r="AK68" s="11" t="s">
        <v>55</v>
      </c>
      <c r="AL68" s="11" t="s">
        <v>2979</v>
      </c>
      <c r="AM68" s="11">
        <v>19</v>
      </c>
      <c r="AR68" s="16" t="s">
        <v>89</v>
      </c>
    </row>
    <row r="69" spans="1:44" ht="60" customHeight="1" x14ac:dyDescent="0.2">
      <c r="A69" s="12" t="s">
        <v>36</v>
      </c>
      <c r="B69" s="11" t="s">
        <v>519</v>
      </c>
      <c r="C69" s="11" t="s">
        <v>520</v>
      </c>
      <c r="D69" s="11" t="s">
        <v>521</v>
      </c>
      <c r="E69" s="11" t="s">
        <v>522</v>
      </c>
      <c r="F69" s="11" t="s">
        <v>93</v>
      </c>
      <c r="G69" s="11" t="s">
        <v>523</v>
      </c>
      <c r="H69" s="11" t="s">
        <v>63</v>
      </c>
      <c r="I69" s="11" t="s">
        <v>64</v>
      </c>
      <c r="J69" s="11" t="s">
        <v>44</v>
      </c>
      <c r="K69" s="11">
        <f>ROUND(((58.3*30)+(61.7*30)+(60.5*30))/(30+30+30), 1)</f>
        <v>60.2</v>
      </c>
      <c r="L69" s="11">
        <v>58.3</v>
      </c>
      <c r="M69" s="11">
        <v>61.7</v>
      </c>
      <c r="N69" s="11">
        <v>60.5</v>
      </c>
      <c r="O69" s="11" t="s">
        <v>76</v>
      </c>
      <c r="P69" s="11">
        <f>ROUND((18+22+20)/90*100, 1)</f>
        <v>66.7</v>
      </c>
      <c r="Q69" s="11">
        <f>ROUND((12+8+10)/90*100, 1)</f>
        <v>33.299999999999997</v>
      </c>
      <c r="R69" s="11">
        <f>ROUND((22/30)*100, 1)</f>
        <v>73.3</v>
      </c>
      <c r="S69" s="11">
        <f>ROUND((8/30)*100, 1)</f>
        <v>26.7</v>
      </c>
      <c r="T69" s="11">
        <f>ROUND((18/30)*100, 1)</f>
        <v>60</v>
      </c>
      <c r="U69" s="11">
        <f>ROUND((12/30)*100, 1)</f>
        <v>40</v>
      </c>
      <c r="V69" s="11">
        <f>ROUND((20/30)*100, 1)</f>
        <v>66.7</v>
      </c>
      <c r="W69" s="13">
        <f>ROUND((10/30)*100, 1)</f>
        <v>33.299999999999997</v>
      </c>
      <c r="X69" s="11" t="s">
        <v>524</v>
      </c>
      <c r="Y69" s="11" t="s">
        <v>525</v>
      </c>
      <c r="Z69" s="11" t="s">
        <v>2342</v>
      </c>
      <c r="AA69" s="11" t="s">
        <v>69</v>
      </c>
      <c r="AB69" s="11" t="s">
        <v>2353</v>
      </c>
      <c r="AC69" s="11" t="s">
        <v>96</v>
      </c>
      <c r="AE69" s="11" t="s">
        <v>45</v>
      </c>
      <c r="AF69" s="11" t="s">
        <v>53</v>
      </c>
      <c r="AJ69" s="11" t="s">
        <v>54</v>
      </c>
      <c r="AK69" s="11" t="s">
        <v>55</v>
      </c>
      <c r="AL69" s="11" t="s">
        <v>2998</v>
      </c>
      <c r="AM69" s="11">
        <v>10</v>
      </c>
      <c r="AR69" s="16" t="s">
        <v>102</v>
      </c>
    </row>
    <row r="70" spans="1:44" ht="60" customHeight="1" x14ac:dyDescent="0.2">
      <c r="A70" s="12" t="s">
        <v>36</v>
      </c>
      <c r="B70" s="11" t="s">
        <v>526</v>
      </c>
      <c r="C70" s="11" t="s">
        <v>527</v>
      </c>
      <c r="D70" s="11" t="s">
        <v>528</v>
      </c>
      <c r="E70" s="11" t="s">
        <v>529</v>
      </c>
      <c r="F70" s="11" t="s">
        <v>61</v>
      </c>
      <c r="G70" s="11" t="s">
        <v>530</v>
      </c>
      <c r="H70" s="11" t="s">
        <v>44</v>
      </c>
      <c r="I70" s="11" t="s">
        <v>43</v>
      </c>
      <c r="J70" s="11" t="s">
        <v>44</v>
      </c>
      <c r="X70" s="11" t="s">
        <v>531</v>
      </c>
      <c r="Y70" s="11" t="s">
        <v>532</v>
      </c>
      <c r="Z70" s="11" t="s">
        <v>2345</v>
      </c>
      <c r="AA70" s="11" t="s">
        <v>166</v>
      </c>
      <c r="AB70" s="11" t="s">
        <v>2353</v>
      </c>
      <c r="AC70" s="11" t="s">
        <v>96</v>
      </c>
      <c r="AE70" s="11" t="s">
        <v>45</v>
      </c>
      <c r="AF70" s="11" t="s">
        <v>53</v>
      </c>
      <c r="AJ70" s="11" t="s">
        <v>2988</v>
      </c>
      <c r="AK70" s="11" t="s">
        <v>55</v>
      </c>
      <c r="AR70" s="16" t="s">
        <v>80</v>
      </c>
    </row>
    <row r="71" spans="1:44" ht="60" customHeight="1" x14ac:dyDescent="0.2">
      <c r="A71" s="12" t="s">
        <v>36</v>
      </c>
      <c r="B71" s="11" t="s">
        <v>526</v>
      </c>
      <c r="C71" s="11" t="s">
        <v>533</v>
      </c>
      <c r="D71" s="11" t="s">
        <v>528</v>
      </c>
      <c r="E71" s="11" t="s">
        <v>529</v>
      </c>
      <c r="F71" s="11" t="s">
        <v>61</v>
      </c>
      <c r="G71" s="11" t="s">
        <v>530</v>
      </c>
      <c r="H71" s="11" t="s">
        <v>44</v>
      </c>
      <c r="I71" s="11" t="s">
        <v>43</v>
      </c>
      <c r="J71" s="11" t="s">
        <v>44</v>
      </c>
      <c r="X71" s="11" t="s">
        <v>534</v>
      </c>
      <c r="Y71" s="11" t="s">
        <v>535</v>
      </c>
      <c r="Z71" s="11" t="s">
        <v>2345</v>
      </c>
      <c r="AA71" s="11" t="s">
        <v>69</v>
      </c>
      <c r="AB71" s="11" t="s">
        <v>2353</v>
      </c>
      <c r="AC71" s="11" t="s">
        <v>96</v>
      </c>
      <c r="AE71" s="11" t="s">
        <v>45</v>
      </c>
      <c r="AF71" s="11" t="s">
        <v>53</v>
      </c>
      <c r="AJ71" s="11" t="s">
        <v>2988</v>
      </c>
      <c r="AK71" s="11" t="s">
        <v>55</v>
      </c>
      <c r="AR71" s="16" t="s">
        <v>80</v>
      </c>
    </row>
    <row r="72" spans="1:44" ht="60" customHeight="1" x14ac:dyDescent="0.2">
      <c r="A72" s="12" t="s">
        <v>36</v>
      </c>
      <c r="B72" s="11" t="s">
        <v>536</v>
      </c>
      <c r="C72" s="11">
        <v>2012</v>
      </c>
      <c r="D72" s="11" t="s">
        <v>537</v>
      </c>
      <c r="E72" s="11" t="s">
        <v>538</v>
      </c>
      <c r="F72" s="11" t="s">
        <v>163</v>
      </c>
      <c r="G72" s="11" t="s">
        <v>539</v>
      </c>
      <c r="H72" s="11" t="s">
        <v>63</v>
      </c>
      <c r="I72" s="11" t="s">
        <v>43</v>
      </c>
      <c r="J72" s="11" t="s">
        <v>46</v>
      </c>
      <c r="K72" s="11">
        <f>ROUND(((59*215)+(60*183))/(215+183),2)</f>
        <v>59.46</v>
      </c>
      <c r="L72" s="11">
        <v>59</v>
      </c>
      <c r="M72" s="11">
        <v>60</v>
      </c>
      <c r="O72" s="11" t="s">
        <v>45</v>
      </c>
      <c r="P72" s="11">
        <f>ROUND(((91+84)/(183+215)*100),2)</f>
        <v>43.97</v>
      </c>
      <c r="Q72" s="11">
        <f>100-P72</f>
        <v>56.03</v>
      </c>
      <c r="R72" s="11">
        <v>42</v>
      </c>
      <c r="S72" s="11">
        <f>100-R72</f>
        <v>58</v>
      </c>
      <c r="T72" s="11">
        <v>46</v>
      </c>
      <c r="U72" s="11">
        <f>100-T72</f>
        <v>54</v>
      </c>
      <c r="X72" s="11" t="s">
        <v>540</v>
      </c>
      <c r="Y72" s="11" t="s">
        <v>541</v>
      </c>
      <c r="Z72" s="11" t="s">
        <v>2345</v>
      </c>
      <c r="AA72" s="11" t="s">
        <v>517</v>
      </c>
      <c r="AB72" s="11" t="s">
        <v>2352</v>
      </c>
      <c r="AC72" s="11" t="s">
        <v>96</v>
      </c>
      <c r="AE72" s="11" t="s">
        <v>88</v>
      </c>
      <c r="AF72" s="11" t="s">
        <v>587</v>
      </c>
      <c r="AG72" s="11" t="s">
        <v>281</v>
      </c>
      <c r="AJ72" s="11" t="s">
        <v>2988</v>
      </c>
      <c r="AK72" s="11" t="s">
        <v>55</v>
      </c>
      <c r="AR72" s="16" t="s">
        <v>89</v>
      </c>
    </row>
    <row r="73" spans="1:44" ht="60" customHeight="1" x14ac:dyDescent="0.2">
      <c r="A73" s="12" t="s">
        <v>36</v>
      </c>
      <c r="B73" s="11" t="s">
        <v>542</v>
      </c>
      <c r="C73" s="11">
        <v>1997</v>
      </c>
      <c r="D73" s="11" t="s">
        <v>543</v>
      </c>
      <c r="E73" s="11" t="s">
        <v>544</v>
      </c>
      <c r="F73" s="11" t="s">
        <v>40</v>
      </c>
      <c r="G73" s="11" t="s">
        <v>545</v>
      </c>
      <c r="H73" s="11" t="s">
        <v>302</v>
      </c>
      <c r="I73" s="11" t="s">
        <v>64</v>
      </c>
      <c r="J73" s="15" t="s">
        <v>44</v>
      </c>
      <c r="K73" s="15">
        <v>43</v>
      </c>
      <c r="L73" s="11">
        <v>43</v>
      </c>
      <c r="M73" s="11">
        <v>43</v>
      </c>
      <c r="O73" s="11" t="s">
        <v>47</v>
      </c>
      <c r="P73" s="21">
        <f>ROUND((((88*0.79)+(98*0.81))/(88+98)*100),2)</f>
        <v>80.05</v>
      </c>
      <c r="Q73" s="11">
        <f>100-P73</f>
        <v>19.950000000000003</v>
      </c>
      <c r="R73" s="11">
        <v>79</v>
      </c>
      <c r="S73" s="11">
        <v>21</v>
      </c>
      <c r="T73" s="11">
        <v>81</v>
      </c>
      <c r="U73" s="11">
        <v>19</v>
      </c>
      <c r="X73" s="11" t="s">
        <v>546</v>
      </c>
      <c r="Y73" s="11" t="s">
        <v>547</v>
      </c>
      <c r="Z73" s="11" t="s">
        <v>2342</v>
      </c>
      <c r="AA73" s="11" t="s">
        <v>99</v>
      </c>
      <c r="AB73" s="11" t="s">
        <v>2352</v>
      </c>
      <c r="AC73" s="11" t="s">
        <v>96</v>
      </c>
      <c r="AE73" s="11" t="s">
        <v>52</v>
      </c>
      <c r="AF73" s="11" t="s">
        <v>150</v>
      </c>
      <c r="AJ73" s="11" t="s">
        <v>45</v>
      </c>
      <c r="AK73" s="11" t="s">
        <v>55</v>
      </c>
      <c r="AL73" s="11" t="s">
        <v>2942</v>
      </c>
      <c r="AM73" s="11">
        <v>26</v>
      </c>
      <c r="AR73" s="16" t="s">
        <v>102</v>
      </c>
    </row>
    <row r="74" spans="1:44" ht="60" customHeight="1" x14ac:dyDescent="0.2">
      <c r="A74" s="12" t="s">
        <v>36</v>
      </c>
      <c r="B74" s="11" t="s">
        <v>548</v>
      </c>
      <c r="C74" s="11">
        <v>2012</v>
      </c>
      <c r="D74" s="11" t="s">
        <v>549</v>
      </c>
      <c r="E74" s="11" t="s">
        <v>550</v>
      </c>
      <c r="F74" s="11" t="s">
        <v>40</v>
      </c>
      <c r="G74" s="11" t="s">
        <v>551</v>
      </c>
      <c r="H74" s="11" t="s">
        <v>496</v>
      </c>
      <c r="I74" s="11" t="s">
        <v>43</v>
      </c>
      <c r="J74" s="11" t="s">
        <v>65</v>
      </c>
      <c r="X74" s="11" t="s">
        <v>552</v>
      </c>
      <c r="Y74" s="11" t="s">
        <v>553</v>
      </c>
      <c r="Z74" s="11" t="s">
        <v>2342</v>
      </c>
      <c r="AA74" s="11" t="s">
        <v>158</v>
      </c>
      <c r="AB74" s="11" t="s">
        <v>2353</v>
      </c>
      <c r="AC74" s="11" t="s">
        <v>139</v>
      </c>
      <c r="AE74" s="11" t="s">
        <v>52</v>
      </c>
      <c r="AF74" s="11" t="s">
        <v>689</v>
      </c>
      <c r="AG74" s="11" t="s">
        <v>207</v>
      </c>
      <c r="AH74" s="11" t="s">
        <v>587</v>
      </c>
      <c r="AJ74" s="11" t="s">
        <v>54</v>
      </c>
      <c r="AK74" s="11" t="s">
        <v>159</v>
      </c>
      <c r="AP74" s="11" t="s">
        <v>2957</v>
      </c>
      <c r="AQ74" s="11" t="s">
        <v>2958</v>
      </c>
      <c r="AR74" s="16" t="s">
        <v>80</v>
      </c>
    </row>
    <row r="75" spans="1:44" ht="57" customHeight="1" x14ac:dyDescent="0.2">
      <c r="A75" s="12" t="s">
        <v>36</v>
      </c>
      <c r="B75" s="11" t="s">
        <v>519</v>
      </c>
      <c r="C75" s="11" t="s">
        <v>554</v>
      </c>
      <c r="D75" s="11" t="s">
        <v>555</v>
      </c>
      <c r="E75" s="11" t="s">
        <v>556</v>
      </c>
      <c r="F75" s="11" t="s">
        <v>93</v>
      </c>
      <c r="G75" s="11" t="s">
        <v>557</v>
      </c>
      <c r="H75" s="11" t="s">
        <v>63</v>
      </c>
      <c r="I75" s="11" t="s">
        <v>64</v>
      </c>
      <c r="J75" s="11" t="s">
        <v>44</v>
      </c>
      <c r="K75" s="11">
        <f>AVERAGE(L75:M75)</f>
        <v>53.129999999999995</v>
      </c>
      <c r="L75" s="11">
        <v>56.3</v>
      </c>
      <c r="M75" s="11">
        <v>49.96</v>
      </c>
      <c r="O75" s="11" t="s">
        <v>76</v>
      </c>
      <c r="P75" s="11">
        <v>36</v>
      </c>
      <c r="Q75" s="11">
        <v>64</v>
      </c>
      <c r="R75" s="11">
        <f>17/50*100</f>
        <v>34</v>
      </c>
      <c r="S75" s="11">
        <f>33/50*100</f>
        <v>66</v>
      </c>
      <c r="T75" s="11">
        <f>19/50*100</f>
        <v>38</v>
      </c>
      <c r="U75" s="11">
        <f>31/50*100</f>
        <v>62</v>
      </c>
      <c r="X75" s="11" t="s">
        <v>558</v>
      </c>
      <c r="Y75" s="11" t="s">
        <v>559</v>
      </c>
      <c r="Z75" s="11" t="s">
        <v>2345</v>
      </c>
      <c r="AA75" s="11" t="s">
        <v>517</v>
      </c>
      <c r="AB75" s="11" t="s">
        <v>2353</v>
      </c>
      <c r="AC75" s="11" t="s">
        <v>96</v>
      </c>
      <c r="AE75" s="11" t="s">
        <v>52</v>
      </c>
      <c r="AF75" s="11" t="s">
        <v>44</v>
      </c>
      <c r="AI75" s="11" t="s">
        <v>560</v>
      </c>
      <c r="AJ75" s="11" t="s">
        <v>54</v>
      </c>
      <c r="AK75" s="11" t="s">
        <v>55</v>
      </c>
      <c r="AR75" s="16" t="s">
        <v>102</v>
      </c>
    </row>
    <row r="76" spans="1:44" ht="60" customHeight="1" x14ac:dyDescent="0.2">
      <c r="A76" s="12" t="s">
        <v>36</v>
      </c>
      <c r="B76" s="11" t="s">
        <v>561</v>
      </c>
      <c r="C76" s="11">
        <v>2017</v>
      </c>
      <c r="D76" s="11" t="s">
        <v>562</v>
      </c>
      <c r="E76" s="11" t="s">
        <v>563</v>
      </c>
      <c r="F76" s="11" t="s">
        <v>154</v>
      </c>
      <c r="G76" s="11" t="s">
        <v>564</v>
      </c>
      <c r="H76" s="11" t="s">
        <v>565</v>
      </c>
      <c r="I76" s="11" t="s">
        <v>43</v>
      </c>
      <c r="J76" s="11" t="s">
        <v>315</v>
      </c>
      <c r="X76" s="11" t="s">
        <v>566</v>
      </c>
      <c r="Y76" s="11" t="s">
        <v>567</v>
      </c>
      <c r="Z76" s="11" t="s">
        <v>107</v>
      </c>
      <c r="AA76" s="11" t="s">
        <v>226</v>
      </c>
      <c r="AB76" s="11" t="s">
        <v>2353</v>
      </c>
      <c r="AC76" s="11" t="s">
        <v>77</v>
      </c>
      <c r="AE76" s="11" t="s">
        <v>88</v>
      </c>
      <c r="AF76" s="11" t="s">
        <v>227</v>
      </c>
      <c r="AJ76" s="11" t="s">
        <v>54</v>
      </c>
      <c r="AK76" s="11" t="s">
        <v>55</v>
      </c>
      <c r="AR76" s="16" t="s">
        <v>80</v>
      </c>
    </row>
    <row r="77" spans="1:44" ht="56.25" customHeight="1" x14ac:dyDescent="0.2">
      <c r="A77" s="12" t="s">
        <v>36</v>
      </c>
      <c r="B77" s="11" t="s">
        <v>568</v>
      </c>
      <c r="C77" s="11">
        <v>2017</v>
      </c>
      <c r="D77" s="11" t="s">
        <v>569</v>
      </c>
      <c r="E77" s="11" t="s">
        <v>570</v>
      </c>
      <c r="F77" s="11" t="s">
        <v>61</v>
      </c>
      <c r="G77" s="11" t="s">
        <v>571</v>
      </c>
      <c r="H77" s="11" t="s">
        <v>496</v>
      </c>
      <c r="I77" s="11" t="s">
        <v>43</v>
      </c>
      <c r="J77" s="11" t="s">
        <v>65</v>
      </c>
      <c r="X77" s="11" t="s">
        <v>572</v>
      </c>
      <c r="Y77" s="11" t="s">
        <v>573</v>
      </c>
      <c r="Z77" s="11" t="s">
        <v>2345</v>
      </c>
      <c r="AA77" s="11" t="s">
        <v>226</v>
      </c>
      <c r="AB77" s="11" t="s">
        <v>2353</v>
      </c>
      <c r="AC77" s="11" t="s">
        <v>139</v>
      </c>
      <c r="AE77" s="11" t="s">
        <v>52</v>
      </c>
      <c r="AF77" s="11" t="s">
        <v>689</v>
      </c>
      <c r="AG77" s="11" t="s">
        <v>227</v>
      </c>
      <c r="AJ77" s="11" t="s">
        <v>54</v>
      </c>
      <c r="AK77" s="15" t="s">
        <v>55</v>
      </c>
      <c r="AP77" s="11" t="s">
        <v>2959</v>
      </c>
      <c r="AQ77" s="11" t="s">
        <v>2960</v>
      </c>
      <c r="AR77" s="16" t="s">
        <v>80</v>
      </c>
    </row>
    <row r="78" spans="1:44" ht="55.5" customHeight="1" x14ac:dyDescent="0.2">
      <c r="A78" s="12" t="s">
        <v>36</v>
      </c>
      <c r="B78" s="11" t="s">
        <v>574</v>
      </c>
      <c r="C78" s="11">
        <v>2015</v>
      </c>
      <c r="D78" s="11" t="s">
        <v>575</v>
      </c>
      <c r="E78" s="11" t="s">
        <v>576</v>
      </c>
      <c r="F78" s="11" t="s">
        <v>40</v>
      </c>
      <c r="G78" s="11" t="s">
        <v>577</v>
      </c>
      <c r="H78" s="11" t="s">
        <v>578</v>
      </c>
      <c r="I78" s="11" t="s">
        <v>43</v>
      </c>
      <c r="J78" s="11" t="s">
        <v>46</v>
      </c>
      <c r="O78" s="11" t="s">
        <v>47</v>
      </c>
      <c r="P78" s="11">
        <v>21.7</v>
      </c>
      <c r="Q78" s="11">
        <v>78.3</v>
      </c>
      <c r="X78" s="11" t="s">
        <v>579</v>
      </c>
      <c r="Y78" s="11" t="s">
        <v>580</v>
      </c>
      <c r="Z78" s="11" t="s">
        <v>2342</v>
      </c>
      <c r="AA78" s="11" t="s">
        <v>166</v>
      </c>
      <c r="AB78" s="11" t="s">
        <v>2353</v>
      </c>
      <c r="AC78" s="11" t="s">
        <v>96</v>
      </c>
      <c r="AE78" s="11" t="s">
        <v>44</v>
      </c>
      <c r="AF78" s="11" t="s">
        <v>79</v>
      </c>
      <c r="AG78" s="11" t="s">
        <v>53</v>
      </c>
      <c r="AJ78" s="11" t="s">
        <v>70</v>
      </c>
      <c r="AK78" s="11" t="s">
        <v>159</v>
      </c>
      <c r="AL78" s="11" t="s">
        <v>2980</v>
      </c>
      <c r="AM78" s="11">
        <v>480</v>
      </c>
      <c r="AR78" s="16" t="s">
        <v>102</v>
      </c>
    </row>
    <row r="79" spans="1:44" ht="61" customHeight="1" x14ac:dyDescent="0.2">
      <c r="A79" s="12" t="s">
        <v>36</v>
      </c>
      <c r="B79" s="11" t="s">
        <v>581</v>
      </c>
      <c r="C79" s="11">
        <v>2016</v>
      </c>
      <c r="D79" s="11" t="s">
        <v>582</v>
      </c>
      <c r="E79" s="11" t="s">
        <v>583</v>
      </c>
      <c r="F79" s="11" t="s">
        <v>40</v>
      </c>
      <c r="G79" s="11" t="s">
        <v>584</v>
      </c>
      <c r="H79" s="11" t="s">
        <v>63</v>
      </c>
      <c r="I79" s="11" t="s">
        <v>43</v>
      </c>
      <c r="J79" s="11" t="s">
        <v>44</v>
      </c>
      <c r="K79" s="11">
        <v>57.9</v>
      </c>
      <c r="L79" s="11">
        <v>58.23</v>
      </c>
      <c r="M79" s="11">
        <v>57.57</v>
      </c>
      <c r="O79" s="11" t="s">
        <v>76</v>
      </c>
      <c r="P79" s="11">
        <v>41.54</v>
      </c>
      <c r="Q79" s="11">
        <v>58.46</v>
      </c>
      <c r="R79" s="11">
        <v>41.55</v>
      </c>
      <c r="S79" s="11">
        <v>58.45</v>
      </c>
      <c r="T79" s="11">
        <v>41.53</v>
      </c>
      <c r="U79" s="11">
        <v>58.47</v>
      </c>
      <c r="X79" s="11" t="s">
        <v>585</v>
      </c>
      <c r="Y79" s="11" t="s">
        <v>586</v>
      </c>
      <c r="Z79" s="11" t="s">
        <v>2342</v>
      </c>
      <c r="AA79" s="11" t="s">
        <v>517</v>
      </c>
      <c r="AB79" s="11" t="s">
        <v>2352</v>
      </c>
      <c r="AC79" s="11" t="s">
        <v>96</v>
      </c>
      <c r="AE79" s="11" t="s">
        <v>52</v>
      </c>
      <c r="AF79" s="11" t="s">
        <v>587</v>
      </c>
      <c r="AJ79" s="11" t="s">
        <v>2988</v>
      </c>
      <c r="AK79" s="11" t="s">
        <v>55</v>
      </c>
      <c r="AL79" s="11" t="s">
        <v>2981</v>
      </c>
      <c r="AM79" s="11">
        <v>10</v>
      </c>
      <c r="AN79" s="11" t="s">
        <v>588</v>
      </c>
      <c r="AQ79" s="11" t="s">
        <v>589</v>
      </c>
      <c r="AR79" s="16" t="s">
        <v>89</v>
      </c>
    </row>
    <row r="80" spans="1:44" ht="57" customHeight="1" x14ac:dyDescent="0.2">
      <c r="A80" s="12" t="s">
        <v>36</v>
      </c>
      <c r="B80" s="11" t="s">
        <v>590</v>
      </c>
      <c r="C80" s="11">
        <v>2016</v>
      </c>
      <c r="D80" s="11" t="s">
        <v>591</v>
      </c>
      <c r="E80" s="11" t="s">
        <v>592</v>
      </c>
      <c r="F80" s="11" t="s">
        <v>40</v>
      </c>
      <c r="G80" s="11" t="s">
        <v>593</v>
      </c>
      <c r="H80" s="11" t="s">
        <v>63</v>
      </c>
      <c r="I80" s="11" t="s">
        <v>64</v>
      </c>
      <c r="J80" s="11" t="s">
        <v>46</v>
      </c>
      <c r="K80" s="11">
        <v>59.2</v>
      </c>
      <c r="L80" s="11">
        <v>59.7</v>
      </c>
      <c r="M80" s="11">
        <v>58.6</v>
      </c>
      <c r="O80" s="11" t="s">
        <v>76</v>
      </c>
      <c r="P80" s="11">
        <f>100-Q80</f>
        <v>46</v>
      </c>
      <c r="Q80" s="11">
        <v>54</v>
      </c>
      <c r="R80" s="11">
        <f>100-S80</f>
        <v>35</v>
      </c>
      <c r="S80" s="11">
        <v>65</v>
      </c>
      <c r="T80" s="11">
        <f>100-U80</f>
        <v>58</v>
      </c>
      <c r="U80" s="11">
        <v>42</v>
      </c>
      <c r="X80" s="11" t="s">
        <v>594</v>
      </c>
      <c r="Y80" s="15" t="s">
        <v>595</v>
      </c>
      <c r="Z80" s="15" t="s">
        <v>107</v>
      </c>
      <c r="AA80" s="11" t="s">
        <v>517</v>
      </c>
      <c r="AB80" s="11" t="s">
        <v>2353</v>
      </c>
      <c r="AC80" s="11" t="s">
        <v>96</v>
      </c>
      <c r="AE80" s="15" t="s">
        <v>45</v>
      </c>
      <c r="AF80" s="11" t="s">
        <v>587</v>
      </c>
      <c r="AJ80" s="11" t="s">
        <v>70</v>
      </c>
      <c r="AK80" s="11" t="s">
        <v>55</v>
      </c>
      <c r="AL80" s="11" t="s">
        <v>2982</v>
      </c>
      <c r="AM80" s="11">
        <v>8.1999999999999993</v>
      </c>
      <c r="AN80" s="15" t="s">
        <v>596</v>
      </c>
      <c r="AQ80" s="11" t="s">
        <v>597</v>
      </c>
      <c r="AR80" s="16" t="s">
        <v>102</v>
      </c>
    </row>
    <row r="81" spans="1:44" ht="59.25" customHeight="1" x14ac:dyDescent="0.2">
      <c r="A81" s="12" t="s">
        <v>36</v>
      </c>
      <c r="B81" s="11" t="s">
        <v>598</v>
      </c>
      <c r="C81" s="11">
        <v>2017</v>
      </c>
      <c r="D81" s="11" t="s">
        <v>599</v>
      </c>
      <c r="E81" s="11" t="s">
        <v>600</v>
      </c>
      <c r="F81" s="11" t="s">
        <v>40</v>
      </c>
      <c r="G81" s="11" t="s">
        <v>601</v>
      </c>
      <c r="H81" s="11" t="s">
        <v>117</v>
      </c>
      <c r="I81" s="11" t="s">
        <v>64</v>
      </c>
      <c r="J81" s="11" t="s">
        <v>44</v>
      </c>
      <c r="K81" s="11">
        <v>14.16</v>
      </c>
      <c r="O81" s="11" t="s">
        <v>76</v>
      </c>
      <c r="P81" s="11">
        <v>52</v>
      </c>
      <c r="Q81" s="11">
        <v>48</v>
      </c>
      <c r="R81" s="11">
        <f>100-S81</f>
        <v>55.88</v>
      </c>
      <c r="S81" s="11">
        <f>ROUND(15/34*100, 2)</f>
        <v>44.12</v>
      </c>
      <c r="T81" s="11">
        <f>100-U81</f>
        <v>46.67</v>
      </c>
      <c r="U81" s="11">
        <f>ROUND(16/30*100, 2)</f>
        <v>53.33</v>
      </c>
      <c r="X81" s="11" t="s">
        <v>602</v>
      </c>
      <c r="Y81" s="11" t="s">
        <v>603</v>
      </c>
      <c r="Z81" s="11" t="s">
        <v>2342</v>
      </c>
      <c r="AA81" s="11" t="s">
        <v>57</v>
      </c>
      <c r="AB81" s="11" t="s">
        <v>2340</v>
      </c>
      <c r="AC81" s="11" t="s">
        <v>48</v>
      </c>
      <c r="AE81" s="11" t="s">
        <v>52</v>
      </c>
      <c r="AF81" s="11" t="s">
        <v>79</v>
      </c>
      <c r="AJ81" s="15" t="s">
        <v>45</v>
      </c>
      <c r="AK81" s="11" t="s">
        <v>55</v>
      </c>
      <c r="AR81" s="16" t="s">
        <v>89</v>
      </c>
    </row>
    <row r="82" spans="1:44" ht="56.25" customHeight="1" x14ac:dyDescent="0.2">
      <c r="A82" s="12" t="s">
        <v>36</v>
      </c>
      <c r="B82" s="11" t="s">
        <v>604</v>
      </c>
      <c r="C82" s="11">
        <v>2015</v>
      </c>
      <c r="D82" s="11" t="s">
        <v>605</v>
      </c>
      <c r="E82" s="11" t="s">
        <v>606</v>
      </c>
      <c r="F82" s="11" t="s">
        <v>40</v>
      </c>
      <c r="G82" s="11" t="s">
        <v>607</v>
      </c>
      <c r="H82" s="11" t="s">
        <v>85</v>
      </c>
      <c r="I82" s="11" t="s">
        <v>43</v>
      </c>
      <c r="J82" s="11" t="s">
        <v>3005</v>
      </c>
      <c r="O82" s="11" t="s">
        <v>66</v>
      </c>
      <c r="P82" s="11">
        <v>0</v>
      </c>
      <c r="Q82" s="11">
        <v>100</v>
      </c>
      <c r="R82" s="11">
        <v>0</v>
      </c>
      <c r="S82" s="11">
        <v>100</v>
      </c>
      <c r="T82" s="11">
        <v>0</v>
      </c>
      <c r="U82" s="11">
        <v>100</v>
      </c>
      <c r="X82" s="11" t="s">
        <v>608</v>
      </c>
      <c r="Y82" s="11" t="s">
        <v>609</v>
      </c>
      <c r="Z82" s="11" t="s">
        <v>2342</v>
      </c>
      <c r="AA82" s="11" t="s">
        <v>69</v>
      </c>
      <c r="AB82" s="11" t="s">
        <v>2353</v>
      </c>
      <c r="AC82" s="11" t="s">
        <v>96</v>
      </c>
      <c r="AE82" s="11" t="s">
        <v>52</v>
      </c>
      <c r="AF82" s="11" t="s">
        <v>180</v>
      </c>
      <c r="AJ82" s="11" t="s">
        <v>70</v>
      </c>
      <c r="AK82" s="11" t="s">
        <v>55</v>
      </c>
      <c r="AN82" s="11" t="s">
        <v>2949</v>
      </c>
      <c r="AR82" s="16" t="s">
        <v>102</v>
      </c>
    </row>
    <row r="83" spans="1:44" ht="59.25" customHeight="1" x14ac:dyDescent="0.2">
      <c r="A83" s="12" t="s">
        <v>36</v>
      </c>
      <c r="B83" s="11" t="s">
        <v>610</v>
      </c>
      <c r="C83" s="11">
        <v>2016</v>
      </c>
      <c r="D83" s="11" t="s">
        <v>611</v>
      </c>
      <c r="E83" s="11" t="s">
        <v>612</v>
      </c>
      <c r="F83" s="11" t="s">
        <v>40</v>
      </c>
      <c r="G83" s="11" t="s">
        <v>613</v>
      </c>
      <c r="H83" s="11" t="s">
        <v>614</v>
      </c>
      <c r="I83" s="11" t="s">
        <v>43</v>
      </c>
      <c r="J83" s="11" t="s">
        <v>125</v>
      </c>
      <c r="K83" s="11">
        <v>55</v>
      </c>
      <c r="O83" s="11" t="s">
        <v>45</v>
      </c>
      <c r="P83" s="11">
        <v>49</v>
      </c>
      <c r="Q83" s="11">
        <f>100-P83</f>
        <v>51</v>
      </c>
      <c r="X83" s="11" t="s">
        <v>615</v>
      </c>
      <c r="Y83" s="11" t="s">
        <v>616</v>
      </c>
      <c r="Z83" s="11" t="s">
        <v>2345</v>
      </c>
      <c r="AA83" s="11" t="s">
        <v>517</v>
      </c>
      <c r="AB83" s="11" t="s">
        <v>2353</v>
      </c>
      <c r="AC83" s="11" t="s">
        <v>48</v>
      </c>
      <c r="AE83" s="15" t="s">
        <v>52</v>
      </c>
      <c r="AF83" s="11" t="s">
        <v>44</v>
      </c>
      <c r="AI83" s="11" t="s">
        <v>617</v>
      </c>
      <c r="AJ83" s="11" t="s">
        <v>54</v>
      </c>
      <c r="AK83" s="11" t="s">
        <v>55</v>
      </c>
      <c r="AR83" s="16" t="s">
        <v>102</v>
      </c>
    </row>
    <row r="84" spans="1:44" ht="68.5" customHeight="1" x14ac:dyDescent="0.2">
      <c r="A84" s="12" t="s">
        <v>36</v>
      </c>
      <c r="B84" s="11" t="s">
        <v>618</v>
      </c>
      <c r="C84" s="11">
        <v>2018</v>
      </c>
      <c r="D84" s="11" t="s">
        <v>619</v>
      </c>
      <c r="E84" s="11" t="s">
        <v>620</v>
      </c>
      <c r="F84" s="11" t="s">
        <v>61</v>
      </c>
      <c r="G84" s="11" t="s">
        <v>621</v>
      </c>
      <c r="H84" s="11" t="s">
        <v>63</v>
      </c>
      <c r="I84" s="11" t="s">
        <v>43</v>
      </c>
      <c r="J84" s="11" t="s">
        <v>44</v>
      </c>
      <c r="X84" s="11" t="s">
        <v>622</v>
      </c>
      <c r="Y84" s="11" t="s">
        <v>623</v>
      </c>
      <c r="Z84" s="11" t="s">
        <v>2342</v>
      </c>
      <c r="AA84" s="11" t="s">
        <v>69</v>
      </c>
      <c r="AB84" s="11" t="s">
        <v>2352</v>
      </c>
      <c r="AC84" s="11" t="s">
        <v>96</v>
      </c>
      <c r="AE84" s="11" t="s">
        <v>52</v>
      </c>
      <c r="AF84" s="11" t="s">
        <v>53</v>
      </c>
      <c r="AJ84" s="11" t="s">
        <v>70</v>
      </c>
      <c r="AK84" s="11" t="s">
        <v>55</v>
      </c>
      <c r="AR84" s="16" t="s">
        <v>80</v>
      </c>
    </row>
    <row r="85" spans="1:44" ht="60" customHeight="1" x14ac:dyDescent="0.2">
      <c r="A85" s="12" t="s">
        <v>36</v>
      </c>
      <c r="B85" s="11" t="s">
        <v>624</v>
      </c>
      <c r="C85" s="11">
        <v>2017</v>
      </c>
      <c r="D85" s="11" t="s">
        <v>625</v>
      </c>
      <c r="E85" s="11" t="s">
        <v>626</v>
      </c>
      <c r="F85" s="11" t="s">
        <v>61</v>
      </c>
      <c r="G85" s="11" t="s">
        <v>627</v>
      </c>
      <c r="H85" s="11" t="s">
        <v>191</v>
      </c>
      <c r="I85" s="11" t="s">
        <v>43</v>
      </c>
      <c r="J85" s="11" t="s">
        <v>44</v>
      </c>
      <c r="X85" s="11" t="s">
        <v>628</v>
      </c>
      <c r="Y85" s="11" t="s">
        <v>629</v>
      </c>
      <c r="Z85" s="11" t="s">
        <v>2342</v>
      </c>
      <c r="AA85" s="11" t="s">
        <v>166</v>
      </c>
      <c r="AB85" s="11" t="s">
        <v>2353</v>
      </c>
      <c r="AC85" s="11" t="s">
        <v>96</v>
      </c>
      <c r="AE85" s="11" t="s">
        <v>88</v>
      </c>
      <c r="AF85" s="11" t="s">
        <v>53</v>
      </c>
      <c r="AJ85" s="11" t="s">
        <v>70</v>
      </c>
      <c r="AK85" s="11" t="s">
        <v>55</v>
      </c>
      <c r="AQ85" s="11" t="s">
        <v>630</v>
      </c>
      <c r="AR85" s="16" t="s">
        <v>102</v>
      </c>
    </row>
    <row r="86" spans="1:44" ht="60" customHeight="1" x14ac:dyDescent="0.2">
      <c r="A86" s="12" t="s">
        <v>36</v>
      </c>
      <c r="B86" s="11" t="s">
        <v>631</v>
      </c>
      <c r="C86" s="11">
        <v>2016</v>
      </c>
      <c r="D86" s="11" t="s">
        <v>632</v>
      </c>
      <c r="E86" s="11" t="s">
        <v>633</v>
      </c>
      <c r="F86" s="11" t="s">
        <v>40</v>
      </c>
      <c r="G86" s="11" t="s">
        <v>634</v>
      </c>
      <c r="H86" s="11" t="s">
        <v>635</v>
      </c>
      <c r="I86" s="11" t="s">
        <v>43</v>
      </c>
      <c r="J86" s="11" t="s">
        <v>3005</v>
      </c>
      <c r="O86" s="11" t="s">
        <v>76</v>
      </c>
      <c r="X86" s="11" t="s">
        <v>637</v>
      </c>
      <c r="Y86" s="11" t="s">
        <v>638</v>
      </c>
      <c r="Z86" s="11" t="s">
        <v>2342</v>
      </c>
      <c r="AA86" s="11" t="s">
        <v>69</v>
      </c>
      <c r="AB86" s="11" t="s">
        <v>2352</v>
      </c>
      <c r="AC86" s="11" t="s">
        <v>96</v>
      </c>
      <c r="AE86" s="11" t="s">
        <v>52</v>
      </c>
      <c r="AF86" s="11" t="s">
        <v>180</v>
      </c>
      <c r="AJ86" s="11" t="s">
        <v>70</v>
      </c>
      <c r="AK86" s="11" t="s">
        <v>55</v>
      </c>
      <c r="AR86" s="16" t="s">
        <v>102</v>
      </c>
    </row>
    <row r="87" spans="1:44" ht="58.5" customHeight="1" x14ac:dyDescent="0.2">
      <c r="A87" s="12" t="s">
        <v>36</v>
      </c>
      <c r="B87" s="11" t="s">
        <v>618</v>
      </c>
      <c r="C87" s="11">
        <v>2017</v>
      </c>
      <c r="D87" s="11" t="s">
        <v>639</v>
      </c>
      <c r="E87" s="11" t="s">
        <v>640</v>
      </c>
      <c r="F87" s="11" t="s">
        <v>163</v>
      </c>
      <c r="G87" s="11" t="s">
        <v>641</v>
      </c>
      <c r="H87" s="11" t="s">
        <v>63</v>
      </c>
      <c r="I87" s="11" t="s">
        <v>43</v>
      </c>
      <c r="J87" s="11" t="s">
        <v>46</v>
      </c>
      <c r="X87" s="11" t="s">
        <v>642</v>
      </c>
      <c r="Y87" s="11" t="s">
        <v>643</v>
      </c>
      <c r="Z87" s="11" t="s">
        <v>2345</v>
      </c>
      <c r="AA87" s="11" t="s">
        <v>57</v>
      </c>
      <c r="AB87" s="11" t="s">
        <v>2340</v>
      </c>
      <c r="AC87" s="11" t="s">
        <v>139</v>
      </c>
      <c r="AE87" s="11" t="s">
        <v>45</v>
      </c>
      <c r="AF87" s="11" t="s">
        <v>44</v>
      </c>
      <c r="AI87" s="11" t="s">
        <v>644</v>
      </c>
      <c r="AJ87" s="11" t="s">
        <v>54</v>
      </c>
      <c r="AK87" s="11" t="s">
        <v>45</v>
      </c>
      <c r="AR87" s="16" t="s">
        <v>102</v>
      </c>
    </row>
    <row r="88" spans="1:44" ht="58.5" customHeight="1" x14ac:dyDescent="0.2">
      <c r="A88" s="12" t="s">
        <v>36</v>
      </c>
      <c r="B88" s="11" t="s">
        <v>645</v>
      </c>
      <c r="C88" s="11">
        <v>2017</v>
      </c>
      <c r="D88" s="11" t="s">
        <v>646</v>
      </c>
      <c r="E88" s="11" t="s">
        <v>647</v>
      </c>
      <c r="F88" s="11" t="s">
        <v>40</v>
      </c>
      <c r="G88" s="11" t="s">
        <v>648</v>
      </c>
      <c r="H88" s="11" t="s">
        <v>63</v>
      </c>
      <c r="I88" s="11" t="s">
        <v>43</v>
      </c>
      <c r="J88" s="11" t="s">
        <v>46</v>
      </c>
      <c r="K88" s="11">
        <v>59.37</v>
      </c>
      <c r="L88" s="11">
        <v>60.41</v>
      </c>
      <c r="M88" s="11">
        <v>58.5</v>
      </c>
      <c r="O88" s="11" t="s">
        <v>47</v>
      </c>
      <c r="P88" s="11">
        <v>35</v>
      </c>
      <c r="Q88" s="11">
        <v>65</v>
      </c>
      <c r="R88" s="11">
        <v>29</v>
      </c>
      <c r="S88" s="11">
        <v>71</v>
      </c>
      <c r="T88" s="11">
        <v>40</v>
      </c>
      <c r="U88" s="11">
        <v>60</v>
      </c>
      <c r="X88" s="11" t="s">
        <v>649</v>
      </c>
      <c r="Y88" s="11" t="s">
        <v>650</v>
      </c>
      <c r="Z88" s="11" t="s">
        <v>2342</v>
      </c>
      <c r="AA88" s="11" t="s">
        <v>99</v>
      </c>
      <c r="AB88" s="11" t="s">
        <v>2353</v>
      </c>
      <c r="AC88" s="11" t="s">
        <v>96</v>
      </c>
      <c r="AE88" s="11" t="s">
        <v>88</v>
      </c>
      <c r="AF88" s="11" t="s">
        <v>150</v>
      </c>
      <c r="AJ88" s="11" t="s">
        <v>54</v>
      </c>
      <c r="AK88" s="11" t="s">
        <v>55</v>
      </c>
      <c r="AR88" s="16" t="s">
        <v>102</v>
      </c>
    </row>
    <row r="89" spans="1:44" ht="58" customHeight="1" x14ac:dyDescent="0.2">
      <c r="A89" s="12" t="s">
        <v>36</v>
      </c>
      <c r="B89" s="11" t="s">
        <v>651</v>
      </c>
      <c r="C89" s="11">
        <v>2018</v>
      </c>
      <c r="D89" s="11" t="s">
        <v>652</v>
      </c>
      <c r="E89" s="11" t="s">
        <v>653</v>
      </c>
      <c r="F89" s="11" t="s">
        <v>61</v>
      </c>
      <c r="G89" s="11" t="s">
        <v>654</v>
      </c>
      <c r="H89" s="11" t="s">
        <v>191</v>
      </c>
      <c r="I89" s="11" t="s">
        <v>43</v>
      </c>
      <c r="J89" s="11" t="s">
        <v>44</v>
      </c>
      <c r="X89" s="11" t="s">
        <v>655</v>
      </c>
      <c r="Y89" s="11" t="s">
        <v>656</v>
      </c>
      <c r="Z89" s="11" t="s">
        <v>2342</v>
      </c>
      <c r="AA89" s="11" t="s">
        <v>69</v>
      </c>
      <c r="AB89" s="11" t="s">
        <v>2353</v>
      </c>
      <c r="AC89" s="11" t="s">
        <v>96</v>
      </c>
      <c r="AE89" s="15" t="s">
        <v>52</v>
      </c>
      <c r="AF89" s="11" t="s">
        <v>53</v>
      </c>
      <c r="AJ89" s="11" t="s">
        <v>70</v>
      </c>
      <c r="AK89" s="11" t="s">
        <v>55</v>
      </c>
      <c r="AR89" s="16" t="s">
        <v>80</v>
      </c>
    </row>
    <row r="90" spans="1:44" ht="52" customHeight="1" x14ac:dyDescent="0.2">
      <c r="A90" s="12" t="s">
        <v>36</v>
      </c>
      <c r="B90" s="11" t="s">
        <v>657</v>
      </c>
      <c r="C90" s="11">
        <v>2016</v>
      </c>
      <c r="D90" s="11" t="s">
        <v>658</v>
      </c>
      <c r="E90" s="11" t="s">
        <v>659</v>
      </c>
      <c r="F90" s="11" t="s">
        <v>44</v>
      </c>
      <c r="G90" s="11" t="s">
        <v>660</v>
      </c>
      <c r="H90" s="11" t="s">
        <v>331</v>
      </c>
      <c r="I90" s="11" t="s">
        <v>43</v>
      </c>
      <c r="J90" s="11" t="s">
        <v>44</v>
      </c>
      <c r="O90" s="11" t="s">
        <v>66</v>
      </c>
      <c r="P90" s="11">
        <v>0</v>
      </c>
      <c r="Q90" s="11">
        <v>100</v>
      </c>
      <c r="R90" s="11">
        <v>0</v>
      </c>
      <c r="S90" s="11">
        <v>100</v>
      </c>
      <c r="T90" s="11">
        <v>0</v>
      </c>
      <c r="U90" s="11">
        <v>100</v>
      </c>
      <c r="X90" s="11" t="s">
        <v>661</v>
      </c>
      <c r="Y90" s="11" t="s">
        <v>662</v>
      </c>
      <c r="Z90" s="11" t="s">
        <v>2345</v>
      </c>
      <c r="AA90" s="15" t="s">
        <v>69</v>
      </c>
      <c r="AB90" s="15" t="s">
        <v>2353</v>
      </c>
      <c r="AC90" s="11" t="s">
        <v>77</v>
      </c>
      <c r="AE90" s="11" t="s">
        <v>52</v>
      </c>
      <c r="AF90" s="11" t="s">
        <v>53</v>
      </c>
      <c r="AJ90" s="11" t="s">
        <v>101</v>
      </c>
      <c r="AK90" s="11" t="s">
        <v>55</v>
      </c>
      <c r="AR90" s="16" t="s">
        <v>80</v>
      </c>
    </row>
    <row r="91" spans="1:44" ht="77.5" customHeight="1" x14ac:dyDescent="0.2">
      <c r="A91" s="12" t="s">
        <v>36</v>
      </c>
      <c r="B91" s="11" t="s">
        <v>663</v>
      </c>
      <c r="C91" s="11">
        <v>2016</v>
      </c>
      <c r="D91" s="11" t="s">
        <v>664</v>
      </c>
      <c r="E91" s="11" t="s">
        <v>665</v>
      </c>
      <c r="F91" s="11" t="s">
        <v>61</v>
      </c>
      <c r="G91" s="11" t="s">
        <v>666</v>
      </c>
      <c r="H91" s="11" t="s">
        <v>198</v>
      </c>
      <c r="I91" s="11" t="s">
        <v>43</v>
      </c>
      <c r="J91" s="11" t="s">
        <v>3005</v>
      </c>
      <c r="X91" s="11" t="s">
        <v>667</v>
      </c>
      <c r="Y91" s="11" t="s">
        <v>668</v>
      </c>
      <c r="Z91" s="11" t="s">
        <v>2342</v>
      </c>
      <c r="AA91" s="11" t="s">
        <v>166</v>
      </c>
      <c r="AB91" s="11" t="s">
        <v>2352</v>
      </c>
      <c r="AC91" s="11" t="s">
        <v>96</v>
      </c>
      <c r="AE91" s="11" t="s">
        <v>52</v>
      </c>
      <c r="AF91" s="11" t="s">
        <v>53</v>
      </c>
      <c r="AJ91" s="11" t="s">
        <v>70</v>
      </c>
      <c r="AK91" s="11" t="s">
        <v>55</v>
      </c>
      <c r="AR91" s="16" t="s">
        <v>80</v>
      </c>
    </row>
    <row r="92" spans="1:44" ht="58.5" customHeight="1" x14ac:dyDescent="0.2">
      <c r="A92" s="12" t="s">
        <v>36</v>
      </c>
      <c r="B92" s="11" t="s">
        <v>669</v>
      </c>
      <c r="C92" s="11">
        <v>2015</v>
      </c>
      <c r="D92" s="11" t="s">
        <v>670</v>
      </c>
      <c r="E92" s="11" t="s">
        <v>671</v>
      </c>
      <c r="F92" s="11" t="s">
        <v>137</v>
      </c>
      <c r="G92" s="11" t="s">
        <v>672</v>
      </c>
      <c r="H92" s="11" t="s">
        <v>286</v>
      </c>
      <c r="I92" s="11" t="s">
        <v>43</v>
      </c>
      <c r="J92" s="11" t="s">
        <v>46</v>
      </c>
      <c r="K92" s="11">
        <f>ROUND(((L92*241)+(M92*239))/(241+239),2)</f>
        <v>46.75</v>
      </c>
      <c r="L92" s="11">
        <v>46.8</v>
      </c>
      <c r="M92" s="11">
        <v>46.7</v>
      </c>
      <c r="O92" s="11" t="s">
        <v>47</v>
      </c>
      <c r="P92" s="11">
        <f>ROUND(((142+97)/(241+239))*100,2)</f>
        <v>49.79</v>
      </c>
      <c r="Q92" s="21">
        <f>100-P92</f>
        <v>50.21</v>
      </c>
      <c r="R92" s="11">
        <v>59.4</v>
      </c>
      <c r="S92" s="11">
        <f>100-R92</f>
        <v>40.6</v>
      </c>
      <c r="T92" s="11">
        <v>40.6</v>
      </c>
      <c r="U92" s="11">
        <f>100-T92</f>
        <v>59.4</v>
      </c>
      <c r="X92" s="11" t="s">
        <v>673</v>
      </c>
      <c r="Y92" s="11" t="s">
        <v>674</v>
      </c>
      <c r="Z92" s="11" t="s">
        <v>107</v>
      </c>
      <c r="AA92" s="11" t="s">
        <v>69</v>
      </c>
      <c r="AB92" s="11" t="s">
        <v>2353</v>
      </c>
      <c r="AC92" s="11" t="s">
        <v>48</v>
      </c>
      <c r="AE92" s="11" t="s">
        <v>52</v>
      </c>
      <c r="AF92" s="11" t="s">
        <v>53</v>
      </c>
      <c r="AJ92" s="15" t="s">
        <v>54</v>
      </c>
      <c r="AK92" s="11" t="s">
        <v>55</v>
      </c>
      <c r="AR92" s="16" t="s">
        <v>80</v>
      </c>
    </row>
    <row r="93" spans="1:44" ht="59.25" customHeight="1" x14ac:dyDescent="0.2">
      <c r="A93" s="12" t="s">
        <v>36</v>
      </c>
      <c r="B93" s="11" t="s">
        <v>675</v>
      </c>
      <c r="C93" s="11">
        <v>2019</v>
      </c>
      <c r="D93" s="11" t="s">
        <v>676</v>
      </c>
      <c r="E93" s="11" t="s">
        <v>677</v>
      </c>
      <c r="F93" s="11" t="s">
        <v>163</v>
      </c>
      <c r="G93" s="11" t="s">
        <v>678</v>
      </c>
      <c r="H93" s="11" t="s">
        <v>85</v>
      </c>
      <c r="I93" s="11" t="s">
        <v>43</v>
      </c>
      <c r="J93" s="11" t="s">
        <v>65</v>
      </c>
      <c r="K93" s="11">
        <f>ROUND(((M93*354)+(N93*355))/(354+355),2)</f>
        <v>58.3</v>
      </c>
      <c r="M93" s="11">
        <v>58.5</v>
      </c>
      <c r="N93" s="11">
        <v>58.1</v>
      </c>
      <c r="O93" s="11" t="s">
        <v>66</v>
      </c>
      <c r="P93" s="11">
        <v>100</v>
      </c>
      <c r="Q93" s="11">
        <v>0</v>
      </c>
      <c r="T93" s="11">
        <v>100</v>
      </c>
      <c r="U93" s="11">
        <v>0</v>
      </c>
      <c r="V93" s="11">
        <v>100</v>
      </c>
      <c r="W93" s="13">
        <v>0</v>
      </c>
      <c r="X93" s="11" t="s">
        <v>679</v>
      </c>
      <c r="Y93" s="11" t="s">
        <v>680</v>
      </c>
      <c r="Z93" s="11" t="s">
        <v>2342</v>
      </c>
      <c r="AA93" s="11" t="s">
        <v>350</v>
      </c>
      <c r="AB93" s="11" t="s">
        <v>2353</v>
      </c>
      <c r="AC93" s="11" t="s">
        <v>109</v>
      </c>
      <c r="AE93" s="11" t="s">
        <v>52</v>
      </c>
      <c r="AF93" s="11" t="s">
        <v>44</v>
      </c>
      <c r="AI93" s="11" t="s">
        <v>681</v>
      </c>
      <c r="AJ93" s="11" t="s">
        <v>2988</v>
      </c>
      <c r="AK93" s="11" t="s">
        <v>55</v>
      </c>
      <c r="AQ93" s="11" t="s">
        <v>2963</v>
      </c>
      <c r="AR93" s="16" t="s">
        <v>80</v>
      </c>
    </row>
    <row r="94" spans="1:44" ht="59.5" customHeight="1" x14ac:dyDescent="0.2">
      <c r="A94" s="12" t="s">
        <v>36</v>
      </c>
      <c r="B94" s="11" t="s">
        <v>682</v>
      </c>
      <c r="C94" s="11">
        <v>2015</v>
      </c>
      <c r="D94" s="11" t="s">
        <v>683</v>
      </c>
      <c r="E94" s="11" t="s">
        <v>684</v>
      </c>
      <c r="F94" s="11" t="s">
        <v>93</v>
      </c>
      <c r="G94" s="11" t="s">
        <v>685</v>
      </c>
      <c r="H94" s="11" t="s">
        <v>686</v>
      </c>
      <c r="I94" s="11" t="s">
        <v>43</v>
      </c>
      <c r="J94" s="11" t="s">
        <v>3005</v>
      </c>
      <c r="X94" s="11" t="s">
        <v>687</v>
      </c>
      <c r="Y94" s="11" t="s">
        <v>688</v>
      </c>
      <c r="Z94" s="11" t="s">
        <v>2342</v>
      </c>
      <c r="AA94" s="15" t="s">
        <v>158</v>
      </c>
      <c r="AB94" s="15" t="s">
        <v>2353</v>
      </c>
      <c r="AC94" s="11" t="s">
        <v>139</v>
      </c>
      <c r="AE94" s="11" t="s">
        <v>52</v>
      </c>
      <c r="AF94" s="11" t="s">
        <v>689</v>
      </c>
      <c r="AJ94" s="15" t="s">
        <v>54</v>
      </c>
      <c r="AK94" s="11" t="s">
        <v>55</v>
      </c>
      <c r="AR94" s="16" t="s">
        <v>89</v>
      </c>
    </row>
    <row r="95" spans="1:44" ht="58.5" customHeight="1" x14ac:dyDescent="0.2">
      <c r="A95" s="12" t="s">
        <v>36</v>
      </c>
      <c r="B95" s="11" t="s">
        <v>2371</v>
      </c>
      <c r="C95" s="11">
        <v>2019</v>
      </c>
      <c r="D95" s="11" t="s">
        <v>2372</v>
      </c>
      <c r="E95" s="11" t="s">
        <v>2373</v>
      </c>
      <c r="F95" s="11" t="s">
        <v>40</v>
      </c>
      <c r="G95" s="11" t="s">
        <v>2374</v>
      </c>
      <c r="H95" s="11" t="s">
        <v>331</v>
      </c>
      <c r="I95" s="11" t="s">
        <v>43</v>
      </c>
      <c r="J95" s="11" t="s">
        <v>44</v>
      </c>
      <c r="K95" s="11">
        <f>ROUND(((L95*152)+(M95*153))/(152+153),2)</f>
        <v>57.4</v>
      </c>
      <c r="L95" s="11">
        <v>57.3</v>
      </c>
      <c r="M95" s="11">
        <v>57.5</v>
      </c>
      <c r="O95" s="11" t="s">
        <v>66</v>
      </c>
      <c r="P95" s="11">
        <v>0</v>
      </c>
      <c r="Q95" s="11">
        <v>100</v>
      </c>
      <c r="R95" s="11">
        <v>0</v>
      </c>
      <c r="S95" s="11">
        <v>100</v>
      </c>
      <c r="T95" s="11">
        <v>0</v>
      </c>
      <c r="U95" s="11">
        <v>100</v>
      </c>
      <c r="X95" s="11" t="s">
        <v>2375</v>
      </c>
      <c r="Y95" s="11" t="s">
        <v>2399</v>
      </c>
      <c r="Z95" s="11" t="s">
        <v>2342</v>
      </c>
      <c r="AA95" s="11" t="s">
        <v>99</v>
      </c>
      <c r="AB95" s="11" t="s">
        <v>2353</v>
      </c>
      <c r="AC95" s="11" t="s">
        <v>96</v>
      </c>
      <c r="AE95" s="11" t="s">
        <v>52</v>
      </c>
      <c r="AF95" s="11" t="s">
        <v>846</v>
      </c>
      <c r="AG95" s="11" t="s">
        <v>848</v>
      </c>
      <c r="AJ95" s="11" t="s">
        <v>54</v>
      </c>
      <c r="AK95" s="11" t="s">
        <v>55</v>
      </c>
      <c r="AR95" s="16" t="s">
        <v>102</v>
      </c>
    </row>
    <row r="96" spans="1:44" ht="59" customHeight="1" x14ac:dyDescent="0.2">
      <c r="A96" s="12" t="s">
        <v>36</v>
      </c>
      <c r="B96" s="11" t="s">
        <v>2395</v>
      </c>
      <c r="C96" s="11">
        <v>2016</v>
      </c>
      <c r="D96" s="11" t="s">
        <v>2396</v>
      </c>
      <c r="E96" s="11" t="s">
        <v>2397</v>
      </c>
      <c r="F96" s="11" t="s">
        <v>40</v>
      </c>
      <c r="G96" s="11" t="s">
        <v>2398</v>
      </c>
      <c r="H96" s="11" t="s">
        <v>44</v>
      </c>
      <c r="I96" s="11" t="s">
        <v>64</v>
      </c>
      <c r="J96" s="11" t="s">
        <v>45</v>
      </c>
      <c r="O96" s="11" t="s">
        <v>47</v>
      </c>
      <c r="P96" s="11">
        <f>ROUND(((340+897)/(789+1930))*100,2)</f>
        <v>45.49</v>
      </c>
      <c r="Q96" s="11">
        <f>ROUND(((449+1033)/(789+1930))*100,2)</f>
        <v>54.51</v>
      </c>
      <c r="R96" s="11">
        <v>46.5</v>
      </c>
      <c r="S96" s="11">
        <v>53.5</v>
      </c>
      <c r="T96" s="11">
        <v>43.1</v>
      </c>
      <c r="U96" s="11">
        <v>56.9</v>
      </c>
      <c r="X96" s="11" t="s">
        <v>2400</v>
      </c>
      <c r="Y96" s="11" t="s">
        <v>2417</v>
      </c>
      <c r="Z96" s="11" t="s">
        <v>2342</v>
      </c>
      <c r="AA96" s="15" t="s">
        <v>517</v>
      </c>
      <c r="AB96" s="11" t="s">
        <v>2353</v>
      </c>
      <c r="AC96" s="11" t="s">
        <v>96</v>
      </c>
      <c r="AE96" s="11" t="s">
        <v>52</v>
      </c>
      <c r="AF96" s="11" t="s">
        <v>689</v>
      </c>
      <c r="AJ96" s="11" t="s">
        <v>2988</v>
      </c>
      <c r="AK96" s="11" t="s">
        <v>159</v>
      </c>
      <c r="AL96" s="11" t="s">
        <v>2983</v>
      </c>
      <c r="AM96" s="11">
        <v>55</v>
      </c>
      <c r="AR96" s="16" t="s">
        <v>102</v>
      </c>
    </row>
    <row r="97" spans="1:44" ht="57" customHeight="1" x14ac:dyDescent="0.2">
      <c r="A97" s="12" t="s">
        <v>36</v>
      </c>
      <c r="B97" s="11" t="s">
        <v>2419</v>
      </c>
      <c r="C97" s="11">
        <v>2019</v>
      </c>
      <c r="D97" s="11" t="s">
        <v>2418</v>
      </c>
      <c r="E97" s="11" t="s">
        <v>2420</v>
      </c>
      <c r="F97" s="11" t="s">
        <v>40</v>
      </c>
      <c r="G97" s="11" t="s">
        <v>2421</v>
      </c>
      <c r="H97" s="11" t="s">
        <v>63</v>
      </c>
      <c r="I97" s="11" t="s">
        <v>43</v>
      </c>
      <c r="J97" s="11" t="s">
        <v>46</v>
      </c>
      <c r="K97" s="11">
        <v>64.099999999999994</v>
      </c>
      <c r="L97" s="11">
        <v>62.1</v>
      </c>
      <c r="M97" s="11">
        <v>65.8</v>
      </c>
      <c r="O97" s="11" t="s">
        <v>47</v>
      </c>
      <c r="P97" s="11">
        <v>57.8</v>
      </c>
      <c r="Q97" s="11">
        <f>100-P97</f>
        <v>42.2</v>
      </c>
      <c r="R97" s="11">
        <v>62.5</v>
      </c>
      <c r="S97" s="11">
        <f>100-R97</f>
        <v>37.5</v>
      </c>
      <c r="T97" s="11">
        <v>53.1</v>
      </c>
      <c r="U97" s="11">
        <f>100-T97</f>
        <v>46.9</v>
      </c>
      <c r="X97" s="11" t="s">
        <v>2422</v>
      </c>
      <c r="Y97" s="11" t="s">
        <v>2423</v>
      </c>
      <c r="Z97" s="11" t="s">
        <v>2342</v>
      </c>
      <c r="AA97" s="11" t="s">
        <v>99</v>
      </c>
      <c r="AB97" s="11" t="s">
        <v>2353</v>
      </c>
      <c r="AC97" s="15" t="s">
        <v>96</v>
      </c>
      <c r="AE97" s="11" t="s">
        <v>45</v>
      </c>
      <c r="AF97" s="11" t="s">
        <v>150</v>
      </c>
      <c r="AJ97" s="11" t="s">
        <v>54</v>
      </c>
      <c r="AK97" s="11" t="s">
        <v>55</v>
      </c>
      <c r="AL97" s="11" t="s">
        <v>2994</v>
      </c>
      <c r="AM97" s="11">
        <v>10</v>
      </c>
      <c r="AR97" s="16" t="s">
        <v>89</v>
      </c>
    </row>
    <row r="98" spans="1:44" ht="60" customHeight="1" x14ac:dyDescent="0.2">
      <c r="A98" s="12" t="s">
        <v>36</v>
      </c>
      <c r="B98" s="11" t="s">
        <v>2447</v>
      </c>
      <c r="C98" s="11">
        <v>2017</v>
      </c>
      <c r="D98" s="11" t="s">
        <v>2448</v>
      </c>
      <c r="E98" s="11" t="s">
        <v>2449</v>
      </c>
      <c r="F98" s="11" t="s">
        <v>40</v>
      </c>
      <c r="G98" s="11" t="s">
        <v>2450</v>
      </c>
      <c r="H98" s="11" t="s">
        <v>63</v>
      </c>
      <c r="I98" s="11" t="s">
        <v>64</v>
      </c>
      <c r="J98" s="11" t="s">
        <v>44</v>
      </c>
      <c r="K98" s="11">
        <v>44</v>
      </c>
      <c r="O98" s="11" t="s">
        <v>47</v>
      </c>
      <c r="P98" s="11">
        <v>50</v>
      </c>
      <c r="Q98" s="11">
        <v>50</v>
      </c>
      <c r="X98" s="11" t="s">
        <v>2451</v>
      </c>
      <c r="Y98" s="11" t="s">
        <v>2452</v>
      </c>
      <c r="Z98" s="11" t="s">
        <v>2342</v>
      </c>
      <c r="AA98" s="11" t="s">
        <v>69</v>
      </c>
      <c r="AB98" s="11" t="s">
        <v>2352</v>
      </c>
      <c r="AC98" s="11" t="s">
        <v>96</v>
      </c>
      <c r="AE98" s="11" t="s">
        <v>44</v>
      </c>
      <c r="AF98" s="11" t="s">
        <v>53</v>
      </c>
      <c r="AJ98" s="11" t="s">
        <v>2988</v>
      </c>
      <c r="AK98" s="11" t="s">
        <v>55</v>
      </c>
      <c r="AR98" s="16" t="s">
        <v>89</v>
      </c>
    </row>
    <row r="99" spans="1:44" ht="57" customHeight="1" x14ac:dyDescent="0.2">
      <c r="A99" s="12" t="s">
        <v>36</v>
      </c>
      <c r="B99" s="11" t="s">
        <v>2461</v>
      </c>
      <c r="C99" s="11">
        <v>2019</v>
      </c>
      <c r="D99" s="11" t="s">
        <v>2462</v>
      </c>
      <c r="E99" s="11" t="s">
        <v>2463</v>
      </c>
      <c r="F99" s="11" t="s">
        <v>61</v>
      </c>
      <c r="G99" s="11" t="s">
        <v>2464</v>
      </c>
      <c r="H99" s="11" t="s">
        <v>44</v>
      </c>
      <c r="I99" s="11" t="s">
        <v>64</v>
      </c>
      <c r="J99" s="11" t="s">
        <v>44</v>
      </c>
      <c r="K99" s="11">
        <v>47.88</v>
      </c>
      <c r="L99" s="11">
        <v>48.8</v>
      </c>
      <c r="M99" s="11">
        <v>46.88</v>
      </c>
      <c r="O99" s="11" t="s">
        <v>47</v>
      </c>
      <c r="P99" s="11">
        <f>100-Q99</f>
        <v>43.7</v>
      </c>
      <c r="Q99" s="11">
        <v>56.3</v>
      </c>
      <c r="R99" s="11">
        <f>100-S99</f>
        <v>44</v>
      </c>
      <c r="S99" s="11">
        <v>56</v>
      </c>
      <c r="T99" s="11">
        <f>100-U99</f>
        <v>43.5</v>
      </c>
      <c r="U99" s="11">
        <v>56.5</v>
      </c>
      <c r="X99" s="11" t="s">
        <v>2477</v>
      </c>
      <c r="Y99" s="11" t="s">
        <v>2465</v>
      </c>
      <c r="Z99" s="11" t="s">
        <v>2342</v>
      </c>
      <c r="AA99" s="11" t="s">
        <v>517</v>
      </c>
      <c r="AB99" s="11" t="s">
        <v>2353</v>
      </c>
      <c r="AC99" s="11" t="s">
        <v>96</v>
      </c>
      <c r="AE99" s="11" t="s">
        <v>88</v>
      </c>
      <c r="AF99" s="11" t="s">
        <v>587</v>
      </c>
      <c r="AG99" s="11" t="s">
        <v>846</v>
      </c>
      <c r="AH99" s="11" t="s">
        <v>848</v>
      </c>
      <c r="AJ99" s="11" t="s">
        <v>2988</v>
      </c>
      <c r="AK99" s="11" t="s">
        <v>55</v>
      </c>
      <c r="AR99" s="16" t="s">
        <v>80</v>
      </c>
    </row>
    <row r="100" spans="1:44" ht="59" customHeight="1" x14ac:dyDescent="0.2">
      <c r="A100" s="12" t="s">
        <v>36</v>
      </c>
      <c r="B100" s="11" t="s">
        <v>2478</v>
      </c>
      <c r="C100" s="11">
        <v>2019</v>
      </c>
      <c r="D100" s="11" t="s">
        <v>2479</v>
      </c>
      <c r="E100" s="11" t="s">
        <v>2480</v>
      </c>
      <c r="F100" s="11" t="s">
        <v>40</v>
      </c>
      <c r="G100" s="11" t="s">
        <v>2481</v>
      </c>
      <c r="H100" s="11" t="s">
        <v>286</v>
      </c>
      <c r="I100" s="11" t="s">
        <v>64</v>
      </c>
      <c r="J100" s="11" t="s">
        <v>46</v>
      </c>
      <c r="K100" s="11" t="s">
        <v>2482</v>
      </c>
      <c r="O100" s="11" t="s">
        <v>47</v>
      </c>
      <c r="P100" s="11">
        <v>37.799999999999997</v>
      </c>
      <c r="Q100" s="11">
        <v>62.2</v>
      </c>
      <c r="X100" s="11" t="s">
        <v>2492</v>
      </c>
      <c r="Y100" s="11" t="s">
        <v>2493</v>
      </c>
      <c r="Z100" s="11" t="s">
        <v>2342</v>
      </c>
      <c r="AA100" s="15" t="s">
        <v>51</v>
      </c>
      <c r="AB100" s="15" t="s">
        <v>2353</v>
      </c>
      <c r="AC100" s="11" t="s">
        <v>77</v>
      </c>
      <c r="AE100" s="11" t="s">
        <v>57</v>
      </c>
      <c r="AF100" s="11" t="s">
        <v>587</v>
      </c>
      <c r="AJ100" s="11" t="s">
        <v>2988</v>
      </c>
      <c r="AK100" s="11" t="s">
        <v>55</v>
      </c>
      <c r="AN100" s="11" t="s">
        <v>2483</v>
      </c>
      <c r="AR100" s="16" t="s">
        <v>102</v>
      </c>
    </row>
    <row r="101" spans="1:44" ht="60" customHeight="1" x14ac:dyDescent="0.2">
      <c r="A101" s="12" t="s">
        <v>36</v>
      </c>
      <c r="B101" s="11" t="s">
        <v>2494</v>
      </c>
      <c r="C101" s="11">
        <v>2019</v>
      </c>
      <c r="D101" s="11" t="s">
        <v>2495</v>
      </c>
      <c r="E101" s="11" t="s">
        <v>2496</v>
      </c>
      <c r="F101" s="11" t="s">
        <v>40</v>
      </c>
      <c r="G101" s="11" t="s">
        <v>2497</v>
      </c>
      <c r="H101" s="11" t="s">
        <v>63</v>
      </c>
      <c r="I101" s="11" t="s">
        <v>64</v>
      </c>
      <c r="J101" s="11" t="s">
        <v>44</v>
      </c>
      <c r="K101" s="11">
        <v>60</v>
      </c>
      <c r="O101" s="11" t="s">
        <v>76</v>
      </c>
      <c r="P101" s="11">
        <v>27</v>
      </c>
      <c r="Q101" s="11">
        <v>73</v>
      </c>
      <c r="X101" s="11" t="s">
        <v>2498</v>
      </c>
      <c r="Y101" s="11" t="s">
        <v>2526</v>
      </c>
      <c r="Z101" s="11" t="s">
        <v>2342</v>
      </c>
      <c r="AA101" s="11" t="s">
        <v>517</v>
      </c>
      <c r="AB101" s="11" t="s">
        <v>2353</v>
      </c>
      <c r="AC101" s="11" t="s">
        <v>96</v>
      </c>
      <c r="AE101" s="11" t="s">
        <v>45</v>
      </c>
      <c r="AF101" s="11" t="s">
        <v>587</v>
      </c>
      <c r="AJ101" s="11" t="s">
        <v>2988</v>
      </c>
      <c r="AK101" s="11" t="s">
        <v>55</v>
      </c>
      <c r="AN101" s="11" t="s">
        <v>2952</v>
      </c>
      <c r="AR101" s="16" t="s">
        <v>89</v>
      </c>
    </row>
    <row r="102" spans="1:44" ht="59" customHeight="1" x14ac:dyDescent="0.2">
      <c r="A102" s="12" t="s">
        <v>36</v>
      </c>
      <c r="B102" s="11" t="s">
        <v>2521</v>
      </c>
      <c r="C102" s="11">
        <v>2018</v>
      </c>
      <c r="D102" s="11" t="s">
        <v>2522</v>
      </c>
      <c r="E102" s="11" t="s">
        <v>2523</v>
      </c>
      <c r="F102" s="11" t="s">
        <v>61</v>
      </c>
      <c r="G102" s="11" t="s">
        <v>2524</v>
      </c>
      <c r="H102" s="11" t="s">
        <v>75</v>
      </c>
      <c r="I102" s="11" t="s">
        <v>43</v>
      </c>
      <c r="J102" s="11" t="s">
        <v>65</v>
      </c>
      <c r="X102" s="11" t="s">
        <v>2525</v>
      </c>
      <c r="Y102" s="11" t="s">
        <v>2542</v>
      </c>
      <c r="Z102" s="11" t="s">
        <v>2342</v>
      </c>
      <c r="AA102" s="11" t="s">
        <v>51</v>
      </c>
      <c r="AB102" s="11" t="s">
        <v>2340</v>
      </c>
      <c r="AC102" s="11" t="s">
        <v>139</v>
      </c>
      <c r="AE102" s="11" t="s">
        <v>52</v>
      </c>
      <c r="AF102" s="11" t="s">
        <v>689</v>
      </c>
      <c r="AJ102" s="11" t="s">
        <v>2988</v>
      </c>
      <c r="AK102" s="11" t="s">
        <v>55</v>
      </c>
      <c r="AL102" s="11" t="s">
        <v>2984</v>
      </c>
      <c r="AM102" s="11">
        <v>774</v>
      </c>
      <c r="AP102" s="11" t="s">
        <v>2962</v>
      </c>
      <c r="AQ102" s="11" t="s">
        <v>2961</v>
      </c>
      <c r="AR102" s="16" t="s">
        <v>102</v>
      </c>
    </row>
    <row r="103" spans="1:44" ht="60" customHeight="1" x14ac:dyDescent="0.2">
      <c r="A103" s="12" t="s">
        <v>36</v>
      </c>
      <c r="B103" s="11" t="s">
        <v>2527</v>
      </c>
      <c r="C103" s="11">
        <v>2019</v>
      </c>
      <c r="D103" s="11" t="s">
        <v>2528</v>
      </c>
      <c r="E103" s="11" t="s">
        <v>2529</v>
      </c>
      <c r="F103" s="15" t="s">
        <v>93</v>
      </c>
      <c r="G103" s="11" t="s">
        <v>2540</v>
      </c>
      <c r="H103" s="11" t="s">
        <v>44</v>
      </c>
      <c r="I103" s="11" t="s">
        <v>43</v>
      </c>
      <c r="J103" s="11" t="s">
        <v>3005</v>
      </c>
      <c r="K103" s="11">
        <v>34.880000000000003</v>
      </c>
      <c r="M103" s="11">
        <v>33.9</v>
      </c>
      <c r="N103" s="11">
        <v>34.9</v>
      </c>
      <c r="O103" s="11" t="s">
        <v>47</v>
      </c>
      <c r="P103" s="11">
        <v>58.3</v>
      </c>
      <c r="Q103" s="11">
        <v>41.7</v>
      </c>
      <c r="T103" s="11">
        <v>60.3</v>
      </c>
      <c r="U103" s="11">
        <f>100-T103</f>
        <v>39.700000000000003</v>
      </c>
      <c r="V103" s="11">
        <v>58.1</v>
      </c>
      <c r="W103" s="13">
        <f>100-V103</f>
        <v>41.9</v>
      </c>
      <c r="X103" s="11" t="s">
        <v>2530</v>
      </c>
      <c r="Y103" s="11" t="s">
        <v>2541</v>
      </c>
      <c r="Z103" s="11" t="s">
        <v>2345</v>
      </c>
      <c r="AA103" s="11" t="s">
        <v>69</v>
      </c>
      <c r="AB103" s="11" t="s">
        <v>2353</v>
      </c>
      <c r="AC103" s="11" t="s">
        <v>96</v>
      </c>
      <c r="AE103" s="11" t="s">
        <v>45</v>
      </c>
      <c r="AF103" s="11" t="s">
        <v>587</v>
      </c>
      <c r="AJ103" s="11" t="s">
        <v>2988</v>
      </c>
      <c r="AK103" s="11" t="s">
        <v>55</v>
      </c>
      <c r="AR103" s="16" t="s">
        <v>80</v>
      </c>
    </row>
    <row r="104" spans="1:44" ht="59.5" customHeight="1" x14ac:dyDescent="0.2">
      <c r="A104" s="12" t="s">
        <v>36</v>
      </c>
      <c r="B104" s="11" t="s">
        <v>2543</v>
      </c>
      <c r="C104" s="11">
        <v>2019</v>
      </c>
      <c r="D104" s="11" t="s">
        <v>2544</v>
      </c>
      <c r="E104" s="11" t="s">
        <v>2545</v>
      </c>
      <c r="F104" s="11" t="s">
        <v>61</v>
      </c>
      <c r="G104" s="11" t="s">
        <v>2546</v>
      </c>
      <c r="H104" s="11" t="s">
        <v>733</v>
      </c>
      <c r="I104" s="11" t="s">
        <v>43</v>
      </c>
      <c r="J104" s="11" t="s">
        <v>65</v>
      </c>
      <c r="K104" s="11">
        <v>70.900000000000006</v>
      </c>
      <c r="L104" s="11">
        <v>71</v>
      </c>
      <c r="M104" s="11">
        <v>70.8</v>
      </c>
      <c r="O104" s="11" t="s">
        <v>45</v>
      </c>
      <c r="P104" s="11">
        <v>80.2</v>
      </c>
      <c r="Q104" s="11">
        <v>19.8</v>
      </c>
      <c r="R104" s="11">
        <v>80</v>
      </c>
      <c r="S104" s="11">
        <v>20</v>
      </c>
      <c r="T104" s="11">
        <v>80.400000000000006</v>
      </c>
      <c r="U104" s="11">
        <v>19.600000000000001</v>
      </c>
      <c r="X104" s="11" t="s">
        <v>2547</v>
      </c>
      <c r="Y104" s="11" t="s">
        <v>2562</v>
      </c>
      <c r="Z104" s="11" t="s">
        <v>2345</v>
      </c>
      <c r="AA104" s="11" t="s">
        <v>99</v>
      </c>
      <c r="AB104" s="11" t="s">
        <v>2352</v>
      </c>
      <c r="AC104" s="11" t="s">
        <v>96</v>
      </c>
      <c r="AE104" s="11" t="s">
        <v>88</v>
      </c>
      <c r="AF104" s="11" t="s">
        <v>150</v>
      </c>
      <c r="AJ104" s="11" t="s">
        <v>70</v>
      </c>
      <c r="AK104" s="11" t="s">
        <v>55</v>
      </c>
      <c r="AR104" s="16" t="s">
        <v>102</v>
      </c>
    </row>
    <row r="105" spans="1:44" ht="59.5" customHeight="1" x14ac:dyDescent="0.2">
      <c r="A105" s="12" t="s">
        <v>36</v>
      </c>
      <c r="B105" s="11" t="s">
        <v>2558</v>
      </c>
      <c r="C105" s="11">
        <v>2017</v>
      </c>
      <c r="D105" s="11" t="s">
        <v>2559</v>
      </c>
      <c r="E105" s="11" t="s">
        <v>2560</v>
      </c>
      <c r="F105" s="11" t="s">
        <v>40</v>
      </c>
      <c r="G105" s="11" t="s">
        <v>2561</v>
      </c>
      <c r="H105" s="11" t="s">
        <v>578</v>
      </c>
      <c r="I105" s="11" t="s">
        <v>43</v>
      </c>
      <c r="J105" s="11" t="s">
        <v>46</v>
      </c>
      <c r="K105" s="11">
        <f>ROUND(((45.56*288)+(41.55*326))/(288+326),2)</f>
        <v>43.43</v>
      </c>
      <c r="O105" s="11" t="s">
        <v>47</v>
      </c>
      <c r="P105" s="11">
        <f>ROUND(((114+178)/(614))*100,2)</f>
        <v>47.56</v>
      </c>
      <c r="Q105" s="11">
        <f>ROUND(((174+148)/(614))*100,2)</f>
        <v>52.44</v>
      </c>
      <c r="X105" s="11" t="s">
        <v>2563</v>
      </c>
      <c r="Y105" s="11" t="s">
        <v>2564</v>
      </c>
      <c r="Z105" s="11" t="s">
        <v>2342</v>
      </c>
      <c r="AA105" s="11" t="s">
        <v>57</v>
      </c>
      <c r="AB105" s="11" t="s">
        <v>2340</v>
      </c>
      <c r="AC105" s="11" t="s">
        <v>44</v>
      </c>
      <c r="AD105" s="11" t="s">
        <v>2597</v>
      </c>
      <c r="AE105" s="11" t="s">
        <v>44</v>
      </c>
      <c r="AF105" s="11" t="s">
        <v>79</v>
      </c>
      <c r="AG105" s="11" t="s">
        <v>689</v>
      </c>
      <c r="AJ105" s="11" t="s">
        <v>101</v>
      </c>
      <c r="AK105" s="11" t="s">
        <v>159</v>
      </c>
      <c r="AN105" s="11" t="s">
        <v>2598</v>
      </c>
      <c r="AR105" s="16" t="s">
        <v>102</v>
      </c>
    </row>
    <row r="106" spans="1:44" ht="59.5" customHeight="1" x14ac:dyDescent="0.2">
      <c r="A106" s="12" t="s">
        <v>36</v>
      </c>
      <c r="B106" s="11" t="s">
        <v>2567</v>
      </c>
      <c r="C106" s="11">
        <v>2019</v>
      </c>
      <c r="D106" s="11" t="s">
        <v>2568</v>
      </c>
      <c r="E106" s="11" t="s">
        <v>2569</v>
      </c>
      <c r="F106" s="11" t="s">
        <v>40</v>
      </c>
      <c r="G106" s="11" t="s">
        <v>2570</v>
      </c>
      <c r="H106" s="11" t="s">
        <v>63</v>
      </c>
      <c r="I106" s="11" t="s">
        <v>64</v>
      </c>
      <c r="J106" s="11" t="s">
        <v>44</v>
      </c>
      <c r="K106" s="11">
        <v>59.3</v>
      </c>
      <c r="O106" s="11" t="s">
        <v>66</v>
      </c>
      <c r="P106" s="11">
        <v>0</v>
      </c>
      <c r="Q106" s="11">
        <v>100</v>
      </c>
      <c r="R106" s="11">
        <v>0</v>
      </c>
      <c r="S106" s="11">
        <v>100</v>
      </c>
      <c r="T106" s="11">
        <v>0</v>
      </c>
      <c r="U106" s="11">
        <v>100</v>
      </c>
      <c r="X106" s="11" t="s">
        <v>2571</v>
      </c>
      <c r="Y106" s="11" t="s">
        <v>2572</v>
      </c>
      <c r="Z106" s="11" t="s">
        <v>2342</v>
      </c>
      <c r="AA106" s="11" t="s">
        <v>819</v>
      </c>
      <c r="AB106" s="11" t="s">
        <v>2353</v>
      </c>
      <c r="AC106" s="11" t="s">
        <v>96</v>
      </c>
      <c r="AE106" s="11" t="s">
        <v>45</v>
      </c>
      <c r="AF106" s="11" t="s">
        <v>79</v>
      </c>
      <c r="AG106" s="11" t="s">
        <v>207</v>
      </c>
      <c r="AJ106" s="11" t="s">
        <v>45</v>
      </c>
      <c r="AK106" s="11" t="s">
        <v>55</v>
      </c>
      <c r="AL106" s="11" t="s">
        <v>2985</v>
      </c>
      <c r="AM106" s="11">
        <v>20</v>
      </c>
      <c r="AN106" s="15" t="s">
        <v>2951</v>
      </c>
      <c r="AR106" s="16" t="s">
        <v>102</v>
      </c>
    </row>
    <row r="107" spans="1:44" ht="60" customHeight="1" x14ac:dyDescent="0.2">
      <c r="A107" s="12" t="s">
        <v>36</v>
      </c>
      <c r="B107" s="11" t="s">
        <v>2601</v>
      </c>
      <c r="C107" s="11">
        <v>2017</v>
      </c>
      <c r="D107" s="11" t="s">
        <v>2602</v>
      </c>
      <c r="E107" s="11" t="s">
        <v>2603</v>
      </c>
      <c r="F107" s="11" t="s">
        <v>40</v>
      </c>
      <c r="G107" s="11" t="s">
        <v>2604</v>
      </c>
      <c r="H107" s="11" t="s">
        <v>286</v>
      </c>
      <c r="I107" s="11" t="s">
        <v>64</v>
      </c>
      <c r="J107" s="11" t="s">
        <v>46</v>
      </c>
      <c r="K107" s="11">
        <v>55.9</v>
      </c>
      <c r="L107" s="11">
        <v>55.4</v>
      </c>
      <c r="M107" s="11">
        <v>56.5</v>
      </c>
      <c r="O107" s="11" t="s">
        <v>47</v>
      </c>
      <c r="P107" s="11">
        <v>43.5</v>
      </c>
      <c r="Q107" s="11">
        <f>100-P107</f>
        <v>56.5</v>
      </c>
      <c r="R107" s="11">
        <v>45</v>
      </c>
      <c r="S107" s="11">
        <f>100-R107</f>
        <v>55</v>
      </c>
      <c r="T107" s="11">
        <v>41.9</v>
      </c>
      <c r="U107" s="11">
        <f>100-T107</f>
        <v>58.1</v>
      </c>
      <c r="X107" s="11" t="s">
        <v>2605</v>
      </c>
      <c r="Y107" s="11" t="s">
        <v>2652</v>
      </c>
      <c r="Z107" s="11" t="s">
        <v>107</v>
      </c>
      <c r="AA107" s="11" t="s">
        <v>819</v>
      </c>
      <c r="AB107" s="11" t="s">
        <v>2352</v>
      </c>
      <c r="AC107" s="11" t="s">
        <v>96</v>
      </c>
      <c r="AE107" s="11" t="s">
        <v>52</v>
      </c>
      <c r="AF107" s="11" t="s">
        <v>44</v>
      </c>
      <c r="AI107" s="11" t="s">
        <v>2606</v>
      </c>
      <c r="AJ107" s="11" t="s">
        <v>54</v>
      </c>
      <c r="AK107" s="11" t="s">
        <v>55</v>
      </c>
      <c r="AL107" s="11" t="s">
        <v>2943</v>
      </c>
      <c r="AM107" s="11">
        <v>12</v>
      </c>
      <c r="AR107" s="16" t="s">
        <v>80</v>
      </c>
    </row>
    <row r="108" spans="1:44" ht="60" customHeight="1" x14ac:dyDescent="0.2">
      <c r="A108" s="12" t="s">
        <v>36</v>
      </c>
      <c r="B108" s="11" t="s">
        <v>2630</v>
      </c>
      <c r="C108" s="11">
        <v>2016</v>
      </c>
      <c r="D108" s="11" t="s">
        <v>2632</v>
      </c>
      <c r="E108" s="11" t="s">
        <v>2631</v>
      </c>
      <c r="F108" s="11" t="s">
        <v>40</v>
      </c>
      <c r="G108" s="11" t="s">
        <v>2651</v>
      </c>
      <c r="H108" s="11" t="s">
        <v>614</v>
      </c>
      <c r="I108" s="11" t="s">
        <v>64</v>
      </c>
      <c r="J108" s="11" t="s">
        <v>44</v>
      </c>
      <c r="O108" s="11" t="s">
        <v>47</v>
      </c>
      <c r="P108" s="11">
        <v>40</v>
      </c>
      <c r="Q108" s="11">
        <v>60</v>
      </c>
      <c r="X108" s="11" t="s">
        <v>2633</v>
      </c>
      <c r="Y108" s="11" t="s">
        <v>2653</v>
      </c>
      <c r="Z108" s="15" t="s">
        <v>107</v>
      </c>
      <c r="AA108" s="11" t="s">
        <v>69</v>
      </c>
      <c r="AB108" s="15" t="s">
        <v>2353</v>
      </c>
      <c r="AC108" s="11" t="s">
        <v>48</v>
      </c>
      <c r="AE108" s="11" t="s">
        <v>52</v>
      </c>
      <c r="AF108" s="11" t="s">
        <v>53</v>
      </c>
      <c r="AG108" s="11" t="s">
        <v>846</v>
      </c>
      <c r="AH108" s="11" t="s">
        <v>848</v>
      </c>
      <c r="AJ108" s="11" t="s">
        <v>70</v>
      </c>
      <c r="AK108" s="11" t="s">
        <v>55</v>
      </c>
      <c r="AL108" s="11" t="s">
        <v>2995</v>
      </c>
      <c r="AM108" s="11">
        <v>10.199999999999999</v>
      </c>
      <c r="AR108" s="16" t="s">
        <v>80</v>
      </c>
    </row>
    <row r="109" spans="1:44" ht="59.5" customHeight="1" x14ac:dyDescent="0.2">
      <c r="A109" s="12" t="s">
        <v>36</v>
      </c>
      <c r="B109" s="11" t="s">
        <v>2654</v>
      </c>
      <c r="C109" s="11">
        <v>2019</v>
      </c>
      <c r="D109" s="11" t="s">
        <v>2655</v>
      </c>
      <c r="E109" s="11" t="s">
        <v>2656</v>
      </c>
      <c r="F109" s="11" t="s">
        <v>40</v>
      </c>
      <c r="G109" s="11" t="s">
        <v>2657</v>
      </c>
      <c r="H109" s="11" t="s">
        <v>63</v>
      </c>
      <c r="I109" s="11" t="s">
        <v>64</v>
      </c>
      <c r="J109" s="11" t="s">
        <v>65</v>
      </c>
      <c r="K109" s="11">
        <v>52.71</v>
      </c>
      <c r="L109" s="11">
        <v>52.13</v>
      </c>
      <c r="M109" s="11">
        <v>53.32</v>
      </c>
      <c r="O109" s="15" t="s">
        <v>45</v>
      </c>
      <c r="P109" s="11">
        <f>ROUND(((103+98)/(305))*100,2)</f>
        <v>65.900000000000006</v>
      </c>
      <c r="Q109" s="11">
        <f>100-P109</f>
        <v>34.099999999999994</v>
      </c>
      <c r="R109" s="11">
        <v>65.61</v>
      </c>
      <c r="S109" s="11">
        <f>100-R109</f>
        <v>34.39</v>
      </c>
      <c r="T109" s="11">
        <v>66.22</v>
      </c>
      <c r="U109" s="11">
        <f>100-T109</f>
        <v>33.78</v>
      </c>
      <c r="X109" s="11" t="s">
        <v>2688</v>
      </c>
      <c r="Y109" s="11" t="s">
        <v>2658</v>
      </c>
      <c r="Z109" s="11" t="s">
        <v>2345</v>
      </c>
      <c r="AA109" s="11" t="s">
        <v>99</v>
      </c>
      <c r="AB109" s="11" t="s">
        <v>2353</v>
      </c>
      <c r="AC109" s="11" t="s">
        <v>96</v>
      </c>
      <c r="AE109" s="11" t="s">
        <v>45</v>
      </c>
      <c r="AF109" s="11" t="s">
        <v>846</v>
      </c>
      <c r="AG109" s="11" t="s">
        <v>848</v>
      </c>
      <c r="AJ109" s="11" t="s">
        <v>54</v>
      </c>
      <c r="AK109" s="11" t="s">
        <v>55</v>
      </c>
      <c r="AL109" s="11" t="s">
        <v>2986</v>
      </c>
      <c r="AM109" s="11">
        <v>5</v>
      </c>
      <c r="AR109" s="16" t="s">
        <v>102</v>
      </c>
    </row>
    <row r="110" spans="1:44" ht="60.5" customHeight="1" x14ac:dyDescent="0.2">
      <c r="A110" s="12" t="s">
        <v>36</v>
      </c>
      <c r="B110" s="11" t="s">
        <v>2669</v>
      </c>
      <c r="C110" s="11">
        <v>2019</v>
      </c>
      <c r="D110" s="11" t="s">
        <v>2670</v>
      </c>
      <c r="E110" s="11" t="s">
        <v>2671</v>
      </c>
      <c r="F110" s="11" t="s">
        <v>40</v>
      </c>
      <c r="G110" s="11" t="s">
        <v>2672</v>
      </c>
      <c r="H110" s="11" t="s">
        <v>44</v>
      </c>
      <c r="I110" s="11" t="s">
        <v>64</v>
      </c>
      <c r="J110" s="11" t="s">
        <v>44</v>
      </c>
      <c r="K110" s="11">
        <v>21.2</v>
      </c>
      <c r="O110" s="11" t="s">
        <v>76</v>
      </c>
      <c r="P110" s="11">
        <f>100-Q110</f>
        <v>41.6</v>
      </c>
      <c r="Q110" s="11">
        <v>58.4</v>
      </c>
      <c r="R110" s="11">
        <f>100-S110</f>
        <v>54</v>
      </c>
      <c r="S110" s="11">
        <v>46</v>
      </c>
      <c r="T110" s="11">
        <f>100-U110</f>
        <v>38</v>
      </c>
      <c r="U110" s="11">
        <v>62</v>
      </c>
      <c r="X110" s="11" t="s">
        <v>2673</v>
      </c>
      <c r="Y110" s="11" t="s">
        <v>2674</v>
      </c>
      <c r="Z110" s="11" t="s">
        <v>107</v>
      </c>
      <c r="AA110" s="11" t="s">
        <v>517</v>
      </c>
      <c r="AB110" s="11" t="s">
        <v>2353</v>
      </c>
      <c r="AC110" s="11" t="s">
        <v>48</v>
      </c>
      <c r="AE110" s="11" t="s">
        <v>52</v>
      </c>
      <c r="AF110" s="11" t="s">
        <v>44</v>
      </c>
      <c r="AI110" s="11" t="s">
        <v>2606</v>
      </c>
      <c r="AJ110" s="11" t="s">
        <v>70</v>
      </c>
      <c r="AK110" s="11" t="s">
        <v>55</v>
      </c>
      <c r="AQ110" s="11" t="s">
        <v>2675</v>
      </c>
      <c r="AR110" s="16" t="s">
        <v>102</v>
      </c>
    </row>
    <row r="111" spans="1:44" ht="60" customHeight="1" x14ac:dyDescent="0.2">
      <c r="A111" s="12" t="s">
        <v>36</v>
      </c>
      <c r="B111" s="11" t="s">
        <v>2693</v>
      </c>
      <c r="C111" s="11">
        <v>2018</v>
      </c>
      <c r="D111" s="11" t="s">
        <v>2695</v>
      </c>
      <c r="E111" s="11" t="s">
        <v>2694</v>
      </c>
      <c r="F111" s="11" t="s">
        <v>40</v>
      </c>
      <c r="G111" s="11" t="s">
        <v>2696</v>
      </c>
      <c r="H111" s="11" t="s">
        <v>63</v>
      </c>
      <c r="I111" s="11" t="s">
        <v>43</v>
      </c>
      <c r="J111" s="11" t="s">
        <v>46</v>
      </c>
      <c r="K111" s="11">
        <v>61.5</v>
      </c>
      <c r="L111" s="11">
        <v>61.6</v>
      </c>
      <c r="M111" s="11">
        <v>61.5</v>
      </c>
      <c r="O111" s="11" t="s">
        <v>76</v>
      </c>
      <c r="P111" s="11">
        <f>100-Q111</f>
        <v>39</v>
      </c>
      <c r="Q111" s="11">
        <v>61</v>
      </c>
      <c r="R111" s="11">
        <f>100-S111</f>
        <v>38.799999999999997</v>
      </c>
      <c r="S111" s="11">
        <v>61.2</v>
      </c>
      <c r="T111" s="11">
        <f>100-U111</f>
        <v>39.200000000000003</v>
      </c>
      <c r="U111" s="11">
        <v>60.8</v>
      </c>
      <c r="X111" s="11" t="s">
        <v>2697</v>
      </c>
      <c r="Y111" s="11" t="s">
        <v>2698</v>
      </c>
      <c r="Z111" s="11" t="s">
        <v>2342</v>
      </c>
      <c r="AA111" s="11" t="s">
        <v>99</v>
      </c>
      <c r="AB111" s="11" t="s">
        <v>2353</v>
      </c>
      <c r="AC111" s="11" t="s">
        <v>96</v>
      </c>
      <c r="AE111" s="11" t="s">
        <v>52</v>
      </c>
      <c r="AF111" s="11" t="s">
        <v>150</v>
      </c>
      <c r="AG111" s="11" t="s">
        <v>53</v>
      </c>
      <c r="AJ111" s="11" t="s">
        <v>54</v>
      </c>
      <c r="AK111" s="11" t="s">
        <v>55</v>
      </c>
      <c r="AR111" s="16" t="s">
        <v>102</v>
      </c>
    </row>
    <row r="112" spans="1:44" ht="60" customHeight="1" x14ac:dyDescent="0.2">
      <c r="A112" s="12" t="s">
        <v>36</v>
      </c>
      <c r="B112" s="11" t="s">
        <v>2713</v>
      </c>
      <c r="C112" s="11">
        <v>2017</v>
      </c>
      <c r="D112" s="11" t="s">
        <v>2714</v>
      </c>
      <c r="E112" s="11" t="s">
        <v>2715</v>
      </c>
      <c r="F112" s="11" t="s">
        <v>40</v>
      </c>
      <c r="G112" s="11" t="s">
        <v>2732</v>
      </c>
      <c r="H112" s="11" t="s">
        <v>85</v>
      </c>
      <c r="I112" s="11" t="s">
        <v>64</v>
      </c>
      <c r="J112" s="11" t="s">
        <v>3005</v>
      </c>
      <c r="K112" s="11">
        <v>54</v>
      </c>
      <c r="O112" s="11" t="s">
        <v>47</v>
      </c>
      <c r="P112" s="11">
        <v>48.85</v>
      </c>
      <c r="Q112" s="11">
        <v>50.94</v>
      </c>
      <c r="X112" s="11" t="s">
        <v>2716</v>
      </c>
      <c r="Y112" s="11" t="s">
        <v>2717</v>
      </c>
      <c r="Z112" s="11" t="s">
        <v>2342</v>
      </c>
      <c r="AA112" s="11" t="s">
        <v>69</v>
      </c>
      <c r="AB112" s="11" t="s">
        <v>2352</v>
      </c>
      <c r="AC112" s="11" t="s">
        <v>96</v>
      </c>
      <c r="AE112" s="11" t="s">
        <v>57</v>
      </c>
      <c r="AF112" s="11" t="s">
        <v>587</v>
      </c>
      <c r="AJ112" s="11" t="s">
        <v>2988</v>
      </c>
      <c r="AK112" s="11" t="s">
        <v>55</v>
      </c>
      <c r="AR112" s="16" t="s">
        <v>102</v>
      </c>
    </row>
    <row r="113" spans="1:44" ht="60" customHeight="1" x14ac:dyDescent="0.2">
      <c r="A113" s="12" t="s">
        <v>36</v>
      </c>
      <c r="B113" s="11" t="s">
        <v>2728</v>
      </c>
      <c r="C113" s="11">
        <v>2017</v>
      </c>
      <c r="D113" s="11" t="s">
        <v>2729</v>
      </c>
      <c r="E113" s="11" t="s">
        <v>2730</v>
      </c>
      <c r="F113" s="11" t="s">
        <v>40</v>
      </c>
      <c r="G113" s="11" t="s">
        <v>2762</v>
      </c>
      <c r="H113" s="11" t="s">
        <v>63</v>
      </c>
      <c r="I113" s="11" t="s">
        <v>64</v>
      </c>
      <c r="J113" s="11" t="s">
        <v>44</v>
      </c>
      <c r="O113" s="11" t="s">
        <v>47</v>
      </c>
      <c r="P113" s="11">
        <v>0</v>
      </c>
      <c r="Q113" s="11">
        <v>100</v>
      </c>
      <c r="R113" s="11">
        <v>0</v>
      </c>
      <c r="S113" s="11">
        <v>100</v>
      </c>
      <c r="T113" s="11">
        <v>0</v>
      </c>
      <c r="U113" s="11">
        <v>100</v>
      </c>
      <c r="X113" s="11" t="s">
        <v>2734</v>
      </c>
      <c r="Y113" s="11" t="s">
        <v>2763</v>
      </c>
      <c r="Z113" s="11" t="s">
        <v>2342</v>
      </c>
      <c r="AA113" s="11" t="s">
        <v>819</v>
      </c>
      <c r="AB113" s="11" t="s">
        <v>2352</v>
      </c>
      <c r="AC113" s="11" t="s">
        <v>96</v>
      </c>
      <c r="AE113" s="11" t="s">
        <v>52</v>
      </c>
      <c r="AF113" s="11" t="s">
        <v>180</v>
      </c>
      <c r="AG113" s="11" t="s">
        <v>846</v>
      </c>
      <c r="AJ113" s="11" t="s">
        <v>54</v>
      </c>
      <c r="AK113" s="11" t="s">
        <v>55</v>
      </c>
      <c r="AR113" s="16" t="s">
        <v>102</v>
      </c>
    </row>
    <row r="114" spans="1:44" ht="60.5" customHeight="1" x14ac:dyDescent="0.2">
      <c r="A114" s="12" t="s">
        <v>36</v>
      </c>
      <c r="B114" s="11" t="s">
        <v>2746</v>
      </c>
      <c r="C114" s="11">
        <v>2017</v>
      </c>
      <c r="D114" s="11" t="s">
        <v>2747</v>
      </c>
      <c r="E114" s="11" t="s">
        <v>2748</v>
      </c>
      <c r="F114" s="11" t="s">
        <v>40</v>
      </c>
      <c r="G114" s="11" t="s">
        <v>2749</v>
      </c>
      <c r="H114" s="11" t="s">
        <v>63</v>
      </c>
      <c r="I114" s="11" t="s">
        <v>64</v>
      </c>
      <c r="J114" s="11" t="s">
        <v>65</v>
      </c>
      <c r="O114" s="11" t="s">
        <v>76</v>
      </c>
      <c r="P114" s="11">
        <v>42.5</v>
      </c>
      <c r="Q114" s="11">
        <v>57.5</v>
      </c>
      <c r="R114" s="11">
        <v>40.299999999999997</v>
      </c>
      <c r="S114" s="11">
        <v>59.7</v>
      </c>
      <c r="T114" s="11">
        <v>44.4</v>
      </c>
      <c r="U114" s="11">
        <v>55.6</v>
      </c>
      <c r="X114" s="11" t="s">
        <v>2750</v>
      </c>
      <c r="Y114" s="11" t="s">
        <v>2764</v>
      </c>
      <c r="Z114" s="11" t="s">
        <v>107</v>
      </c>
      <c r="AA114" s="11" t="s">
        <v>69</v>
      </c>
      <c r="AB114" s="11" t="s">
        <v>2353</v>
      </c>
      <c r="AC114" s="11" t="s">
        <v>48</v>
      </c>
      <c r="AE114" s="11" t="s">
        <v>45</v>
      </c>
      <c r="AF114" s="11" t="s">
        <v>53</v>
      </c>
      <c r="AJ114" s="11" t="s">
        <v>70</v>
      </c>
      <c r="AK114" s="11" t="s">
        <v>55</v>
      </c>
      <c r="AR114" s="16" t="s">
        <v>102</v>
      </c>
    </row>
    <row r="115" spans="1:44" ht="60" customHeight="1" x14ac:dyDescent="0.2">
      <c r="A115" s="12" t="s">
        <v>36</v>
      </c>
      <c r="B115" s="11" t="s">
        <v>2765</v>
      </c>
      <c r="C115" s="11">
        <v>2019</v>
      </c>
      <c r="D115" s="11" t="s">
        <v>2766</v>
      </c>
      <c r="E115" s="11" t="s">
        <v>2767</v>
      </c>
      <c r="F115" s="11" t="s">
        <v>61</v>
      </c>
      <c r="G115" s="11" t="s">
        <v>2768</v>
      </c>
      <c r="H115" s="11" t="s">
        <v>191</v>
      </c>
      <c r="I115" s="11" t="s">
        <v>43</v>
      </c>
      <c r="J115" s="11" t="s">
        <v>3005</v>
      </c>
      <c r="X115" s="11" t="s">
        <v>2769</v>
      </c>
      <c r="Y115" s="11" t="s">
        <v>2799</v>
      </c>
      <c r="Z115" s="11" t="s">
        <v>2342</v>
      </c>
      <c r="AA115" s="11" t="s">
        <v>69</v>
      </c>
      <c r="AB115" s="11" t="s">
        <v>2352</v>
      </c>
      <c r="AC115" s="11" t="s">
        <v>96</v>
      </c>
      <c r="AE115" s="11" t="s">
        <v>52</v>
      </c>
      <c r="AF115" s="11" t="s">
        <v>180</v>
      </c>
      <c r="AJ115" s="11" t="s">
        <v>70</v>
      </c>
      <c r="AK115" s="11" t="s">
        <v>55</v>
      </c>
      <c r="AR115" s="16" t="s">
        <v>80</v>
      </c>
    </row>
    <row r="116" spans="1:44" ht="59.5" customHeight="1" x14ac:dyDescent="0.2">
      <c r="A116" s="12" t="s">
        <v>36</v>
      </c>
      <c r="B116" s="11" t="s">
        <v>2779</v>
      </c>
      <c r="C116" s="11">
        <v>2018</v>
      </c>
      <c r="D116" s="11" t="s">
        <v>2780</v>
      </c>
      <c r="E116" s="11" t="s">
        <v>2781</v>
      </c>
      <c r="F116" s="11" t="s">
        <v>40</v>
      </c>
      <c r="G116" s="11" t="s">
        <v>2782</v>
      </c>
      <c r="H116" s="11" t="s">
        <v>44</v>
      </c>
      <c r="I116" s="11" t="s">
        <v>43</v>
      </c>
      <c r="J116" s="11" t="s">
        <v>3005</v>
      </c>
      <c r="K116" s="11">
        <v>22.14</v>
      </c>
      <c r="O116" s="11" t="s">
        <v>47</v>
      </c>
      <c r="P116" s="11">
        <f>100-Q116</f>
        <v>40.9</v>
      </c>
      <c r="Q116" s="11">
        <v>59.1</v>
      </c>
      <c r="X116" s="11" t="s">
        <v>2783</v>
      </c>
      <c r="Y116" s="11" t="s">
        <v>2784</v>
      </c>
      <c r="Z116" s="11" t="s">
        <v>2342</v>
      </c>
      <c r="AA116" s="11" t="s">
        <v>355</v>
      </c>
      <c r="AB116" s="11" t="s">
        <v>2353</v>
      </c>
      <c r="AC116" s="11" t="s">
        <v>44</v>
      </c>
      <c r="AD116" s="11" t="s">
        <v>2833</v>
      </c>
      <c r="AE116" s="11" t="s">
        <v>57</v>
      </c>
      <c r="AF116" s="11" t="s">
        <v>587</v>
      </c>
      <c r="AJ116" s="11" t="s">
        <v>2988</v>
      </c>
      <c r="AK116" s="11" t="s">
        <v>55</v>
      </c>
      <c r="AR116" s="16" t="s">
        <v>89</v>
      </c>
    </row>
    <row r="117" spans="1:44" ht="59.5" customHeight="1" x14ac:dyDescent="0.2">
      <c r="A117" s="12" t="s">
        <v>36</v>
      </c>
      <c r="B117" s="11" t="s">
        <v>2795</v>
      </c>
      <c r="C117" s="11">
        <v>2019</v>
      </c>
      <c r="D117" s="11" t="s">
        <v>2796</v>
      </c>
      <c r="E117" s="11" t="s">
        <v>2797</v>
      </c>
      <c r="F117" s="11" t="s">
        <v>61</v>
      </c>
      <c r="G117" s="11" t="s">
        <v>2798</v>
      </c>
      <c r="H117" s="11" t="s">
        <v>286</v>
      </c>
      <c r="I117" s="11" t="s">
        <v>43</v>
      </c>
      <c r="J117" s="11" t="s">
        <v>3005</v>
      </c>
      <c r="X117" s="11" t="s">
        <v>2818</v>
      </c>
      <c r="Y117" s="11" t="s">
        <v>2819</v>
      </c>
      <c r="Z117" s="11" t="s">
        <v>2342</v>
      </c>
      <c r="AA117" s="11" t="s">
        <v>51</v>
      </c>
      <c r="AB117" s="11" t="s">
        <v>2353</v>
      </c>
      <c r="AC117" s="11" t="s">
        <v>177</v>
      </c>
      <c r="AE117" s="11" t="s">
        <v>45</v>
      </c>
      <c r="AF117" s="11" t="s">
        <v>44</v>
      </c>
      <c r="AI117" s="11" t="s">
        <v>2820</v>
      </c>
      <c r="AJ117" s="11" t="s">
        <v>70</v>
      </c>
      <c r="AK117" s="11" t="s">
        <v>55</v>
      </c>
      <c r="AQ117" s="11" t="s">
        <v>2804</v>
      </c>
      <c r="AR117" s="16" t="s">
        <v>102</v>
      </c>
    </row>
    <row r="118" spans="1:44" ht="59.5" customHeight="1" x14ac:dyDescent="0.2">
      <c r="A118" s="12" t="s">
        <v>36</v>
      </c>
      <c r="B118" s="11" t="s">
        <v>2814</v>
      </c>
      <c r="C118" s="11">
        <v>2019</v>
      </c>
      <c r="D118" s="11" t="s">
        <v>2816</v>
      </c>
      <c r="E118" s="11" t="s">
        <v>2815</v>
      </c>
      <c r="F118" s="11" t="s">
        <v>40</v>
      </c>
      <c r="G118" s="11" t="s">
        <v>2817</v>
      </c>
      <c r="H118" s="15" t="s">
        <v>614</v>
      </c>
      <c r="I118" s="11" t="s">
        <v>64</v>
      </c>
      <c r="J118" s="11" t="s">
        <v>44</v>
      </c>
      <c r="O118" s="11" t="s">
        <v>76</v>
      </c>
      <c r="P118" s="11">
        <f>100-Q118</f>
        <v>45</v>
      </c>
      <c r="Q118" s="11">
        <v>55</v>
      </c>
      <c r="R118" s="11">
        <f>100-S118</f>
        <v>51</v>
      </c>
      <c r="S118" s="11">
        <v>49</v>
      </c>
      <c r="T118" s="11">
        <f>100-U118</f>
        <v>39</v>
      </c>
      <c r="U118" s="11">
        <v>61</v>
      </c>
      <c r="X118" s="11" t="s">
        <v>2821</v>
      </c>
      <c r="Y118" s="11" t="s">
        <v>2889</v>
      </c>
      <c r="Z118" s="11" t="s">
        <v>2345</v>
      </c>
      <c r="AA118" s="11" t="s">
        <v>69</v>
      </c>
      <c r="AB118" s="11" t="s">
        <v>2352</v>
      </c>
      <c r="AC118" s="11" t="s">
        <v>96</v>
      </c>
      <c r="AE118" s="11" t="s">
        <v>52</v>
      </c>
      <c r="AF118" s="11" t="s">
        <v>53</v>
      </c>
      <c r="AJ118" s="11" t="s">
        <v>54</v>
      </c>
      <c r="AK118" s="11" t="s">
        <v>55</v>
      </c>
      <c r="AR118" s="16" t="s">
        <v>102</v>
      </c>
    </row>
    <row r="119" spans="1:44" ht="59.5" customHeight="1" x14ac:dyDescent="0.2">
      <c r="A119" s="12" t="s">
        <v>36</v>
      </c>
      <c r="B119" s="11" t="s">
        <v>2834</v>
      </c>
      <c r="C119" s="11" t="s">
        <v>2838</v>
      </c>
      <c r="D119" s="11" t="s">
        <v>2835</v>
      </c>
      <c r="E119" s="11" t="s">
        <v>2836</v>
      </c>
      <c r="F119" s="11" t="s">
        <v>61</v>
      </c>
      <c r="G119" s="11" t="s">
        <v>2837</v>
      </c>
      <c r="H119" s="11" t="s">
        <v>42</v>
      </c>
      <c r="I119" s="11" t="s">
        <v>43</v>
      </c>
      <c r="J119" s="11" t="s">
        <v>65</v>
      </c>
      <c r="O119" s="11" t="s">
        <v>76</v>
      </c>
      <c r="P119" s="11">
        <v>68</v>
      </c>
      <c r="Q119" s="11">
        <v>32</v>
      </c>
      <c r="R119" s="11">
        <v>68</v>
      </c>
      <c r="S119" s="11">
        <v>32</v>
      </c>
      <c r="T119" s="11">
        <v>68</v>
      </c>
      <c r="U119" s="11">
        <v>32</v>
      </c>
      <c r="X119" s="11" t="s">
        <v>2839</v>
      </c>
      <c r="Y119" s="11" t="s">
        <v>2932</v>
      </c>
      <c r="Z119" s="11" t="s">
        <v>2345</v>
      </c>
      <c r="AA119" s="11" t="s">
        <v>69</v>
      </c>
      <c r="AB119" s="11" t="s">
        <v>2352</v>
      </c>
      <c r="AC119" s="11" t="s">
        <v>96</v>
      </c>
      <c r="AE119" s="11" t="s">
        <v>52</v>
      </c>
      <c r="AF119" s="11" t="s">
        <v>53</v>
      </c>
      <c r="AJ119" s="11" t="s">
        <v>70</v>
      </c>
      <c r="AK119" s="11" t="s">
        <v>55</v>
      </c>
      <c r="AL119" s="11" t="s">
        <v>2987</v>
      </c>
      <c r="AM119" s="11">
        <v>15</v>
      </c>
      <c r="AR119" s="16" t="s">
        <v>80</v>
      </c>
    </row>
    <row r="120" spans="1:44" ht="59.5" customHeight="1" x14ac:dyDescent="0.2">
      <c r="A120" s="12" t="s">
        <v>36</v>
      </c>
      <c r="B120" s="11" t="s">
        <v>2834</v>
      </c>
      <c r="C120" s="11" t="s">
        <v>2840</v>
      </c>
      <c r="D120" s="11" t="s">
        <v>2835</v>
      </c>
      <c r="E120" s="11" t="s">
        <v>2836</v>
      </c>
      <c r="F120" s="11" t="s">
        <v>61</v>
      </c>
      <c r="G120" s="11" t="s">
        <v>2837</v>
      </c>
      <c r="H120" s="11" t="s">
        <v>42</v>
      </c>
      <c r="I120" s="11" t="s">
        <v>43</v>
      </c>
      <c r="J120" s="11" t="s">
        <v>65</v>
      </c>
      <c r="O120" s="11" t="s">
        <v>76</v>
      </c>
      <c r="P120" s="11">
        <v>68</v>
      </c>
      <c r="Q120" s="11">
        <v>32</v>
      </c>
      <c r="R120" s="11">
        <v>68</v>
      </c>
      <c r="S120" s="11">
        <v>32</v>
      </c>
      <c r="T120" s="11">
        <v>68</v>
      </c>
      <c r="U120" s="11">
        <v>32</v>
      </c>
      <c r="X120" s="11" t="s">
        <v>2841</v>
      </c>
      <c r="Y120" s="11" t="s">
        <v>2932</v>
      </c>
      <c r="Z120" s="11" t="s">
        <v>2345</v>
      </c>
      <c r="AA120" s="11" t="s">
        <v>69</v>
      </c>
      <c r="AB120" s="11" t="s">
        <v>2352</v>
      </c>
      <c r="AC120" s="11" t="s">
        <v>96</v>
      </c>
      <c r="AE120" s="11" t="s">
        <v>52</v>
      </c>
      <c r="AF120" s="11" t="s">
        <v>53</v>
      </c>
      <c r="AJ120" s="11" t="s">
        <v>70</v>
      </c>
      <c r="AK120" s="11" t="s">
        <v>55</v>
      </c>
      <c r="AR120" s="16" t="s">
        <v>80</v>
      </c>
    </row>
    <row r="121" spans="1:44" ht="61" customHeight="1" x14ac:dyDescent="0.2">
      <c r="A121" s="12" t="s">
        <v>2370</v>
      </c>
      <c r="B121" s="11" t="s">
        <v>2855</v>
      </c>
      <c r="C121" s="11">
        <v>2017</v>
      </c>
      <c r="D121" s="11" t="s">
        <v>2856</v>
      </c>
      <c r="E121" s="11" t="s">
        <v>2857</v>
      </c>
      <c r="F121" s="11" t="s">
        <v>40</v>
      </c>
      <c r="G121" s="11" t="s">
        <v>2858</v>
      </c>
      <c r="H121" s="11" t="s">
        <v>44</v>
      </c>
      <c r="I121" s="11" t="s">
        <v>64</v>
      </c>
      <c r="J121" s="11" t="s">
        <v>44</v>
      </c>
      <c r="O121" s="11" t="s">
        <v>45</v>
      </c>
      <c r="P121" s="11">
        <f>107/200*100</f>
        <v>53.5</v>
      </c>
      <c r="Q121" s="11">
        <f>93/200*100</f>
        <v>46.5</v>
      </c>
      <c r="X121" s="11" t="s">
        <v>2859</v>
      </c>
      <c r="Y121" s="11" t="s">
        <v>2860</v>
      </c>
      <c r="Z121" s="11" t="s">
        <v>2345</v>
      </c>
      <c r="AA121" s="11" t="s">
        <v>51</v>
      </c>
      <c r="AB121" s="11" t="s">
        <v>2352</v>
      </c>
      <c r="AC121" s="11" t="s">
        <v>48</v>
      </c>
      <c r="AE121" s="11" t="s">
        <v>52</v>
      </c>
      <c r="AF121" s="11" t="s">
        <v>44</v>
      </c>
      <c r="AI121" s="11" t="s">
        <v>2606</v>
      </c>
      <c r="AJ121" s="11" t="s">
        <v>54</v>
      </c>
      <c r="AK121" s="11" t="s">
        <v>55</v>
      </c>
      <c r="AR121" s="16" t="s">
        <v>102</v>
      </c>
    </row>
    <row r="122" spans="1:44" ht="60" customHeight="1" x14ac:dyDescent="0.2">
      <c r="A122" s="12" t="s">
        <v>36</v>
      </c>
      <c r="B122" s="11" t="s">
        <v>2873</v>
      </c>
      <c r="C122" s="11">
        <v>2018</v>
      </c>
      <c r="D122" s="11" t="s">
        <v>2874</v>
      </c>
      <c r="E122" s="11" t="s">
        <v>2875</v>
      </c>
      <c r="F122" s="11" t="s">
        <v>163</v>
      </c>
      <c r="G122" s="11" t="s">
        <v>2876</v>
      </c>
      <c r="H122" s="11" t="s">
        <v>42</v>
      </c>
      <c r="I122" s="11" t="s">
        <v>43</v>
      </c>
      <c r="J122" s="11" t="s">
        <v>315</v>
      </c>
      <c r="K122" s="11" t="s">
        <v>2877</v>
      </c>
      <c r="L122" s="11" t="s">
        <v>2877</v>
      </c>
      <c r="M122" s="11" t="s">
        <v>2877</v>
      </c>
      <c r="O122" s="11" t="s">
        <v>47</v>
      </c>
      <c r="P122" s="11">
        <f>100-Q122</f>
        <v>46.5</v>
      </c>
      <c r="Q122" s="11">
        <v>53.5</v>
      </c>
      <c r="R122" s="11">
        <f>100-S122</f>
        <v>46.5</v>
      </c>
      <c r="S122" s="11">
        <v>53.5</v>
      </c>
      <c r="T122" s="11">
        <f>100-U122</f>
        <v>46.5</v>
      </c>
      <c r="U122" s="11">
        <v>53.5</v>
      </c>
      <c r="X122" s="11" t="s">
        <v>2878</v>
      </c>
      <c r="Y122" s="11" t="s">
        <v>2890</v>
      </c>
      <c r="Z122" s="11" t="s">
        <v>2342</v>
      </c>
      <c r="AA122" s="15" t="s">
        <v>57</v>
      </c>
      <c r="AB122" s="11" t="s">
        <v>2340</v>
      </c>
      <c r="AC122" s="11" t="s">
        <v>48</v>
      </c>
      <c r="AE122" s="11" t="s">
        <v>52</v>
      </c>
      <c r="AF122" s="11" t="s">
        <v>44</v>
      </c>
      <c r="AI122" s="11" t="s">
        <v>2891</v>
      </c>
      <c r="AJ122" s="11" t="s">
        <v>101</v>
      </c>
      <c r="AK122" s="11" t="s">
        <v>55</v>
      </c>
      <c r="AL122" s="11" t="s">
        <v>2996</v>
      </c>
      <c r="AM122" s="11">
        <v>20</v>
      </c>
      <c r="AR122" s="16" t="s">
        <v>80</v>
      </c>
    </row>
    <row r="123" spans="1:44" ht="59.5" customHeight="1" x14ac:dyDescent="0.2">
      <c r="A123" s="12" t="s">
        <v>36</v>
      </c>
      <c r="B123" s="11" t="s">
        <v>2892</v>
      </c>
      <c r="C123" s="11">
        <v>2019</v>
      </c>
      <c r="D123" s="11" t="s">
        <v>2893</v>
      </c>
      <c r="E123" s="11" t="s">
        <v>2894</v>
      </c>
      <c r="F123" s="11" t="s">
        <v>61</v>
      </c>
      <c r="G123" s="11" t="s">
        <v>2895</v>
      </c>
      <c r="H123" s="11" t="s">
        <v>614</v>
      </c>
      <c r="I123" s="11" t="s">
        <v>43</v>
      </c>
      <c r="J123" s="11" t="s">
        <v>3005</v>
      </c>
      <c r="X123" s="11" t="s">
        <v>2896</v>
      </c>
      <c r="Y123" s="11" t="s">
        <v>2897</v>
      </c>
      <c r="Z123" s="11" t="s">
        <v>2345</v>
      </c>
      <c r="AA123" s="11" t="s">
        <v>517</v>
      </c>
      <c r="AB123" s="11" t="s">
        <v>2353</v>
      </c>
      <c r="AC123" s="11" t="s">
        <v>96</v>
      </c>
      <c r="AE123" s="11" t="s">
        <v>88</v>
      </c>
      <c r="AF123" s="11" t="s">
        <v>180</v>
      </c>
      <c r="AG123" s="11" t="s">
        <v>587</v>
      </c>
      <c r="AJ123" s="11" t="s">
        <v>70</v>
      </c>
      <c r="AK123" s="11" t="s">
        <v>55</v>
      </c>
      <c r="AR123" s="16" t="s">
        <v>80</v>
      </c>
    </row>
    <row r="124" spans="1:44" ht="59.5" customHeight="1" x14ac:dyDescent="0.2">
      <c r="A124" s="12" t="s">
        <v>36</v>
      </c>
      <c r="B124" s="11" t="s">
        <v>2906</v>
      </c>
      <c r="C124" s="11" t="s">
        <v>2911</v>
      </c>
      <c r="D124" s="11" t="s">
        <v>2907</v>
      </c>
      <c r="E124" s="11" t="s">
        <v>2908</v>
      </c>
      <c r="F124" s="11" t="s">
        <v>40</v>
      </c>
      <c r="G124" s="11" t="s">
        <v>2939</v>
      </c>
      <c r="H124" s="11" t="s">
        <v>286</v>
      </c>
      <c r="I124" s="11" t="s">
        <v>43</v>
      </c>
      <c r="J124" s="11" t="s">
        <v>3005</v>
      </c>
      <c r="X124" s="11" t="s">
        <v>2909</v>
      </c>
      <c r="Y124" s="11" t="s">
        <v>2910</v>
      </c>
      <c r="Z124" s="11" t="s">
        <v>2345</v>
      </c>
      <c r="AA124" s="11" t="s">
        <v>69</v>
      </c>
      <c r="AB124" s="11" t="s">
        <v>2353</v>
      </c>
      <c r="AC124" s="11" t="s">
        <v>96</v>
      </c>
      <c r="AE124" s="11" t="s">
        <v>52</v>
      </c>
      <c r="AF124" s="11" t="s">
        <v>53</v>
      </c>
      <c r="AJ124" s="11" t="s">
        <v>70</v>
      </c>
      <c r="AK124" s="11" t="s">
        <v>55</v>
      </c>
      <c r="AR124" s="16" t="s">
        <v>102</v>
      </c>
    </row>
    <row r="125" spans="1:44" ht="15" customHeight="1" x14ac:dyDescent="0.2"/>
    <row r="126" spans="1:44" ht="15" customHeight="1" x14ac:dyDescent="0.2"/>
    <row r="127" spans="1:44" ht="15" customHeight="1" x14ac:dyDescent="0.2"/>
    <row r="128" spans="1:44"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7.5" customHeight="1" x14ac:dyDescent="0.2"/>
    <row r="148" ht="17.5" customHeight="1" x14ac:dyDescent="0.2"/>
    <row r="149" ht="17.5" customHeight="1" x14ac:dyDescent="0.2"/>
    <row r="150" ht="17.5" customHeight="1" x14ac:dyDescent="0.2"/>
    <row r="151" ht="17.5" customHeight="1" x14ac:dyDescent="0.2"/>
    <row r="152" ht="17.5" customHeight="1" x14ac:dyDescent="0.2"/>
    <row r="153" ht="17.5" customHeight="1" x14ac:dyDescent="0.2"/>
    <row r="154" ht="17.5" customHeight="1" x14ac:dyDescent="0.2"/>
    <row r="155" ht="17.5" customHeight="1" x14ac:dyDescent="0.2"/>
    <row r="156" ht="17.5" customHeight="1" x14ac:dyDescent="0.2"/>
    <row r="157" ht="17.5" customHeight="1" x14ac:dyDescent="0.2"/>
    <row r="158" ht="17.5" customHeight="1" x14ac:dyDescent="0.2"/>
    <row r="159" ht="17.5" customHeight="1" x14ac:dyDescent="0.2"/>
    <row r="160" ht="17.5" customHeight="1" x14ac:dyDescent="0.2"/>
    <row r="161" ht="17.5" customHeight="1" x14ac:dyDescent="0.2"/>
    <row r="162" ht="17.5" customHeight="1" x14ac:dyDescent="0.2"/>
    <row r="163" ht="17.5" customHeight="1" x14ac:dyDescent="0.2"/>
    <row r="164" ht="17.5" customHeight="1" x14ac:dyDescent="0.2"/>
    <row r="165" ht="17.5" customHeight="1" x14ac:dyDescent="0.2"/>
    <row r="166" ht="17.5" customHeight="1" x14ac:dyDescent="0.2"/>
    <row r="167" ht="17.5" customHeight="1" x14ac:dyDescent="0.2"/>
    <row r="168" ht="17.5" customHeight="1" x14ac:dyDescent="0.2"/>
    <row r="169" ht="17.5" customHeight="1" x14ac:dyDescent="0.2"/>
    <row r="170" ht="17.5" customHeight="1" x14ac:dyDescent="0.2"/>
    <row r="171" ht="17.5" customHeight="1" x14ac:dyDescent="0.2"/>
    <row r="172" ht="17.5" customHeight="1" x14ac:dyDescent="0.2"/>
    <row r="173" ht="17.5" customHeight="1" x14ac:dyDescent="0.2"/>
    <row r="174" ht="17.5" customHeight="1" x14ac:dyDescent="0.2"/>
    <row r="175" ht="17.5" customHeight="1" x14ac:dyDescent="0.2"/>
    <row r="176" ht="17.5" customHeight="1" x14ac:dyDescent="0.2"/>
    <row r="177" ht="17.5" customHeight="1" x14ac:dyDescent="0.2"/>
    <row r="178" ht="17.5" customHeight="1" x14ac:dyDescent="0.2"/>
    <row r="179" ht="17.5" customHeight="1" x14ac:dyDescent="0.2"/>
    <row r="180" ht="17.5" customHeight="1" x14ac:dyDescent="0.2"/>
    <row r="181" ht="17.5" customHeight="1" x14ac:dyDescent="0.2"/>
    <row r="182" ht="17.5" customHeight="1" x14ac:dyDescent="0.2"/>
    <row r="183" ht="17.5" customHeight="1" x14ac:dyDescent="0.2"/>
    <row r="184" ht="17.5" customHeight="1" x14ac:dyDescent="0.2"/>
    <row r="185" ht="17.5" customHeight="1" x14ac:dyDescent="0.2"/>
    <row r="186" ht="17.5" customHeight="1" x14ac:dyDescent="0.2"/>
    <row r="187" ht="17.5" customHeight="1" x14ac:dyDescent="0.2"/>
    <row r="188" ht="17.5" customHeight="1" x14ac:dyDescent="0.2"/>
    <row r="189" ht="17.5" customHeight="1" x14ac:dyDescent="0.2"/>
    <row r="190" ht="17.5" customHeight="1" x14ac:dyDescent="0.2"/>
    <row r="191" ht="17.5" customHeight="1" x14ac:dyDescent="0.2"/>
    <row r="192" ht="17.5" customHeight="1" x14ac:dyDescent="0.2"/>
    <row r="193" ht="17.5" customHeight="1" x14ac:dyDescent="0.2"/>
    <row r="194" ht="17.5" customHeight="1" x14ac:dyDescent="0.2"/>
    <row r="195" ht="17.5" customHeight="1" x14ac:dyDescent="0.2"/>
    <row r="196" ht="17.5" customHeight="1" x14ac:dyDescent="0.2"/>
    <row r="197" ht="17.5" customHeight="1" x14ac:dyDescent="0.2"/>
    <row r="198" ht="17.5" customHeight="1" x14ac:dyDescent="0.2"/>
    <row r="199" ht="17.5" customHeight="1" x14ac:dyDescent="0.2"/>
    <row r="200" ht="17.5" customHeight="1" x14ac:dyDescent="0.2"/>
    <row r="201" ht="17.5" customHeight="1" x14ac:dyDescent="0.2"/>
    <row r="202" ht="17.5" customHeight="1" x14ac:dyDescent="0.2"/>
    <row r="203" ht="17.5" customHeight="1" x14ac:dyDescent="0.2"/>
    <row r="204" ht="17.5" customHeight="1" x14ac:dyDescent="0.2"/>
    <row r="205" ht="17.5" customHeight="1" x14ac:dyDescent="0.2"/>
    <row r="206" ht="17.5" customHeight="1" x14ac:dyDescent="0.2"/>
    <row r="207" ht="17.5" customHeight="1" x14ac:dyDescent="0.2"/>
    <row r="208" ht="17.5" customHeight="1" x14ac:dyDescent="0.2"/>
    <row r="209" spans="2:2" ht="17.5" customHeight="1" x14ac:dyDescent="0.2"/>
    <row r="210" spans="2:2" ht="17.5" customHeight="1" x14ac:dyDescent="0.2"/>
    <row r="211" spans="2:2" ht="17.5" customHeight="1" x14ac:dyDescent="0.2"/>
    <row r="212" spans="2:2" ht="17.5" customHeight="1" x14ac:dyDescent="0.2"/>
    <row r="213" spans="2:2" ht="17.5" customHeight="1" x14ac:dyDescent="0.2"/>
    <row r="214" spans="2:2" ht="17.5" customHeight="1" x14ac:dyDescent="0.2"/>
    <row r="215" spans="2:2" ht="17.5" customHeight="1" x14ac:dyDescent="0.2"/>
    <row r="216" spans="2:2" ht="17.5" customHeight="1" x14ac:dyDescent="0.2"/>
    <row r="217" spans="2:2" ht="17.5" customHeight="1" x14ac:dyDescent="0.2"/>
    <row r="218" spans="2:2" ht="17.5" customHeight="1" x14ac:dyDescent="0.2"/>
    <row r="219" spans="2:2" ht="17.5" customHeight="1" x14ac:dyDescent="0.2"/>
    <row r="220" spans="2:2" ht="17.5" customHeight="1" x14ac:dyDescent="0.2"/>
    <row r="221" spans="2:2" ht="17.5" customHeight="1" x14ac:dyDescent="0.2">
      <c r="B221" s="11" t="s">
        <v>690</v>
      </c>
    </row>
  </sheetData>
  <pageMargins left="0.75" right="0.75" top="1" bottom="1" header="0.5" footer="0.5"/>
  <pageSetup orientation="portrait" horizontalDpi="4294967292" verticalDpi="4294967292"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1"/>
  <dimension ref="A1:H148"/>
  <sheetViews>
    <sheetView zoomScale="80" zoomScaleNormal="80" workbookViewId="0">
      <pane ySplit="2" topLeftCell="A38" activePane="bottomLeft" state="frozen"/>
      <selection pane="bottomLeft" sqref="A1:XFD1048576"/>
    </sheetView>
  </sheetViews>
  <sheetFormatPr baseColWidth="10" defaultColWidth="10.83203125" defaultRowHeight="15" x14ac:dyDescent="0.2"/>
  <cols>
    <col min="1" max="1" width="18.5" style="23" customWidth="1"/>
    <col min="2" max="2" width="9.6640625" style="23" customWidth="1"/>
    <col min="3" max="3" width="28.33203125" style="23" customWidth="1"/>
    <col min="4" max="4" width="78.83203125" style="23" customWidth="1"/>
    <col min="5" max="5" width="14.33203125" style="23" customWidth="1"/>
    <col min="6" max="6" width="10.83203125" style="23"/>
    <col min="7" max="7" width="16.1640625" style="23" customWidth="1"/>
    <col min="8" max="8" width="43.5" style="23" customWidth="1"/>
    <col min="9" max="9" width="26.6640625" style="23" customWidth="1"/>
    <col min="10" max="10" width="27.6640625" style="23" customWidth="1"/>
    <col min="11" max="16384" width="10.83203125" style="23"/>
  </cols>
  <sheetData>
    <row r="1" spans="1:8" ht="15.75" customHeight="1" x14ac:dyDescent="0.2">
      <c r="A1" s="22" t="s">
        <v>691</v>
      </c>
    </row>
    <row r="2" spans="1:8" ht="17.5" customHeight="1" x14ac:dyDescent="0.2">
      <c r="A2" s="24" t="s">
        <v>692</v>
      </c>
      <c r="B2" s="25" t="s">
        <v>693</v>
      </c>
      <c r="C2" s="26" t="s">
        <v>694</v>
      </c>
      <c r="D2" s="26" t="s">
        <v>695</v>
      </c>
      <c r="E2" s="26" t="s">
        <v>696</v>
      </c>
      <c r="F2" s="26" t="s">
        <v>697</v>
      </c>
      <c r="G2" s="26" t="s">
        <v>698</v>
      </c>
      <c r="H2" s="27" t="s">
        <v>699</v>
      </c>
    </row>
    <row r="3" spans="1:8" ht="16.5" customHeight="1" x14ac:dyDescent="0.2">
      <c r="A3" s="28" t="s">
        <v>0</v>
      </c>
      <c r="B3" s="29" t="s">
        <v>700</v>
      </c>
      <c r="C3" s="30" t="s">
        <v>4</v>
      </c>
      <c r="D3" s="30" t="s">
        <v>701</v>
      </c>
      <c r="E3" s="30" t="s">
        <v>702</v>
      </c>
      <c r="F3" s="30"/>
      <c r="G3" s="30"/>
      <c r="H3" s="31"/>
    </row>
    <row r="4" spans="1:8" ht="15.75" customHeight="1" x14ac:dyDescent="0.2">
      <c r="A4" s="12"/>
      <c r="B4" s="32" t="s">
        <v>703</v>
      </c>
      <c r="C4" s="11" t="s">
        <v>5</v>
      </c>
      <c r="D4" s="11" t="s">
        <v>704</v>
      </c>
      <c r="E4" s="11" t="s">
        <v>702</v>
      </c>
      <c r="F4" s="11"/>
      <c r="G4" s="11"/>
      <c r="H4" s="33"/>
    </row>
    <row r="5" spans="1:8" ht="16" customHeight="1" x14ac:dyDescent="0.2">
      <c r="A5" s="12"/>
      <c r="B5" s="32" t="s">
        <v>705</v>
      </c>
      <c r="C5" s="11" t="s">
        <v>6</v>
      </c>
      <c r="D5" s="11" t="s">
        <v>706</v>
      </c>
      <c r="E5" s="11" t="s">
        <v>707</v>
      </c>
      <c r="F5" s="11"/>
      <c r="G5" s="11"/>
      <c r="H5" s="33"/>
    </row>
    <row r="6" spans="1:8" ht="16" customHeight="1" x14ac:dyDescent="0.2">
      <c r="A6" s="12"/>
      <c r="B6" s="32" t="s">
        <v>708</v>
      </c>
      <c r="C6" s="11" t="s">
        <v>7</v>
      </c>
      <c r="D6" s="11" t="s">
        <v>709</v>
      </c>
      <c r="E6" s="11" t="s">
        <v>702</v>
      </c>
      <c r="F6" s="11"/>
      <c r="G6" s="11"/>
      <c r="H6" s="33"/>
    </row>
    <row r="7" spans="1:8" ht="16" customHeight="1" x14ac:dyDescent="0.2">
      <c r="A7" s="12"/>
      <c r="B7" s="32" t="s">
        <v>710</v>
      </c>
      <c r="C7" s="11" t="s">
        <v>8</v>
      </c>
      <c r="D7" s="11" t="s">
        <v>711</v>
      </c>
      <c r="E7" s="11" t="s">
        <v>702</v>
      </c>
      <c r="F7" s="11"/>
      <c r="G7" s="11"/>
      <c r="H7" s="33"/>
    </row>
    <row r="8" spans="1:8" ht="15.75" customHeight="1" x14ac:dyDescent="0.2">
      <c r="A8" s="12"/>
      <c r="B8" s="32" t="s">
        <v>712</v>
      </c>
      <c r="C8" s="11" t="s">
        <v>9</v>
      </c>
      <c r="D8" s="11" t="s">
        <v>713</v>
      </c>
      <c r="E8" s="11" t="s">
        <v>714</v>
      </c>
      <c r="F8" s="11">
        <v>0</v>
      </c>
      <c r="G8" s="11" t="s">
        <v>93</v>
      </c>
      <c r="H8" s="33"/>
    </row>
    <row r="9" spans="1:8" ht="16" x14ac:dyDescent="0.2">
      <c r="A9" s="12"/>
      <c r="B9" s="32"/>
      <c r="C9" s="11"/>
      <c r="D9" s="11"/>
      <c r="E9" s="11"/>
      <c r="F9" s="11">
        <v>1</v>
      </c>
      <c r="G9" s="11" t="s">
        <v>40</v>
      </c>
      <c r="H9" s="33"/>
    </row>
    <row r="10" spans="1:8" ht="16" x14ac:dyDescent="0.2">
      <c r="A10" s="12"/>
      <c r="B10" s="32"/>
      <c r="C10" s="11"/>
      <c r="D10" s="11"/>
      <c r="E10" s="11"/>
      <c r="F10" s="11">
        <v>2</v>
      </c>
      <c r="G10" s="11" t="s">
        <v>137</v>
      </c>
      <c r="H10" s="33"/>
    </row>
    <row r="11" spans="1:8" ht="16" x14ac:dyDescent="0.2">
      <c r="A11" s="12"/>
      <c r="B11" s="32"/>
      <c r="C11" s="11"/>
      <c r="D11" s="11"/>
      <c r="E11" s="11"/>
      <c r="F11" s="11">
        <v>3</v>
      </c>
      <c r="G11" s="11" t="s">
        <v>436</v>
      </c>
      <c r="H11" s="33"/>
    </row>
    <row r="12" spans="1:8" ht="16" x14ac:dyDescent="0.2">
      <c r="A12" s="12"/>
      <c r="B12" s="32"/>
      <c r="C12" s="11"/>
      <c r="D12" s="11"/>
      <c r="E12" s="11"/>
      <c r="F12" s="11">
        <v>4</v>
      </c>
      <c r="G12" s="11" t="s">
        <v>61</v>
      </c>
      <c r="H12" s="33"/>
    </row>
    <row r="13" spans="1:8" ht="16" x14ac:dyDescent="0.2">
      <c r="A13" s="12"/>
      <c r="B13" s="32"/>
      <c r="C13" s="11"/>
      <c r="D13" s="11"/>
      <c r="E13" s="11"/>
      <c r="F13" s="11">
        <v>5</v>
      </c>
      <c r="G13" s="11" t="s">
        <v>163</v>
      </c>
      <c r="H13" s="33"/>
    </row>
    <row r="14" spans="1:8" ht="16" x14ac:dyDescent="0.2">
      <c r="A14" s="12"/>
      <c r="B14" s="32"/>
      <c r="C14" s="11"/>
      <c r="D14" s="11"/>
      <c r="E14" s="11"/>
      <c r="F14" s="11">
        <v>6</v>
      </c>
      <c r="G14" s="11" t="s">
        <v>715</v>
      </c>
      <c r="H14" s="33"/>
    </row>
    <row r="15" spans="1:8" ht="16" x14ac:dyDescent="0.2">
      <c r="A15" s="12"/>
      <c r="B15" s="32"/>
      <c r="C15" s="11"/>
      <c r="D15" s="11"/>
      <c r="E15" s="11"/>
      <c r="F15" s="11">
        <v>7</v>
      </c>
      <c r="G15" s="11" t="s">
        <v>716</v>
      </c>
      <c r="H15" s="33"/>
    </row>
    <row r="16" spans="1:8" ht="15.75" customHeight="1" x14ac:dyDescent="0.2">
      <c r="A16" s="12"/>
      <c r="B16" s="32"/>
      <c r="C16" s="11"/>
      <c r="D16" s="11"/>
      <c r="E16" s="11"/>
      <c r="F16" s="11">
        <v>8</v>
      </c>
      <c r="G16" s="11" t="s">
        <v>154</v>
      </c>
      <c r="H16" s="33"/>
    </row>
    <row r="17" spans="1:8" ht="16" x14ac:dyDescent="0.2">
      <c r="A17" s="12"/>
      <c r="B17" s="32"/>
      <c r="C17" s="11"/>
      <c r="D17" s="11"/>
      <c r="E17" s="11"/>
      <c r="F17" s="11">
        <v>9</v>
      </c>
      <c r="G17" s="11" t="s">
        <v>44</v>
      </c>
      <c r="H17" s="33"/>
    </row>
    <row r="18" spans="1:8" ht="27.75" customHeight="1" x14ac:dyDescent="0.2">
      <c r="A18" s="12"/>
      <c r="B18" s="32" t="s">
        <v>717</v>
      </c>
      <c r="C18" s="15" t="s">
        <v>10</v>
      </c>
      <c r="D18" s="15" t="s">
        <v>718</v>
      </c>
      <c r="E18" s="15" t="s">
        <v>702</v>
      </c>
      <c r="F18" s="19"/>
      <c r="G18" s="19"/>
      <c r="H18" s="33" t="s">
        <v>719</v>
      </c>
    </row>
    <row r="19" spans="1:8" ht="44.25" customHeight="1" x14ac:dyDescent="0.2">
      <c r="A19" s="12"/>
      <c r="B19" s="32" t="s">
        <v>720</v>
      </c>
      <c r="C19" s="15" t="s">
        <v>11</v>
      </c>
      <c r="D19" s="15" t="s">
        <v>721</v>
      </c>
      <c r="E19" s="15" t="s">
        <v>714</v>
      </c>
      <c r="F19" s="15">
        <v>0</v>
      </c>
      <c r="G19" s="15" t="s">
        <v>42</v>
      </c>
      <c r="H19" s="33"/>
    </row>
    <row r="20" spans="1:8" ht="18.75" customHeight="1" x14ac:dyDescent="0.2">
      <c r="A20" s="12"/>
      <c r="B20" s="32"/>
      <c r="C20" s="15"/>
      <c r="D20" s="15" t="s">
        <v>722</v>
      </c>
      <c r="E20" s="15"/>
      <c r="F20" s="15">
        <v>1</v>
      </c>
      <c r="G20" s="15" t="s">
        <v>63</v>
      </c>
      <c r="H20" s="33"/>
    </row>
    <row r="21" spans="1:8" ht="27.75" customHeight="1" x14ac:dyDescent="0.2">
      <c r="A21" s="12"/>
      <c r="B21" s="32"/>
      <c r="C21" s="15"/>
      <c r="D21" s="11" t="s">
        <v>723</v>
      </c>
      <c r="E21" s="15"/>
      <c r="F21" s="15">
        <v>2</v>
      </c>
      <c r="G21" s="11" t="s">
        <v>75</v>
      </c>
      <c r="H21" s="33"/>
    </row>
    <row r="22" spans="1:8" ht="30.75" customHeight="1" x14ac:dyDescent="0.2">
      <c r="A22" s="12"/>
      <c r="B22" s="32"/>
      <c r="C22" s="15"/>
      <c r="D22" s="11" t="s">
        <v>724</v>
      </c>
      <c r="E22" s="15"/>
      <c r="F22" s="15">
        <v>3</v>
      </c>
      <c r="G22" s="11" t="s">
        <v>85</v>
      </c>
      <c r="H22" s="33"/>
    </row>
    <row r="23" spans="1:8" ht="31" customHeight="1" x14ac:dyDescent="0.2">
      <c r="A23" s="12"/>
      <c r="B23" s="32"/>
      <c r="C23" s="15"/>
      <c r="D23" s="11" t="s">
        <v>725</v>
      </c>
      <c r="E23" s="15"/>
      <c r="F23" s="15">
        <v>4</v>
      </c>
      <c r="G23" s="11" t="s">
        <v>95</v>
      </c>
      <c r="H23" s="33"/>
    </row>
    <row r="24" spans="1:8" ht="18.75" customHeight="1" x14ac:dyDescent="0.2">
      <c r="A24" s="12"/>
      <c r="B24" s="32"/>
      <c r="C24" s="15"/>
      <c r="D24" s="11" t="s">
        <v>726</v>
      </c>
      <c r="E24" s="15"/>
      <c r="F24" s="15">
        <v>5</v>
      </c>
      <c r="G24" s="11" t="s">
        <v>117</v>
      </c>
      <c r="H24" s="33"/>
    </row>
    <row r="25" spans="1:8" ht="29.5" customHeight="1" x14ac:dyDescent="0.2">
      <c r="A25" s="12"/>
      <c r="B25" s="32"/>
      <c r="C25" s="15"/>
      <c r="D25" s="11" t="s">
        <v>727</v>
      </c>
      <c r="E25" s="15"/>
      <c r="F25" s="15">
        <v>6</v>
      </c>
      <c r="G25" s="11" t="s">
        <v>131</v>
      </c>
      <c r="H25" s="33"/>
    </row>
    <row r="26" spans="1:8" ht="32.25" customHeight="1" x14ac:dyDescent="0.2">
      <c r="A26" s="12"/>
      <c r="B26" s="32"/>
      <c r="C26" s="15"/>
      <c r="D26" s="11" t="s">
        <v>728</v>
      </c>
      <c r="E26" s="15"/>
      <c r="F26" s="15">
        <v>7</v>
      </c>
      <c r="G26" s="11" t="s">
        <v>191</v>
      </c>
      <c r="H26" s="33"/>
    </row>
    <row r="27" spans="1:8" ht="30" customHeight="1" x14ac:dyDescent="0.2">
      <c r="A27" s="12"/>
      <c r="B27" s="32"/>
      <c r="C27" s="15"/>
      <c r="D27" s="11" t="s">
        <v>729</v>
      </c>
      <c r="E27" s="15"/>
      <c r="F27" s="15">
        <v>8</v>
      </c>
      <c r="G27" s="11" t="s">
        <v>198</v>
      </c>
      <c r="H27" s="33"/>
    </row>
    <row r="28" spans="1:8" ht="44.5" customHeight="1" x14ac:dyDescent="0.2">
      <c r="A28" s="12"/>
      <c r="B28" s="32"/>
      <c r="C28" s="15"/>
      <c r="D28" s="11" t="s">
        <v>730</v>
      </c>
      <c r="E28" s="15"/>
      <c r="F28" s="15">
        <v>9</v>
      </c>
      <c r="G28" s="11" t="s">
        <v>238</v>
      </c>
      <c r="H28" s="33"/>
    </row>
    <row r="29" spans="1:8" ht="29.25" customHeight="1" x14ac:dyDescent="0.2">
      <c r="A29" s="12"/>
      <c r="B29" s="32"/>
      <c r="C29" s="15"/>
      <c r="D29" s="11" t="s">
        <v>731</v>
      </c>
      <c r="E29" s="15"/>
      <c r="F29" s="15">
        <v>10</v>
      </c>
      <c r="G29" s="11" t="s">
        <v>302</v>
      </c>
      <c r="H29" s="33"/>
    </row>
    <row r="30" spans="1:8" ht="31" customHeight="1" x14ac:dyDescent="0.2">
      <c r="A30" s="12"/>
      <c r="B30" s="32"/>
      <c r="C30" s="15"/>
      <c r="D30" s="11" t="s">
        <v>732</v>
      </c>
      <c r="E30" s="15"/>
      <c r="F30" s="15">
        <v>11</v>
      </c>
      <c r="G30" s="11" t="s">
        <v>733</v>
      </c>
      <c r="H30" s="33"/>
    </row>
    <row r="31" spans="1:8" ht="16" customHeight="1" x14ac:dyDescent="0.2">
      <c r="A31" s="12"/>
      <c r="B31" s="32"/>
      <c r="C31" s="15"/>
      <c r="D31" s="11" t="s">
        <v>734</v>
      </c>
      <c r="E31" s="15"/>
      <c r="F31" s="15">
        <v>12</v>
      </c>
      <c r="G31" s="11" t="s">
        <v>324</v>
      </c>
      <c r="H31" s="33"/>
    </row>
    <row r="32" spans="1:8" ht="29.25" customHeight="1" x14ac:dyDescent="0.2">
      <c r="A32" s="12"/>
      <c r="B32" s="32"/>
      <c r="C32" s="15"/>
      <c r="D32" s="11" t="s">
        <v>735</v>
      </c>
      <c r="E32" s="15"/>
      <c r="F32" s="15">
        <v>13</v>
      </c>
      <c r="G32" s="11" t="s">
        <v>331</v>
      </c>
      <c r="H32" s="33"/>
    </row>
    <row r="33" spans="1:8" ht="31" customHeight="1" x14ac:dyDescent="0.2">
      <c r="A33" s="12"/>
      <c r="B33" s="32"/>
      <c r="C33" s="15"/>
      <c r="D33" s="11" t="s">
        <v>736</v>
      </c>
      <c r="E33" s="15"/>
      <c r="F33" s="15">
        <v>14</v>
      </c>
      <c r="G33" s="11" t="s">
        <v>408</v>
      </c>
      <c r="H33" s="33"/>
    </row>
    <row r="34" spans="1:8" ht="18.75" customHeight="1" x14ac:dyDescent="0.2">
      <c r="A34" s="12"/>
      <c r="B34" s="32"/>
      <c r="C34" s="15"/>
      <c r="D34" s="11" t="s">
        <v>737</v>
      </c>
      <c r="E34" s="15"/>
      <c r="F34" s="15">
        <v>15</v>
      </c>
      <c r="G34" s="11" t="s">
        <v>614</v>
      </c>
      <c r="H34" s="33"/>
    </row>
    <row r="35" spans="1:8" ht="32.5" customHeight="1" x14ac:dyDescent="0.2">
      <c r="A35" s="12"/>
      <c r="B35" s="32"/>
      <c r="C35" s="15"/>
      <c r="D35" s="11" t="s">
        <v>738</v>
      </c>
      <c r="E35" s="15"/>
      <c r="F35" s="15">
        <v>16</v>
      </c>
      <c r="G35" s="11" t="s">
        <v>466</v>
      </c>
      <c r="H35" s="33"/>
    </row>
    <row r="36" spans="1:8" ht="30" customHeight="1" x14ac:dyDescent="0.2">
      <c r="A36" s="12"/>
      <c r="B36" s="32"/>
      <c r="C36" s="15"/>
      <c r="D36" s="11" t="s">
        <v>739</v>
      </c>
      <c r="E36" s="15"/>
      <c r="F36" s="15">
        <v>17</v>
      </c>
      <c r="G36" s="11" t="s">
        <v>496</v>
      </c>
      <c r="H36" s="33"/>
    </row>
    <row r="37" spans="1:8" ht="30" customHeight="1" x14ac:dyDescent="0.2">
      <c r="A37" s="12"/>
      <c r="B37" s="32"/>
      <c r="C37" s="15"/>
      <c r="D37" s="11" t="s">
        <v>740</v>
      </c>
      <c r="E37" s="15"/>
      <c r="F37" s="15">
        <v>18</v>
      </c>
      <c r="G37" s="11" t="s">
        <v>565</v>
      </c>
      <c r="H37" s="33"/>
    </row>
    <row r="38" spans="1:8" ht="18" customHeight="1" x14ac:dyDescent="0.2">
      <c r="A38" s="12"/>
      <c r="B38" s="32"/>
      <c r="C38" s="15"/>
      <c r="D38" s="11" t="s">
        <v>741</v>
      </c>
      <c r="E38" s="15"/>
      <c r="F38" s="15">
        <v>19</v>
      </c>
      <c r="G38" s="11" t="s">
        <v>635</v>
      </c>
      <c r="H38" s="33"/>
    </row>
    <row r="39" spans="1:8" ht="31.5" customHeight="1" x14ac:dyDescent="0.2">
      <c r="A39" s="12"/>
      <c r="B39" s="32"/>
      <c r="C39" s="15"/>
      <c r="D39" s="11" t="s">
        <v>742</v>
      </c>
      <c r="E39" s="15"/>
      <c r="F39" s="15">
        <v>20</v>
      </c>
      <c r="G39" s="11" t="s">
        <v>686</v>
      </c>
      <c r="H39" s="33"/>
    </row>
    <row r="40" spans="1:8" ht="30" customHeight="1" x14ac:dyDescent="0.2">
      <c r="A40" s="12"/>
      <c r="B40" s="32"/>
      <c r="C40" s="15"/>
      <c r="D40" s="15" t="s">
        <v>743</v>
      </c>
      <c r="E40" s="15"/>
      <c r="F40" s="15">
        <v>21</v>
      </c>
      <c r="G40" s="11" t="s">
        <v>286</v>
      </c>
      <c r="H40" s="33"/>
    </row>
    <row r="41" spans="1:8" ht="30.75" customHeight="1" x14ac:dyDescent="0.2">
      <c r="A41" s="12"/>
      <c r="B41" s="32"/>
      <c r="C41" s="15"/>
      <c r="D41" s="15" t="s">
        <v>744</v>
      </c>
      <c r="E41" s="15"/>
      <c r="F41" s="15">
        <v>22</v>
      </c>
      <c r="G41" s="11" t="s">
        <v>578</v>
      </c>
      <c r="H41" s="33"/>
    </row>
    <row r="42" spans="1:8" ht="18" customHeight="1" x14ac:dyDescent="0.2">
      <c r="A42" s="12"/>
      <c r="B42" s="32"/>
      <c r="C42" s="15"/>
      <c r="D42" s="15" t="s">
        <v>745</v>
      </c>
      <c r="E42" s="15"/>
      <c r="F42" s="15">
        <v>23</v>
      </c>
      <c r="G42" s="11" t="s">
        <v>44</v>
      </c>
      <c r="H42" s="33"/>
    </row>
    <row r="43" spans="1:8" ht="31" customHeight="1" x14ac:dyDescent="0.2">
      <c r="A43" s="12"/>
      <c r="B43" s="32" t="s">
        <v>746</v>
      </c>
      <c r="C43" s="11" t="s">
        <v>12</v>
      </c>
      <c r="D43" s="11" t="s">
        <v>747</v>
      </c>
      <c r="E43" s="11" t="s">
        <v>714</v>
      </c>
      <c r="F43" s="11">
        <v>0</v>
      </c>
      <c r="G43" s="11" t="s">
        <v>43</v>
      </c>
      <c r="H43" s="33"/>
    </row>
    <row r="44" spans="1:8" ht="17.25" customHeight="1" x14ac:dyDescent="0.2">
      <c r="A44" s="12"/>
      <c r="B44" s="32"/>
      <c r="C44" s="11"/>
      <c r="D44" s="11"/>
      <c r="E44" s="11"/>
      <c r="F44" s="11">
        <v>1</v>
      </c>
      <c r="G44" s="11" t="s">
        <v>64</v>
      </c>
      <c r="H44" s="33"/>
    </row>
    <row r="45" spans="1:8" ht="16" x14ac:dyDescent="0.2">
      <c r="A45" s="12"/>
      <c r="B45" s="32"/>
      <c r="C45" s="11"/>
      <c r="D45" s="11"/>
      <c r="E45" s="11"/>
      <c r="F45" s="11">
        <v>2</v>
      </c>
      <c r="G45" s="11" t="s">
        <v>44</v>
      </c>
      <c r="H45" s="33"/>
    </row>
    <row r="46" spans="1:8" ht="71.25" customHeight="1" x14ac:dyDescent="0.2">
      <c r="A46" s="12"/>
      <c r="B46" s="32" t="s">
        <v>748</v>
      </c>
      <c r="C46" s="11" t="s">
        <v>13</v>
      </c>
      <c r="D46" s="11" t="s">
        <v>2364</v>
      </c>
      <c r="E46" s="11" t="s">
        <v>714</v>
      </c>
      <c r="F46" s="11">
        <v>0</v>
      </c>
      <c r="G46" s="11" t="s">
        <v>749</v>
      </c>
      <c r="H46" s="33" t="s">
        <v>2369</v>
      </c>
    </row>
    <row r="47" spans="1:8" ht="14.5" customHeight="1" x14ac:dyDescent="0.2">
      <c r="A47" s="12"/>
      <c r="B47" s="32"/>
      <c r="C47" s="11"/>
      <c r="D47" s="11" t="s">
        <v>2365</v>
      </c>
      <c r="E47" s="11"/>
      <c r="F47" s="11">
        <v>1</v>
      </c>
      <c r="G47" s="11" t="s">
        <v>750</v>
      </c>
      <c r="H47" s="33"/>
    </row>
    <row r="48" spans="1:8" ht="13.5" customHeight="1" x14ac:dyDescent="0.2">
      <c r="A48" s="12"/>
      <c r="B48" s="32"/>
      <c r="C48" s="11"/>
      <c r="D48" s="11" t="s">
        <v>2366</v>
      </c>
      <c r="E48" s="11"/>
      <c r="F48" s="11">
        <v>2</v>
      </c>
      <c r="G48" s="11" t="s">
        <v>125</v>
      </c>
      <c r="H48" s="33"/>
    </row>
    <row r="49" spans="1:8" ht="17.5" customHeight="1" x14ac:dyDescent="0.2">
      <c r="A49" s="12"/>
      <c r="B49" s="32"/>
      <c r="C49" s="11"/>
      <c r="D49" s="11" t="s">
        <v>2367</v>
      </c>
      <c r="E49" s="11"/>
      <c r="F49" s="11">
        <v>3</v>
      </c>
      <c r="G49" s="11" t="s">
        <v>751</v>
      </c>
      <c r="H49" s="33"/>
    </row>
    <row r="50" spans="1:8" ht="30" customHeight="1" x14ac:dyDescent="0.2">
      <c r="A50" s="12"/>
      <c r="B50" s="32"/>
      <c r="C50" s="11"/>
      <c r="D50" s="11" t="s">
        <v>2368</v>
      </c>
      <c r="E50" s="11"/>
      <c r="F50" s="11">
        <v>4</v>
      </c>
      <c r="G50" s="11" t="s">
        <v>65</v>
      </c>
      <c r="H50" s="33"/>
    </row>
    <row r="51" spans="1:8" ht="45" customHeight="1" x14ac:dyDescent="0.2">
      <c r="A51" s="12"/>
      <c r="B51" s="32"/>
      <c r="C51" s="11"/>
      <c r="D51" s="11" t="s">
        <v>3006</v>
      </c>
      <c r="E51" s="11"/>
      <c r="F51" s="11">
        <v>5</v>
      </c>
      <c r="G51" s="11" t="s">
        <v>3005</v>
      </c>
      <c r="H51" s="33"/>
    </row>
    <row r="52" spans="1:8" ht="16" customHeight="1" x14ac:dyDescent="0.2">
      <c r="A52" s="12"/>
      <c r="B52" s="32"/>
      <c r="C52" s="11"/>
      <c r="D52" s="11" t="s">
        <v>3007</v>
      </c>
      <c r="E52" s="11"/>
      <c r="F52" s="11">
        <v>6</v>
      </c>
      <c r="G52" s="11" t="s">
        <v>315</v>
      </c>
      <c r="H52" s="33"/>
    </row>
    <row r="53" spans="1:8" ht="30" customHeight="1" x14ac:dyDescent="0.2">
      <c r="A53" s="12"/>
      <c r="B53" s="32"/>
      <c r="C53" s="11"/>
      <c r="D53" s="11" t="s">
        <v>3008</v>
      </c>
      <c r="E53" s="11"/>
      <c r="F53" s="11">
        <v>7</v>
      </c>
      <c r="G53" s="11" t="s">
        <v>46</v>
      </c>
      <c r="H53" s="33"/>
    </row>
    <row r="54" spans="1:8" s="5" customFormat="1" ht="28.5" customHeight="1" x14ac:dyDescent="0.2">
      <c r="A54" s="12"/>
      <c r="B54" s="32"/>
      <c r="C54" s="11"/>
      <c r="D54" s="11" t="s">
        <v>3009</v>
      </c>
      <c r="E54" s="11"/>
      <c r="F54" s="5">
        <v>8</v>
      </c>
      <c r="G54" s="11" t="s">
        <v>44</v>
      </c>
      <c r="H54" s="33"/>
    </row>
    <row r="55" spans="1:8" ht="43.5" customHeight="1" x14ac:dyDescent="0.2">
      <c r="A55" s="12"/>
      <c r="B55" s="32" t="s">
        <v>752</v>
      </c>
      <c r="C55" s="11" t="s">
        <v>14</v>
      </c>
      <c r="D55" s="11" t="s">
        <v>756</v>
      </c>
      <c r="E55" s="11" t="s">
        <v>707</v>
      </c>
      <c r="F55" s="11"/>
      <c r="G55" s="11"/>
      <c r="H55" s="33"/>
    </row>
    <row r="56" spans="1:8" ht="14.5" customHeight="1" x14ac:dyDescent="0.2">
      <c r="A56" s="12"/>
      <c r="B56" s="32" t="s">
        <v>753</v>
      </c>
      <c r="C56" s="11" t="s">
        <v>15</v>
      </c>
      <c r="D56" s="11" t="s">
        <v>758</v>
      </c>
      <c r="E56" s="11" t="s">
        <v>707</v>
      </c>
      <c r="F56" s="11"/>
      <c r="G56" s="11"/>
      <c r="H56" s="33"/>
    </row>
    <row r="57" spans="1:8" ht="16" customHeight="1" x14ac:dyDescent="0.2">
      <c r="A57" s="12"/>
      <c r="B57" s="32" t="s">
        <v>754</v>
      </c>
      <c r="C57" s="11" t="s">
        <v>16</v>
      </c>
      <c r="D57" s="11" t="s">
        <v>760</v>
      </c>
      <c r="E57" s="11" t="s">
        <v>707</v>
      </c>
      <c r="F57" s="11"/>
      <c r="G57" s="11"/>
      <c r="H57" s="33"/>
    </row>
    <row r="58" spans="1:8" ht="13.5" customHeight="1" x14ac:dyDescent="0.2">
      <c r="A58" s="12"/>
      <c r="B58" s="32" t="s">
        <v>755</v>
      </c>
      <c r="C58" s="11" t="s">
        <v>17</v>
      </c>
      <c r="D58" s="11" t="s">
        <v>762</v>
      </c>
      <c r="E58" s="11" t="s">
        <v>707</v>
      </c>
      <c r="F58" s="11"/>
      <c r="G58" s="11"/>
      <c r="H58" s="33"/>
    </row>
    <row r="59" spans="1:8" ht="59.25" customHeight="1" x14ac:dyDescent="0.2">
      <c r="A59" s="12"/>
      <c r="B59" s="32" t="s">
        <v>757</v>
      </c>
      <c r="C59" s="11" t="s">
        <v>764</v>
      </c>
      <c r="D59" s="11" t="s">
        <v>765</v>
      </c>
      <c r="E59" s="11" t="s">
        <v>714</v>
      </c>
      <c r="F59" s="11">
        <v>0</v>
      </c>
      <c r="G59" s="11" t="s">
        <v>47</v>
      </c>
      <c r="H59" s="33"/>
    </row>
    <row r="60" spans="1:8" ht="16" x14ac:dyDescent="0.2">
      <c r="A60" s="12"/>
      <c r="B60" s="32"/>
      <c r="C60" s="11"/>
      <c r="D60" s="11"/>
      <c r="E60" s="11"/>
      <c r="F60" s="11">
        <v>1</v>
      </c>
      <c r="G60" s="11" t="s">
        <v>76</v>
      </c>
      <c r="H60" s="33"/>
    </row>
    <row r="61" spans="1:8" ht="30" customHeight="1" x14ac:dyDescent="0.2">
      <c r="A61" s="12"/>
      <c r="B61" s="32"/>
      <c r="C61" s="11"/>
      <c r="D61" s="11"/>
      <c r="E61" s="11"/>
      <c r="F61" s="11">
        <v>2</v>
      </c>
      <c r="G61" s="11" t="s">
        <v>766</v>
      </c>
      <c r="H61" s="33"/>
    </row>
    <row r="62" spans="1:8" ht="27" customHeight="1" x14ac:dyDescent="0.2">
      <c r="A62" s="12"/>
      <c r="B62" s="32"/>
      <c r="C62" s="11"/>
      <c r="D62" s="11"/>
      <c r="E62" s="11"/>
      <c r="F62" s="11">
        <v>3</v>
      </c>
      <c r="G62" s="11" t="s">
        <v>66</v>
      </c>
      <c r="H62" s="33"/>
    </row>
    <row r="63" spans="1:8" ht="16.5" customHeight="1" x14ac:dyDescent="0.2">
      <c r="A63" s="12"/>
      <c r="B63" s="32"/>
      <c r="C63" s="11"/>
      <c r="D63" s="11"/>
      <c r="E63" s="11"/>
      <c r="F63" s="11">
        <v>4</v>
      </c>
      <c r="G63" s="11" t="s">
        <v>45</v>
      </c>
      <c r="H63" s="33"/>
    </row>
    <row r="64" spans="1:8" ht="87.75" customHeight="1" x14ac:dyDescent="0.2">
      <c r="A64" s="12"/>
      <c r="B64" s="32" t="s">
        <v>759</v>
      </c>
      <c r="C64" s="11" t="s">
        <v>19</v>
      </c>
      <c r="D64" s="11" t="s">
        <v>771</v>
      </c>
      <c r="E64" s="11" t="s">
        <v>707</v>
      </c>
      <c r="F64" s="11"/>
      <c r="G64" s="11"/>
      <c r="H64" s="33" t="s">
        <v>772</v>
      </c>
    </row>
    <row r="65" spans="1:8" ht="14.25" customHeight="1" x14ac:dyDescent="0.2">
      <c r="A65" s="12"/>
      <c r="B65" s="32" t="s">
        <v>761</v>
      </c>
      <c r="C65" s="11" t="s">
        <v>20</v>
      </c>
      <c r="D65" s="11" t="s">
        <v>774</v>
      </c>
      <c r="E65" s="11" t="s">
        <v>707</v>
      </c>
      <c r="F65" s="11"/>
      <c r="G65" s="11"/>
      <c r="H65" s="33"/>
    </row>
    <row r="66" spans="1:8" ht="16" customHeight="1" x14ac:dyDescent="0.2">
      <c r="A66" s="12"/>
      <c r="B66" s="32" t="s">
        <v>763</v>
      </c>
      <c r="C66" s="11" t="s">
        <v>21</v>
      </c>
      <c r="D66" s="11" t="s">
        <v>776</v>
      </c>
      <c r="E66" s="11" t="s">
        <v>707</v>
      </c>
      <c r="F66" s="11"/>
      <c r="G66" s="11"/>
      <c r="H66" s="33"/>
    </row>
    <row r="67" spans="1:8" ht="15.75" customHeight="1" x14ac:dyDescent="0.2">
      <c r="A67" s="12"/>
      <c r="B67" s="32" t="s">
        <v>767</v>
      </c>
      <c r="C67" s="11" t="s">
        <v>22</v>
      </c>
      <c r="D67" s="11" t="s">
        <v>778</v>
      </c>
      <c r="E67" s="11" t="s">
        <v>707</v>
      </c>
      <c r="F67" s="11"/>
      <c r="G67" s="11"/>
      <c r="H67" s="33"/>
    </row>
    <row r="68" spans="1:8" ht="15.75" customHeight="1" x14ac:dyDescent="0.2">
      <c r="A68" s="12"/>
      <c r="B68" s="32" t="s">
        <v>768</v>
      </c>
      <c r="C68" s="11" t="s">
        <v>23</v>
      </c>
      <c r="D68" s="11" t="s">
        <v>780</v>
      </c>
      <c r="E68" s="11" t="s">
        <v>707</v>
      </c>
      <c r="F68" s="11"/>
      <c r="G68" s="11"/>
      <c r="H68" s="33"/>
    </row>
    <row r="69" spans="1:8" ht="14.5" customHeight="1" x14ac:dyDescent="0.2">
      <c r="A69" s="12"/>
      <c r="B69" s="32" t="s">
        <v>770</v>
      </c>
      <c r="C69" s="11" t="s">
        <v>24</v>
      </c>
      <c r="D69" s="11" t="s">
        <v>782</v>
      </c>
      <c r="E69" s="11" t="s">
        <v>707</v>
      </c>
      <c r="F69" s="11"/>
      <c r="G69" s="11"/>
      <c r="H69" s="33"/>
    </row>
    <row r="70" spans="1:8" ht="17.5" customHeight="1" x14ac:dyDescent="0.2">
      <c r="A70" s="12"/>
      <c r="B70" s="32" t="s">
        <v>773</v>
      </c>
      <c r="C70" s="11" t="s">
        <v>25</v>
      </c>
      <c r="D70" s="11" t="s">
        <v>784</v>
      </c>
      <c r="E70" s="11" t="s">
        <v>707</v>
      </c>
      <c r="F70" s="11"/>
      <c r="G70" s="11"/>
      <c r="H70" s="33"/>
    </row>
    <row r="71" spans="1:8" ht="16" customHeight="1" thickBot="1" x14ac:dyDescent="0.25">
      <c r="A71" s="12"/>
      <c r="B71" s="32" t="s">
        <v>775</v>
      </c>
      <c r="C71" s="11" t="s">
        <v>26</v>
      </c>
      <c r="D71" s="11" t="s">
        <v>786</v>
      </c>
      <c r="E71" s="11" t="s">
        <v>707</v>
      </c>
      <c r="F71" s="11"/>
      <c r="G71" s="11"/>
      <c r="H71" s="33"/>
    </row>
    <row r="72" spans="1:8" ht="87" customHeight="1" thickTop="1" x14ac:dyDescent="0.2">
      <c r="A72" s="28" t="s">
        <v>1</v>
      </c>
      <c r="B72" s="29" t="s">
        <v>777</v>
      </c>
      <c r="C72" s="30" t="s">
        <v>813</v>
      </c>
      <c r="D72" s="30" t="s">
        <v>2363</v>
      </c>
      <c r="E72" s="30" t="s">
        <v>702</v>
      </c>
      <c r="F72" s="30"/>
      <c r="G72" s="30"/>
      <c r="H72" s="31" t="s">
        <v>814</v>
      </c>
    </row>
    <row r="73" spans="1:8" ht="30" customHeight="1" x14ac:dyDescent="0.2">
      <c r="A73" s="12"/>
      <c r="B73" s="32" t="s">
        <v>779</v>
      </c>
      <c r="C73" s="11" t="s">
        <v>28</v>
      </c>
      <c r="D73" s="11" t="s">
        <v>2362</v>
      </c>
      <c r="E73" s="11" t="s">
        <v>702</v>
      </c>
      <c r="F73" s="11"/>
      <c r="G73" s="11"/>
      <c r="H73" s="33"/>
    </row>
    <row r="74" spans="1:8" ht="131" customHeight="1" x14ac:dyDescent="0.2">
      <c r="A74" s="12"/>
      <c r="B74" s="32" t="s">
        <v>781</v>
      </c>
      <c r="C74" s="11" t="s">
        <v>2339</v>
      </c>
      <c r="D74" s="11" t="s">
        <v>2347</v>
      </c>
      <c r="E74" s="11" t="s">
        <v>714</v>
      </c>
      <c r="F74" s="11">
        <v>0</v>
      </c>
      <c r="G74" s="11" t="s">
        <v>2345</v>
      </c>
      <c r="H74" s="33"/>
    </row>
    <row r="75" spans="1:8" ht="44.5" customHeight="1" x14ac:dyDescent="0.2">
      <c r="A75" s="12"/>
      <c r="B75" s="32"/>
      <c r="C75" s="11"/>
      <c r="D75" s="11" t="s">
        <v>2343</v>
      </c>
      <c r="E75" s="11"/>
      <c r="F75" s="11">
        <v>1</v>
      </c>
      <c r="G75" s="11" t="s">
        <v>2342</v>
      </c>
      <c r="H75" s="33"/>
    </row>
    <row r="76" spans="1:8" ht="44.5" customHeight="1" x14ac:dyDescent="0.2">
      <c r="A76" s="12"/>
      <c r="B76" s="32"/>
      <c r="C76" s="11"/>
      <c r="D76" s="11" t="s">
        <v>2346</v>
      </c>
      <c r="E76" s="11"/>
      <c r="F76" s="11">
        <v>999</v>
      </c>
      <c r="G76" s="11" t="s">
        <v>107</v>
      </c>
      <c r="H76" s="33"/>
    </row>
    <row r="77" spans="1:8" ht="58" customHeight="1" x14ac:dyDescent="0.2">
      <c r="A77" s="12"/>
      <c r="B77" s="32" t="s">
        <v>783</v>
      </c>
      <c r="C77" s="11" t="s">
        <v>29</v>
      </c>
      <c r="D77" s="11" t="s">
        <v>815</v>
      </c>
      <c r="E77" s="11" t="s">
        <v>714</v>
      </c>
      <c r="F77" s="11">
        <v>0</v>
      </c>
      <c r="G77" s="11" t="s">
        <v>57</v>
      </c>
      <c r="H77" s="33"/>
    </row>
    <row r="78" spans="1:8" ht="19.5" customHeight="1" x14ac:dyDescent="0.2">
      <c r="A78" s="12"/>
      <c r="B78" s="32"/>
      <c r="C78" s="11"/>
      <c r="D78" s="11" t="s">
        <v>816</v>
      </c>
      <c r="E78" s="11"/>
      <c r="F78" s="11">
        <v>1</v>
      </c>
      <c r="G78" s="11" t="s">
        <v>99</v>
      </c>
      <c r="H78" s="33"/>
    </row>
    <row r="79" spans="1:8" ht="44.25" customHeight="1" x14ac:dyDescent="0.2">
      <c r="A79" s="12"/>
      <c r="B79" s="32"/>
      <c r="C79" s="11"/>
      <c r="D79" s="11" t="s">
        <v>817</v>
      </c>
      <c r="E79" s="11"/>
      <c r="F79" s="11">
        <v>2</v>
      </c>
      <c r="G79" s="11" t="s">
        <v>69</v>
      </c>
      <c r="H79" s="33"/>
    </row>
    <row r="80" spans="1:8" ht="43.5" customHeight="1" x14ac:dyDescent="0.2">
      <c r="A80" s="12"/>
      <c r="B80" s="32"/>
      <c r="C80" s="11"/>
      <c r="D80" s="11" t="s">
        <v>818</v>
      </c>
      <c r="E80" s="11"/>
      <c r="F80" s="11">
        <v>3</v>
      </c>
      <c r="G80" s="11" t="s">
        <v>819</v>
      </c>
      <c r="H80" s="33"/>
    </row>
    <row r="81" spans="1:8" ht="19.5" customHeight="1" x14ac:dyDescent="0.2">
      <c r="A81" s="12"/>
      <c r="B81" s="32"/>
      <c r="C81" s="11"/>
      <c r="D81" s="11" t="s">
        <v>820</v>
      </c>
      <c r="E81" s="11"/>
      <c r="F81" s="11">
        <v>4</v>
      </c>
      <c r="G81" s="11" t="s">
        <v>149</v>
      </c>
      <c r="H81" s="33"/>
    </row>
    <row r="82" spans="1:8" ht="29.5" customHeight="1" x14ac:dyDescent="0.2">
      <c r="A82" s="12"/>
      <c r="B82" s="32"/>
      <c r="C82" s="11"/>
      <c r="D82" s="11" t="s">
        <v>821</v>
      </c>
      <c r="E82" s="11"/>
      <c r="F82" s="11">
        <v>5</v>
      </c>
      <c r="G82" s="15" t="s">
        <v>226</v>
      </c>
      <c r="H82" s="33"/>
    </row>
    <row r="83" spans="1:8" ht="18" customHeight="1" x14ac:dyDescent="0.2">
      <c r="A83" s="12"/>
      <c r="B83" s="32"/>
      <c r="C83" s="11"/>
      <c r="D83" s="11" t="s">
        <v>822</v>
      </c>
      <c r="E83" s="11"/>
      <c r="F83" s="11">
        <v>6</v>
      </c>
      <c r="G83" s="15" t="s">
        <v>355</v>
      </c>
      <c r="H83" s="33"/>
    </row>
    <row r="84" spans="1:8" ht="18" customHeight="1" x14ac:dyDescent="0.2">
      <c r="A84" s="12"/>
      <c r="B84" s="32"/>
      <c r="C84" s="11"/>
      <c r="D84" s="11" t="s">
        <v>823</v>
      </c>
      <c r="E84" s="11"/>
      <c r="F84" s="11">
        <v>7</v>
      </c>
      <c r="G84" s="15" t="s">
        <v>350</v>
      </c>
      <c r="H84" s="33"/>
    </row>
    <row r="85" spans="1:8" ht="28.5" customHeight="1" x14ac:dyDescent="0.2">
      <c r="A85" s="12"/>
      <c r="B85" s="32"/>
      <c r="C85" s="11"/>
      <c r="D85" s="11" t="s">
        <v>824</v>
      </c>
      <c r="E85" s="11"/>
      <c r="F85" s="11">
        <v>8</v>
      </c>
      <c r="G85" s="15" t="s">
        <v>517</v>
      </c>
      <c r="H85" s="33"/>
    </row>
    <row r="86" spans="1:8" ht="28.5" customHeight="1" x14ac:dyDescent="0.2">
      <c r="A86" s="12"/>
      <c r="B86" s="32"/>
      <c r="C86" s="11"/>
      <c r="D86" s="11" t="s">
        <v>825</v>
      </c>
      <c r="E86" s="11"/>
      <c r="F86" s="11">
        <v>9</v>
      </c>
      <c r="G86" s="15" t="s">
        <v>158</v>
      </c>
      <c r="H86" s="33"/>
    </row>
    <row r="87" spans="1:8" ht="16" customHeight="1" x14ac:dyDescent="0.2">
      <c r="A87" s="12"/>
      <c r="B87" s="32"/>
      <c r="C87" s="11"/>
      <c r="D87" s="11" t="s">
        <v>2349</v>
      </c>
      <c r="E87" s="11"/>
      <c r="F87" s="11">
        <v>10</v>
      </c>
      <c r="G87" s="15" t="s">
        <v>51</v>
      </c>
      <c r="H87" s="33"/>
    </row>
    <row r="88" spans="1:8" ht="58" customHeight="1" x14ac:dyDescent="0.2">
      <c r="A88" s="12"/>
      <c r="B88" s="32" t="s">
        <v>785</v>
      </c>
      <c r="C88" s="11" t="s">
        <v>2351</v>
      </c>
      <c r="D88" s="11" t="s">
        <v>2354</v>
      </c>
      <c r="E88" s="11" t="s">
        <v>714</v>
      </c>
      <c r="F88" s="11">
        <v>0</v>
      </c>
      <c r="G88" s="15" t="s">
        <v>2353</v>
      </c>
      <c r="H88" s="33"/>
    </row>
    <row r="89" spans="1:8" ht="29.5" customHeight="1" x14ac:dyDescent="0.2">
      <c r="A89" s="12"/>
      <c r="B89" s="32"/>
      <c r="C89" s="11"/>
      <c r="D89" s="11" t="s">
        <v>2355</v>
      </c>
      <c r="E89" s="11"/>
      <c r="F89" s="11">
        <v>1</v>
      </c>
      <c r="G89" s="15" t="s">
        <v>2352</v>
      </c>
      <c r="H89" s="33"/>
    </row>
    <row r="90" spans="1:8" ht="59" customHeight="1" x14ac:dyDescent="0.2">
      <c r="A90" s="12"/>
      <c r="B90" s="32"/>
      <c r="C90" s="11"/>
      <c r="D90" s="11" t="s">
        <v>2350</v>
      </c>
      <c r="E90" s="11"/>
      <c r="F90" s="11">
        <v>999</v>
      </c>
      <c r="G90" s="15" t="s">
        <v>2340</v>
      </c>
      <c r="H90" s="33"/>
    </row>
    <row r="91" spans="1:8" ht="43" customHeight="1" x14ac:dyDescent="0.2">
      <c r="A91" s="12"/>
      <c r="B91" s="32" t="s">
        <v>787</v>
      </c>
      <c r="C91" s="11" t="s">
        <v>3000</v>
      </c>
      <c r="D91" s="11" t="s">
        <v>789</v>
      </c>
      <c r="E91" s="11" t="s">
        <v>714</v>
      </c>
      <c r="F91" s="11">
        <v>1</v>
      </c>
      <c r="G91" s="11" t="s">
        <v>77</v>
      </c>
      <c r="H91" s="33"/>
    </row>
    <row r="92" spans="1:8" ht="21" customHeight="1" x14ac:dyDescent="0.2">
      <c r="A92" s="12"/>
      <c r="B92" s="32"/>
      <c r="C92" s="11"/>
      <c r="D92" s="11" t="s">
        <v>790</v>
      </c>
      <c r="E92" s="11"/>
      <c r="F92" s="11">
        <v>2</v>
      </c>
      <c r="G92" s="11" t="s">
        <v>791</v>
      </c>
      <c r="H92" s="33"/>
    </row>
    <row r="93" spans="1:8" ht="44.5" customHeight="1" x14ac:dyDescent="0.2">
      <c r="A93" s="12"/>
      <c r="B93" s="32"/>
      <c r="C93" s="11"/>
      <c r="D93" s="11" t="s">
        <v>792</v>
      </c>
      <c r="E93" s="11"/>
      <c r="F93" s="11">
        <v>3</v>
      </c>
      <c r="G93" s="11" t="s">
        <v>109</v>
      </c>
      <c r="H93" s="33"/>
    </row>
    <row r="94" spans="1:8" ht="58.5" customHeight="1" x14ac:dyDescent="0.2">
      <c r="A94" s="12"/>
      <c r="B94" s="32"/>
      <c r="C94" s="11"/>
      <c r="D94" s="11" t="s">
        <v>793</v>
      </c>
      <c r="E94" s="11"/>
      <c r="F94" s="11">
        <v>4</v>
      </c>
      <c r="G94" s="11" t="s">
        <v>48</v>
      </c>
      <c r="H94" s="33"/>
    </row>
    <row r="95" spans="1:8" ht="58.5" customHeight="1" x14ac:dyDescent="0.2">
      <c r="A95" s="12"/>
      <c r="B95" s="32"/>
      <c r="C95" s="11"/>
      <c r="D95" s="11" t="s">
        <v>794</v>
      </c>
      <c r="E95" s="11"/>
      <c r="F95" s="11">
        <v>5</v>
      </c>
      <c r="G95" s="11" t="s">
        <v>96</v>
      </c>
      <c r="H95" s="33"/>
    </row>
    <row r="96" spans="1:8" ht="42.75" customHeight="1" x14ac:dyDescent="0.2">
      <c r="A96" s="12"/>
      <c r="B96" s="32"/>
      <c r="C96" s="11"/>
      <c r="D96" s="11" t="s">
        <v>795</v>
      </c>
      <c r="E96" s="11"/>
      <c r="F96" s="11">
        <v>6</v>
      </c>
      <c r="G96" s="11" t="s">
        <v>139</v>
      </c>
      <c r="H96" s="33"/>
    </row>
    <row r="97" spans="1:8" ht="16" customHeight="1" x14ac:dyDescent="0.2">
      <c r="A97" s="12"/>
      <c r="B97" s="32"/>
      <c r="C97" s="11"/>
      <c r="D97" s="11" t="s">
        <v>796</v>
      </c>
      <c r="E97" s="11"/>
      <c r="F97" s="11">
        <v>7</v>
      </c>
      <c r="G97" s="11" t="s">
        <v>177</v>
      </c>
      <c r="H97" s="33"/>
    </row>
    <row r="98" spans="1:8" ht="15.75" customHeight="1" x14ac:dyDescent="0.2">
      <c r="A98" s="12"/>
      <c r="B98" s="32"/>
      <c r="C98" s="11"/>
      <c r="D98" s="11" t="s">
        <v>797</v>
      </c>
      <c r="E98" s="11"/>
      <c r="F98" s="11">
        <v>8</v>
      </c>
      <c r="G98" s="11" t="s">
        <v>44</v>
      </c>
      <c r="H98" s="33"/>
    </row>
    <row r="99" spans="1:8" ht="27" customHeight="1" x14ac:dyDescent="0.2">
      <c r="A99" s="12"/>
      <c r="B99" s="32" t="s">
        <v>788</v>
      </c>
      <c r="C99" s="11" t="s">
        <v>3001</v>
      </c>
      <c r="D99" s="11" t="s">
        <v>799</v>
      </c>
      <c r="E99" s="11" t="s">
        <v>702</v>
      </c>
      <c r="F99" s="11"/>
      <c r="G99" s="11"/>
      <c r="H99" s="33"/>
    </row>
    <row r="100" spans="1:8" ht="29.5" customHeight="1" x14ac:dyDescent="0.2">
      <c r="A100" s="12"/>
      <c r="B100" s="32" t="s">
        <v>798</v>
      </c>
      <c r="C100" s="11" t="s">
        <v>30</v>
      </c>
      <c r="D100" s="11" t="s">
        <v>826</v>
      </c>
      <c r="E100" s="11" t="s">
        <v>714</v>
      </c>
      <c r="F100" s="11">
        <v>0</v>
      </c>
      <c r="G100" s="11" t="s">
        <v>57</v>
      </c>
      <c r="H100" s="33"/>
    </row>
    <row r="101" spans="1:8" ht="31" customHeight="1" x14ac:dyDescent="0.2">
      <c r="A101" s="12"/>
      <c r="B101" s="32"/>
      <c r="C101" s="11"/>
      <c r="D101" s="11" t="s">
        <v>827</v>
      </c>
      <c r="E101" s="11"/>
      <c r="F101" s="11">
        <v>1</v>
      </c>
      <c r="G101" s="11" t="s">
        <v>88</v>
      </c>
      <c r="H101" s="33" t="s">
        <v>2348</v>
      </c>
    </row>
    <row r="102" spans="1:8" ht="60" customHeight="1" x14ac:dyDescent="0.2">
      <c r="A102" s="12"/>
      <c r="B102" s="32"/>
      <c r="C102" s="11"/>
      <c r="D102" s="11" t="s">
        <v>828</v>
      </c>
      <c r="E102" s="11"/>
      <c r="F102" s="11">
        <v>2</v>
      </c>
      <c r="G102" s="11" t="s">
        <v>52</v>
      </c>
      <c r="H102" s="33" t="s">
        <v>2344</v>
      </c>
    </row>
    <row r="103" spans="1:8" ht="29.25" customHeight="1" x14ac:dyDescent="0.2">
      <c r="A103" s="12"/>
      <c r="B103" s="32"/>
      <c r="C103" s="11"/>
      <c r="D103" s="11" t="s">
        <v>829</v>
      </c>
      <c r="E103" s="11"/>
      <c r="F103" s="11">
        <v>3</v>
      </c>
      <c r="G103" s="11" t="s">
        <v>44</v>
      </c>
      <c r="H103" s="33"/>
    </row>
    <row r="104" spans="1:8" ht="16" customHeight="1" x14ac:dyDescent="0.2">
      <c r="A104" s="12"/>
      <c r="B104" s="32"/>
      <c r="C104" s="11"/>
      <c r="D104" s="11" t="s">
        <v>830</v>
      </c>
      <c r="E104" s="11"/>
      <c r="F104" s="11">
        <v>4</v>
      </c>
      <c r="G104" s="11" t="s">
        <v>45</v>
      </c>
      <c r="H104" s="33"/>
    </row>
    <row r="105" spans="1:8" ht="109" customHeight="1" x14ac:dyDescent="0.2">
      <c r="A105" s="12"/>
      <c r="B105" s="32" t="s">
        <v>800</v>
      </c>
      <c r="C105" s="11" t="s">
        <v>2356</v>
      </c>
      <c r="D105" s="11" t="s">
        <v>2361</v>
      </c>
      <c r="E105" s="11" t="s">
        <v>714</v>
      </c>
      <c r="F105" s="11">
        <v>0</v>
      </c>
      <c r="G105" s="11" t="s">
        <v>57</v>
      </c>
      <c r="H105" s="33"/>
    </row>
    <row r="106" spans="1:8" ht="58" customHeight="1" x14ac:dyDescent="0.2">
      <c r="A106" s="12"/>
      <c r="B106" s="32"/>
      <c r="C106" s="11"/>
      <c r="D106" s="11" t="s">
        <v>831</v>
      </c>
      <c r="E106" s="11"/>
      <c r="F106" s="11">
        <v>1</v>
      </c>
      <c r="G106" s="11" t="s">
        <v>79</v>
      </c>
      <c r="H106" s="33"/>
    </row>
    <row r="107" spans="1:8" ht="58" customHeight="1" x14ac:dyDescent="0.2">
      <c r="A107" s="12"/>
      <c r="B107" s="32"/>
      <c r="C107" s="11"/>
      <c r="D107" s="11" t="s">
        <v>832</v>
      </c>
      <c r="E107" s="11"/>
      <c r="F107" s="11">
        <v>2</v>
      </c>
      <c r="G107" s="11" t="s">
        <v>689</v>
      </c>
      <c r="H107" s="33"/>
    </row>
    <row r="108" spans="1:8" ht="27.75" customHeight="1" x14ac:dyDescent="0.2">
      <c r="A108" s="12"/>
      <c r="B108" s="32"/>
      <c r="C108" s="11"/>
      <c r="D108" s="11" t="s">
        <v>833</v>
      </c>
      <c r="E108" s="11"/>
      <c r="F108" s="11">
        <v>3</v>
      </c>
      <c r="G108" s="11" t="s">
        <v>207</v>
      </c>
      <c r="H108" s="33"/>
    </row>
    <row r="109" spans="1:8" ht="58.5" customHeight="1" x14ac:dyDescent="0.2">
      <c r="A109" s="12"/>
      <c r="B109" s="32"/>
      <c r="C109" s="11"/>
      <c r="D109" s="11" t="s">
        <v>834</v>
      </c>
      <c r="E109" s="11"/>
      <c r="F109" s="11">
        <v>4</v>
      </c>
      <c r="G109" s="11" t="s">
        <v>180</v>
      </c>
      <c r="H109" s="33"/>
    </row>
    <row r="110" spans="1:8" ht="58" customHeight="1" x14ac:dyDescent="0.2">
      <c r="A110" s="12"/>
      <c r="B110" s="32"/>
      <c r="C110" s="11"/>
      <c r="D110" s="11" t="s">
        <v>835</v>
      </c>
      <c r="E110" s="11"/>
      <c r="F110" s="11">
        <v>5</v>
      </c>
      <c r="G110" s="11" t="s">
        <v>836</v>
      </c>
      <c r="H110" s="33"/>
    </row>
    <row r="111" spans="1:8" ht="59.5" customHeight="1" x14ac:dyDescent="0.2">
      <c r="A111" s="12"/>
      <c r="B111" s="32"/>
      <c r="C111" s="11"/>
      <c r="D111" s="11" t="s">
        <v>837</v>
      </c>
      <c r="E111" s="11"/>
      <c r="F111" s="11">
        <v>6</v>
      </c>
      <c r="G111" s="11" t="s">
        <v>53</v>
      </c>
      <c r="H111" s="33"/>
    </row>
    <row r="112" spans="1:8" ht="74.25" customHeight="1" x14ac:dyDescent="0.2">
      <c r="A112" s="12"/>
      <c r="B112" s="32"/>
      <c r="C112" s="11"/>
      <c r="D112" s="11" t="s">
        <v>838</v>
      </c>
      <c r="E112" s="11"/>
      <c r="F112" s="11">
        <v>7</v>
      </c>
      <c r="G112" s="11" t="s">
        <v>839</v>
      </c>
      <c r="H112" s="33"/>
    </row>
    <row r="113" spans="1:8" ht="73.5" customHeight="1" x14ac:dyDescent="0.2">
      <c r="A113" s="12"/>
      <c r="B113" s="32"/>
      <c r="C113" s="11"/>
      <c r="D113" s="11" t="s">
        <v>840</v>
      </c>
      <c r="E113" s="11"/>
      <c r="F113" s="11">
        <v>8</v>
      </c>
      <c r="G113" s="11" t="s">
        <v>386</v>
      </c>
      <c r="H113" s="33"/>
    </row>
    <row r="114" spans="1:8" ht="72" customHeight="1" x14ac:dyDescent="0.2">
      <c r="A114" s="12"/>
      <c r="B114" s="32"/>
      <c r="C114" s="11"/>
      <c r="D114" s="11" t="s">
        <v>841</v>
      </c>
      <c r="E114" s="11"/>
      <c r="F114" s="11">
        <v>9</v>
      </c>
      <c r="G114" s="11" t="s">
        <v>150</v>
      </c>
      <c r="H114" s="33"/>
    </row>
    <row r="115" spans="1:8" ht="73.5" customHeight="1" x14ac:dyDescent="0.2">
      <c r="A115" s="12"/>
      <c r="B115" s="32"/>
      <c r="C115" s="11"/>
      <c r="D115" s="11" t="s">
        <v>842</v>
      </c>
      <c r="E115" s="11"/>
      <c r="F115" s="11">
        <v>10</v>
      </c>
      <c r="G115" s="11" t="s">
        <v>112</v>
      </c>
      <c r="H115" s="33"/>
    </row>
    <row r="116" spans="1:8" ht="43" customHeight="1" x14ac:dyDescent="0.2">
      <c r="A116" s="12"/>
      <c r="B116" s="32"/>
      <c r="C116" s="11"/>
      <c r="D116" s="11" t="s">
        <v>843</v>
      </c>
      <c r="E116" s="11"/>
      <c r="F116" s="11">
        <v>11</v>
      </c>
      <c r="G116" s="11" t="s">
        <v>281</v>
      </c>
      <c r="H116" s="33"/>
    </row>
    <row r="117" spans="1:8" ht="43" customHeight="1" x14ac:dyDescent="0.2">
      <c r="A117" s="12"/>
      <c r="B117" s="32"/>
      <c r="C117" s="11"/>
      <c r="D117" s="11" t="s">
        <v>844</v>
      </c>
      <c r="E117" s="11"/>
      <c r="F117" s="11">
        <v>12</v>
      </c>
      <c r="G117" s="11" t="s">
        <v>587</v>
      </c>
      <c r="H117" s="33"/>
    </row>
    <row r="118" spans="1:8" ht="30.75" customHeight="1" x14ac:dyDescent="0.2">
      <c r="A118" s="12"/>
      <c r="B118" s="32"/>
      <c r="C118" s="11"/>
      <c r="D118" s="11" t="s">
        <v>845</v>
      </c>
      <c r="E118" s="11"/>
      <c r="F118" s="11">
        <v>13</v>
      </c>
      <c r="G118" s="11" t="s">
        <v>846</v>
      </c>
      <c r="H118" s="33"/>
    </row>
    <row r="119" spans="1:8" ht="30.75" customHeight="1" x14ac:dyDescent="0.2">
      <c r="A119" s="12"/>
      <c r="B119" s="32"/>
      <c r="C119" s="11"/>
      <c r="D119" s="11" t="s">
        <v>847</v>
      </c>
      <c r="E119" s="11"/>
      <c r="F119" s="11">
        <v>14</v>
      </c>
      <c r="G119" s="11" t="s">
        <v>848</v>
      </c>
      <c r="H119" s="33"/>
    </row>
    <row r="120" spans="1:8" ht="31" customHeight="1" x14ac:dyDescent="0.2">
      <c r="A120" s="12"/>
      <c r="B120" s="32"/>
      <c r="C120" s="11"/>
      <c r="D120" s="11" t="s">
        <v>849</v>
      </c>
      <c r="E120" s="11"/>
      <c r="F120" s="11">
        <v>15</v>
      </c>
      <c r="G120" s="11" t="s">
        <v>850</v>
      </c>
      <c r="H120" s="33"/>
    </row>
    <row r="121" spans="1:8" ht="59.5" customHeight="1" x14ac:dyDescent="0.2">
      <c r="A121" s="12"/>
      <c r="B121" s="32"/>
      <c r="C121" s="11"/>
      <c r="D121" s="11" t="s">
        <v>851</v>
      </c>
      <c r="E121" s="11"/>
      <c r="F121" s="11">
        <v>16</v>
      </c>
      <c r="G121" s="11" t="s">
        <v>227</v>
      </c>
      <c r="H121" s="33"/>
    </row>
    <row r="122" spans="1:8" ht="29.5" customHeight="1" x14ac:dyDescent="0.2">
      <c r="A122" s="12"/>
      <c r="B122" s="32"/>
      <c r="C122" s="11"/>
      <c r="D122" s="11" t="s">
        <v>852</v>
      </c>
      <c r="E122" s="11"/>
      <c r="F122" s="11">
        <v>17</v>
      </c>
      <c r="G122" s="11" t="s">
        <v>853</v>
      </c>
      <c r="H122" s="33"/>
    </row>
    <row r="123" spans="1:8" ht="42.75" customHeight="1" x14ac:dyDescent="0.2">
      <c r="A123" s="12"/>
      <c r="B123" s="32"/>
      <c r="C123" s="11"/>
      <c r="D123" s="11" t="s">
        <v>854</v>
      </c>
      <c r="E123" s="11"/>
      <c r="F123" s="11">
        <v>18</v>
      </c>
      <c r="G123" s="11" t="s">
        <v>855</v>
      </c>
      <c r="H123" s="33"/>
    </row>
    <row r="124" spans="1:8" ht="31.5" customHeight="1" x14ac:dyDescent="0.2">
      <c r="A124" s="12"/>
      <c r="B124" s="32"/>
      <c r="C124" s="11"/>
      <c r="D124" s="11" t="s">
        <v>856</v>
      </c>
      <c r="E124" s="11"/>
      <c r="F124" s="11">
        <v>19</v>
      </c>
      <c r="G124" s="11" t="s">
        <v>857</v>
      </c>
      <c r="H124" s="33"/>
    </row>
    <row r="125" spans="1:8" ht="17.25" customHeight="1" x14ac:dyDescent="0.2">
      <c r="A125" s="12"/>
      <c r="B125" s="32"/>
      <c r="C125" s="11"/>
      <c r="D125" s="11" t="s">
        <v>858</v>
      </c>
      <c r="E125" s="11"/>
      <c r="F125" s="11">
        <v>20</v>
      </c>
      <c r="G125" s="11" t="s">
        <v>44</v>
      </c>
      <c r="H125" s="33"/>
    </row>
    <row r="126" spans="1:8" ht="90.5" customHeight="1" x14ac:dyDescent="0.2">
      <c r="A126" s="12"/>
      <c r="B126" s="32" t="s">
        <v>801</v>
      </c>
      <c r="C126" s="11" t="s">
        <v>2357</v>
      </c>
      <c r="D126" s="11" t="s">
        <v>2359</v>
      </c>
      <c r="E126" s="11" t="s">
        <v>714</v>
      </c>
      <c r="F126" s="11"/>
      <c r="G126" s="11"/>
      <c r="H126" s="33"/>
    </row>
    <row r="127" spans="1:8" ht="91.5" customHeight="1" x14ac:dyDescent="0.2">
      <c r="A127" s="12"/>
      <c r="B127" s="32" t="s">
        <v>802</v>
      </c>
      <c r="C127" s="11" t="s">
        <v>2358</v>
      </c>
      <c r="D127" s="11" t="s">
        <v>2360</v>
      </c>
      <c r="E127" s="11" t="s">
        <v>714</v>
      </c>
      <c r="F127" s="11"/>
      <c r="G127" s="11"/>
      <c r="H127" s="33"/>
    </row>
    <row r="128" spans="1:8" ht="30.75" customHeight="1" x14ac:dyDescent="0.2">
      <c r="A128" s="12"/>
      <c r="B128" s="32" t="s">
        <v>803</v>
      </c>
      <c r="C128" s="11" t="s">
        <v>31</v>
      </c>
      <c r="D128" s="11" t="s">
        <v>859</v>
      </c>
      <c r="E128" s="11" t="s">
        <v>702</v>
      </c>
      <c r="F128" s="11"/>
      <c r="G128" s="11"/>
      <c r="H128" s="33"/>
    </row>
    <row r="129" spans="1:8" ht="61.5" customHeight="1" x14ac:dyDescent="0.2">
      <c r="A129" s="12"/>
      <c r="B129" s="32" t="s">
        <v>804</v>
      </c>
      <c r="C129" s="11" t="s">
        <v>32</v>
      </c>
      <c r="D129" s="11" t="s">
        <v>860</v>
      </c>
      <c r="E129" s="11" t="s">
        <v>714</v>
      </c>
      <c r="F129" s="11">
        <v>0</v>
      </c>
      <c r="G129" s="11" t="s">
        <v>57</v>
      </c>
      <c r="H129" s="33"/>
    </row>
    <row r="130" spans="1:8" ht="31.5" customHeight="1" x14ac:dyDescent="0.2">
      <c r="A130" s="12"/>
      <c r="B130" s="32"/>
      <c r="C130" s="11"/>
      <c r="D130" s="11" t="s">
        <v>861</v>
      </c>
      <c r="E130" s="11"/>
      <c r="F130" s="11">
        <v>1</v>
      </c>
      <c r="G130" s="11" t="s">
        <v>54</v>
      </c>
      <c r="H130" s="33"/>
    </row>
    <row r="131" spans="1:8" ht="29.5" customHeight="1" x14ac:dyDescent="0.2">
      <c r="A131" s="12"/>
      <c r="B131" s="32"/>
      <c r="C131" s="11"/>
      <c r="D131" s="11" t="s">
        <v>862</v>
      </c>
      <c r="E131" s="11"/>
      <c r="F131" s="11">
        <v>2</v>
      </c>
      <c r="G131" s="11" t="s">
        <v>70</v>
      </c>
      <c r="H131" s="33"/>
    </row>
    <row r="132" spans="1:8" ht="48" x14ac:dyDescent="0.2">
      <c r="A132" s="12"/>
      <c r="B132" s="32"/>
      <c r="C132" s="11"/>
      <c r="D132" s="11" t="s">
        <v>863</v>
      </c>
      <c r="E132" s="11"/>
      <c r="F132" s="11">
        <v>3</v>
      </c>
      <c r="G132" s="11" t="s">
        <v>101</v>
      </c>
      <c r="H132" s="33"/>
    </row>
    <row r="133" spans="1:8" ht="16" customHeight="1" x14ac:dyDescent="0.2">
      <c r="A133" s="12"/>
      <c r="B133" s="32"/>
      <c r="C133" s="11"/>
      <c r="D133" s="11" t="s">
        <v>864</v>
      </c>
      <c r="E133" s="11"/>
      <c r="F133" s="11">
        <v>4</v>
      </c>
      <c r="G133" s="11" t="s">
        <v>45</v>
      </c>
      <c r="H133" s="33"/>
    </row>
    <row r="134" spans="1:8" ht="16" customHeight="1" x14ac:dyDescent="0.2">
      <c r="A134" s="12"/>
      <c r="B134" s="32"/>
      <c r="C134" s="11"/>
      <c r="D134" s="11" t="s">
        <v>2990</v>
      </c>
      <c r="E134" s="11"/>
      <c r="F134" s="11">
        <v>5</v>
      </c>
      <c r="G134" s="15" t="s">
        <v>2988</v>
      </c>
      <c r="H134" s="33"/>
    </row>
    <row r="135" spans="1:8" ht="29.5" customHeight="1" x14ac:dyDescent="0.2">
      <c r="A135" s="12"/>
      <c r="B135" s="32" t="s">
        <v>805</v>
      </c>
      <c r="C135" s="11" t="s">
        <v>2964</v>
      </c>
      <c r="D135" s="11" t="s">
        <v>865</v>
      </c>
      <c r="E135" s="11" t="s">
        <v>714</v>
      </c>
      <c r="F135" s="11">
        <v>0</v>
      </c>
      <c r="G135" s="11" t="s">
        <v>45</v>
      </c>
      <c r="H135" s="33"/>
    </row>
    <row r="136" spans="1:8" ht="16.5" customHeight="1" x14ac:dyDescent="0.2">
      <c r="A136" s="12"/>
      <c r="B136" s="32"/>
      <c r="C136" s="11"/>
      <c r="D136" s="11" t="s">
        <v>866</v>
      </c>
      <c r="E136" s="11"/>
      <c r="F136" s="11">
        <v>1</v>
      </c>
      <c r="G136" s="11" t="s">
        <v>55</v>
      </c>
      <c r="H136" s="33"/>
    </row>
    <row r="137" spans="1:8" ht="16.5" customHeight="1" x14ac:dyDescent="0.2">
      <c r="A137" s="12"/>
      <c r="B137" s="32"/>
      <c r="C137" s="11"/>
      <c r="D137" s="11" t="s">
        <v>867</v>
      </c>
      <c r="E137" s="11"/>
      <c r="F137" s="11">
        <v>2</v>
      </c>
      <c r="G137" s="11" t="s">
        <v>868</v>
      </c>
      <c r="H137" s="33"/>
    </row>
    <row r="138" spans="1:8" ht="33.5" customHeight="1" x14ac:dyDescent="0.2">
      <c r="A138" s="12"/>
      <c r="B138" s="32"/>
      <c r="C138" s="11"/>
      <c r="D138" s="11" t="s">
        <v>2599</v>
      </c>
      <c r="E138" s="11"/>
      <c r="F138" s="11">
        <v>3</v>
      </c>
      <c r="G138" s="11" t="s">
        <v>159</v>
      </c>
      <c r="H138" s="33"/>
    </row>
    <row r="139" spans="1:8" ht="73" customHeight="1" x14ac:dyDescent="0.2">
      <c r="A139" s="12"/>
      <c r="B139" s="32" t="s">
        <v>806</v>
      </c>
      <c r="C139" s="11" t="s">
        <v>2965</v>
      </c>
      <c r="D139" s="11" t="s">
        <v>2969</v>
      </c>
      <c r="E139" s="11" t="s">
        <v>702</v>
      </c>
      <c r="F139" s="11"/>
      <c r="G139" s="15"/>
      <c r="H139" s="33"/>
    </row>
    <row r="140" spans="1:8" ht="30" customHeight="1" x14ac:dyDescent="0.2">
      <c r="A140" s="12"/>
      <c r="B140" s="32" t="s">
        <v>807</v>
      </c>
      <c r="C140" s="11" t="s">
        <v>2966</v>
      </c>
      <c r="D140" s="11" t="s">
        <v>2967</v>
      </c>
      <c r="E140" s="11" t="s">
        <v>707</v>
      </c>
      <c r="F140" s="11"/>
      <c r="G140" s="15"/>
      <c r="H140" s="33"/>
    </row>
    <row r="141" spans="1:8" ht="29.25" customHeight="1" x14ac:dyDescent="0.2">
      <c r="A141" s="12"/>
      <c r="B141" s="32" t="s">
        <v>808</v>
      </c>
      <c r="C141" s="11" t="s">
        <v>33</v>
      </c>
      <c r="D141" s="11" t="s">
        <v>869</v>
      </c>
      <c r="E141" s="11" t="s">
        <v>702</v>
      </c>
      <c r="F141" s="11"/>
      <c r="G141" s="11"/>
      <c r="H141" s="33"/>
    </row>
    <row r="142" spans="1:8" ht="29.5" customHeight="1" x14ac:dyDescent="0.2">
      <c r="A142" s="12"/>
      <c r="B142" s="32" t="s">
        <v>809</v>
      </c>
      <c r="C142" s="11" t="s">
        <v>34</v>
      </c>
      <c r="D142" s="11" t="s">
        <v>870</v>
      </c>
      <c r="E142" s="11" t="s">
        <v>702</v>
      </c>
      <c r="F142" s="11"/>
      <c r="G142" s="11"/>
      <c r="H142" s="33"/>
    </row>
    <row r="143" spans="1:8" ht="16" x14ac:dyDescent="0.2">
      <c r="A143" s="12"/>
      <c r="B143" s="32" t="s">
        <v>810</v>
      </c>
      <c r="C143" s="11" t="s">
        <v>2953</v>
      </c>
      <c r="D143" s="11" t="s">
        <v>3003</v>
      </c>
      <c r="E143" s="11" t="s">
        <v>702</v>
      </c>
      <c r="F143" s="11"/>
      <c r="G143" s="11"/>
      <c r="H143" s="33"/>
    </row>
    <row r="144" spans="1:8" ht="29.25" customHeight="1" thickBot="1" x14ac:dyDescent="0.25">
      <c r="A144" s="12"/>
      <c r="B144" s="32" t="s">
        <v>811</v>
      </c>
      <c r="C144" s="11" t="s">
        <v>3002</v>
      </c>
      <c r="D144" s="11" t="s">
        <v>3004</v>
      </c>
      <c r="E144" s="11" t="s">
        <v>702</v>
      </c>
      <c r="F144" s="11"/>
      <c r="G144" s="11"/>
      <c r="H144" s="33"/>
    </row>
    <row r="145" spans="1:8" ht="28.5" customHeight="1" thickTop="1" x14ac:dyDescent="0.2">
      <c r="A145" s="28" t="s">
        <v>871</v>
      </c>
      <c r="B145" s="29" t="s">
        <v>812</v>
      </c>
      <c r="C145" s="30" t="s">
        <v>872</v>
      </c>
      <c r="D145" s="30" t="s">
        <v>873</v>
      </c>
      <c r="E145" s="30" t="s">
        <v>714</v>
      </c>
      <c r="F145" s="30">
        <v>0</v>
      </c>
      <c r="G145" s="30" t="s">
        <v>80</v>
      </c>
      <c r="H145" s="31"/>
    </row>
    <row r="146" spans="1:8" ht="13.5" customHeight="1" x14ac:dyDescent="0.2">
      <c r="A146" s="12"/>
      <c r="B146" s="32"/>
      <c r="C146" s="11"/>
      <c r="D146" s="11"/>
      <c r="E146" s="11"/>
      <c r="F146" s="11">
        <v>1</v>
      </c>
      <c r="G146" s="11" t="s">
        <v>102</v>
      </c>
      <c r="H146" s="33"/>
    </row>
    <row r="147" spans="1:8" ht="17" thickBot="1" x14ac:dyDescent="0.25">
      <c r="A147" s="6"/>
      <c r="B147" s="34"/>
      <c r="C147" s="7"/>
      <c r="D147" s="7"/>
      <c r="E147" s="7"/>
      <c r="F147" s="7">
        <v>2</v>
      </c>
      <c r="G147" s="7" t="s">
        <v>89</v>
      </c>
      <c r="H147" s="35"/>
    </row>
    <row r="148" spans="1:8" ht="16" thickTop="1" x14ac:dyDescent="0.2"/>
  </sheetData>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3"/>
  <dimension ref="A1:F69"/>
  <sheetViews>
    <sheetView topLeftCell="A26" zoomScale="80" zoomScaleNormal="80" workbookViewId="0">
      <selection activeCell="A26" sqref="A1:XFD1048576"/>
    </sheetView>
  </sheetViews>
  <sheetFormatPr baseColWidth="10" defaultColWidth="10.83203125" defaultRowHeight="15" x14ac:dyDescent="0.2"/>
  <cols>
    <col min="1" max="1" width="21.83203125" style="23" customWidth="1"/>
    <col min="2" max="2" width="20.1640625" style="23" customWidth="1"/>
    <col min="3" max="3" width="24.83203125" style="23" customWidth="1"/>
    <col min="4" max="4" width="20.5" style="23" customWidth="1"/>
    <col min="5" max="5" width="43.6640625" style="23" customWidth="1"/>
    <col min="6" max="6" width="39.83203125" style="23" customWidth="1"/>
    <col min="7" max="16384" width="10.83203125" style="23"/>
  </cols>
  <sheetData>
    <row r="1" spans="1:6" x14ac:dyDescent="0.2">
      <c r="A1" s="5" t="s">
        <v>874</v>
      </c>
    </row>
    <row r="2" spans="1:6" ht="16" x14ac:dyDescent="0.2">
      <c r="A2" s="20" t="s">
        <v>875</v>
      </c>
      <c r="B2" s="20" t="s">
        <v>876</v>
      </c>
      <c r="C2" s="20" t="s">
        <v>877</v>
      </c>
      <c r="D2" s="20" t="s">
        <v>878</v>
      </c>
      <c r="E2" s="20" t="s">
        <v>695</v>
      </c>
      <c r="F2" s="20" t="s">
        <v>879</v>
      </c>
    </row>
    <row r="3" spans="1:6" ht="43.5" customHeight="1" x14ac:dyDescent="0.2">
      <c r="A3" s="11" t="s">
        <v>880</v>
      </c>
      <c r="E3" s="11" t="s">
        <v>881</v>
      </c>
      <c r="F3" s="11" t="s">
        <v>882</v>
      </c>
    </row>
    <row r="4" spans="1:6" ht="43.5" customHeight="1" x14ac:dyDescent="0.2">
      <c r="B4" s="11" t="s">
        <v>883</v>
      </c>
      <c r="E4" s="11" t="s">
        <v>884</v>
      </c>
    </row>
    <row r="5" spans="1:6" ht="43" customHeight="1" x14ac:dyDescent="0.2">
      <c r="C5" s="11" t="s">
        <v>885</v>
      </c>
      <c r="E5" s="11" t="s">
        <v>886</v>
      </c>
    </row>
    <row r="6" spans="1:6" ht="59.5" customHeight="1" x14ac:dyDescent="0.2">
      <c r="C6" s="11" t="s">
        <v>887</v>
      </c>
      <c r="E6" s="11" t="s">
        <v>888</v>
      </c>
    </row>
    <row r="7" spans="1:6" ht="42" customHeight="1" x14ac:dyDescent="0.2">
      <c r="B7" s="11" t="s">
        <v>889</v>
      </c>
      <c r="E7" s="11" t="s">
        <v>890</v>
      </c>
      <c r="F7" s="11" t="s">
        <v>891</v>
      </c>
    </row>
    <row r="8" spans="1:6" ht="42.75" customHeight="1" x14ac:dyDescent="0.2">
      <c r="C8" s="11" t="s">
        <v>892</v>
      </c>
      <c r="E8" s="11" t="s">
        <v>893</v>
      </c>
    </row>
    <row r="9" spans="1:6" ht="42.75" customHeight="1" x14ac:dyDescent="0.2">
      <c r="C9" s="11" t="s">
        <v>894</v>
      </c>
      <c r="E9" s="11" t="s">
        <v>895</v>
      </c>
    </row>
    <row r="10" spans="1:6" ht="45" customHeight="1" x14ac:dyDescent="0.2">
      <c r="C10" s="11" t="s">
        <v>896</v>
      </c>
      <c r="E10" s="11" t="s">
        <v>897</v>
      </c>
      <c r="F10" s="11" t="s">
        <v>898</v>
      </c>
    </row>
    <row r="11" spans="1:6" ht="71.5" customHeight="1" x14ac:dyDescent="0.2">
      <c r="C11" s="11" t="s">
        <v>899</v>
      </c>
      <c r="E11" s="11" t="s">
        <v>900</v>
      </c>
    </row>
    <row r="12" spans="1:6" ht="45" customHeight="1" x14ac:dyDescent="0.2">
      <c r="B12" s="11" t="s">
        <v>901</v>
      </c>
      <c r="E12" s="11" t="s">
        <v>902</v>
      </c>
    </row>
    <row r="13" spans="1:6" ht="43.5" customHeight="1" x14ac:dyDescent="0.2">
      <c r="C13" s="11" t="s">
        <v>903</v>
      </c>
      <c r="E13" s="11" t="s">
        <v>904</v>
      </c>
      <c r="F13" s="11" t="s">
        <v>905</v>
      </c>
    </row>
    <row r="14" spans="1:6" ht="57" customHeight="1" x14ac:dyDescent="0.2">
      <c r="C14" s="11" t="s">
        <v>906</v>
      </c>
      <c r="E14" s="11" t="s">
        <v>907</v>
      </c>
    </row>
    <row r="15" spans="1:6" ht="44.5" customHeight="1" x14ac:dyDescent="0.2">
      <c r="C15" s="11" t="s">
        <v>908</v>
      </c>
      <c r="E15" s="11" t="s">
        <v>909</v>
      </c>
    </row>
    <row r="16" spans="1:6" ht="44.25" customHeight="1" x14ac:dyDescent="0.2">
      <c r="C16" s="11" t="s">
        <v>910</v>
      </c>
      <c r="E16" s="11" t="s">
        <v>911</v>
      </c>
    </row>
    <row r="17" spans="2:6" ht="60.75" customHeight="1" x14ac:dyDescent="0.2">
      <c r="C17" s="11" t="s">
        <v>912</v>
      </c>
      <c r="E17" s="11" t="s">
        <v>911</v>
      </c>
      <c r="F17" s="11" t="s">
        <v>913</v>
      </c>
    </row>
    <row r="18" spans="2:6" ht="58.5" customHeight="1" x14ac:dyDescent="0.2">
      <c r="C18" s="11" t="s">
        <v>914</v>
      </c>
      <c r="E18" s="11" t="s">
        <v>915</v>
      </c>
      <c r="F18" s="11" t="s">
        <v>916</v>
      </c>
    </row>
    <row r="19" spans="2:6" ht="42" customHeight="1" x14ac:dyDescent="0.2">
      <c r="C19" s="11" t="s">
        <v>917</v>
      </c>
      <c r="E19" s="11" t="s">
        <v>918</v>
      </c>
      <c r="F19" s="11" t="s">
        <v>919</v>
      </c>
    </row>
    <row r="20" spans="2:6" ht="42" customHeight="1" x14ac:dyDescent="0.2">
      <c r="C20" s="11" t="s">
        <v>920</v>
      </c>
      <c r="E20" s="11" t="s">
        <v>921</v>
      </c>
    </row>
    <row r="21" spans="2:6" ht="43.5" customHeight="1" x14ac:dyDescent="0.2">
      <c r="C21" s="11" t="s">
        <v>922</v>
      </c>
      <c r="E21" s="11" t="s">
        <v>923</v>
      </c>
      <c r="F21" s="11" t="s">
        <v>924</v>
      </c>
    </row>
    <row r="22" spans="2:6" ht="43.5" customHeight="1" x14ac:dyDescent="0.2">
      <c r="C22" s="11" t="s">
        <v>925</v>
      </c>
      <c r="E22" s="11" t="s">
        <v>926</v>
      </c>
      <c r="F22" s="11" t="s">
        <v>924</v>
      </c>
    </row>
    <row r="23" spans="2:6" ht="73" customHeight="1" x14ac:dyDescent="0.2">
      <c r="C23" s="11" t="s">
        <v>927</v>
      </c>
      <c r="E23" s="11" t="s">
        <v>928</v>
      </c>
      <c r="F23" s="11" t="s">
        <v>929</v>
      </c>
    </row>
    <row r="24" spans="2:6" ht="42.75" customHeight="1" x14ac:dyDescent="0.2">
      <c r="D24" s="11" t="s">
        <v>930</v>
      </c>
      <c r="E24" s="11" t="s">
        <v>931</v>
      </c>
    </row>
    <row r="25" spans="2:6" ht="42.75" customHeight="1" x14ac:dyDescent="0.2">
      <c r="D25" s="11" t="s">
        <v>932</v>
      </c>
      <c r="E25" s="11" t="s">
        <v>933</v>
      </c>
    </row>
    <row r="26" spans="2:6" ht="57.75" customHeight="1" x14ac:dyDescent="0.2">
      <c r="D26" s="11" t="s">
        <v>934</v>
      </c>
      <c r="E26" s="11" t="s">
        <v>935</v>
      </c>
      <c r="F26" s="11" t="s">
        <v>936</v>
      </c>
    </row>
    <row r="27" spans="2:6" ht="44.5" customHeight="1" x14ac:dyDescent="0.2">
      <c r="C27" s="11" t="s">
        <v>937</v>
      </c>
      <c r="E27" s="11" t="s">
        <v>938</v>
      </c>
    </row>
    <row r="28" spans="2:6" ht="42.75" customHeight="1" x14ac:dyDescent="0.2">
      <c r="C28" s="11" t="s">
        <v>939</v>
      </c>
      <c r="E28" s="11" t="s">
        <v>940</v>
      </c>
    </row>
    <row r="29" spans="2:6" ht="42.75" customHeight="1" x14ac:dyDescent="0.2">
      <c r="C29" s="11" t="s">
        <v>941</v>
      </c>
      <c r="E29" s="11" t="s">
        <v>942</v>
      </c>
    </row>
    <row r="30" spans="2:6" ht="48" x14ac:dyDescent="0.2">
      <c r="C30" s="11" t="s">
        <v>943</v>
      </c>
      <c r="E30" s="11" t="s">
        <v>944</v>
      </c>
    </row>
    <row r="31" spans="2:6" ht="43" customHeight="1" x14ac:dyDescent="0.2">
      <c r="C31" s="11" t="s">
        <v>945</v>
      </c>
      <c r="E31" s="11" t="s">
        <v>946</v>
      </c>
    </row>
    <row r="32" spans="2:6" ht="44.25" customHeight="1" x14ac:dyDescent="0.2">
      <c r="B32" s="11" t="s">
        <v>947</v>
      </c>
      <c r="E32" s="11" t="s">
        <v>948</v>
      </c>
    </row>
    <row r="33" spans="1:6" ht="44.25" customHeight="1" x14ac:dyDescent="0.2">
      <c r="B33" s="11" t="s">
        <v>949</v>
      </c>
      <c r="E33" s="11" t="s">
        <v>950</v>
      </c>
    </row>
    <row r="34" spans="1:6" ht="33.75" customHeight="1" x14ac:dyDescent="0.2">
      <c r="B34" s="11" t="s">
        <v>951</v>
      </c>
      <c r="E34" s="11" t="s">
        <v>952</v>
      </c>
    </row>
    <row r="35" spans="1:6" ht="57" customHeight="1" x14ac:dyDescent="0.2">
      <c r="A35" s="11" t="s">
        <v>953</v>
      </c>
      <c r="E35" s="11" t="s">
        <v>954</v>
      </c>
      <c r="F35" s="11" t="s">
        <v>955</v>
      </c>
    </row>
    <row r="36" spans="1:6" ht="31.5" customHeight="1" x14ac:dyDescent="0.2">
      <c r="A36" s="11" t="s">
        <v>956</v>
      </c>
      <c r="E36" s="11" t="s">
        <v>957</v>
      </c>
    </row>
    <row r="37" spans="1:6" ht="31" customHeight="1" x14ac:dyDescent="0.2">
      <c r="B37" s="11" t="s">
        <v>958</v>
      </c>
      <c r="E37" s="11" t="s">
        <v>959</v>
      </c>
    </row>
    <row r="38" spans="1:6" ht="41.25" customHeight="1" x14ac:dyDescent="0.2">
      <c r="C38" s="11" t="s">
        <v>960</v>
      </c>
      <c r="E38" s="11" t="s">
        <v>961</v>
      </c>
    </row>
    <row r="39" spans="1:6" ht="29.5" customHeight="1" x14ac:dyDescent="0.2">
      <c r="C39" s="11" t="s">
        <v>962</v>
      </c>
      <c r="E39" s="11" t="s">
        <v>963</v>
      </c>
    </row>
    <row r="40" spans="1:6" ht="29.5" customHeight="1" x14ac:dyDescent="0.2">
      <c r="D40" s="11" t="s">
        <v>964</v>
      </c>
      <c r="E40" s="11" t="s">
        <v>965</v>
      </c>
    </row>
    <row r="41" spans="1:6" ht="43.5" customHeight="1" x14ac:dyDescent="0.2">
      <c r="D41" s="11" t="s">
        <v>966</v>
      </c>
      <c r="E41" s="11" t="s">
        <v>967</v>
      </c>
    </row>
    <row r="42" spans="1:6" ht="43.5" customHeight="1" x14ac:dyDescent="0.2">
      <c r="C42" s="11" t="s">
        <v>968</v>
      </c>
      <c r="E42" s="11" t="s">
        <v>969</v>
      </c>
    </row>
    <row r="43" spans="1:6" ht="41.5" customHeight="1" x14ac:dyDescent="0.2">
      <c r="C43" s="11" t="s">
        <v>970</v>
      </c>
      <c r="E43" s="11" t="s">
        <v>971</v>
      </c>
    </row>
    <row r="44" spans="1:6" ht="41.5" customHeight="1" x14ac:dyDescent="0.2">
      <c r="C44" s="11" t="s">
        <v>972</v>
      </c>
      <c r="E44" s="11" t="s">
        <v>973</v>
      </c>
    </row>
    <row r="45" spans="1:6" ht="42.75" customHeight="1" x14ac:dyDescent="0.2">
      <c r="D45" s="11" t="s">
        <v>974</v>
      </c>
      <c r="E45" s="11" t="s">
        <v>975</v>
      </c>
    </row>
    <row r="46" spans="1:6" ht="42.75" customHeight="1" x14ac:dyDescent="0.2">
      <c r="D46" s="11" t="s">
        <v>976</v>
      </c>
      <c r="E46" s="11" t="s">
        <v>975</v>
      </c>
    </row>
    <row r="47" spans="1:6" ht="41.25" customHeight="1" x14ac:dyDescent="0.2">
      <c r="D47" s="11" t="s">
        <v>977</v>
      </c>
      <c r="E47" s="11" t="s">
        <v>978</v>
      </c>
    </row>
    <row r="48" spans="1:6" ht="28" customHeight="1" x14ac:dyDescent="0.2">
      <c r="C48" s="11" t="s">
        <v>979</v>
      </c>
      <c r="E48" s="11" t="s">
        <v>978</v>
      </c>
      <c r="F48" s="11" t="s">
        <v>980</v>
      </c>
    </row>
    <row r="49" spans="1:6" ht="56.5" customHeight="1" x14ac:dyDescent="0.2">
      <c r="B49" s="11" t="s">
        <v>981</v>
      </c>
      <c r="E49" s="11" t="s">
        <v>982</v>
      </c>
      <c r="F49" s="11" t="s">
        <v>983</v>
      </c>
    </row>
    <row r="50" spans="1:6" ht="56.5" customHeight="1" x14ac:dyDescent="0.2">
      <c r="B50" s="11" t="s">
        <v>984</v>
      </c>
      <c r="E50" s="11" t="s">
        <v>985</v>
      </c>
    </row>
    <row r="51" spans="1:6" ht="28.5" customHeight="1" x14ac:dyDescent="0.2">
      <c r="C51" s="11" t="s">
        <v>986</v>
      </c>
      <c r="E51" s="11" t="s">
        <v>987</v>
      </c>
    </row>
    <row r="52" spans="1:6" ht="28.5" customHeight="1" x14ac:dyDescent="0.2">
      <c r="C52" s="11" t="s">
        <v>988</v>
      </c>
      <c r="E52" s="11" t="s">
        <v>989</v>
      </c>
    </row>
    <row r="53" spans="1:6" ht="43" customHeight="1" x14ac:dyDescent="0.2">
      <c r="C53" s="11" t="s">
        <v>990</v>
      </c>
      <c r="E53" s="11" t="s">
        <v>991</v>
      </c>
    </row>
    <row r="54" spans="1:6" ht="43" customHeight="1" x14ac:dyDescent="0.2">
      <c r="C54" s="11" t="s">
        <v>992</v>
      </c>
      <c r="E54" s="11" t="s">
        <v>993</v>
      </c>
      <c r="F54" s="11" t="s">
        <v>994</v>
      </c>
    </row>
    <row r="55" spans="1:6" ht="44.25" customHeight="1" x14ac:dyDescent="0.2">
      <c r="C55" s="11" t="s">
        <v>995</v>
      </c>
      <c r="E55" s="11" t="s">
        <v>996</v>
      </c>
    </row>
    <row r="56" spans="1:6" ht="45.75" customHeight="1" x14ac:dyDescent="0.2">
      <c r="A56" s="11" t="s">
        <v>997</v>
      </c>
      <c r="E56" s="11" t="s">
        <v>996</v>
      </c>
      <c r="F56" s="11" t="s">
        <v>998</v>
      </c>
    </row>
    <row r="57" spans="1:6" ht="45.75" customHeight="1" x14ac:dyDescent="0.2">
      <c r="A57" s="11" t="s">
        <v>999</v>
      </c>
      <c r="E57" s="11" t="s">
        <v>1000</v>
      </c>
    </row>
    <row r="58" spans="1:6" ht="44.25" customHeight="1" x14ac:dyDescent="0.2">
      <c r="A58" s="11" t="s">
        <v>1001</v>
      </c>
      <c r="E58" s="11" t="s">
        <v>1002</v>
      </c>
    </row>
    <row r="59" spans="1:6" ht="43.5" customHeight="1" x14ac:dyDescent="0.2">
      <c r="A59" s="11" t="s">
        <v>1003</v>
      </c>
      <c r="E59" s="11" t="s">
        <v>1004</v>
      </c>
    </row>
    <row r="60" spans="1:6" ht="42" customHeight="1" x14ac:dyDescent="0.2">
      <c r="A60" s="11" t="s">
        <v>1005</v>
      </c>
      <c r="E60" s="11" t="s">
        <v>1006</v>
      </c>
    </row>
    <row r="61" spans="1:6" ht="28.5" customHeight="1" x14ac:dyDescent="0.2">
      <c r="A61" s="11" t="s">
        <v>1007</v>
      </c>
      <c r="E61" s="11" t="s">
        <v>1008</v>
      </c>
    </row>
    <row r="62" spans="1:6" ht="43.5" customHeight="1" x14ac:dyDescent="0.2">
      <c r="A62" s="11" t="s">
        <v>1009</v>
      </c>
      <c r="E62" s="11" t="s">
        <v>1010</v>
      </c>
    </row>
    <row r="63" spans="1:6" ht="45" customHeight="1" x14ac:dyDescent="0.2">
      <c r="A63" s="11" t="s">
        <v>1011</v>
      </c>
      <c r="E63" s="11" t="s">
        <v>1012</v>
      </c>
    </row>
    <row r="64" spans="1:6" ht="29.25" customHeight="1" x14ac:dyDescent="0.2">
      <c r="A64" s="11" t="s">
        <v>1013</v>
      </c>
      <c r="E64" s="11" t="s">
        <v>1014</v>
      </c>
    </row>
    <row r="65" spans="1:6" ht="29.25" customHeight="1" x14ac:dyDescent="0.2">
      <c r="A65" s="11" t="s">
        <v>1015</v>
      </c>
      <c r="E65" s="11" t="s">
        <v>1016</v>
      </c>
    </row>
    <row r="66" spans="1:6" ht="43" customHeight="1" x14ac:dyDescent="0.2">
      <c r="A66" s="11" t="s">
        <v>1017</v>
      </c>
      <c r="E66" s="11" t="s">
        <v>1018</v>
      </c>
      <c r="F66" s="11" t="s">
        <v>1019</v>
      </c>
    </row>
    <row r="67" spans="1:6" ht="43.5" customHeight="1" x14ac:dyDescent="0.2">
      <c r="A67" s="11" t="s">
        <v>1020</v>
      </c>
      <c r="E67" s="11" t="s">
        <v>1021</v>
      </c>
      <c r="F67" s="11" t="s">
        <v>1022</v>
      </c>
    </row>
    <row r="68" spans="1:6" x14ac:dyDescent="0.2">
      <c r="A68" s="5" t="s">
        <v>1023</v>
      </c>
    </row>
    <row r="69" spans="1:6" x14ac:dyDescent="0.2">
      <c r="A69" s="5" t="s">
        <v>1024</v>
      </c>
    </row>
  </sheetData>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Q64"/>
  <sheetViews>
    <sheetView zoomScale="80" zoomScaleNormal="80" zoomScalePageLayoutView="80" workbookViewId="0">
      <pane xSplit="2" ySplit="3" topLeftCell="C4" activePane="bottomRight" state="frozen"/>
      <selection pane="topRight" activeCell="C1" sqref="C1"/>
      <selection pane="bottomLeft" activeCell="A4" sqref="A4"/>
      <selection pane="bottomRight" sqref="A1:XFD1048576"/>
    </sheetView>
  </sheetViews>
  <sheetFormatPr baseColWidth="10" defaultColWidth="10.83203125" defaultRowHeight="15" x14ac:dyDescent="0.2"/>
  <cols>
    <col min="1" max="1" width="27.83203125" style="11" customWidth="1"/>
    <col min="2" max="2" width="54.33203125" style="11" customWidth="1"/>
    <col min="3" max="3" width="24.6640625" style="11" customWidth="1"/>
    <col min="4" max="16" width="26.5" style="11" customWidth="1"/>
    <col min="17" max="17" width="26.83203125" style="11" customWidth="1"/>
    <col min="18" max="18" width="23.6640625" style="11" customWidth="1"/>
    <col min="19" max="27" width="26.83203125" style="11" customWidth="1"/>
    <col min="28" max="29" width="21.6640625" style="11" customWidth="1"/>
    <col min="30" max="30" width="25.83203125" style="11" customWidth="1"/>
    <col min="31" max="68" width="21.6640625" style="11" customWidth="1"/>
    <col min="69" max="69" width="25.1640625" style="11" customWidth="1"/>
    <col min="70" max="72" width="21.6640625" style="11" customWidth="1"/>
    <col min="73" max="73" width="20.1640625" style="11" customWidth="1"/>
    <col min="74" max="74" width="21.6640625" style="11" customWidth="1"/>
    <col min="75" max="75" width="23.6640625" style="11" customWidth="1"/>
    <col min="76" max="83" width="21.6640625" style="11" customWidth="1"/>
    <col min="84" max="84" width="29.5" style="11" customWidth="1"/>
    <col min="85" max="85" width="27.33203125" style="11" customWidth="1"/>
    <col min="86" max="86" width="23.5" style="11" customWidth="1"/>
    <col min="87" max="87" width="22.6640625" style="11" customWidth="1"/>
    <col min="88" max="89" width="21.5" style="11" customWidth="1"/>
    <col min="90" max="90" width="32.6640625" style="11" customWidth="1"/>
    <col min="91" max="91" width="27" style="11" customWidth="1"/>
    <col min="92" max="92" width="28.6640625" style="11" customWidth="1"/>
    <col min="93" max="93" width="25.33203125" style="11" customWidth="1"/>
    <col min="94" max="94" width="27" style="11" customWidth="1"/>
    <col min="95" max="95" width="21.6640625" style="11" customWidth="1"/>
    <col min="96" max="97" width="21.5" style="11" customWidth="1"/>
    <col min="98" max="98" width="21.6640625" style="11" customWidth="1"/>
    <col min="99" max="102" width="21.5" style="11" customWidth="1"/>
    <col min="103" max="104" width="21.6640625" style="11" customWidth="1"/>
    <col min="105" max="105" width="21.5" style="11" customWidth="1"/>
    <col min="106" max="106" width="22.33203125" style="11" customWidth="1"/>
    <col min="107" max="107" width="21.6640625" style="11" customWidth="1"/>
    <col min="108" max="109" width="21.5" style="11" customWidth="1"/>
    <col min="110" max="112" width="21.6640625" style="11" customWidth="1"/>
    <col min="113" max="113" width="21.5" style="11" customWidth="1"/>
    <col min="114" max="118" width="21.6640625" style="11" customWidth="1"/>
    <col min="119" max="119" width="21.5" style="11" customWidth="1"/>
    <col min="120" max="120" width="21.6640625" style="11" customWidth="1"/>
    <col min="121" max="121" width="21.5" style="11" customWidth="1"/>
    <col min="122" max="128" width="21.6640625" style="11" customWidth="1"/>
    <col min="129" max="16384" width="10.83203125" style="11"/>
  </cols>
  <sheetData>
    <row r="1" spans="1:251" s="5" customFormat="1" ht="14.25" customHeight="1" thickTop="1" thickBot="1" x14ac:dyDescent="0.25">
      <c r="A1" s="36" t="s">
        <v>1025</v>
      </c>
      <c r="B1" s="37" t="s">
        <v>1026</v>
      </c>
      <c r="F1" s="5" t="s">
        <v>2944</v>
      </c>
      <c r="I1" s="38"/>
      <c r="L1" s="5" t="s">
        <v>2945</v>
      </c>
      <c r="N1" s="5" t="s">
        <v>2945</v>
      </c>
      <c r="P1" s="38"/>
      <c r="S1" s="5" t="s">
        <v>2944</v>
      </c>
      <c r="W1" s="38"/>
      <c r="X1" s="5" t="s">
        <v>2945</v>
      </c>
      <c r="AB1" s="5" t="s">
        <v>2945</v>
      </c>
      <c r="AE1" s="5" t="s">
        <v>2944</v>
      </c>
      <c r="AF1" s="5" t="s">
        <v>2944</v>
      </c>
      <c r="AS1" s="5" t="s">
        <v>2945</v>
      </c>
      <c r="AT1" s="5" t="s">
        <v>2945</v>
      </c>
      <c r="AU1" s="5" t="s">
        <v>2945</v>
      </c>
      <c r="BI1" s="5" t="s">
        <v>2944</v>
      </c>
      <c r="BT1" s="5" t="s">
        <v>2945</v>
      </c>
      <c r="BV1" s="5" t="s">
        <v>2945</v>
      </c>
      <c r="BW1" s="38"/>
      <c r="BY1" s="5" t="s">
        <v>2945</v>
      </c>
      <c r="BZ1" s="5" t="s">
        <v>2945</v>
      </c>
      <c r="CF1" s="5" t="s">
        <v>2946</v>
      </c>
      <c r="CJ1" s="5" t="s">
        <v>2945</v>
      </c>
      <c r="CN1" s="5" t="s">
        <v>2945</v>
      </c>
      <c r="CQ1" s="5" t="s">
        <v>2945</v>
      </c>
      <c r="DA1" s="5" t="s">
        <v>2945</v>
      </c>
      <c r="DH1" s="5" t="s">
        <v>2945</v>
      </c>
      <c r="DL1" s="5" t="s">
        <v>2944</v>
      </c>
      <c r="DV1" s="5" t="s">
        <v>2945</v>
      </c>
      <c r="EW1" s="38"/>
      <c r="IQ1" s="5" t="s">
        <v>1027</v>
      </c>
    </row>
    <row r="2" spans="1:251" ht="15.75" customHeight="1" thickTop="1" x14ac:dyDescent="0.2">
      <c r="A2" s="39" t="s">
        <v>0</v>
      </c>
      <c r="B2" s="40" t="s">
        <v>1028</v>
      </c>
      <c r="C2" s="41" t="s">
        <v>36</v>
      </c>
      <c r="D2" s="41" t="s">
        <v>36</v>
      </c>
      <c r="E2" s="41" t="s">
        <v>36</v>
      </c>
      <c r="F2" s="41" t="s">
        <v>36</v>
      </c>
      <c r="G2" s="41" t="s">
        <v>36</v>
      </c>
      <c r="H2" s="41" t="s">
        <v>36</v>
      </c>
      <c r="I2" s="41" t="s">
        <v>36</v>
      </c>
      <c r="J2" s="41" t="s">
        <v>36</v>
      </c>
      <c r="K2" s="41" t="s">
        <v>36</v>
      </c>
      <c r="L2" s="41" t="s">
        <v>36</v>
      </c>
      <c r="M2" s="41" t="s">
        <v>36</v>
      </c>
      <c r="N2" s="41" t="s">
        <v>36</v>
      </c>
      <c r="O2" s="41" t="s">
        <v>36</v>
      </c>
      <c r="P2" s="41" t="s">
        <v>36</v>
      </c>
      <c r="Q2" s="41" t="s">
        <v>36</v>
      </c>
      <c r="R2" s="41" t="s">
        <v>36</v>
      </c>
      <c r="S2" s="41" t="s">
        <v>36</v>
      </c>
      <c r="T2" s="41" t="s">
        <v>36</v>
      </c>
      <c r="U2" s="41" t="s">
        <v>36</v>
      </c>
      <c r="V2" s="41" t="s">
        <v>36</v>
      </c>
      <c r="W2" s="41" t="s">
        <v>36</v>
      </c>
      <c r="X2" s="41" t="s">
        <v>36</v>
      </c>
      <c r="Y2" s="41" t="s">
        <v>36</v>
      </c>
      <c r="Z2" s="41" t="s">
        <v>36</v>
      </c>
      <c r="AA2" s="41" t="s">
        <v>36</v>
      </c>
      <c r="AB2" s="41" t="s">
        <v>36</v>
      </c>
      <c r="AC2" s="41" t="s">
        <v>36</v>
      </c>
      <c r="AD2" s="41" t="s">
        <v>36</v>
      </c>
      <c r="AE2" s="41" t="s">
        <v>36</v>
      </c>
      <c r="AF2" s="41" t="s">
        <v>36</v>
      </c>
      <c r="AG2" s="41" t="s">
        <v>36</v>
      </c>
      <c r="AH2" s="41" t="s">
        <v>36</v>
      </c>
      <c r="AI2" s="41" t="s">
        <v>36</v>
      </c>
      <c r="AJ2" s="41" t="s">
        <v>36</v>
      </c>
      <c r="AK2" s="41" t="s">
        <v>36</v>
      </c>
      <c r="AL2" s="41" t="s">
        <v>36</v>
      </c>
      <c r="AM2" s="41" t="s">
        <v>36</v>
      </c>
      <c r="AN2" s="41" t="s">
        <v>36</v>
      </c>
      <c r="AO2" s="41" t="s">
        <v>36</v>
      </c>
      <c r="AP2" s="41" t="s">
        <v>36</v>
      </c>
      <c r="AQ2" s="41" t="s">
        <v>36</v>
      </c>
      <c r="AR2" s="41" t="s">
        <v>36</v>
      </c>
      <c r="AS2" s="41" t="s">
        <v>36</v>
      </c>
      <c r="AT2" s="41" t="s">
        <v>36</v>
      </c>
      <c r="AU2" s="41" t="s">
        <v>36</v>
      </c>
      <c r="AV2" s="41" t="s">
        <v>36</v>
      </c>
      <c r="AW2" s="41" t="s">
        <v>36</v>
      </c>
      <c r="AX2" s="41" t="s">
        <v>36</v>
      </c>
      <c r="AY2" s="41" t="s">
        <v>36</v>
      </c>
      <c r="AZ2" s="41" t="s">
        <v>36</v>
      </c>
      <c r="BA2" s="41" t="s">
        <v>36</v>
      </c>
      <c r="BB2" s="41" t="s">
        <v>36</v>
      </c>
      <c r="BC2" s="41" t="s">
        <v>36</v>
      </c>
      <c r="BD2" s="41" t="s">
        <v>36</v>
      </c>
      <c r="BE2" s="41" t="s">
        <v>36</v>
      </c>
      <c r="BF2" s="41" t="s">
        <v>36</v>
      </c>
      <c r="BG2" s="41" t="s">
        <v>36</v>
      </c>
      <c r="BH2" s="41" t="s">
        <v>36</v>
      </c>
      <c r="BI2" s="41" t="s">
        <v>36</v>
      </c>
      <c r="BJ2" s="41" t="s">
        <v>36</v>
      </c>
      <c r="BK2" s="41" t="s">
        <v>36</v>
      </c>
      <c r="BL2" s="41" t="s">
        <v>36</v>
      </c>
      <c r="BM2" s="41" t="s">
        <v>36</v>
      </c>
      <c r="BN2" s="41" t="s">
        <v>36</v>
      </c>
      <c r="BO2" s="41" t="s">
        <v>36</v>
      </c>
      <c r="BP2" s="41" t="s">
        <v>36</v>
      </c>
      <c r="BQ2" s="41" t="s">
        <v>36</v>
      </c>
      <c r="BR2" s="41" t="s">
        <v>36</v>
      </c>
      <c r="BS2" s="41" t="s">
        <v>36</v>
      </c>
      <c r="BT2" s="41" t="s">
        <v>36</v>
      </c>
      <c r="BU2" s="41" t="s">
        <v>36</v>
      </c>
      <c r="BV2" s="41" t="s">
        <v>36</v>
      </c>
      <c r="BW2" s="41" t="s">
        <v>36</v>
      </c>
      <c r="BX2" s="41" t="s">
        <v>36</v>
      </c>
      <c r="BY2" s="41" t="s">
        <v>36</v>
      </c>
      <c r="BZ2" s="41" t="s">
        <v>36</v>
      </c>
      <c r="CA2" s="41" t="s">
        <v>36</v>
      </c>
      <c r="CB2" s="41" t="s">
        <v>36</v>
      </c>
      <c r="CC2" s="41" t="s">
        <v>36</v>
      </c>
      <c r="CD2" s="41" t="s">
        <v>36</v>
      </c>
      <c r="CE2" s="41" t="s">
        <v>36</v>
      </c>
      <c r="CF2" s="41" t="s">
        <v>36</v>
      </c>
      <c r="CG2" s="11" t="s">
        <v>36</v>
      </c>
      <c r="CH2" s="11" t="s">
        <v>36</v>
      </c>
      <c r="CI2" s="11" t="s">
        <v>36</v>
      </c>
      <c r="CJ2" s="11" t="s">
        <v>36</v>
      </c>
      <c r="CK2" s="11" t="s">
        <v>36</v>
      </c>
      <c r="CL2" s="11" t="s">
        <v>36</v>
      </c>
      <c r="CM2" s="11" t="s">
        <v>36</v>
      </c>
      <c r="CN2" s="11" t="s">
        <v>36</v>
      </c>
      <c r="CO2" s="11" t="s">
        <v>36</v>
      </c>
      <c r="CP2" s="11" t="s">
        <v>36</v>
      </c>
      <c r="CQ2" s="11" t="s">
        <v>36</v>
      </c>
      <c r="CR2" s="11" t="s">
        <v>36</v>
      </c>
      <c r="CS2" s="11" t="s">
        <v>36</v>
      </c>
      <c r="CT2" s="11" t="s">
        <v>36</v>
      </c>
      <c r="CU2" s="11" t="s">
        <v>36</v>
      </c>
      <c r="CV2" s="11" t="s">
        <v>36</v>
      </c>
      <c r="CW2" s="11" t="s">
        <v>36</v>
      </c>
      <c r="CX2" s="11" t="s">
        <v>36</v>
      </c>
      <c r="CY2" s="11" t="s">
        <v>36</v>
      </c>
      <c r="CZ2" s="11" t="s">
        <v>36</v>
      </c>
      <c r="DA2" s="11" t="s">
        <v>36</v>
      </c>
      <c r="DB2" s="11" t="s">
        <v>36</v>
      </c>
      <c r="DC2" s="11" t="s">
        <v>36</v>
      </c>
      <c r="DD2" s="11" t="s">
        <v>36</v>
      </c>
      <c r="DE2" s="11" t="s">
        <v>36</v>
      </c>
      <c r="DF2" s="11" t="s">
        <v>36</v>
      </c>
      <c r="DG2" s="11" t="s">
        <v>36</v>
      </c>
      <c r="DH2" s="11" t="s">
        <v>36</v>
      </c>
      <c r="DI2" s="11" t="s">
        <v>36</v>
      </c>
      <c r="DJ2" s="11" t="s">
        <v>36</v>
      </c>
      <c r="DK2" s="11" t="s">
        <v>36</v>
      </c>
      <c r="DL2" s="11" t="s">
        <v>36</v>
      </c>
      <c r="DM2" s="11" t="s">
        <v>36</v>
      </c>
      <c r="DN2" s="11" t="s">
        <v>36</v>
      </c>
      <c r="DO2" s="11" t="s">
        <v>36</v>
      </c>
      <c r="DP2" s="11" t="s">
        <v>36</v>
      </c>
      <c r="DQ2" s="11" t="s">
        <v>36</v>
      </c>
      <c r="DR2" s="11" t="s">
        <v>36</v>
      </c>
      <c r="DS2" s="11" t="s">
        <v>2370</v>
      </c>
      <c r="DT2" s="11" t="s">
        <v>36</v>
      </c>
      <c r="DU2" s="11" t="s">
        <v>36</v>
      </c>
      <c r="DV2" s="11" t="s">
        <v>36</v>
      </c>
      <c r="DW2" s="11" t="s">
        <v>36</v>
      </c>
      <c r="DX2" s="11" t="s">
        <v>36</v>
      </c>
    </row>
    <row r="3" spans="1:251" ht="13" customHeight="1" x14ac:dyDescent="0.2">
      <c r="A3" s="42"/>
      <c r="B3" s="43" t="s">
        <v>1029</v>
      </c>
      <c r="C3" s="12" t="s">
        <v>1030</v>
      </c>
      <c r="D3" s="41" t="s">
        <v>1031</v>
      </c>
      <c r="E3" s="41" t="s">
        <v>1032</v>
      </c>
      <c r="F3" s="41" t="s">
        <v>1033</v>
      </c>
      <c r="G3" s="41" t="s">
        <v>1034</v>
      </c>
      <c r="H3" s="41" t="s">
        <v>1035</v>
      </c>
      <c r="I3" s="41" t="s">
        <v>1036</v>
      </c>
      <c r="J3" s="41" t="s">
        <v>1037</v>
      </c>
      <c r="K3" s="41" t="s">
        <v>1038</v>
      </c>
      <c r="L3" s="41" t="s">
        <v>1039</v>
      </c>
      <c r="M3" s="41" t="s">
        <v>1040</v>
      </c>
      <c r="N3" s="41" t="s">
        <v>1041</v>
      </c>
      <c r="O3" s="41" t="s">
        <v>1042</v>
      </c>
      <c r="P3" s="41" t="s">
        <v>1043</v>
      </c>
      <c r="Q3" s="41" t="s">
        <v>1044</v>
      </c>
      <c r="R3" s="41" t="s">
        <v>1045</v>
      </c>
      <c r="S3" s="41" t="s">
        <v>1046</v>
      </c>
      <c r="T3" s="41" t="s">
        <v>1047</v>
      </c>
      <c r="U3" s="41" t="s">
        <v>1048</v>
      </c>
      <c r="V3" s="41" t="s">
        <v>1049</v>
      </c>
      <c r="W3" s="41" t="s">
        <v>1050</v>
      </c>
      <c r="X3" s="41" t="s">
        <v>1051</v>
      </c>
      <c r="Y3" s="41" t="s">
        <v>1052</v>
      </c>
      <c r="Z3" s="41" t="s">
        <v>1053</v>
      </c>
      <c r="AA3" s="41" t="s">
        <v>1054</v>
      </c>
      <c r="AB3" s="41" t="s">
        <v>1055</v>
      </c>
      <c r="AC3" s="41" t="s">
        <v>1056</v>
      </c>
      <c r="AD3" s="41" t="s">
        <v>1057</v>
      </c>
      <c r="AE3" s="41" t="s">
        <v>2163</v>
      </c>
      <c r="AF3" s="41" t="s">
        <v>2164</v>
      </c>
      <c r="AG3" s="41" t="s">
        <v>1058</v>
      </c>
      <c r="AH3" s="41" t="s">
        <v>1059</v>
      </c>
      <c r="AI3" s="41" t="s">
        <v>1060</v>
      </c>
      <c r="AJ3" s="41" t="s">
        <v>1061</v>
      </c>
      <c r="AK3" s="41" t="s">
        <v>1062</v>
      </c>
      <c r="AL3" s="41" t="s">
        <v>1063</v>
      </c>
      <c r="AM3" s="41" t="s">
        <v>1064</v>
      </c>
      <c r="AN3" s="41" t="s">
        <v>1065</v>
      </c>
      <c r="AO3" s="41" t="s">
        <v>1066</v>
      </c>
      <c r="AP3" s="41" t="s">
        <v>1067</v>
      </c>
      <c r="AQ3" s="41" t="s">
        <v>1068</v>
      </c>
      <c r="AR3" s="41" t="s">
        <v>1069</v>
      </c>
      <c r="AS3" s="41" t="s">
        <v>1070</v>
      </c>
      <c r="AT3" s="41" t="s">
        <v>1071</v>
      </c>
      <c r="AU3" s="41" t="s">
        <v>1072</v>
      </c>
      <c r="AV3" s="41" t="s">
        <v>1073</v>
      </c>
      <c r="AW3" s="41" t="s">
        <v>1074</v>
      </c>
      <c r="AX3" s="41" t="s">
        <v>1075</v>
      </c>
      <c r="AY3" s="41" t="s">
        <v>1076</v>
      </c>
      <c r="AZ3" s="41" t="s">
        <v>1077</v>
      </c>
      <c r="BA3" s="41" t="s">
        <v>1078</v>
      </c>
      <c r="BB3" s="41" t="s">
        <v>1079</v>
      </c>
      <c r="BC3" s="41" t="s">
        <v>1080</v>
      </c>
      <c r="BD3" s="41" t="s">
        <v>1081</v>
      </c>
      <c r="BE3" s="41" t="s">
        <v>1082</v>
      </c>
      <c r="BF3" s="41" t="s">
        <v>1083</v>
      </c>
      <c r="BG3" s="41" t="s">
        <v>1084</v>
      </c>
      <c r="BH3" s="41" t="s">
        <v>1085</v>
      </c>
      <c r="BI3" s="41" t="s">
        <v>1086</v>
      </c>
      <c r="BJ3" s="41" t="s">
        <v>1087</v>
      </c>
      <c r="BK3" s="41" t="s">
        <v>1088</v>
      </c>
      <c r="BL3" s="41" t="s">
        <v>1089</v>
      </c>
      <c r="BM3" s="41" t="s">
        <v>1090</v>
      </c>
      <c r="BN3" s="41" t="s">
        <v>1091</v>
      </c>
      <c r="BO3" s="41" t="s">
        <v>1092</v>
      </c>
      <c r="BP3" s="41" t="s">
        <v>1093</v>
      </c>
      <c r="BQ3" s="41" t="s">
        <v>1094</v>
      </c>
      <c r="BR3" s="41" t="s">
        <v>1095</v>
      </c>
      <c r="BS3" s="41" t="s">
        <v>1096</v>
      </c>
      <c r="BT3" s="41" t="s">
        <v>1097</v>
      </c>
      <c r="BU3" s="41" t="s">
        <v>1098</v>
      </c>
      <c r="BV3" s="41" t="s">
        <v>1099</v>
      </c>
      <c r="BW3" s="41" t="s">
        <v>1100</v>
      </c>
      <c r="BX3" s="41" t="s">
        <v>1101</v>
      </c>
      <c r="BY3" s="41" t="s">
        <v>1102</v>
      </c>
      <c r="BZ3" s="41" t="s">
        <v>1103</v>
      </c>
      <c r="CA3" s="41" t="s">
        <v>1104</v>
      </c>
      <c r="CB3" s="41" t="s">
        <v>1105</v>
      </c>
      <c r="CC3" s="41" t="s">
        <v>1106</v>
      </c>
      <c r="CD3" s="41" t="s">
        <v>1107</v>
      </c>
      <c r="CE3" s="41" t="s">
        <v>1108</v>
      </c>
      <c r="CF3" s="41" t="s">
        <v>1109</v>
      </c>
      <c r="CG3" s="11" t="s">
        <v>1110</v>
      </c>
      <c r="CH3" s="11" t="s">
        <v>1111</v>
      </c>
      <c r="CI3" s="11" t="s">
        <v>1112</v>
      </c>
      <c r="CJ3" s="11" t="s">
        <v>1113</v>
      </c>
      <c r="CK3" s="11" t="s">
        <v>1114</v>
      </c>
      <c r="CL3" s="11" t="s">
        <v>1115</v>
      </c>
      <c r="CM3" s="11" t="s">
        <v>1116</v>
      </c>
      <c r="CN3" s="11" t="s">
        <v>1117</v>
      </c>
      <c r="CO3" s="11" t="s">
        <v>1118</v>
      </c>
      <c r="CP3" s="11" t="s">
        <v>1119</v>
      </c>
      <c r="CQ3" s="11" t="s">
        <v>1120</v>
      </c>
      <c r="CR3" s="11" t="s">
        <v>2376</v>
      </c>
      <c r="CS3" s="11" t="s">
        <v>2387</v>
      </c>
      <c r="CT3" s="11" t="s">
        <v>2401</v>
      </c>
      <c r="CU3" s="11" t="s">
        <v>2424</v>
      </c>
      <c r="CV3" s="11" t="s">
        <v>2436</v>
      </c>
      <c r="CW3" s="11" t="s">
        <v>2453</v>
      </c>
      <c r="CX3" s="11" t="s">
        <v>2466</v>
      </c>
      <c r="CY3" s="11" t="s">
        <v>2484</v>
      </c>
      <c r="CZ3" s="11" t="s">
        <v>2499</v>
      </c>
      <c r="DA3" s="11" t="s">
        <v>2509</v>
      </c>
      <c r="DB3" s="11" t="s">
        <v>2531</v>
      </c>
      <c r="DC3" s="11" t="s">
        <v>2548</v>
      </c>
      <c r="DD3" s="11" t="s">
        <v>2573</v>
      </c>
      <c r="DE3" s="11" t="s">
        <v>2574</v>
      </c>
      <c r="DF3" s="11" t="s">
        <v>2619</v>
      </c>
      <c r="DG3" s="11" t="s">
        <v>2634</v>
      </c>
      <c r="DH3" s="11" t="s">
        <v>2659</v>
      </c>
      <c r="DI3" s="11" t="s">
        <v>2676</v>
      </c>
      <c r="DJ3" s="11" t="s">
        <v>2699</v>
      </c>
      <c r="DK3" s="11" t="s">
        <v>2718</v>
      </c>
      <c r="DL3" s="11" t="s">
        <v>2735</v>
      </c>
      <c r="DM3" s="11" t="s">
        <v>2751</v>
      </c>
      <c r="DN3" s="11" t="s">
        <v>2778</v>
      </c>
      <c r="DO3" s="11" t="s">
        <v>2785</v>
      </c>
      <c r="DP3" s="11" t="s">
        <v>2805</v>
      </c>
      <c r="DQ3" s="11" t="s">
        <v>2822</v>
      </c>
      <c r="DR3" s="11" t="s">
        <v>2844</v>
      </c>
      <c r="DS3" s="11" t="s">
        <v>2845</v>
      </c>
      <c r="DT3" s="11" t="s">
        <v>2861</v>
      </c>
      <c r="DU3" s="11" t="s">
        <v>2879</v>
      </c>
      <c r="DV3" s="11" t="s">
        <v>2898</v>
      </c>
      <c r="DW3" s="11" t="s">
        <v>2912</v>
      </c>
      <c r="DX3" s="11" t="s">
        <v>2921</v>
      </c>
    </row>
    <row r="4" spans="1:251" ht="30" customHeight="1" x14ac:dyDescent="0.2">
      <c r="A4" s="42" t="s">
        <v>1121</v>
      </c>
      <c r="B4" s="43" t="s">
        <v>1122</v>
      </c>
      <c r="C4" s="41" t="s">
        <v>1123</v>
      </c>
      <c r="D4" s="41" t="s">
        <v>1125</v>
      </c>
      <c r="E4" s="41" t="s">
        <v>1123</v>
      </c>
      <c r="F4" s="41" t="s">
        <v>1124</v>
      </c>
      <c r="G4" s="41" t="s">
        <v>1123</v>
      </c>
      <c r="H4" s="41" t="s">
        <v>1123</v>
      </c>
      <c r="I4" s="41" t="s">
        <v>1123</v>
      </c>
      <c r="J4" s="41" t="s">
        <v>1125</v>
      </c>
      <c r="K4" s="41" t="s">
        <v>1123</v>
      </c>
      <c r="L4" s="41" t="s">
        <v>1123</v>
      </c>
      <c r="M4" s="41" t="s">
        <v>1125</v>
      </c>
      <c r="N4" s="41" t="s">
        <v>1123</v>
      </c>
      <c r="O4" s="41" t="s">
        <v>1125</v>
      </c>
      <c r="P4" s="41" t="s">
        <v>1123</v>
      </c>
      <c r="Q4" s="41" t="s">
        <v>1123</v>
      </c>
      <c r="R4" s="41" t="s">
        <v>1124</v>
      </c>
      <c r="S4" s="41" t="s">
        <v>1124</v>
      </c>
      <c r="T4" s="41" t="s">
        <v>1125</v>
      </c>
      <c r="U4" s="41" t="s">
        <v>1123</v>
      </c>
      <c r="V4" s="41" t="s">
        <v>1123</v>
      </c>
      <c r="W4" s="41" t="s">
        <v>1124</v>
      </c>
      <c r="X4" s="41" t="s">
        <v>1123</v>
      </c>
      <c r="Y4" s="41" t="s">
        <v>1124</v>
      </c>
      <c r="Z4" s="41" t="s">
        <v>1123</v>
      </c>
      <c r="AA4" s="41" t="s">
        <v>1123</v>
      </c>
      <c r="AB4" s="41" t="s">
        <v>1123</v>
      </c>
      <c r="AC4" s="41" t="s">
        <v>1125</v>
      </c>
      <c r="AD4" s="41" t="s">
        <v>1123</v>
      </c>
      <c r="AE4" s="41" t="s">
        <v>1124</v>
      </c>
      <c r="AF4" s="41" t="s">
        <v>1124</v>
      </c>
      <c r="AG4" s="41" t="s">
        <v>1123</v>
      </c>
      <c r="AH4" s="41" t="s">
        <v>1125</v>
      </c>
      <c r="AI4" s="41" t="s">
        <v>1123</v>
      </c>
      <c r="AJ4" s="41" t="s">
        <v>1123</v>
      </c>
      <c r="AK4" s="41" t="s">
        <v>1123</v>
      </c>
      <c r="AL4" s="41" t="s">
        <v>1123</v>
      </c>
      <c r="AM4" s="41" t="s">
        <v>1125</v>
      </c>
      <c r="AN4" s="41" t="s">
        <v>1123</v>
      </c>
      <c r="AO4" s="41" t="s">
        <v>1125</v>
      </c>
      <c r="AP4" s="41" t="s">
        <v>1123</v>
      </c>
      <c r="AQ4" s="41" t="s">
        <v>1124</v>
      </c>
      <c r="AR4" s="41" t="s">
        <v>1124</v>
      </c>
      <c r="AS4" s="41" t="s">
        <v>1123</v>
      </c>
      <c r="AT4" s="41" t="s">
        <v>1125</v>
      </c>
      <c r="AU4" s="41" t="s">
        <v>1125</v>
      </c>
      <c r="AV4" s="41" t="s">
        <v>1124</v>
      </c>
      <c r="AW4" s="41" t="s">
        <v>1123</v>
      </c>
      <c r="AX4" s="41" t="s">
        <v>1123</v>
      </c>
      <c r="AY4" s="41" t="s">
        <v>1123</v>
      </c>
      <c r="AZ4" s="41" t="s">
        <v>1123</v>
      </c>
      <c r="BA4" s="41" t="s">
        <v>1123</v>
      </c>
      <c r="BB4" s="41" t="s">
        <v>1125</v>
      </c>
      <c r="BC4" s="41" t="s">
        <v>1123</v>
      </c>
      <c r="BD4" s="41" t="s">
        <v>1125</v>
      </c>
      <c r="BE4" s="41" t="s">
        <v>1124</v>
      </c>
      <c r="BF4" s="41" t="s">
        <v>1123</v>
      </c>
      <c r="BG4" s="41" t="s">
        <v>1125</v>
      </c>
      <c r="BH4" s="41" t="s">
        <v>1123</v>
      </c>
      <c r="BI4" s="41" t="s">
        <v>1124</v>
      </c>
      <c r="BJ4" s="41" t="s">
        <v>1123</v>
      </c>
      <c r="BK4" s="41" t="s">
        <v>1123</v>
      </c>
      <c r="BL4" s="41" t="s">
        <v>1123</v>
      </c>
      <c r="BM4" s="41" t="s">
        <v>1125</v>
      </c>
      <c r="BN4" s="41" t="s">
        <v>1123</v>
      </c>
      <c r="BO4" s="41" t="s">
        <v>1123</v>
      </c>
      <c r="BP4" s="41" t="s">
        <v>1124</v>
      </c>
      <c r="BQ4" s="41" t="s">
        <v>1125</v>
      </c>
      <c r="BR4" s="41" t="s">
        <v>1123</v>
      </c>
      <c r="BS4" s="41" t="s">
        <v>1123</v>
      </c>
      <c r="BT4" s="41" t="s">
        <v>1123</v>
      </c>
      <c r="BU4" s="41" t="s">
        <v>1125</v>
      </c>
      <c r="BV4" s="41" t="s">
        <v>1123</v>
      </c>
      <c r="BW4" s="41" t="s">
        <v>1123</v>
      </c>
      <c r="BX4" s="41" t="s">
        <v>1123</v>
      </c>
      <c r="BY4" s="41" t="s">
        <v>1123</v>
      </c>
      <c r="BZ4" s="41" t="s">
        <v>1125</v>
      </c>
      <c r="CA4" s="41" t="s">
        <v>1123</v>
      </c>
      <c r="CB4" s="41" t="s">
        <v>1125</v>
      </c>
      <c r="CC4" s="41" t="s">
        <v>1125</v>
      </c>
      <c r="CD4" s="41" t="s">
        <v>1123</v>
      </c>
      <c r="CE4" s="41" t="s">
        <v>1123</v>
      </c>
      <c r="CF4" s="11" t="s">
        <v>1125</v>
      </c>
      <c r="CG4" s="11" t="s">
        <v>1123</v>
      </c>
      <c r="CH4" s="11" t="s">
        <v>1123</v>
      </c>
      <c r="CI4" s="11" t="s">
        <v>1123</v>
      </c>
      <c r="CJ4" s="11" t="s">
        <v>1125</v>
      </c>
      <c r="CK4" s="11" t="s">
        <v>1125</v>
      </c>
      <c r="CL4" s="11" t="s">
        <v>1123</v>
      </c>
      <c r="CM4" s="11" t="s">
        <v>1123</v>
      </c>
      <c r="CN4" s="11" t="s">
        <v>1123</v>
      </c>
      <c r="CO4" s="11" t="s">
        <v>1123</v>
      </c>
      <c r="CP4" s="11" t="s">
        <v>1123</v>
      </c>
      <c r="CQ4" s="11" t="s">
        <v>1125</v>
      </c>
      <c r="CR4" s="11" t="s">
        <v>1123</v>
      </c>
      <c r="CS4" s="11" t="s">
        <v>1125</v>
      </c>
      <c r="CT4" s="11" t="s">
        <v>1125</v>
      </c>
      <c r="CU4" s="11" t="s">
        <v>1123</v>
      </c>
      <c r="CV4" s="11" t="s">
        <v>1125</v>
      </c>
      <c r="CW4" s="11" t="s">
        <v>1123</v>
      </c>
      <c r="CX4" s="11" t="s">
        <v>1123</v>
      </c>
      <c r="CY4" s="11" t="s">
        <v>1123</v>
      </c>
      <c r="CZ4" s="11" t="s">
        <v>1123</v>
      </c>
      <c r="DA4" s="11" t="s">
        <v>1123</v>
      </c>
      <c r="DB4" s="11" t="s">
        <v>1125</v>
      </c>
      <c r="DC4" s="11" t="s">
        <v>1123</v>
      </c>
      <c r="DD4" s="11" t="s">
        <v>1123</v>
      </c>
      <c r="DE4" s="11" t="s">
        <v>1123</v>
      </c>
      <c r="DF4" s="11" t="s">
        <v>1123</v>
      </c>
      <c r="DG4" s="11" t="s">
        <v>1123</v>
      </c>
      <c r="DH4" s="11" t="s">
        <v>1125</v>
      </c>
      <c r="DI4" s="11" t="s">
        <v>1123</v>
      </c>
      <c r="DJ4" s="11" t="s">
        <v>1123</v>
      </c>
      <c r="DK4" s="11" t="s">
        <v>1123</v>
      </c>
      <c r="DL4" s="11" t="s">
        <v>1125</v>
      </c>
      <c r="DM4" s="11" t="s">
        <v>1123</v>
      </c>
      <c r="DN4" s="11" t="s">
        <v>1123</v>
      </c>
      <c r="DO4" s="11" t="s">
        <v>1123</v>
      </c>
      <c r="DP4" s="11" t="s">
        <v>1123</v>
      </c>
      <c r="DQ4" s="11" t="s">
        <v>1123</v>
      </c>
      <c r="DR4" s="11" t="s">
        <v>1123</v>
      </c>
      <c r="DS4" s="11" t="s">
        <v>1123</v>
      </c>
      <c r="DT4" s="11" t="s">
        <v>1125</v>
      </c>
      <c r="DU4" s="15" t="s">
        <v>1123</v>
      </c>
      <c r="DV4" s="11" t="s">
        <v>1123</v>
      </c>
      <c r="DW4" s="11" t="s">
        <v>1125</v>
      </c>
      <c r="DX4" s="11" t="s">
        <v>1124</v>
      </c>
    </row>
    <row r="5" spans="1:251" ht="160.5" customHeight="1" x14ac:dyDescent="0.2">
      <c r="A5" s="42"/>
      <c r="B5" s="43" t="s">
        <v>2165</v>
      </c>
      <c r="C5" s="41" t="s">
        <v>1126</v>
      </c>
      <c r="D5" s="41" t="s">
        <v>2166</v>
      </c>
      <c r="E5" s="41" t="s">
        <v>1127</v>
      </c>
      <c r="F5" s="41" t="s">
        <v>1128</v>
      </c>
      <c r="G5" s="41" t="s">
        <v>1129</v>
      </c>
      <c r="H5" s="41" t="s">
        <v>1130</v>
      </c>
      <c r="I5" s="41" t="s">
        <v>1131</v>
      </c>
      <c r="J5" s="41" t="s">
        <v>1132</v>
      </c>
      <c r="K5" s="41" t="s">
        <v>1133</v>
      </c>
      <c r="L5" s="41" t="s">
        <v>1134</v>
      </c>
      <c r="M5" s="41" t="s">
        <v>1135</v>
      </c>
      <c r="N5" s="41" t="s">
        <v>1136</v>
      </c>
      <c r="O5" s="41" t="s">
        <v>1137</v>
      </c>
      <c r="P5" s="41" t="s">
        <v>1138</v>
      </c>
      <c r="Q5" s="41" t="s">
        <v>1139</v>
      </c>
      <c r="R5" s="41" t="s">
        <v>1140</v>
      </c>
      <c r="S5" s="41" t="s">
        <v>1141</v>
      </c>
      <c r="T5" s="41" t="s">
        <v>1142</v>
      </c>
      <c r="U5" s="41" t="s">
        <v>1143</v>
      </c>
      <c r="V5" s="41" t="s">
        <v>1144</v>
      </c>
      <c r="W5" s="41" t="s">
        <v>1145</v>
      </c>
      <c r="X5" s="41" t="s">
        <v>1146</v>
      </c>
      <c r="Y5" s="41" t="s">
        <v>1147</v>
      </c>
      <c r="Z5" s="41" t="s">
        <v>1148</v>
      </c>
      <c r="AA5" s="41" t="s">
        <v>1149</v>
      </c>
      <c r="AB5" s="41" t="s">
        <v>2167</v>
      </c>
      <c r="AC5" s="41" t="s">
        <v>2168</v>
      </c>
      <c r="AD5" s="41" t="s">
        <v>1150</v>
      </c>
      <c r="AE5" s="41" t="s">
        <v>1151</v>
      </c>
      <c r="AF5" s="41" t="s">
        <v>1151</v>
      </c>
      <c r="AG5" s="41" t="s">
        <v>1152</v>
      </c>
      <c r="AH5" s="41" t="s">
        <v>1153</v>
      </c>
      <c r="AI5" s="41" t="s">
        <v>1154</v>
      </c>
      <c r="AJ5" s="41" t="s">
        <v>1155</v>
      </c>
      <c r="AK5" s="41" t="s">
        <v>1156</v>
      </c>
      <c r="AL5" s="41" t="s">
        <v>1157</v>
      </c>
      <c r="AM5" s="41" t="s">
        <v>1158</v>
      </c>
      <c r="AN5" s="41" t="s">
        <v>1159</v>
      </c>
      <c r="AO5" s="41" t="s">
        <v>2169</v>
      </c>
      <c r="AP5" s="11" t="s">
        <v>2170</v>
      </c>
      <c r="AQ5" s="41" t="s">
        <v>1160</v>
      </c>
      <c r="AR5" s="41" t="s">
        <v>1161</v>
      </c>
      <c r="AS5" s="41" t="s">
        <v>1162</v>
      </c>
      <c r="AT5" s="41" t="s">
        <v>1163</v>
      </c>
      <c r="AU5" s="41" t="s">
        <v>1164</v>
      </c>
      <c r="AV5" s="41" t="s">
        <v>1165</v>
      </c>
      <c r="AW5" s="41" t="s">
        <v>1166</v>
      </c>
      <c r="AX5" s="41" t="s">
        <v>1166</v>
      </c>
      <c r="AY5" s="41" t="s">
        <v>2171</v>
      </c>
      <c r="AZ5" s="41" t="s">
        <v>1167</v>
      </c>
      <c r="BA5" s="41" t="s">
        <v>1168</v>
      </c>
      <c r="BB5" s="41" t="s">
        <v>1169</v>
      </c>
      <c r="BC5" s="41" t="s">
        <v>1170</v>
      </c>
      <c r="BD5" s="41" t="s">
        <v>1171</v>
      </c>
      <c r="BE5" s="41" t="s">
        <v>1172</v>
      </c>
      <c r="BF5" s="41" t="s">
        <v>1173</v>
      </c>
      <c r="BG5" s="41" t="s">
        <v>1174</v>
      </c>
      <c r="BH5" s="41" t="s">
        <v>1175</v>
      </c>
      <c r="BI5" s="41" t="s">
        <v>1176</v>
      </c>
      <c r="BJ5" s="41" t="s">
        <v>1177</v>
      </c>
      <c r="BK5" s="41" t="s">
        <v>1178</v>
      </c>
      <c r="BL5" s="41" t="s">
        <v>1179</v>
      </c>
      <c r="BM5" s="41" t="s">
        <v>1180</v>
      </c>
      <c r="BN5" s="41" t="s">
        <v>1181</v>
      </c>
      <c r="BO5" s="41" t="s">
        <v>1182</v>
      </c>
      <c r="BP5" s="41" t="s">
        <v>1183</v>
      </c>
      <c r="BQ5" s="41" t="s">
        <v>1184</v>
      </c>
      <c r="BR5" s="41" t="s">
        <v>1185</v>
      </c>
      <c r="BS5" s="41" t="s">
        <v>1185</v>
      </c>
      <c r="BT5" s="41" t="s">
        <v>1186</v>
      </c>
      <c r="BU5" s="41" t="s">
        <v>1187</v>
      </c>
      <c r="BV5" s="41" t="s">
        <v>1188</v>
      </c>
      <c r="BW5" s="41" t="s">
        <v>1189</v>
      </c>
      <c r="BX5" s="41" t="s">
        <v>1190</v>
      </c>
      <c r="BY5" s="41" t="s">
        <v>1191</v>
      </c>
      <c r="BZ5" s="41" t="s">
        <v>2172</v>
      </c>
      <c r="CA5" s="41" t="s">
        <v>1192</v>
      </c>
      <c r="CB5" s="41" t="s">
        <v>1193</v>
      </c>
      <c r="CC5" s="41" t="s">
        <v>1194</v>
      </c>
      <c r="CD5" s="41" t="s">
        <v>1195</v>
      </c>
      <c r="CE5" s="41" t="s">
        <v>1196</v>
      </c>
      <c r="CF5" s="11" t="s">
        <v>1197</v>
      </c>
      <c r="CG5" s="11" t="s">
        <v>1198</v>
      </c>
      <c r="CH5" s="11" t="s">
        <v>1199</v>
      </c>
      <c r="CI5" s="11" t="s">
        <v>636</v>
      </c>
      <c r="CJ5" s="11" t="s">
        <v>2173</v>
      </c>
      <c r="CK5" s="11" t="s">
        <v>1200</v>
      </c>
      <c r="CL5" s="11" t="s">
        <v>1201</v>
      </c>
      <c r="CM5" s="11" t="s">
        <v>1202</v>
      </c>
      <c r="CN5" s="11" t="s">
        <v>1203</v>
      </c>
      <c r="CO5" s="11" t="s">
        <v>1204</v>
      </c>
      <c r="CP5" s="11" t="s">
        <v>1205</v>
      </c>
      <c r="CQ5" s="11" t="s">
        <v>2174</v>
      </c>
      <c r="CR5" s="11" t="s">
        <v>2377</v>
      </c>
      <c r="CS5" s="11" t="s">
        <v>2388</v>
      </c>
      <c r="CT5" s="11" t="s">
        <v>2402</v>
      </c>
      <c r="CU5" s="11" t="s">
        <v>2425</v>
      </c>
      <c r="CV5" s="11" t="s">
        <v>2437</v>
      </c>
      <c r="CW5" s="11" t="s">
        <v>2611</v>
      </c>
      <c r="CX5" s="11" t="s">
        <v>2467</v>
      </c>
      <c r="CY5" s="11" t="s">
        <v>2600</v>
      </c>
      <c r="CZ5" s="11" t="s">
        <v>2616</v>
      </c>
      <c r="DA5" s="11" t="s">
        <v>2510</v>
      </c>
      <c r="DB5" s="11" t="s">
        <v>2532</v>
      </c>
      <c r="DC5" s="11" t="s">
        <v>2549</v>
      </c>
      <c r="DD5" s="11" t="s">
        <v>2575</v>
      </c>
      <c r="DE5" s="11" t="s">
        <v>2586</v>
      </c>
      <c r="DF5" s="11" t="s">
        <v>2620</v>
      </c>
      <c r="DG5" s="11" t="s">
        <v>2636</v>
      </c>
      <c r="DH5" s="11" t="s">
        <v>2689</v>
      </c>
      <c r="DI5" s="11" t="s">
        <v>2677</v>
      </c>
      <c r="DJ5" s="11" t="s">
        <v>2700</v>
      </c>
      <c r="DK5" s="11" t="s">
        <v>2719</v>
      </c>
      <c r="DL5" s="11" t="s">
        <v>2736</v>
      </c>
      <c r="DM5" s="11" t="s">
        <v>2752</v>
      </c>
      <c r="DN5" s="11" t="s">
        <v>2770</v>
      </c>
      <c r="DO5" s="11" t="s">
        <v>2793</v>
      </c>
      <c r="DP5" s="11" t="s">
        <v>2806</v>
      </c>
      <c r="DQ5" s="11" t="s">
        <v>2823</v>
      </c>
      <c r="DR5" s="11" t="s">
        <v>2842</v>
      </c>
      <c r="DS5" s="11" t="s">
        <v>2843</v>
      </c>
      <c r="DT5" s="11" t="s">
        <v>2862</v>
      </c>
      <c r="DU5" s="11" t="s">
        <v>2880</v>
      </c>
      <c r="DV5" s="11" t="s">
        <v>2899</v>
      </c>
      <c r="DW5" s="11" t="s">
        <v>2929</v>
      </c>
      <c r="DX5" s="11" t="s">
        <v>2930</v>
      </c>
    </row>
    <row r="6" spans="1:251" ht="30.75" customHeight="1" x14ac:dyDescent="0.2">
      <c r="A6" s="42"/>
      <c r="B6" s="43" t="s">
        <v>1207</v>
      </c>
      <c r="C6" s="41" t="s">
        <v>1123</v>
      </c>
      <c r="D6" s="41" t="s">
        <v>1125</v>
      </c>
      <c r="E6" s="41" t="s">
        <v>1123</v>
      </c>
      <c r="F6" s="41" t="s">
        <v>1124</v>
      </c>
      <c r="G6" s="41" t="s">
        <v>1123</v>
      </c>
      <c r="H6" s="41" t="s">
        <v>1123</v>
      </c>
      <c r="I6" s="41" t="s">
        <v>1123</v>
      </c>
      <c r="J6" s="41" t="s">
        <v>1125</v>
      </c>
      <c r="K6" s="41" t="s">
        <v>1123</v>
      </c>
      <c r="L6" s="41" t="s">
        <v>1123</v>
      </c>
      <c r="M6" s="41" t="s">
        <v>1125</v>
      </c>
      <c r="N6" s="41" t="s">
        <v>1123</v>
      </c>
      <c r="O6" s="41" t="s">
        <v>1123</v>
      </c>
      <c r="P6" s="41" t="s">
        <v>1125</v>
      </c>
      <c r="Q6" s="41" t="s">
        <v>1123</v>
      </c>
      <c r="R6" s="41" t="s">
        <v>1124</v>
      </c>
      <c r="S6" s="41" t="s">
        <v>1124</v>
      </c>
      <c r="T6" s="41" t="s">
        <v>1125</v>
      </c>
      <c r="U6" s="41" t="s">
        <v>1123</v>
      </c>
      <c r="V6" s="41" t="s">
        <v>1123</v>
      </c>
      <c r="W6" s="41" t="s">
        <v>1124</v>
      </c>
      <c r="X6" s="41" t="s">
        <v>1123</v>
      </c>
      <c r="Y6" s="41" t="s">
        <v>1124</v>
      </c>
      <c r="Z6" s="41" t="s">
        <v>1123</v>
      </c>
      <c r="AA6" s="41" t="s">
        <v>1123</v>
      </c>
      <c r="AB6" s="41" t="s">
        <v>1123</v>
      </c>
      <c r="AC6" s="41" t="s">
        <v>1125</v>
      </c>
      <c r="AD6" s="41" t="s">
        <v>1123</v>
      </c>
      <c r="AE6" s="41" t="s">
        <v>1123</v>
      </c>
      <c r="AF6" s="41" t="s">
        <v>1123</v>
      </c>
      <c r="AG6" s="41" t="s">
        <v>1123</v>
      </c>
      <c r="AH6" s="41" t="s">
        <v>1125</v>
      </c>
      <c r="AI6" s="41" t="s">
        <v>1123</v>
      </c>
      <c r="AJ6" s="41" t="s">
        <v>1123</v>
      </c>
      <c r="AK6" s="41" t="s">
        <v>1125</v>
      </c>
      <c r="AL6" s="41" t="s">
        <v>1123</v>
      </c>
      <c r="AM6" s="41" t="s">
        <v>1125</v>
      </c>
      <c r="AN6" s="41" t="s">
        <v>1123</v>
      </c>
      <c r="AO6" s="41" t="s">
        <v>1125</v>
      </c>
      <c r="AP6" s="41" t="s">
        <v>1123</v>
      </c>
      <c r="AQ6" s="41" t="s">
        <v>1123</v>
      </c>
      <c r="AR6" s="41" t="s">
        <v>1123</v>
      </c>
      <c r="AS6" s="41" t="s">
        <v>1123</v>
      </c>
      <c r="AT6" s="41" t="s">
        <v>1125</v>
      </c>
      <c r="AU6" s="41" t="s">
        <v>1125</v>
      </c>
      <c r="AV6" s="41" t="s">
        <v>1124</v>
      </c>
      <c r="AW6" s="41" t="s">
        <v>1123</v>
      </c>
      <c r="AX6" s="41" t="s">
        <v>1123</v>
      </c>
      <c r="AY6" s="41" t="s">
        <v>1125</v>
      </c>
      <c r="AZ6" s="41" t="s">
        <v>1123</v>
      </c>
      <c r="BA6" s="41" t="s">
        <v>1123</v>
      </c>
      <c r="BB6" s="41" t="s">
        <v>1125</v>
      </c>
      <c r="BC6" s="41" t="s">
        <v>1123</v>
      </c>
      <c r="BD6" s="41" t="s">
        <v>1125</v>
      </c>
      <c r="BE6" s="41" t="s">
        <v>1124</v>
      </c>
      <c r="BF6" s="41" t="s">
        <v>1123</v>
      </c>
      <c r="BG6" s="41" t="s">
        <v>1125</v>
      </c>
      <c r="BH6" s="41" t="s">
        <v>1123</v>
      </c>
      <c r="BI6" s="41" t="s">
        <v>1124</v>
      </c>
      <c r="BJ6" s="41" t="s">
        <v>1123</v>
      </c>
      <c r="BK6" s="41" t="s">
        <v>1123</v>
      </c>
      <c r="BL6" s="41" t="s">
        <v>1123</v>
      </c>
      <c r="BM6" s="41" t="s">
        <v>1125</v>
      </c>
      <c r="BN6" s="41" t="s">
        <v>1123</v>
      </c>
      <c r="BO6" s="41" t="s">
        <v>1123</v>
      </c>
      <c r="BP6" s="41" t="s">
        <v>1124</v>
      </c>
      <c r="BQ6" s="41" t="s">
        <v>1125</v>
      </c>
      <c r="BR6" s="41" t="s">
        <v>1123</v>
      </c>
      <c r="BS6" s="41" t="s">
        <v>1123</v>
      </c>
      <c r="BT6" s="41" t="s">
        <v>1123</v>
      </c>
      <c r="BU6" s="41" t="s">
        <v>1125</v>
      </c>
      <c r="BV6" s="41" t="s">
        <v>1123</v>
      </c>
      <c r="BW6" s="41" t="s">
        <v>1123</v>
      </c>
      <c r="BX6" s="41" t="s">
        <v>1123</v>
      </c>
      <c r="BY6" s="41" t="s">
        <v>1123</v>
      </c>
      <c r="BZ6" s="41" t="s">
        <v>1125</v>
      </c>
      <c r="CA6" s="41" t="s">
        <v>1123</v>
      </c>
      <c r="CB6" s="41" t="s">
        <v>1125</v>
      </c>
      <c r="CC6" s="41" t="s">
        <v>1125</v>
      </c>
      <c r="CD6" s="41" t="s">
        <v>1123</v>
      </c>
      <c r="CE6" s="41" t="s">
        <v>1123</v>
      </c>
      <c r="CF6" s="11" t="s">
        <v>1125</v>
      </c>
      <c r="CG6" s="11" t="s">
        <v>1123</v>
      </c>
      <c r="CH6" s="11" t="s">
        <v>1123</v>
      </c>
      <c r="CI6" s="11" t="s">
        <v>1123</v>
      </c>
      <c r="CJ6" s="11" t="s">
        <v>1125</v>
      </c>
      <c r="CK6" s="11" t="s">
        <v>1125</v>
      </c>
      <c r="CL6" s="11" t="s">
        <v>1123</v>
      </c>
      <c r="CM6" s="11" t="s">
        <v>1123</v>
      </c>
      <c r="CN6" s="11" t="s">
        <v>1123</v>
      </c>
      <c r="CO6" s="11" t="s">
        <v>1123</v>
      </c>
      <c r="CP6" s="11" t="s">
        <v>1123</v>
      </c>
      <c r="CQ6" s="11" t="s">
        <v>1125</v>
      </c>
      <c r="CR6" s="11" t="s">
        <v>1125</v>
      </c>
      <c r="CS6" s="11" t="s">
        <v>1123</v>
      </c>
      <c r="CT6" s="11" t="s">
        <v>1125</v>
      </c>
      <c r="CU6" s="11" t="s">
        <v>1123</v>
      </c>
      <c r="CV6" s="11" t="s">
        <v>1125</v>
      </c>
      <c r="CW6" s="11" t="s">
        <v>1123</v>
      </c>
      <c r="CX6" s="11" t="s">
        <v>1123</v>
      </c>
      <c r="CY6" s="11" t="s">
        <v>1123</v>
      </c>
      <c r="CZ6" s="11" t="s">
        <v>1123</v>
      </c>
      <c r="DA6" s="11" t="s">
        <v>1123</v>
      </c>
      <c r="DB6" s="11" t="s">
        <v>1123</v>
      </c>
      <c r="DC6" s="11" t="s">
        <v>1123</v>
      </c>
      <c r="DD6" s="11" t="s">
        <v>1123</v>
      </c>
      <c r="DE6" s="11" t="s">
        <v>1123</v>
      </c>
      <c r="DF6" s="11" t="s">
        <v>1123</v>
      </c>
      <c r="DG6" s="11" t="s">
        <v>1123</v>
      </c>
      <c r="DH6" s="11" t="s">
        <v>1125</v>
      </c>
      <c r="DI6" s="11" t="s">
        <v>1123</v>
      </c>
      <c r="DJ6" s="11" t="s">
        <v>1123</v>
      </c>
      <c r="DK6" s="11" t="s">
        <v>1123</v>
      </c>
      <c r="DL6" s="11" t="s">
        <v>1125</v>
      </c>
      <c r="DM6" s="11" t="s">
        <v>1123</v>
      </c>
      <c r="DN6" s="11" t="s">
        <v>1123</v>
      </c>
      <c r="DO6" s="11" t="s">
        <v>1123</v>
      </c>
      <c r="DP6" s="11" t="s">
        <v>1123</v>
      </c>
      <c r="DQ6" s="11" t="s">
        <v>1123</v>
      </c>
      <c r="DR6" s="11" t="s">
        <v>1123</v>
      </c>
      <c r="DS6" s="11" t="s">
        <v>1123</v>
      </c>
      <c r="DT6" s="11" t="s">
        <v>1125</v>
      </c>
      <c r="DU6" s="11" t="s">
        <v>1123</v>
      </c>
      <c r="DV6" s="11" t="s">
        <v>1123</v>
      </c>
      <c r="DW6" s="11" t="s">
        <v>1125</v>
      </c>
      <c r="DX6" s="11" t="s">
        <v>1124</v>
      </c>
    </row>
    <row r="7" spans="1:251" ht="128.5" customHeight="1" x14ac:dyDescent="0.2">
      <c r="A7" s="42"/>
      <c r="B7" s="43" t="s">
        <v>2175</v>
      </c>
      <c r="C7" s="41" t="s">
        <v>1208</v>
      </c>
      <c r="D7" s="41" t="s">
        <v>1209</v>
      </c>
      <c r="E7" s="41" t="s">
        <v>1127</v>
      </c>
      <c r="F7" s="41" t="s">
        <v>1210</v>
      </c>
      <c r="G7" s="41" t="s">
        <v>1211</v>
      </c>
      <c r="H7" s="41" t="s">
        <v>1212</v>
      </c>
      <c r="I7" s="41" t="s">
        <v>1131</v>
      </c>
      <c r="J7" s="41" t="s">
        <v>1213</v>
      </c>
      <c r="K7" s="41" t="s">
        <v>1214</v>
      </c>
      <c r="L7" s="41" t="s">
        <v>1215</v>
      </c>
      <c r="M7" s="41" t="s">
        <v>2176</v>
      </c>
      <c r="N7" s="44" t="s">
        <v>1216</v>
      </c>
      <c r="O7" s="41" t="s">
        <v>1217</v>
      </c>
      <c r="P7" s="41" t="s">
        <v>1213</v>
      </c>
      <c r="Q7" s="41" t="s">
        <v>1218</v>
      </c>
      <c r="R7" s="41" t="s">
        <v>1219</v>
      </c>
      <c r="S7" s="41" t="s">
        <v>1220</v>
      </c>
      <c r="T7" s="41" t="s">
        <v>1221</v>
      </c>
      <c r="U7" s="41" t="s">
        <v>1222</v>
      </c>
      <c r="V7" s="41" t="s">
        <v>1223</v>
      </c>
      <c r="W7" s="41" t="s">
        <v>1224</v>
      </c>
      <c r="X7" s="41" t="s">
        <v>2177</v>
      </c>
      <c r="Y7" s="41" t="s">
        <v>1226</v>
      </c>
      <c r="Z7" s="41" t="s">
        <v>1227</v>
      </c>
      <c r="AA7" s="41" t="s">
        <v>2178</v>
      </c>
      <c r="AB7" s="41" t="s">
        <v>2179</v>
      </c>
      <c r="AC7" s="41" t="s">
        <v>2180</v>
      </c>
      <c r="AD7" s="41" t="s">
        <v>1150</v>
      </c>
      <c r="AE7" s="41" t="s">
        <v>2181</v>
      </c>
      <c r="AF7" s="41" t="s">
        <v>2181</v>
      </c>
      <c r="AG7" s="41" t="s">
        <v>1230</v>
      </c>
      <c r="AH7" s="41" t="s">
        <v>1231</v>
      </c>
      <c r="AI7" s="41" t="s">
        <v>1232</v>
      </c>
      <c r="AJ7" s="41" t="s">
        <v>1233</v>
      </c>
      <c r="AK7" s="41" t="s">
        <v>2182</v>
      </c>
      <c r="AL7" s="41" t="s">
        <v>1234</v>
      </c>
      <c r="AM7" s="41" t="s">
        <v>1235</v>
      </c>
      <c r="AN7" s="41" t="s">
        <v>1236</v>
      </c>
      <c r="AO7" s="41" t="s">
        <v>1235</v>
      </c>
      <c r="AP7" s="41" t="s">
        <v>1237</v>
      </c>
      <c r="AQ7" s="41" t="s">
        <v>1237</v>
      </c>
      <c r="AR7" s="41" t="s">
        <v>1238</v>
      </c>
      <c r="AS7" s="41" t="s">
        <v>1162</v>
      </c>
      <c r="AT7" s="41" t="s">
        <v>1239</v>
      </c>
      <c r="AU7" s="41" t="s">
        <v>1239</v>
      </c>
      <c r="AV7" s="41" t="s">
        <v>1240</v>
      </c>
      <c r="AW7" s="41" t="s">
        <v>1241</v>
      </c>
      <c r="AX7" s="41" t="s">
        <v>1241</v>
      </c>
      <c r="AY7" s="41" t="s">
        <v>1242</v>
      </c>
      <c r="AZ7" s="41" t="s">
        <v>1243</v>
      </c>
      <c r="BA7" s="41" t="s">
        <v>1168</v>
      </c>
      <c r="BB7" s="41" t="s">
        <v>1244</v>
      </c>
      <c r="BC7" s="41" t="s">
        <v>1245</v>
      </c>
      <c r="BD7" s="41" t="s">
        <v>1246</v>
      </c>
      <c r="BE7" s="41" t="s">
        <v>1247</v>
      </c>
      <c r="BF7" s="41" t="s">
        <v>1248</v>
      </c>
      <c r="BG7" s="41" t="s">
        <v>1225</v>
      </c>
      <c r="BH7" s="41" t="s">
        <v>1249</v>
      </c>
      <c r="BI7" s="41" t="s">
        <v>1250</v>
      </c>
      <c r="BJ7" s="41" t="s">
        <v>1251</v>
      </c>
      <c r="BK7" s="41" t="s">
        <v>1252</v>
      </c>
      <c r="BL7" s="41" t="s">
        <v>1253</v>
      </c>
      <c r="BM7" s="41" t="s">
        <v>1254</v>
      </c>
      <c r="BN7" s="41" t="s">
        <v>1255</v>
      </c>
      <c r="BO7" s="41" t="s">
        <v>1182</v>
      </c>
      <c r="BP7" s="41" t="s">
        <v>2183</v>
      </c>
      <c r="BQ7" s="41" t="s">
        <v>1256</v>
      </c>
      <c r="BR7" s="41" t="s">
        <v>1257</v>
      </c>
      <c r="BS7" s="41" t="s">
        <v>1257</v>
      </c>
      <c r="BT7" s="41" t="s">
        <v>1186</v>
      </c>
      <c r="BU7" s="41" t="s">
        <v>1258</v>
      </c>
      <c r="BV7" s="41" t="s">
        <v>1259</v>
      </c>
      <c r="BW7" s="41" t="s">
        <v>1260</v>
      </c>
      <c r="BX7" s="41" t="s">
        <v>1261</v>
      </c>
      <c r="BY7" s="41" t="s">
        <v>1262</v>
      </c>
      <c r="BZ7" s="41" t="s">
        <v>2184</v>
      </c>
      <c r="CA7" s="41" t="s">
        <v>1263</v>
      </c>
      <c r="CB7" s="41" t="s">
        <v>1264</v>
      </c>
      <c r="CC7" s="41" t="s">
        <v>1264</v>
      </c>
      <c r="CD7" s="41" t="s">
        <v>1265</v>
      </c>
      <c r="CE7" s="41" t="s">
        <v>1266</v>
      </c>
      <c r="CF7" s="41" t="s">
        <v>1225</v>
      </c>
      <c r="CG7" s="11" t="s">
        <v>1198</v>
      </c>
      <c r="CH7" s="11" t="s">
        <v>1267</v>
      </c>
      <c r="CI7" s="11" t="s">
        <v>1268</v>
      </c>
      <c r="CJ7" s="11" t="s">
        <v>1269</v>
      </c>
      <c r="CK7" s="11" t="s">
        <v>1270</v>
      </c>
      <c r="CL7" s="11" t="s">
        <v>1271</v>
      </c>
      <c r="CM7" s="11" t="s">
        <v>1272</v>
      </c>
      <c r="CN7" s="11" t="s">
        <v>1273</v>
      </c>
      <c r="CO7" s="11" t="s">
        <v>1274</v>
      </c>
      <c r="CP7" s="11" t="s">
        <v>1205</v>
      </c>
      <c r="CQ7" s="11" t="s">
        <v>1206</v>
      </c>
      <c r="CR7" s="11" t="s">
        <v>1206</v>
      </c>
      <c r="CS7" s="11" t="s">
        <v>2565</v>
      </c>
      <c r="CT7" s="11" t="s">
        <v>1206</v>
      </c>
      <c r="CU7" s="11" t="s">
        <v>2426</v>
      </c>
      <c r="CV7" s="11" t="s">
        <v>1206</v>
      </c>
      <c r="CW7" s="11" t="s">
        <v>2612</v>
      </c>
      <c r="CX7" s="11" t="s">
        <v>2467</v>
      </c>
      <c r="CY7" s="11" t="s">
        <v>2615</v>
      </c>
      <c r="CZ7" s="11" t="s">
        <v>2617</v>
      </c>
      <c r="DA7" s="11" t="s">
        <v>2511</v>
      </c>
      <c r="DB7" s="11" t="s">
        <v>2647</v>
      </c>
      <c r="DC7" s="11" t="s">
        <v>2549</v>
      </c>
      <c r="DD7" s="11" t="s">
        <v>2575</v>
      </c>
      <c r="DE7" s="11" t="s">
        <v>2586</v>
      </c>
      <c r="DF7" s="11" t="s">
        <v>2621</v>
      </c>
      <c r="DG7" s="11" t="s">
        <v>2635</v>
      </c>
      <c r="DH7" s="11" t="s">
        <v>2660</v>
      </c>
      <c r="DI7" s="11" t="s">
        <v>2678</v>
      </c>
      <c r="DJ7" s="11" t="s">
        <v>2701</v>
      </c>
      <c r="DK7" s="11" t="s">
        <v>2720</v>
      </c>
      <c r="DL7" s="11" t="s">
        <v>1206</v>
      </c>
      <c r="DM7" s="11" t="s">
        <v>2753</v>
      </c>
      <c r="DN7" s="11" t="s">
        <v>2771</v>
      </c>
      <c r="DO7" s="11" t="s">
        <v>2794</v>
      </c>
      <c r="DP7" s="11" t="s">
        <v>2807</v>
      </c>
      <c r="DQ7" s="11" t="s">
        <v>2824</v>
      </c>
      <c r="DR7" s="11" t="s">
        <v>2753</v>
      </c>
      <c r="DS7" s="11" t="s">
        <v>2753</v>
      </c>
      <c r="DT7" s="11" t="s">
        <v>2863</v>
      </c>
      <c r="DU7" s="11" t="s">
        <v>2881</v>
      </c>
      <c r="DV7" s="11" t="s">
        <v>2900</v>
      </c>
      <c r="DW7" s="11" t="s">
        <v>2913</v>
      </c>
      <c r="DX7" s="11" t="s">
        <v>2931</v>
      </c>
    </row>
    <row r="8" spans="1:251" ht="30.75" customHeight="1" x14ac:dyDescent="0.2">
      <c r="A8" s="42"/>
      <c r="B8" s="43" t="s">
        <v>1275</v>
      </c>
      <c r="C8" s="41" t="s">
        <v>1124</v>
      </c>
      <c r="D8" s="41" t="s">
        <v>1124</v>
      </c>
      <c r="E8" s="41" t="s">
        <v>1124</v>
      </c>
      <c r="F8" s="41" t="s">
        <v>1123</v>
      </c>
      <c r="G8" s="41" t="s">
        <v>1124</v>
      </c>
      <c r="H8" s="41" t="s">
        <v>1124</v>
      </c>
      <c r="I8" s="41" t="s">
        <v>1123</v>
      </c>
      <c r="J8" s="41" t="s">
        <v>1124</v>
      </c>
      <c r="K8" s="41" t="s">
        <v>1124</v>
      </c>
      <c r="L8" s="41" t="s">
        <v>1124</v>
      </c>
      <c r="M8" s="41" t="s">
        <v>1124</v>
      </c>
      <c r="N8" s="41" t="s">
        <v>1124</v>
      </c>
      <c r="O8" s="41" t="s">
        <v>1123</v>
      </c>
      <c r="P8" s="41" t="s">
        <v>1125</v>
      </c>
      <c r="Q8" s="41" t="s">
        <v>1124</v>
      </c>
      <c r="R8" s="41" t="s">
        <v>1124</v>
      </c>
      <c r="S8" s="41" t="s">
        <v>1124</v>
      </c>
      <c r="T8" s="41" t="s">
        <v>1124</v>
      </c>
      <c r="U8" s="41" t="s">
        <v>1125</v>
      </c>
      <c r="V8" s="41" t="s">
        <v>1124</v>
      </c>
      <c r="W8" s="41" t="s">
        <v>1124</v>
      </c>
      <c r="X8" s="41" t="s">
        <v>1125</v>
      </c>
      <c r="Y8" s="41" t="s">
        <v>1124</v>
      </c>
      <c r="Z8" s="41" t="s">
        <v>1124</v>
      </c>
      <c r="AA8" s="41" t="s">
        <v>1124</v>
      </c>
      <c r="AB8" s="41" t="s">
        <v>1125</v>
      </c>
      <c r="AC8" s="41" t="s">
        <v>1124</v>
      </c>
      <c r="AD8" s="41" t="s">
        <v>1125</v>
      </c>
      <c r="AE8" s="41" t="s">
        <v>1125</v>
      </c>
      <c r="AF8" s="41" t="s">
        <v>1125</v>
      </c>
      <c r="AG8" s="41" t="s">
        <v>1124</v>
      </c>
      <c r="AH8" s="41" t="s">
        <v>1125</v>
      </c>
      <c r="AI8" s="41" t="s">
        <v>1124</v>
      </c>
      <c r="AJ8" s="41" t="s">
        <v>1124</v>
      </c>
      <c r="AK8" s="41" t="s">
        <v>1125</v>
      </c>
      <c r="AL8" s="41" t="s">
        <v>1124</v>
      </c>
      <c r="AM8" s="41" t="s">
        <v>1125</v>
      </c>
      <c r="AN8" s="41" t="s">
        <v>1124</v>
      </c>
      <c r="AO8" s="41" t="s">
        <v>1125</v>
      </c>
      <c r="AP8" s="41" t="s">
        <v>1125</v>
      </c>
      <c r="AQ8" s="41" t="s">
        <v>1124</v>
      </c>
      <c r="AR8" s="41" t="s">
        <v>1124</v>
      </c>
      <c r="AS8" s="41" t="s">
        <v>1125</v>
      </c>
      <c r="AT8" s="41" t="s">
        <v>1125</v>
      </c>
      <c r="AU8" s="41" t="s">
        <v>1123</v>
      </c>
      <c r="AV8" s="41" t="s">
        <v>1123</v>
      </c>
      <c r="AW8" s="41" t="s">
        <v>1124</v>
      </c>
      <c r="AX8" s="41" t="s">
        <v>1124</v>
      </c>
      <c r="AY8" s="41" t="s">
        <v>1124</v>
      </c>
      <c r="AZ8" s="41" t="s">
        <v>1124</v>
      </c>
      <c r="BA8" s="41" t="s">
        <v>1124</v>
      </c>
      <c r="BB8" s="41" t="s">
        <v>1125</v>
      </c>
      <c r="BC8" s="41" t="s">
        <v>1124</v>
      </c>
      <c r="BD8" s="41" t="s">
        <v>1124</v>
      </c>
      <c r="BE8" s="41" t="s">
        <v>1124</v>
      </c>
      <c r="BF8" s="41" t="s">
        <v>1124</v>
      </c>
      <c r="BG8" s="41" t="s">
        <v>1124</v>
      </c>
      <c r="BH8" s="41" t="s">
        <v>1124</v>
      </c>
      <c r="BI8" s="41" t="s">
        <v>1124</v>
      </c>
      <c r="BJ8" s="41" t="s">
        <v>1125</v>
      </c>
      <c r="BK8" s="41" t="s">
        <v>1125</v>
      </c>
      <c r="BL8" s="41" t="s">
        <v>1125</v>
      </c>
      <c r="BM8" s="41" t="s">
        <v>1124</v>
      </c>
      <c r="BN8" s="41" t="s">
        <v>1124</v>
      </c>
      <c r="BO8" s="41" t="s">
        <v>1124</v>
      </c>
      <c r="BP8" s="41" t="s">
        <v>1125</v>
      </c>
      <c r="BQ8" s="41" t="s">
        <v>1124</v>
      </c>
      <c r="BR8" s="41" t="s">
        <v>1125</v>
      </c>
      <c r="BS8" s="41" t="s">
        <v>1125</v>
      </c>
      <c r="BT8" s="41" t="s">
        <v>1124</v>
      </c>
      <c r="BU8" s="41" t="s">
        <v>1124</v>
      </c>
      <c r="BV8" s="41" t="s">
        <v>1124</v>
      </c>
      <c r="BW8" s="41" t="s">
        <v>1124</v>
      </c>
      <c r="BX8" s="41" t="s">
        <v>1125</v>
      </c>
      <c r="BY8" s="41" t="s">
        <v>1124</v>
      </c>
      <c r="BZ8" s="41" t="s">
        <v>1124</v>
      </c>
      <c r="CA8" s="41" t="s">
        <v>1124</v>
      </c>
      <c r="CB8" s="41" t="s">
        <v>1124</v>
      </c>
      <c r="CC8" s="41" t="s">
        <v>1124</v>
      </c>
      <c r="CD8" s="41" t="s">
        <v>1124</v>
      </c>
      <c r="CE8" s="41" t="s">
        <v>1124</v>
      </c>
      <c r="CF8" s="11" t="s">
        <v>1124</v>
      </c>
      <c r="CG8" s="11" t="s">
        <v>1125</v>
      </c>
      <c r="CH8" s="11" t="s">
        <v>1124</v>
      </c>
      <c r="CI8" s="11" t="s">
        <v>1125</v>
      </c>
      <c r="CJ8" s="11" t="s">
        <v>1124</v>
      </c>
      <c r="CK8" s="11" t="s">
        <v>1124</v>
      </c>
      <c r="CL8" s="11" t="s">
        <v>1125</v>
      </c>
      <c r="CM8" s="11" t="s">
        <v>1125</v>
      </c>
      <c r="CN8" s="11" t="s">
        <v>1124</v>
      </c>
      <c r="CO8" s="11" t="s">
        <v>1124</v>
      </c>
      <c r="CP8" s="11" t="s">
        <v>1124</v>
      </c>
      <c r="CQ8" s="11" t="s">
        <v>1125</v>
      </c>
      <c r="CR8" s="11" t="s">
        <v>1124</v>
      </c>
      <c r="CS8" s="11" t="s">
        <v>1125</v>
      </c>
      <c r="CT8" s="11" t="s">
        <v>1124</v>
      </c>
      <c r="CU8" s="11" t="s">
        <v>1124</v>
      </c>
      <c r="CV8" s="11" t="s">
        <v>1124</v>
      </c>
      <c r="CW8" s="11" t="s">
        <v>1125</v>
      </c>
      <c r="CX8" s="11" t="s">
        <v>1124</v>
      </c>
      <c r="CY8" s="11" t="s">
        <v>1124</v>
      </c>
      <c r="CZ8" s="11" t="s">
        <v>1125</v>
      </c>
      <c r="DA8" s="11" t="s">
        <v>1124</v>
      </c>
      <c r="DB8" s="11" t="s">
        <v>1124</v>
      </c>
      <c r="DC8" s="11" t="s">
        <v>1124</v>
      </c>
      <c r="DD8" s="11" t="s">
        <v>1125</v>
      </c>
      <c r="DE8" s="11" t="s">
        <v>1124</v>
      </c>
      <c r="DF8" s="11" t="s">
        <v>1124</v>
      </c>
      <c r="DG8" s="11" t="s">
        <v>1125</v>
      </c>
      <c r="DH8" s="11" t="s">
        <v>1124</v>
      </c>
      <c r="DI8" s="11" t="s">
        <v>1124</v>
      </c>
      <c r="DJ8" s="11" t="s">
        <v>1124</v>
      </c>
      <c r="DK8" s="11" t="s">
        <v>1124</v>
      </c>
      <c r="DL8" s="11" t="s">
        <v>1124</v>
      </c>
      <c r="DM8" s="11" t="s">
        <v>1124</v>
      </c>
      <c r="DN8" s="11" t="s">
        <v>1125</v>
      </c>
      <c r="DO8" s="11" t="s">
        <v>1125</v>
      </c>
      <c r="DP8" s="11" t="s">
        <v>1125</v>
      </c>
      <c r="DQ8" s="11" t="s">
        <v>1124</v>
      </c>
      <c r="DR8" s="11" t="s">
        <v>1124</v>
      </c>
      <c r="DS8" s="11" t="s">
        <v>1124</v>
      </c>
      <c r="DT8" s="11" t="s">
        <v>1125</v>
      </c>
      <c r="DU8" s="11" t="s">
        <v>1124</v>
      </c>
      <c r="DV8" s="11" t="s">
        <v>1125</v>
      </c>
      <c r="DW8" s="11" t="s">
        <v>1125</v>
      </c>
      <c r="DX8" s="11" t="s">
        <v>1125</v>
      </c>
    </row>
    <row r="9" spans="1:251" ht="111.75" customHeight="1" x14ac:dyDescent="0.2">
      <c r="A9" s="42"/>
      <c r="B9" s="43" t="s">
        <v>2185</v>
      </c>
      <c r="C9" s="41" t="s">
        <v>1276</v>
      </c>
      <c r="D9" s="41" t="s">
        <v>1277</v>
      </c>
      <c r="E9" s="41" t="s">
        <v>1278</v>
      </c>
      <c r="F9" s="41" t="s">
        <v>1279</v>
      </c>
      <c r="G9" s="41" t="s">
        <v>1280</v>
      </c>
      <c r="H9" s="41" t="s">
        <v>1281</v>
      </c>
      <c r="I9" s="41" t="s">
        <v>1282</v>
      </c>
      <c r="J9" s="41" t="s">
        <v>1283</v>
      </c>
      <c r="K9" s="41" t="s">
        <v>1284</v>
      </c>
      <c r="L9" s="41" t="s">
        <v>1285</v>
      </c>
      <c r="M9" s="41" t="s">
        <v>1286</v>
      </c>
      <c r="N9" s="41" t="s">
        <v>1287</v>
      </c>
      <c r="O9" s="41" t="s">
        <v>1288</v>
      </c>
      <c r="P9" s="41" t="s">
        <v>1289</v>
      </c>
      <c r="Q9" s="41" t="s">
        <v>1290</v>
      </c>
      <c r="R9" s="41" t="s">
        <v>1291</v>
      </c>
      <c r="S9" s="41" t="s">
        <v>1292</v>
      </c>
      <c r="T9" s="41" t="s">
        <v>1293</v>
      </c>
      <c r="U9" s="41" t="s">
        <v>1294</v>
      </c>
      <c r="V9" s="41" t="s">
        <v>2186</v>
      </c>
      <c r="W9" s="41" t="s">
        <v>1295</v>
      </c>
      <c r="X9" s="41" t="s">
        <v>1296</v>
      </c>
      <c r="Y9" s="41" t="s">
        <v>1297</v>
      </c>
      <c r="Z9" s="41" t="s">
        <v>1298</v>
      </c>
      <c r="AA9" s="41" t="s">
        <v>1299</v>
      </c>
      <c r="AB9" s="41" t="s">
        <v>1300</v>
      </c>
      <c r="AC9" s="41" t="s">
        <v>1301</v>
      </c>
      <c r="AD9" s="41" t="s">
        <v>1302</v>
      </c>
      <c r="AE9" s="41" t="s">
        <v>1302</v>
      </c>
      <c r="AF9" s="41" t="s">
        <v>1302</v>
      </c>
      <c r="AG9" s="41" t="s">
        <v>1303</v>
      </c>
      <c r="AH9" s="41" t="s">
        <v>1294</v>
      </c>
      <c r="AI9" s="41" t="s">
        <v>1304</v>
      </c>
      <c r="AJ9" s="41" t="s">
        <v>1305</v>
      </c>
      <c r="AK9" s="41" t="s">
        <v>1306</v>
      </c>
      <c r="AL9" s="41" t="s">
        <v>1307</v>
      </c>
      <c r="AM9" s="41" t="s">
        <v>1308</v>
      </c>
      <c r="AN9" s="41" t="s">
        <v>2187</v>
      </c>
      <c r="AO9" s="41" t="s">
        <v>1309</v>
      </c>
      <c r="AP9" s="41" t="s">
        <v>1309</v>
      </c>
      <c r="AQ9" s="41" t="s">
        <v>1310</v>
      </c>
      <c r="AR9" s="41" t="s">
        <v>1311</v>
      </c>
      <c r="AS9" s="41" t="s">
        <v>1309</v>
      </c>
      <c r="AT9" s="41" t="s">
        <v>2188</v>
      </c>
      <c r="AU9" s="11" t="s">
        <v>2189</v>
      </c>
      <c r="AV9" s="41" t="s">
        <v>2190</v>
      </c>
      <c r="AW9" s="41" t="s">
        <v>1312</v>
      </c>
      <c r="AX9" s="41" t="s">
        <v>1313</v>
      </c>
      <c r="AY9" s="41" t="s">
        <v>1314</v>
      </c>
      <c r="AZ9" s="41" t="s">
        <v>1315</v>
      </c>
      <c r="BA9" s="41" t="s">
        <v>1316</v>
      </c>
      <c r="BB9" s="41" t="s">
        <v>1317</v>
      </c>
      <c r="BC9" s="41" t="s">
        <v>1318</v>
      </c>
      <c r="BD9" s="41" t="s">
        <v>1319</v>
      </c>
      <c r="BE9" s="41" t="s">
        <v>1320</v>
      </c>
      <c r="BF9" s="41" t="s">
        <v>1321</v>
      </c>
      <c r="BG9" s="41" t="s">
        <v>1322</v>
      </c>
      <c r="BH9" s="41" t="s">
        <v>1323</v>
      </c>
      <c r="BI9" s="41" t="s">
        <v>1324</v>
      </c>
      <c r="BJ9" s="41" t="s">
        <v>1325</v>
      </c>
      <c r="BK9" s="41" t="s">
        <v>1326</v>
      </c>
      <c r="BL9" s="41" t="s">
        <v>1325</v>
      </c>
      <c r="BM9" s="41" t="s">
        <v>1327</v>
      </c>
      <c r="BN9" s="41" t="s">
        <v>1328</v>
      </c>
      <c r="BO9" s="41" t="s">
        <v>1329</v>
      </c>
      <c r="BP9" s="41" t="s">
        <v>1330</v>
      </c>
      <c r="BQ9" s="41" t="s">
        <v>1331</v>
      </c>
      <c r="BR9" s="41" t="s">
        <v>1325</v>
      </c>
      <c r="BS9" s="41" t="s">
        <v>1325</v>
      </c>
      <c r="BT9" s="41" t="s">
        <v>1332</v>
      </c>
      <c r="BU9" s="41" t="s">
        <v>1333</v>
      </c>
      <c r="BV9" s="41" t="s">
        <v>2191</v>
      </c>
      <c r="BW9" s="41" t="s">
        <v>1334</v>
      </c>
      <c r="BX9" s="41" t="s">
        <v>1335</v>
      </c>
      <c r="BY9" s="41" t="s">
        <v>2192</v>
      </c>
      <c r="BZ9" s="41" t="s">
        <v>1336</v>
      </c>
      <c r="CA9" s="41" t="s">
        <v>1337</v>
      </c>
      <c r="CB9" s="41" t="s">
        <v>2193</v>
      </c>
      <c r="CC9" s="41" t="s">
        <v>2194</v>
      </c>
      <c r="CD9" s="41" t="s">
        <v>1338</v>
      </c>
      <c r="CE9" s="41" t="s">
        <v>1339</v>
      </c>
      <c r="CF9" s="11" t="s">
        <v>1340</v>
      </c>
      <c r="CG9" s="11" t="s">
        <v>1341</v>
      </c>
      <c r="CH9" s="11" t="s">
        <v>1342</v>
      </c>
      <c r="CI9" s="11" t="s">
        <v>1306</v>
      </c>
      <c r="CJ9" s="11" t="s">
        <v>1343</v>
      </c>
      <c r="CK9" s="11" t="s">
        <v>1344</v>
      </c>
      <c r="CL9" s="11" t="s">
        <v>1345</v>
      </c>
      <c r="CM9" s="11" t="s">
        <v>1346</v>
      </c>
      <c r="CN9" s="11" t="s">
        <v>1347</v>
      </c>
      <c r="CO9" s="11" t="s">
        <v>1348</v>
      </c>
      <c r="CP9" s="11" t="s">
        <v>1349</v>
      </c>
      <c r="CQ9" s="11" t="s">
        <v>1350</v>
      </c>
      <c r="CR9" s="11" t="s">
        <v>2378</v>
      </c>
      <c r="CS9" s="11" t="s">
        <v>2566</v>
      </c>
      <c r="CT9" s="11" t="s">
        <v>2403</v>
      </c>
      <c r="CU9" s="11" t="s">
        <v>2427</v>
      </c>
      <c r="CV9" s="11" t="s">
        <v>2438</v>
      </c>
      <c r="CW9" s="11" t="s">
        <v>2454</v>
      </c>
      <c r="CX9" s="11" t="s">
        <v>2468</v>
      </c>
      <c r="CY9" s="11" t="s">
        <v>2485</v>
      </c>
      <c r="CZ9" s="11" t="s">
        <v>2500</v>
      </c>
      <c r="DA9" s="11" t="s">
        <v>2512</v>
      </c>
      <c r="DB9" s="11" t="s">
        <v>2533</v>
      </c>
      <c r="DC9" s="11" t="s">
        <v>2550</v>
      </c>
      <c r="DD9" s="11" t="s">
        <v>2576</v>
      </c>
      <c r="DE9" s="11" t="s">
        <v>2587</v>
      </c>
      <c r="DF9" s="11" t="s">
        <v>2622</v>
      </c>
      <c r="DG9" s="11" t="s">
        <v>2637</v>
      </c>
      <c r="DH9" s="11" t="s">
        <v>2661</v>
      </c>
      <c r="DI9" s="11" t="s">
        <v>2679</v>
      </c>
      <c r="DJ9" s="11" t="s">
        <v>2702</v>
      </c>
      <c r="DK9" s="11" t="s">
        <v>2721</v>
      </c>
      <c r="DL9" s="11" t="s">
        <v>2737</v>
      </c>
      <c r="DM9" s="11" t="s">
        <v>2754</v>
      </c>
      <c r="DN9" s="11" t="s">
        <v>2772</v>
      </c>
      <c r="DO9" s="11" t="s">
        <v>2786</v>
      </c>
      <c r="DP9" s="11" t="s">
        <v>1309</v>
      </c>
      <c r="DQ9" s="11" t="s">
        <v>2825</v>
      </c>
      <c r="DR9" s="11" t="s">
        <v>2936</v>
      </c>
      <c r="DS9" s="11" t="s">
        <v>2935</v>
      </c>
      <c r="DT9" s="11" t="s">
        <v>2933</v>
      </c>
      <c r="DU9" s="11" t="s">
        <v>2882</v>
      </c>
      <c r="DV9" s="11" t="s">
        <v>2901</v>
      </c>
      <c r="DW9" s="11" t="s">
        <v>1309</v>
      </c>
      <c r="DX9" s="11" t="s">
        <v>1309</v>
      </c>
    </row>
    <row r="10" spans="1:251" ht="16" x14ac:dyDescent="0.2">
      <c r="A10" s="42"/>
      <c r="B10" s="43" t="s">
        <v>1351</v>
      </c>
      <c r="C10" s="41" t="s">
        <v>80</v>
      </c>
      <c r="D10" s="41" t="s">
        <v>56</v>
      </c>
      <c r="E10" s="41" t="s">
        <v>80</v>
      </c>
      <c r="F10" s="41" t="s">
        <v>89</v>
      </c>
      <c r="G10" s="41" t="s">
        <v>80</v>
      </c>
      <c r="H10" s="41" t="s">
        <v>80</v>
      </c>
      <c r="I10" s="41" t="s">
        <v>56</v>
      </c>
      <c r="J10" s="41" t="s">
        <v>56</v>
      </c>
      <c r="K10" s="41" t="s">
        <v>80</v>
      </c>
      <c r="L10" s="41" t="s">
        <v>80</v>
      </c>
      <c r="M10" s="41" t="s">
        <v>56</v>
      </c>
      <c r="N10" s="41" t="s">
        <v>80</v>
      </c>
      <c r="O10" s="41" t="s">
        <v>56</v>
      </c>
      <c r="P10" s="41" t="s">
        <v>56</v>
      </c>
      <c r="Q10" s="41" t="s">
        <v>80</v>
      </c>
      <c r="R10" s="41" t="s">
        <v>89</v>
      </c>
      <c r="S10" s="41" t="s">
        <v>89</v>
      </c>
      <c r="T10" s="41" t="s">
        <v>56</v>
      </c>
      <c r="U10" s="41" t="s">
        <v>80</v>
      </c>
      <c r="V10" s="41" t="s">
        <v>80</v>
      </c>
      <c r="W10" s="41" t="s">
        <v>89</v>
      </c>
      <c r="X10" s="41" t="s">
        <v>80</v>
      </c>
      <c r="Y10" s="41" t="s">
        <v>89</v>
      </c>
      <c r="Z10" s="41" t="s">
        <v>80</v>
      </c>
      <c r="AA10" s="41" t="s">
        <v>80</v>
      </c>
      <c r="AB10" s="41" t="s">
        <v>80</v>
      </c>
      <c r="AC10" s="41" t="s">
        <v>56</v>
      </c>
      <c r="AD10" s="41" t="s">
        <v>80</v>
      </c>
      <c r="AE10" s="41" t="s">
        <v>56</v>
      </c>
      <c r="AF10" s="41" t="s">
        <v>56</v>
      </c>
      <c r="AG10" s="41" t="s">
        <v>80</v>
      </c>
      <c r="AH10" s="41" t="s">
        <v>56</v>
      </c>
      <c r="AI10" s="41" t="s">
        <v>80</v>
      </c>
      <c r="AJ10" s="41" t="s">
        <v>80</v>
      </c>
      <c r="AK10" s="41" t="s">
        <v>56</v>
      </c>
      <c r="AL10" s="41" t="s">
        <v>80</v>
      </c>
      <c r="AM10" s="41" t="s">
        <v>56</v>
      </c>
      <c r="AN10" s="41" t="s">
        <v>80</v>
      </c>
      <c r="AO10" s="41" t="s">
        <v>56</v>
      </c>
      <c r="AP10" s="41" t="s">
        <v>56</v>
      </c>
      <c r="AQ10" s="41" t="s">
        <v>56</v>
      </c>
      <c r="AR10" s="41" t="s">
        <v>56</v>
      </c>
      <c r="AS10" s="41" t="s">
        <v>80</v>
      </c>
      <c r="AT10" s="41" t="s">
        <v>56</v>
      </c>
      <c r="AU10" s="41" t="s">
        <v>89</v>
      </c>
      <c r="AV10" s="41" t="s">
        <v>89</v>
      </c>
      <c r="AW10" s="41" t="s">
        <v>80</v>
      </c>
      <c r="AX10" s="41" t="s">
        <v>80</v>
      </c>
      <c r="AY10" s="41" t="s">
        <v>56</v>
      </c>
      <c r="AZ10" s="41" t="s">
        <v>80</v>
      </c>
      <c r="BA10" s="41" t="s">
        <v>80</v>
      </c>
      <c r="BB10" s="41" t="s">
        <v>56</v>
      </c>
      <c r="BC10" s="41" t="s">
        <v>80</v>
      </c>
      <c r="BD10" s="41" t="s">
        <v>56</v>
      </c>
      <c r="BE10" s="41" t="s">
        <v>89</v>
      </c>
      <c r="BF10" s="41" t="s">
        <v>80</v>
      </c>
      <c r="BG10" s="41" t="s">
        <v>56</v>
      </c>
      <c r="BH10" s="41" t="s">
        <v>80</v>
      </c>
      <c r="BI10" s="41" t="s">
        <v>89</v>
      </c>
      <c r="BJ10" s="41" t="s">
        <v>80</v>
      </c>
      <c r="BK10" s="41" t="s">
        <v>80</v>
      </c>
      <c r="BL10" s="41" t="s">
        <v>80</v>
      </c>
      <c r="BM10" s="41" t="s">
        <v>56</v>
      </c>
      <c r="BN10" s="41" t="s">
        <v>80</v>
      </c>
      <c r="BO10" s="41" t="s">
        <v>80</v>
      </c>
      <c r="BP10" s="41" t="s">
        <v>89</v>
      </c>
      <c r="BQ10" s="41" t="s">
        <v>56</v>
      </c>
      <c r="BR10" s="41" t="s">
        <v>80</v>
      </c>
      <c r="BS10" s="41" t="s">
        <v>80</v>
      </c>
      <c r="BT10" s="41" t="s">
        <v>80</v>
      </c>
      <c r="BU10" s="41" t="s">
        <v>56</v>
      </c>
      <c r="BV10" s="41" t="s">
        <v>80</v>
      </c>
      <c r="BW10" s="41" t="s">
        <v>80</v>
      </c>
      <c r="BX10" s="41" t="s">
        <v>80</v>
      </c>
      <c r="BY10" s="41" t="s">
        <v>80</v>
      </c>
      <c r="BZ10" s="41" t="s">
        <v>56</v>
      </c>
      <c r="CA10" s="41" t="s">
        <v>80</v>
      </c>
      <c r="CB10" s="41" t="s">
        <v>56</v>
      </c>
      <c r="CC10" s="41" t="s">
        <v>56</v>
      </c>
      <c r="CD10" s="41" t="s">
        <v>80</v>
      </c>
      <c r="CE10" s="41" t="s">
        <v>80</v>
      </c>
      <c r="CF10" s="41" t="s">
        <v>56</v>
      </c>
      <c r="CG10" s="41" t="s">
        <v>80</v>
      </c>
      <c r="CH10" s="41" t="s">
        <v>80</v>
      </c>
      <c r="CI10" s="41" t="s">
        <v>80</v>
      </c>
      <c r="CJ10" s="41" t="s">
        <v>56</v>
      </c>
      <c r="CK10" s="41" t="s">
        <v>56</v>
      </c>
      <c r="CL10" s="41" t="s">
        <v>80</v>
      </c>
      <c r="CM10" s="41" t="s">
        <v>80</v>
      </c>
      <c r="CN10" s="41" t="s">
        <v>80</v>
      </c>
      <c r="CO10" s="41" t="s">
        <v>80</v>
      </c>
      <c r="CP10" s="41" t="s">
        <v>80</v>
      </c>
      <c r="CQ10" s="41" t="s">
        <v>56</v>
      </c>
      <c r="CR10" s="41" t="s">
        <v>56</v>
      </c>
      <c r="CS10" s="41" t="s">
        <v>80</v>
      </c>
      <c r="CT10" s="41" t="s">
        <v>56</v>
      </c>
      <c r="CU10" s="41" t="s">
        <v>80</v>
      </c>
      <c r="CV10" s="41" t="s">
        <v>56</v>
      </c>
      <c r="CW10" s="41" t="s">
        <v>80</v>
      </c>
      <c r="CX10" s="41" t="s">
        <v>80</v>
      </c>
      <c r="CY10" s="41" t="s">
        <v>80</v>
      </c>
      <c r="CZ10" s="41" t="s">
        <v>56</v>
      </c>
      <c r="DA10" s="41" t="s">
        <v>80</v>
      </c>
      <c r="DB10" s="41" t="s">
        <v>80</v>
      </c>
      <c r="DC10" s="41" t="s">
        <v>80</v>
      </c>
      <c r="DD10" s="41" t="s">
        <v>80</v>
      </c>
      <c r="DE10" s="41" t="s">
        <v>80</v>
      </c>
      <c r="DF10" s="41" t="s">
        <v>80</v>
      </c>
      <c r="DG10" s="41" t="s">
        <v>80</v>
      </c>
      <c r="DH10" s="41" t="s">
        <v>56</v>
      </c>
      <c r="DI10" s="41" t="s">
        <v>80</v>
      </c>
      <c r="DJ10" s="41" t="s">
        <v>80</v>
      </c>
      <c r="DK10" s="41" t="s">
        <v>80</v>
      </c>
      <c r="DL10" s="41" t="s">
        <v>56</v>
      </c>
      <c r="DM10" s="41" t="s">
        <v>80</v>
      </c>
      <c r="DN10" s="41" t="s">
        <v>80</v>
      </c>
      <c r="DO10" s="41" t="s">
        <v>80</v>
      </c>
      <c r="DP10" s="41" t="s">
        <v>80</v>
      </c>
      <c r="DQ10" s="41" t="s">
        <v>80</v>
      </c>
      <c r="DR10" s="41" t="s">
        <v>80</v>
      </c>
      <c r="DS10" s="41" t="s">
        <v>80</v>
      </c>
      <c r="DT10" s="41" t="s">
        <v>56</v>
      </c>
      <c r="DU10" s="41" t="s">
        <v>80</v>
      </c>
      <c r="DV10" s="41" t="s">
        <v>80</v>
      </c>
      <c r="DW10" s="41" t="s">
        <v>56</v>
      </c>
      <c r="DX10" s="41" t="s">
        <v>89</v>
      </c>
      <c r="DY10" s="41" t="s">
        <v>3</v>
      </c>
      <c r="DZ10" s="41" t="s">
        <v>3</v>
      </c>
      <c r="EA10" s="41" t="s">
        <v>3</v>
      </c>
      <c r="EB10" s="41" t="s">
        <v>3</v>
      </c>
      <c r="EC10" s="41" t="s">
        <v>3</v>
      </c>
      <c r="ED10" s="41" t="s">
        <v>3</v>
      </c>
      <c r="EE10" s="41" t="s">
        <v>3</v>
      </c>
      <c r="EF10" s="41" t="s">
        <v>3</v>
      </c>
      <c r="EG10" s="41" t="s">
        <v>3</v>
      </c>
      <c r="EH10" s="41" t="s">
        <v>3</v>
      </c>
      <c r="EI10" s="41" t="s">
        <v>3</v>
      </c>
      <c r="EJ10" s="41" t="s">
        <v>3</v>
      </c>
      <c r="EK10" s="41" t="s">
        <v>3</v>
      </c>
      <c r="EL10" s="41" t="s">
        <v>3</v>
      </c>
      <c r="EM10" s="41" t="s">
        <v>3</v>
      </c>
      <c r="EN10" s="41" t="s">
        <v>3</v>
      </c>
      <c r="EO10" s="41" t="s">
        <v>3</v>
      </c>
      <c r="EP10" s="41" t="s">
        <v>3</v>
      </c>
      <c r="EQ10" s="41" t="s">
        <v>3</v>
      </c>
      <c r="ER10" s="41" t="s">
        <v>3</v>
      </c>
      <c r="ES10" s="41" t="s">
        <v>3</v>
      </c>
      <c r="ET10" s="41" t="s">
        <v>3</v>
      </c>
      <c r="EU10" s="41" t="s">
        <v>3</v>
      </c>
      <c r="EV10" s="41" t="s">
        <v>3</v>
      </c>
      <c r="EW10" s="41" t="s">
        <v>3</v>
      </c>
      <c r="EX10" s="41" t="s">
        <v>3</v>
      </c>
      <c r="EY10" s="41" t="s">
        <v>3</v>
      </c>
      <c r="EZ10" s="41" t="s">
        <v>3</v>
      </c>
      <c r="FA10" s="41" t="s">
        <v>3</v>
      </c>
      <c r="FB10" s="41" t="s">
        <v>3</v>
      </c>
      <c r="FC10" s="41" t="s">
        <v>3</v>
      </c>
      <c r="FD10" s="41" t="s">
        <v>3</v>
      </c>
      <c r="FE10" s="41" t="s">
        <v>3</v>
      </c>
      <c r="FF10" s="41" t="s">
        <v>3</v>
      </c>
      <c r="FG10" s="41" t="s">
        <v>3</v>
      </c>
      <c r="FH10" s="41" t="s">
        <v>3</v>
      </c>
      <c r="FI10" s="41" t="s">
        <v>3</v>
      </c>
      <c r="FJ10" s="41" t="s">
        <v>3</v>
      </c>
      <c r="FK10" s="41" t="s">
        <v>3</v>
      </c>
      <c r="FL10" s="41" t="s">
        <v>3</v>
      </c>
      <c r="FM10" s="41" t="s">
        <v>3</v>
      </c>
      <c r="FN10" s="41" t="s">
        <v>3</v>
      </c>
      <c r="FO10" s="41" t="s">
        <v>3</v>
      </c>
      <c r="FP10" s="41" t="s">
        <v>3</v>
      </c>
      <c r="FQ10" s="41" t="s">
        <v>3</v>
      </c>
      <c r="FR10" s="41" t="s">
        <v>3</v>
      </c>
      <c r="FS10" s="41" t="s">
        <v>3</v>
      </c>
      <c r="FT10" s="41" t="s">
        <v>3</v>
      </c>
      <c r="FU10" s="41" t="s">
        <v>3</v>
      </c>
      <c r="FV10" s="41" t="s">
        <v>3</v>
      </c>
      <c r="FW10" s="41" t="s">
        <v>3</v>
      </c>
      <c r="FX10" s="41" t="s">
        <v>3</v>
      </c>
      <c r="FY10" s="41" t="s">
        <v>3</v>
      </c>
      <c r="FZ10" s="41" t="s">
        <v>3</v>
      </c>
      <c r="GA10" s="41" t="s">
        <v>3</v>
      </c>
      <c r="GB10" s="41" t="s">
        <v>3</v>
      </c>
      <c r="GC10" s="41" t="s">
        <v>3</v>
      </c>
      <c r="GD10" s="41" t="s">
        <v>3</v>
      </c>
      <c r="GE10" s="41" t="s">
        <v>3</v>
      </c>
      <c r="GF10" s="41" t="s">
        <v>3</v>
      </c>
      <c r="GG10" s="41" t="s">
        <v>3</v>
      </c>
      <c r="GH10" s="41" t="s">
        <v>3</v>
      </c>
      <c r="GI10" s="41" t="s">
        <v>3</v>
      </c>
      <c r="GJ10" s="41" t="s">
        <v>3</v>
      </c>
      <c r="GK10" s="41" t="s">
        <v>3</v>
      </c>
      <c r="GL10" s="41" t="s">
        <v>3</v>
      </c>
      <c r="GM10" s="41" t="s">
        <v>3</v>
      </c>
      <c r="GN10" s="41" t="s">
        <v>3</v>
      </c>
      <c r="GO10" s="41" t="s">
        <v>3</v>
      </c>
      <c r="GP10" s="41" t="s">
        <v>3</v>
      </c>
      <c r="GQ10" s="41" t="s">
        <v>3</v>
      </c>
      <c r="GR10" s="41" t="s">
        <v>3</v>
      </c>
      <c r="GS10" s="41" t="s">
        <v>3</v>
      </c>
      <c r="GT10" s="41" t="s">
        <v>3</v>
      </c>
      <c r="GU10" s="41" t="s">
        <v>3</v>
      </c>
      <c r="GV10" s="41" t="s">
        <v>3</v>
      </c>
      <c r="GW10" s="41" t="s">
        <v>3</v>
      </c>
      <c r="GX10" s="41" t="s">
        <v>3</v>
      </c>
      <c r="GY10" s="41" t="s">
        <v>3</v>
      </c>
      <c r="GZ10" s="41" t="s">
        <v>3</v>
      </c>
      <c r="HA10" s="41" t="s">
        <v>3</v>
      </c>
      <c r="HB10" s="41" t="s">
        <v>3</v>
      </c>
      <c r="HC10" s="41" t="s">
        <v>3</v>
      </c>
      <c r="HD10" s="41" t="s">
        <v>3</v>
      </c>
      <c r="HE10" s="41" t="s">
        <v>3</v>
      </c>
      <c r="HF10" s="41" t="s">
        <v>3</v>
      </c>
      <c r="HG10" s="41" t="s">
        <v>3</v>
      </c>
      <c r="HH10" s="41" t="s">
        <v>3</v>
      </c>
      <c r="HI10" s="41" t="s">
        <v>3</v>
      </c>
      <c r="HJ10" s="41" t="s">
        <v>3</v>
      </c>
      <c r="HK10" s="41" t="s">
        <v>3</v>
      </c>
      <c r="HL10" s="41" t="s">
        <v>3</v>
      </c>
      <c r="HM10" s="41" t="s">
        <v>3</v>
      </c>
      <c r="HN10" s="41" t="s">
        <v>3</v>
      </c>
      <c r="HO10" s="41" t="s">
        <v>3</v>
      </c>
      <c r="HP10" s="41" t="s">
        <v>3</v>
      </c>
      <c r="HQ10" s="41" t="s">
        <v>3</v>
      </c>
      <c r="HR10" s="41" t="s">
        <v>3</v>
      </c>
      <c r="HS10" s="41" t="s">
        <v>3</v>
      </c>
      <c r="HT10" s="41" t="s">
        <v>3</v>
      </c>
      <c r="HU10" s="41" t="s">
        <v>3</v>
      </c>
      <c r="HV10" s="41" t="s">
        <v>3</v>
      </c>
      <c r="HW10" s="41" t="s">
        <v>3</v>
      </c>
      <c r="HX10" s="41" t="s">
        <v>3</v>
      </c>
      <c r="HY10" s="41" t="s">
        <v>3</v>
      </c>
      <c r="HZ10" s="41" t="s">
        <v>3</v>
      </c>
      <c r="IA10" s="41" t="s">
        <v>3</v>
      </c>
      <c r="IB10" s="41" t="s">
        <v>3</v>
      </c>
      <c r="IC10" s="41" t="s">
        <v>3</v>
      </c>
      <c r="ID10" s="41" t="s">
        <v>3</v>
      </c>
      <c r="IE10" s="41" t="s">
        <v>3</v>
      </c>
      <c r="IF10" s="41" t="s">
        <v>3</v>
      </c>
      <c r="IG10" s="41" t="s">
        <v>3</v>
      </c>
      <c r="IH10" s="41" t="s">
        <v>3</v>
      </c>
      <c r="II10" s="41" t="s">
        <v>3</v>
      </c>
      <c r="IJ10" s="41" t="s">
        <v>3</v>
      </c>
      <c r="IK10" s="41" t="s">
        <v>3</v>
      </c>
      <c r="IL10" s="41" t="s">
        <v>3</v>
      </c>
      <c r="IM10" s="41" t="s">
        <v>3</v>
      </c>
      <c r="IN10" s="41" t="s">
        <v>3</v>
      </c>
      <c r="IO10" s="41" t="s">
        <v>3</v>
      </c>
      <c r="IP10" s="41" t="s">
        <v>3</v>
      </c>
      <c r="IQ10" s="41" t="s">
        <v>3</v>
      </c>
    </row>
    <row r="11" spans="1:251" ht="95.5" customHeight="1" thickBot="1" x14ac:dyDescent="0.25">
      <c r="A11" s="45"/>
      <c r="B11" s="46" t="s">
        <v>1352</v>
      </c>
      <c r="H11" s="47"/>
      <c r="AE11" s="41" t="s">
        <v>1353</v>
      </c>
      <c r="AF11" s="41" t="s">
        <v>1353</v>
      </c>
      <c r="AP11" s="41" t="s">
        <v>1354</v>
      </c>
      <c r="AQ11" s="41" t="s">
        <v>1355</v>
      </c>
      <c r="AR11" s="41" t="s">
        <v>1355</v>
      </c>
      <c r="CZ11" s="11" t="s">
        <v>2618</v>
      </c>
    </row>
    <row r="12" spans="1:251" ht="57" customHeight="1" thickTop="1" x14ac:dyDescent="0.2">
      <c r="A12" s="39" t="s">
        <v>2195</v>
      </c>
      <c r="B12" s="40" t="s">
        <v>1356</v>
      </c>
      <c r="C12" s="41" t="s">
        <v>1124</v>
      </c>
      <c r="D12" s="41" t="s">
        <v>1124</v>
      </c>
      <c r="E12" s="41" t="s">
        <v>1124</v>
      </c>
      <c r="F12" s="41" t="s">
        <v>1124</v>
      </c>
      <c r="G12" s="41" t="s">
        <v>1123</v>
      </c>
      <c r="H12" s="41" t="s">
        <v>1124</v>
      </c>
      <c r="I12" s="41" t="s">
        <v>1124</v>
      </c>
      <c r="J12" s="41" t="s">
        <v>1124</v>
      </c>
      <c r="K12" s="41" t="s">
        <v>1124</v>
      </c>
      <c r="L12" s="41" t="s">
        <v>1124</v>
      </c>
      <c r="M12" s="41" t="s">
        <v>1124</v>
      </c>
      <c r="N12" s="41" t="s">
        <v>1124</v>
      </c>
      <c r="O12" s="41" t="s">
        <v>1123</v>
      </c>
      <c r="P12" s="41" t="s">
        <v>1124</v>
      </c>
      <c r="Q12" s="41" t="s">
        <v>1124</v>
      </c>
      <c r="R12" s="41" t="s">
        <v>1124</v>
      </c>
      <c r="S12" s="41" t="s">
        <v>1124</v>
      </c>
      <c r="T12" s="41" t="s">
        <v>1123</v>
      </c>
      <c r="U12" s="41" t="s">
        <v>1124</v>
      </c>
      <c r="V12" s="41" t="s">
        <v>1123</v>
      </c>
      <c r="W12" s="41" t="s">
        <v>1124</v>
      </c>
      <c r="X12" s="41" t="s">
        <v>1123</v>
      </c>
      <c r="Y12" s="41" t="s">
        <v>1125</v>
      </c>
      <c r="Z12" s="41" t="s">
        <v>1124</v>
      </c>
      <c r="AA12" s="41" t="s">
        <v>1124</v>
      </c>
      <c r="AB12" s="41" t="s">
        <v>1124</v>
      </c>
      <c r="AC12" s="41" t="s">
        <v>1125</v>
      </c>
      <c r="AD12" s="41" t="s">
        <v>1124</v>
      </c>
      <c r="AE12" s="41" t="s">
        <v>1124</v>
      </c>
      <c r="AF12" s="41" t="s">
        <v>1124</v>
      </c>
      <c r="AG12" s="41" t="s">
        <v>1124</v>
      </c>
      <c r="AH12" s="41" t="s">
        <v>1124</v>
      </c>
      <c r="AI12" s="41" t="s">
        <v>1124</v>
      </c>
      <c r="AJ12" s="41" t="s">
        <v>1124</v>
      </c>
      <c r="AK12" s="41" t="s">
        <v>1124</v>
      </c>
      <c r="AL12" s="41" t="s">
        <v>1124</v>
      </c>
      <c r="AM12" s="41" t="s">
        <v>1124</v>
      </c>
      <c r="AN12" s="41" t="s">
        <v>1124</v>
      </c>
      <c r="AO12" s="41" t="s">
        <v>1124</v>
      </c>
      <c r="AP12" s="41" t="s">
        <v>1124</v>
      </c>
      <c r="AQ12" s="41" t="s">
        <v>1124</v>
      </c>
      <c r="AR12" s="41" t="s">
        <v>1124</v>
      </c>
      <c r="AS12" s="41" t="s">
        <v>1124</v>
      </c>
      <c r="AT12" s="41" t="s">
        <v>1124</v>
      </c>
      <c r="AU12" s="41" t="s">
        <v>1125</v>
      </c>
      <c r="AV12" s="41" t="s">
        <v>1125</v>
      </c>
      <c r="AW12" s="41" t="s">
        <v>1124</v>
      </c>
      <c r="AX12" s="41" t="s">
        <v>1124</v>
      </c>
      <c r="AY12" s="41" t="s">
        <v>1123</v>
      </c>
      <c r="AZ12" s="41" t="s">
        <v>1124</v>
      </c>
      <c r="BA12" s="41" t="s">
        <v>1123</v>
      </c>
      <c r="BB12" s="41" t="s">
        <v>1124</v>
      </c>
      <c r="BC12" s="41" t="s">
        <v>1124</v>
      </c>
      <c r="BD12" s="41" t="s">
        <v>1124</v>
      </c>
      <c r="BE12" s="41" t="s">
        <v>1124</v>
      </c>
      <c r="BF12" s="41" t="s">
        <v>1124</v>
      </c>
      <c r="BG12" s="41" t="s">
        <v>1125</v>
      </c>
      <c r="BH12" s="41" t="s">
        <v>1124</v>
      </c>
      <c r="BI12" s="41" t="s">
        <v>1124</v>
      </c>
      <c r="BJ12" s="41" t="s">
        <v>1124</v>
      </c>
      <c r="BK12" s="41" t="s">
        <v>1124</v>
      </c>
      <c r="BL12" s="41" t="s">
        <v>1123</v>
      </c>
      <c r="BM12" s="41" t="s">
        <v>1124</v>
      </c>
      <c r="BN12" s="41" t="s">
        <v>1123</v>
      </c>
      <c r="BO12" s="41" t="s">
        <v>1124</v>
      </c>
      <c r="BP12" s="41" t="s">
        <v>1123</v>
      </c>
      <c r="BQ12" s="41" t="s">
        <v>1124</v>
      </c>
      <c r="BR12" s="41" t="s">
        <v>1124</v>
      </c>
      <c r="BS12" s="41" t="s">
        <v>1124</v>
      </c>
      <c r="BT12" s="41" t="s">
        <v>1123</v>
      </c>
      <c r="BU12" s="41" t="s">
        <v>1124</v>
      </c>
      <c r="BV12" s="41" t="s">
        <v>1124</v>
      </c>
      <c r="BW12" s="41" t="s">
        <v>1123</v>
      </c>
      <c r="BX12" s="41" t="s">
        <v>1123</v>
      </c>
      <c r="BY12" s="41" t="s">
        <v>1123</v>
      </c>
      <c r="BZ12" s="41" t="s">
        <v>1123</v>
      </c>
      <c r="CA12" s="41" t="s">
        <v>1124</v>
      </c>
      <c r="CB12" s="41" t="s">
        <v>1124</v>
      </c>
      <c r="CC12" s="41" t="s">
        <v>1123</v>
      </c>
      <c r="CD12" s="41" t="s">
        <v>1124</v>
      </c>
      <c r="CE12" s="41" t="s">
        <v>1124</v>
      </c>
      <c r="CF12" s="11" t="s">
        <v>1124</v>
      </c>
      <c r="CG12" s="11" t="s">
        <v>1124</v>
      </c>
      <c r="CH12" s="11" t="s">
        <v>1124</v>
      </c>
      <c r="CI12" s="11" t="s">
        <v>1124</v>
      </c>
      <c r="CJ12" s="11" t="s">
        <v>1125</v>
      </c>
      <c r="CK12" s="11" t="s">
        <v>1123</v>
      </c>
      <c r="CL12" s="11" t="s">
        <v>1124</v>
      </c>
      <c r="CM12" s="11" t="s">
        <v>1124</v>
      </c>
      <c r="CN12" s="11" t="s">
        <v>1124</v>
      </c>
      <c r="CO12" s="11" t="s">
        <v>1124</v>
      </c>
      <c r="CP12" s="11" t="s">
        <v>1124</v>
      </c>
      <c r="CQ12" s="11" t="s">
        <v>1124</v>
      </c>
      <c r="CR12" s="11" t="s">
        <v>1124</v>
      </c>
      <c r="CS12" s="11" t="s">
        <v>1124</v>
      </c>
      <c r="CT12" s="11" t="s">
        <v>1125</v>
      </c>
      <c r="CU12" s="11" t="s">
        <v>1124</v>
      </c>
      <c r="CV12" s="11" t="s">
        <v>1125</v>
      </c>
      <c r="CW12" s="11" t="s">
        <v>1124</v>
      </c>
      <c r="CX12" s="11" t="s">
        <v>1124</v>
      </c>
      <c r="CY12" s="11" t="s">
        <v>1124</v>
      </c>
      <c r="CZ12" s="11" t="s">
        <v>1124</v>
      </c>
      <c r="DA12" s="11" t="s">
        <v>1124</v>
      </c>
      <c r="DB12" s="11" t="s">
        <v>1124</v>
      </c>
      <c r="DC12" s="11" t="s">
        <v>1124</v>
      </c>
      <c r="DD12" s="11" t="s">
        <v>1123</v>
      </c>
      <c r="DE12" s="11" t="s">
        <v>1125</v>
      </c>
      <c r="DF12" s="11" t="s">
        <v>1124</v>
      </c>
      <c r="DG12" s="11" t="s">
        <v>1124</v>
      </c>
      <c r="DH12" s="11" t="s">
        <v>1125</v>
      </c>
      <c r="DI12" s="11" t="s">
        <v>1123</v>
      </c>
      <c r="DJ12" s="11" t="s">
        <v>1123</v>
      </c>
      <c r="DK12" s="11" t="s">
        <v>1124</v>
      </c>
      <c r="DL12" s="11" t="s">
        <v>1125</v>
      </c>
      <c r="DM12" s="11" t="s">
        <v>1124</v>
      </c>
      <c r="DN12" s="11" t="s">
        <v>1124</v>
      </c>
      <c r="DO12" s="11" t="s">
        <v>1124</v>
      </c>
      <c r="DP12" s="11" t="s">
        <v>1124</v>
      </c>
      <c r="DQ12" s="11" t="s">
        <v>1125</v>
      </c>
      <c r="DR12" s="11" t="s">
        <v>1124</v>
      </c>
      <c r="DS12" s="11" t="s">
        <v>1124</v>
      </c>
      <c r="DT12" s="11" t="s">
        <v>1123</v>
      </c>
      <c r="DU12" s="11" t="s">
        <v>1124</v>
      </c>
      <c r="DV12" s="11" t="s">
        <v>1124</v>
      </c>
      <c r="DW12" s="11" t="s">
        <v>1124</v>
      </c>
      <c r="DX12" s="11" t="s">
        <v>1124</v>
      </c>
    </row>
    <row r="13" spans="1:251" ht="99" customHeight="1" x14ac:dyDescent="0.2">
      <c r="A13" s="42"/>
      <c r="B13" s="43" t="s">
        <v>2196</v>
      </c>
      <c r="C13" s="41" t="s">
        <v>1357</v>
      </c>
      <c r="D13" s="41" t="s">
        <v>2197</v>
      </c>
      <c r="E13" s="41" t="s">
        <v>1358</v>
      </c>
      <c r="F13" s="41" t="s">
        <v>1359</v>
      </c>
      <c r="G13" s="41" t="s">
        <v>1360</v>
      </c>
      <c r="H13" s="41" t="s">
        <v>1361</v>
      </c>
      <c r="I13" s="41" t="s">
        <v>1362</v>
      </c>
      <c r="J13" s="41" t="s">
        <v>1363</v>
      </c>
      <c r="K13" s="41" t="s">
        <v>1364</v>
      </c>
      <c r="L13" s="41" t="s">
        <v>1365</v>
      </c>
      <c r="M13" s="41" t="s">
        <v>2198</v>
      </c>
      <c r="N13" s="41" t="s">
        <v>1366</v>
      </c>
      <c r="O13" s="41" t="s">
        <v>1367</v>
      </c>
      <c r="P13" s="41" t="s">
        <v>1368</v>
      </c>
      <c r="Q13" s="41" t="s">
        <v>1368</v>
      </c>
      <c r="R13" s="41" t="s">
        <v>2199</v>
      </c>
      <c r="S13" s="41" t="s">
        <v>1369</v>
      </c>
      <c r="T13" s="41" t="s">
        <v>2200</v>
      </c>
      <c r="U13" s="41" t="s">
        <v>1222</v>
      </c>
      <c r="V13" s="41" t="s">
        <v>1370</v>
      </c>
      <c r="W13" s="41" t="s">
        <v>1371</v>
      </c>
      <c r="X13" s="41" t="s">
        <v>1372</v>
      </c>
      <c r="Y13" s="41" t="s">
        <v>2201</v>
      </c>
      <c r="Z13" s="41" t="s">
        <v>1373</v>
      </c>
      <c r="AA13" s="41" t="s">
        <v>1228</v>
      </c>
      <c r="AB13" s="41" t="s">
        <v>1374</v>
      </c>
      <c r="AC13" s="41" t="s">
        <v>1375</v>
      </c>
      <c r="AD13" s="41" t="s">
        <v>1376</v>
      </c>
      <c r="AE13" s="41" t="s">
        <v>1376</v>
      </c>
      <c r="AF13" s="41" t="s">
        <v>1376</v>
      </c>
      <c r="AG13" s="41" t="s">
        <v>1376</v>
      </c>
      <c r="AH13" s="41" t="s">
        <v>1377</v>
      </c>
      <c r="AI13" s="41" t="s">
        <v>1378</v>
      </c>
      <c r="AJ13" s="41" t="s">
        <v>1379</v>
      </c>
      <c r="AK13" s="41" t="s">
        <v>1379</v>
      </c>
      <c r="AL13" s="41" t="s">
        <v>2202</v>
      </c>
      <c r="AM13" s="41" t="s">
        <v>1380</v>
      </c>
      <c r="AN13" s="41" t="s">
        <v>1381</v>
      </c>
      <c r="AO13" s="41" t="s">
        <v>1382</v>
      </c>
      <c r="AP13" s="41" t="s">
        <v>1383</v>
      </c>
      <c r="AQ13" s="41" t="s">
        <v>1384</v>
      </c>
      <c r="AR13" s="41" t="s">
        <v>1385</v>
      </c>
      <c r="AS13" s="41" t="s">
        <v>1386</v>
      </c>
      <c r="AT13" s="41" t="s">
        <v>1387</v>
      </c>
      <c r="AU13" s="41" t="s">
        <v>1388</v>
      </c>
      <c r="AV13" s="41" t="s">
        <v>1389</v>
      </c>
      <c r="AW13" s="41" t="s">
        <v>1241</v>
      </c>
      <c r="AX13" s="41" t="s">
        <v>1241</v>
      </c>
      <c r="AY13" s="41" t="s">
        <v>1390</v>
      </c>
      <c r="AZ13" s="41" t="s">
        <v>1391</v>
      </c>
      <c r="BA13" s="41" t="s">
        <v>1392</v>
      </c>
      <c r="BB13" s="41" t="s">
        <v>1393</v>
      </c>
      <c r="BC13" s="41" t="s">
        <v>1394</v>
      </c>
      <c r="BD13" s="41" t="s">
        <v>1395</v>
      </c>
      <c r="BE13" s="41" t="s">
        <v>1396</v>
      </c>
      <c r="BF13" s="41" t="s">
        <v>2203</v>
      </c>
      <c r="BG13" s="41" t="s">
        <v>1397</v>
      </c>
      <c r="BH13" s="41" t="s">
        <v>1398</v>
      </c>
      <c r="BI13" s="41" t="s">
        <v>1399</v>
      </c>
      <c r="BJ13" s="41" t="s">
        <v>1400</v>
      </c>
      <c r="BK13" s="41" t="s">
        <v>1401</v>
      </c>
      <c r="BL13" s="11" t="s">
        <v>2204</v>
      </c>
      <c r="BM13" s="41" t="s">
        <v>1402</v>
      </c>
      <c r="BN13" s="41" t="s">
        <v>1403</v>
      </c>
      <c r="BO13" s="41" t="s">
        <v>2205</v>
      </c>
      <c r="BP13" s="41" t="s">
        <v>1404</v>
      </c>
      <c r="BQ13" s="41" t="s">
        <v>2206</v>
      </c>
      <c r="BR13" s="41" t="s">
        <v>1405</v>
      </c>
      <c r="BS13" s="41" t="s">
        <v>1405</v>
      </c>
      <c r="BT13" s="41" t="s">
        <v>1406</v>
      </c>
      <c r="BU13" s="41" t="s">
        <v>1407</v>
      </c>
      <c r="BV13" s="41" t="s">
        <v>2207</v>
      </c>
      <c r="BW13" s="41" t="s">
        <v>1408</v>
      </c>
      <c r="BX13" s="41" t="s">
        <v>1409</v>
      </c>
      <c r="BY13" s="41" t="s">
        <v>1410</v>
      </c>
      <c r="BZ13" s="41" t="s">
        <v>1411</v>
      </c>
      <c r="CA13" s="41" t="s">
        <v>1412</v>
      </c>
      <c r="CB13" s="41" t="s">
        <v>1413</v>
      </c>
      <c r="CC13" s="41" t="s">
        <v>2208</v>
      </c>
      <c r="CD13" s="41" t="s">
        <v>1265</v>
      </c>
      <c r="CE13" s="41" t="s">
        <v>1414</v>
      </c>
      <c r="CF13" s="11" t="s">
        <v>2209</v>
      </c>
      <c r="CG13" s="11" t="s">
        <v>1415</v>
      </c>
      <c r="CH13" s="11" t="s">
        <v>1416</v>
      </c>
      <c r="CI13" s="11" t="s">
        <v>1417</v>
      </c>
      <c r="CJ13" s="11" t="s">
        <v>1418</v>
      </c>
      <c r="CK13" s="11" t="s">
        <v>1419</v>
      </c>
      <c r="CL13" s="11" t="s">
        <v>1420</v>
      </c>
      <c r="CM13" s="11" t="s">
        <v>1421</v>
      </c>
      <c r="CN13" s="11" t="s">
        <v>1422</v>
      </c>
      <c r="CO13" s="11" t="s">
        <v>1423</v>
      </c>
      <c r="CP13" s="11" t="s">
        <v>1424</v>
      </c>
      <c r="CQ13" s="11" t="s">
        <v>1425</v>
      </c>
      <c r="CR13" s="11" t="s">
        <v>2379</v>
      </c>
      <c r="CS13" s="11" t="s">
        <v>2389</v>
      </c>
      <c r="CT13" s="11" t="s">
        <v>2404</v>
      </c>
      <c r="CU13" s="11" t="s">
        <v>2428</v>
      </c>
      <c r="CV13" s="11" t="s">
        <v>2439</v>
      </c>
      <c r="CW13" s="11" t="s">
        <v>2455</v>
      </c>
      <c r="CX13" s="11" t="s">
        <v>2469</v>
      </c>
      <c r="CY13" s="11" t="s">
        <v>2486</v>
      </c>
      <c r="CZ13" s="11" t="s">
        <v>2501</v>
      </c>
      <c r="DA13" s="11" t="s">
        <v>2513</v>
      </c>
      <c r="DB13" s="11" t="s">
        <v>2534</v>
      </c>
      <c r="DC13" s="11" t="s">
        <v>2551</v>
      </c>
      <c r="DD13" s="11" t="s">
        <v>2577</v>
      </c>
      <c r="DE13" s="11" t="s">
        <v>2649</v>
      </c>
      <c r="DF13" s="11" t="s">
        <v>2623</v>
      </c>
      <c r="DG13" s="11" t="s">
        <v>2638</v>
      </c>
      <c r="DH13" s="11" t="s">
        <v>2690</v>
      </c>
      <c r="DI13" s="11" t="s">
        <v>2680</v>
      </c>
      <c r="DJ13" s="11" t="s">
        <v>2703</v>
      </c>
      <c r="DK13" s="11" t="s">
        <v>2722</v>
      </c>
      <c r="DL13" s="11" t="s">
        <v>2738</v>
      </c>
      <c r="DM13" s="11" t="s">
        <v>2801</v>
      </c>
      <c r="DN13" s="11" t="s">
        <v>2773</v>
      </c>
      <c r="DO13" s="11" t="s">
        <v>2787</v>
      </c>
      <c r="DP13" s="11" t="s">
        <v>2808</v>
      </c>
      <c r="DQ13" s="11" t="s">
        <v>2826</v>
      </c>
      <c r="DR13" s="11" t="s">
        <v>2846</v>
      </c>
      <c r="DS13" s="11" t="s">
        <v>2846</v>
      </c>
      <c r="DT13" s="11" t="s">
        <v>2864</v>
      </c>
      <c r="DU13" s="11" t="s">
        <v>2883</v>
      </c>
      <c r="DV13" s="11" t="s">
        <v>2902</v>
      </c>
      <c r="DW13" s="11" t="s">
        <v>2914</v>
      </c>
      <c r="DX13" s="11" t="s">
        <v>2914</v>
      </c>
    </row>
    <row r="14" spans="1:251" ht="45" customHeight="1" x14ac:dyDescent="0.2">
      <c r="A14" s="42"/>
      <c r="B14" s="43" t="s">
        <v>1426</v>
      </c>
      <c r="C14" s="41" t="s">
        <v>1123</v>
      </c>
      <c r="D14" s="41" t="s">
        <v>1123</v>
      </c>
      <c r="E14" s="41" t="s">
        <v>1123</v>
      </c>
      <c r="F14" s="41" t="s">
        <v>1123</v>
      </c>
      <c r="G14" s="41" t="s">
        <v>1123</v>
      </c>
      <c r="H14" s="41" t="s">
        <v>1123</v>
      </c>
      <c r="I14" s="41" t="s">
        <v>1123</v>
      </c>
      <c r="J14" s="41" t="s">
        <v>1123</v>
      </c>
      <c r="K14" s="41" t="s">
        <v>1123</v>
      </c>
      <c r="L14" s="41" t="s">
        <v>1123</v>
      </c>
      <c r="M14" s="41" t="s">
        <v>1124</v>
      </c>
      <c r="N14" s="41" t="s">
        <v>1123</v>
      </c>
      <c r="O14" s="41" t="s">
        <v>1123</v>
      </c>
      <c r="P14" s="41" t="s">
        <v>1123</v>
      </c>
      <c r="Q14" s="41" t="s">
        <v>1123</v>
      </c>
      <c r="R14" s="41" t="s">
        <v>1123</v>
      </c>
      <c r="S14" s="41" t="s">
        <v>1123</v>
      </c>
      <c r="T14" s="41" t="s">
        <v>1123</v>
      </c>
      <c r="U14" s="41" t="s">
        <v>1124</v>
      </c>
      <c r="V14" s="41" t="s">
        <v>1123</v>
      </c>
      <c r="W14" s="41" t="s">
        <v>1123</v>
      </c>
      <c r="X14" s="41" t="s">
        <v>1123</v>
      </c>
      <c r="Y14" s="41" t="s">
        <v>1123</v>
      </c>
      <c r="Z14" s="41" t="s">
        <v>1123</v>
      </c>
      <c r="AA14" s="41" t="s">
        <v>1123</v>
      </c>
      <c r="AB14" s="41" t="s">
        <v>1123</v>
      </c>
      <c r="AC14" s="41" t="s">
        <v>1123</v>
      </c>
      <c r="AD14" s="41" t="s">
        <v>1123</v>
      </c>
      <c r="AE14" s="41" t="s">
        <v>1124</v>
      </c>
      <c r="AF14" s="41" t="s">
        <v>1124</v>
      </c>
      <c r="AG14" s="41" t="s">
        <v>1123</v>
      </c>
      <c r="AH14" s="41" t="s">
        <v>1124</v>
      </c>
      <c r="AI14" s="41" t="s">
        <v>1123</v>
      </c>
      <c r="AJ14" s="41" t="s">
        <v>1123</v>
      </c>
      <c r="AK14" s="41" t="s">
        <v>1125</v>
      </c>
      <c r="AL14" s="41" t="s">
        <v>1123</v>
      </c>
      <c r="AM14" s="41" t="s">
        <v>1123</v>
      </c>
      <c r="AN14" s="41" t="s">
        <v>1123</v>
      </c>
      <c r="AO14" s="41" t="s">
        <v>1123</v>
      </c>
      <c r="AP14" s="41" t="s">
        <v>1123</v>
      </c>
      <c r="AQ14" s="41" t="s">
        <v>1123</v>
      </c>
      <c r="AR14" s="41" t="s">
        <v>1123</v>
      </c>
      <c r="AS14" s="41" t="s">
        <v>1123</v>
      </c>
      <c r="AT14" s="41" t="s">
        <v>1123</v>
      </c>
      <c r="AU14" s="41" t="s">
        <v>1123</v>
      </c>
      <c r="AV14" s="41" t="s">
        <v>1123</v>
      </c>
      <c r="AW14" s="41" t="s">
        <v>1124</v>
      </c>
      <c r="AX14" s="41" t="s">
        <v>1124</v>
      </c>
      <c r="AY14" s="41" t="s">
        <v>1124</v>
      </c>
      <c r="AZ14" s="41" t="s">
        <v>1123</v>
      </c>
      <c r="BA14" s="41" t="s">
        <v>1123</v>
      </c>
      <c r="BB14" s="41" t="s">
        <v>1123</v>
      </c>
      <c r="BC14" s="41" t="s">
        <v>1124</v>
      </c>
      <c r="BD14" s="41" t="s">
        <v>1125</v>
      </c>
      <c r="BE14" s="41" t="s">
        <v>1123</v>
      </c>
      <c r="BF14" s="41" t="s">
        <v>1123</v>
      </c>
      <c r="BG14" s="41" t="s">
        <v>1123</v>
      </c>
      <c r="BH14" s="41" t="s">
        <v>1123</v>
      </c>
      <c r="BI14" s="41" t="s">
        <v>1123</v>
      </c>
      <c r="BJ14" s="41" t="s">
        <v>1123</v>
      </c>
      <c r="BK14" s="41" t="s">
        <v>1124</v>
      </c>
      <c r="BL14" s="41" t="s">
        <v>1123</v>
      </c>
      <c r="BM14" s="41" t="s">
        <v>1123</v>
      </c>
      <c r="BN14" s="41" t="s">
        <v>1125</v>
      </c>
      <c r="BO14" s="41" t="s">
        <v>1123</v>
      </c>
      <c r="BP14" s="41" t="s">
        <v>1123</v>
      </c>
      <c r="BQ14" s="41" t="s">
        <v>1124</v>
      </c>
      <c r="BR14" s="41" t="s">
        <v>1125</v>
      </c>
      <c r="BS14" s="41" t="s">
        <v>1125</v>
      </c>
      <c r="BT14" s="11" t="s">
        <v>1123</v>
      </c>
      <c r="BU14" s="41" t="s">
        <v>1123</v>
      </c>
      <c r="BV14" s="41" t="s">
        <v>1123</v>
      </c>
      <c r="BW14" s="41" t="s">
        <v>1123</v>
      </c>
      <c r="BX14" s="41" t="s">
        <v>1123</v>
      </c>
      <c r="BY14" s="41" t="s">
        <v>1123</v>
      </c>
      <c r="BZ14" s="41" t="s">
        <v>1123</v>
      </c>
      <c r="CA14" s="41" t="s">
        <v>1124</v>
      </c>
      <c r="CB14" s="41" t="s">
        <v>1123</v>
      </c>
      <c r="CC14" s="41" t="s">
        <v>1123</v>
      </c>
      <c r="CD14" s="41" t="s">
        <v>1124</v>
      </c>
      <c r="CE14" s="41" t="s">
        <v>1123</v>
      </c>
      <c r="CF14" s="11" t="s">
        <v>1123</v>
      </c>
      <c r="CG14" s="11" t="s">
        <v>1123</v>
      </c>
      <c r="CH14" s="11" t="s">
        <v>1123</v>
      </c>
      <c r="CI14" s="11" t="s">
        <v>1123</v>
      </c>
      <c r="CJ14" s="11" t="s">
        <v>1123</v>
      </c>
      <c r="CK14" s="11" t="s">
        <v>1123</v>
      </c>
      <c r="CL14" s="11" t="s">
        <v>1123</v>
      </c>
      <c r="CM14" s="11" t="s">
        <v>1123</v>
      </c>
      <c r="CN14" s="11" t="s">
        <v>1124</v>
      </c>
      <c r="CO14" s="11" t="s">
        <v>1123</v>
      </c>
      <c r="CP14" s="11" t="s">
        <v>1123</v>
      </c>
      <c r="CQ14" s="11" t="s">
        <v>1123</v>
      </c>
      <c r="CR14" s="11" t="s">
        <v>1123</v>
      </c>
      <c r="CS14" s="11" t="s">
        <v>1123</v>
      </c>
      <c r="CT14" s="11" t="s">
        <v>1123</v>
      </c>
      <c r="CU14" s="11" t="s">
        <v>1123</v>
      </c>
      <c r="CV14" s="11" t="s">
        <v>1124</v>
      </c>
      <c r="CW14" s="11" t="s">
        <v>1124</v>
      </c>
      <c r="CX14" s="11" t="s">
        <v>1124</v>
      </c>
      <c r="CY14" s="11" t="s">
        <v>1124</v>
      </c>
      <c r="CZ14" s="11" t="s">
        <v>1124</v>
      </c>
      <c r="DA14" s="11" t="s">
        <v>1123</v>
      </c>
      <c r="DB14" s="11" t="s">
        <v>1124</v>
      </c>
      <c r="DC14" s="11" t="s">
        <v>1123</v>
      </c>
      <c r="DD14" s="11" t="s">
        <v>1123</v>
      </c>
      <c r="DE14" s="11" t="s">
        <v>1123</v>
      </c>
      <c r="DF14" s="11" t="s">
        <v>1123</v>
      </c>
      <c r="DG14" s="11" t="s">
        <v>1124</v>
      </c>
      <c r="DH14" s="11" t="s">
        <v>1123</v>
      </c>
      <c r="DI14" s="11" t="s">
        <v>1123</v>
      </c>
      <c r="DJ14" s="11" t="s">
        <v>1123</v>
      </c>
      <c r="DK14" s="11" t="s">
        <v>1124</v>
      </c>
      <c r="DL14" s="11" t="s">
        <v>1123</v>
      </c>
      <c r="DM14" s="11" t="s">
        <v>1124</v>
      </c>
      <c r="DN14" s="11" t="s">
        <v>1124</v>
      </c>
      <c r="DO14" s="11" t="s">
        <v>1125</v>
      </c>
      <c r="DP14" s="11" t="s">
        <v>1124</v>
      </c>
      <c r="DQ14" s="11" t="s">
        <v>1124</v>
      </c>
      <c r="DR14" s="11" t="s">
        <v>1123</v>
      </c>
      <c r="DS14" s="11" t="s">
        <v>1123</v>
      </c>
      <c r="DT14" s="11" t="s">
        <v>1124</v>
      </c>
      <c r="DU14" s="11" t="s">
        <v>1123</v>
      </c>
      <c r="DV14" s="11" t="s">
        <v>1124</v>
      </c>
      <c r="DW14" s="11" t="s">
        <v>1123</v>
      </c>
      <c r="DX14" s="11" t="s">
        <v>1123</v>
      </c>
    </row>
    <row r="15" spans="1:251" ht="104.25" customHeight="1" x14ac:dyDescent="0.2">
      <c r="A15" s="42"/>
      <c r="B15" s="43" t="s">
        <v>2210</v>
      </c>
      <c r="C15" s="41" t="s">
        <v>1427</v>
      </c>
      <c r="D15" s="41" t="s">
        <v>1428</v>
      </c>
      <c r="E15" s="41" t="s">
        <v>2211</v>
      </c>
      <c r="F15" s="41" t="s">
        <v>1429</v>
      </c>
      <c r="G15" s="41" t="s">
        <v>1430</v>
      </c>
      <c r="H15" s="41" t="s">
        <v>1431</v>
      </c>
      <c r="I15" s="41" t="s">
        <v>1362</v>
      </c>
      <c r="J15" s="41" t="s">
        <v>1432</v>
      </c>
      <c r="K15" s="41" t="s">
        <v>1433</v>
      </c>
      <c r="L15" s="41" t="s">
        <v>1434</v>
      </c>
      <c r="M15" s="41" t="s">
        <v>1435</v>
      </c>
      <c r="N15" s="41" t="s">
        <v>1436</v>
      </c>
      <c r="O15" s="41" t="s">
        <v>1437</v>
      </c>
      <c r="P15" s="41" t="s">
        <v>1438</v>
      </c>
      <c r="Q15" s="41" t="s">
        <v>1439</v>
      </c>
      <c r="R15" s="41" t="s">
        <v>1440</v>
      </c>
      <c r="S15" s="41" t="s">
        <v>1441</v>
      </c>
      <c r="T15" s="41" t="s">
        <v>1442</v>
      </c>
      <c r="U15" s="41" t="s">
        <v>1222</v>
      </c>
      <c r="V15" s="41" t="s">
        <v>1370</v>
      </c>
      <c r="W15" s="41" t="s">
        <v>1443</v>
      </c>
      <c r="X15" s="41" t="s">
        <v>1444</v>
      </c>
      <c r="Y15" s="41" t="s">
        <v>1445</v>
      </c>
      <c r="Z15" s="41" t="s">
        <v>1446</v>
      </c>
      <c r="AA15" s="41" t="s">
        <v>1447</v>
      </c>
      <c r="AB15" s="41" t="s">
        <v>1448</v>
      </c>
      <c r="AC15" s="41" t="s">
        <v>1449</v>
      </c>
      <c r="AD15" s="41" t="s">
        <v>1450</v>
      </c>
      <c r="AE15" s="41" t="s">
        <v>1229</v>
      </c>
      <c r="AF15" s="41" t="s">
        <v>1229</v>
      </c>
      <c r="AG15" s="41" t="s">
        <v>1451</v>
      </c>
      <c r="AH15" s="41" t="s">
        <v>1452</v>
      </c>
      <c r="AI15" s="41" t="s">
        <v>1453</v>
      </c>
      <c r="AJ15" s="41" t="s">
        <v>1454</v>
      </c>
      <c r="AK15" s="41" t="s">
        <v>2212</v>
      </c>
      <c r="AL15" s="41" t="s">
        <v>1455</v>
      </c>
      <c r="AM15" s="41" t="s">
        <v>1456</v>
      </c>
      <c r="AN15" s="41" t="s">
        <v>1457</v>
      </c>
      <c r="AO15" s="41" t="s">
        <v>1458</v>
      </c>
      <c r="AP15" s="41" t="s">
        <v>1384</v>
      </c>
      <c r="AQ15" s="41" t="s">
        <v>1384</v>
      </c>
      <c r="AR15" s="41" t="s">
        <v>1385</v>
      </c>
      <c r="AS15" s="41" t="s">
        <v>1459</v>
      </c>
      <c r="AT15" s="41" t="s">
        <v>1460</v>
      </c>
      <c r="AU15" s="41" t="s">
        <v>1461</v>
      </c>
      <c r="AV15" s="41" t="s">
        <v>1462</v>
      </c>
      <c r="AW15" s="41" t="s">
        <v>1241</v>
      </c>
      <c r="AX15" s="41" t="s">
        <v>1241</v>
      </c>
      <c r="AY15" s="41" t="s">
        <v>2213</v>
      </c>
      <c r="AZ15" s="41" t="s">
        <v>1463</v>
      </c>
      <c r="BA15" s="41" t="s">
        <v>1392</v>
      </c>
      <c r="BB15" s="41" t="s">
        <v>1464</v>
      </c>
      <c r="BC15" s="41" t="s">
        <v>1465</v>
      </c>
      <c r="BD15" s="41" t="s">
        <v>1466</v>
      </c>
      <c r="BE15" s="41" t="s">
        <v>1467</v>
      </c>
      <c r="BF15" s="41" t="s">
        <v>1468</v>
      </c>
      <c r="BG15" s="41" t="s">
        <v>1469</v>
      </c>
      <c r="BH15" s="41" t="s">
        <v>1470</v>
      </c>
      <c r="BI15" s="41" t="s">
        <v>1471</v>
      </c>
      <c r="BJ15" s="41" t="s">
        <v>1472</v>
      </c>
      <c r="BK15" s="41" t="s">
        <v>1473</v>
      </c>
      <c r="BL15" s="41" t="s">
        <v>1474</v>
      </c>
      <c r="BM15" s="41" t="s">
        <v>1475</v>
      </c>
      <c r="BN15" s="11" t="s">
        <v>2214</v>
      </c>
      <c r="BO15" s="41" t="s">
        <v>1476</v>
      </c>
      <c r="BP15" s="41" t="s">
        <v>1477</v>
      </c>
      <c r="BQ15" s="41" t="s">
        <v>1478</v>
      </c>
      <c r="BR15" s="41" t="s">
        <v>2215</v>
      </c>
      <c r="BS15" s="41" t="s">
        <v>2215</v>
      </c>
      <c r="BT15" s="41" t="s">
        <v>1479</v>
      </c>
      <c r="BU15" s="41" t="s">
        <v>1480</v>
      </c>
      <c r="BV15" s="41" t="s">
        <v>1481</v>
      </c>
      <c r="BW15" s="41" t="s">
        <v>1482</v>
      </c>
      <c r="BX15" s="41" t="s">
        <v>1483</v>
      </c>
      <c r="BY15" s="41" t="s">
        <v>1484</v>
      </c>
      <c r="BZ15" s="41" t="s">
        <v>1485</v>
      </c>
      <c r="CA15" s="41" t="s">
        <v>2216</v>
      </c>
      <c r="CB15" s="41" t="s">
        <v>1486</v>
      </c>
      <c r="CC15" s="41" t="s">
        <v>1487</v>
      </c>
      <c r="CD15" s="41" t="s">
        <v>1265</v>
      </c>
      <c r="CE15" s="41" t="s">
        <v>1488</v>
      </c>
      <c r="CF15" s="11" t="s">
        <v>1489</v>
      </c>
      <c r="CG15" s="11" t="s">
        <v>2217</v>
      </c>
      <c r="CH15" s="11" t="s">
        <v>1490</v>
      </c>
      <c r="CI15" s="11" t="s">
        <v>1491</v>
      </c>
      <c r="CJ15" s="11" t="s">
        <v>1492</v>
      </c>
      <c r="CK15" s="11" t="s">
        <v>1493</v>
      </c>
      <c r="CL15" s="11" t="s">
        <v>1494</v>
      </c>
      <c r="CM15" s="11" t="s">
        <v>1495</v>
      </c>
      <c r="CN15" s="11" t="s">
        <v>1496</v>
      </c>
      <c r="CO15" s="11" t="s">
        <v>1497</v>
      </c>
      <c r="CP15" s="11" t="s">
        <v>1498</v>
      </c>
      <c r="CQ15" s="11" t="s">
        <v>1499</v>
      </c>
      <c r="CR15" s="11" t="s">
        <v>2380</v>
      </c>
      <c r="CS15" s="11" t="s">
        <v>2389</v>
      </c>
      <c r="CT15" s="11" t="s">
        <v>2405</v>
      </c>
      <c r="CU15" s="11" t="s">
        <v>2429</v>
      </c>
      <c r="CV15" s="11" t="s">
        <v>2440</v>
      </c>
      <c r="CW15" s="11" t="s">
        <v>2440</v>
      </c>
      <c r="CX15" s="11" t="s">
        <v>2470</v>
      </c>
      <c r="CY15" s="11" t="s">
        <v>2487</v>
      </c>
      <c r="CZ15" s="11" t="s">
        <v>2502</v>
      </c>
      <c r="DA15" s="11" t="s">
        <v>2514</v>
      </c>
      <c r="DB15" s="11" t="s">
        <v>2535</v>
      </c>
      <c r="DC15" s="11" t="s">
        <v>2552</v>
      </c>
      <c r="DD15" s="11" t="s">
        <v>2578</v>
      </c>
      <c r="DE15" s="11" t="s">
        <v>2588</v>
      </c>
      <c r="DF15" s="11" t="s">
        <v>2624</v>
      </c>
      <c r="DG15" s="11" t="s">
        <v>2638</v>
      </c>
      <c r="DH15" s="11" t="s">
        <v>2685</v>
      </c>
      <c r="DI15" s="11" t="s">
        <v>2680</v>
      </c>
      <c r="DJ15" s="11" t="s">
        <v>2704</v>
      </c>
      <c r="DK15" s="11" t="s">
        <v>2723</v>
      </c>
      <c r="DL15" s="11" t="s">
        <v>2739</v>
      </c>
      <c r="DM15" s="11" t="s">
        <v>2723</v>
      </c>
      <c r="DN15" s="11" t="s">
        <v>2800</v>
      </c>
      <c r="DO15" s="11" t="s">
        <v>2924</v>
      </c>
      <c r="DP15" s="11" t="s">
        <v>2937</v>
      </c>
      <c r="DQ15" s="11" t="s">
        <v>2824</v>
      </c>
      <c r="DR15" s="11" t="s">
        <v>2847</v>
      </c>
      <c r="DS15" s="11" t="s">
        <v>2847</v>
      </c>
      <c r="DT15" s="11" t="s">
        <v>2934</v>
      </c>
      <c r="DU15" s="11" t="s">
        <v>2884</v>
      </c>
      <c r="DV15" s="11" t="s">
        <v>2903</v>
      </c>
      <c r="DW15" s="11" t="s">
        <v>2915</v>
      </c>
      <c r="DX15" s="11" t="s">
        <v>2915</v>
      </c>
    </row>
    <row r="16" spans="1:251" ht="42" customHeight="1" x14ac:dyDescent="0.2">
      <c r="A16" s="42"/>
      <c r="B16" s="43" t="s">
        <v>1500</v>
      </c>
      <c r="C16" s="41" t="s">
        <v>1124</v>
      </c>
      <c r="D16" s="41" t="s">
        <v>1124</v>
      </c>
      <c r="E16" s="41" t="s">
        <v>1124</v>
      </c>
      <c r="F16" s="41" t="s">
        <v>1124</v>
      </c>
      <c r="G16" s="41" t="s">
        <v>1124</v>
      </c>
      <c r="H16" s="41" t="s">
        <v>1124</v>
      </c>
      <c r="I16" s="41" t="s">
        <v>1124</v>
      </c>
      <c r="J16" s="41" t="s">
        <v>1124</v>
      </c>
      <c r="K16" s="41" t="s">
        <v>1124</v>
      </c>
      <c r="L16" s="41" t="s">
        <v>1124</v>
      </c>
      <c r="M16" s="41" t="s">
        <v>347</v>
      </c>
      <c r="N16" s="41" t="s">
        <v>1124</v>
      </c>
      <c r="O16" s="41" t="s">
        <v>1124</v>
      </c>
      <c r="P16" s="41" t="s">
        <v>1124</v>
      </c>
      <c r="Q16" s="41" t="s">
        <v>1124</v>
      </c>
      <c r="R16" s="41" t="s">
        <v>1124</v>
      </c>
      <c r="S16" s="41" t="s">
        <v>1123</v>
      </c>
      <c r="T16" s="41" t="s">
        <v>1124</v>
      </c>
      <c r="U16" s="41" t="s">
        <v>347</v>
      </c>
      <c r="V16" s="41" t="s">
        <v>1124</v>
      </c>
      <c r="W16" s="41" t="s">
        <v>1124</v>
      </c>
      <c r="X16" s="41" t="s">
        <v>1124</v>
      </c>
      <c r="Y16" s="41" t="s">
        <v>1124</v>
      </c>
      <c r="Z16" s="41" t="s">
        <v>1124</v>
      </c>
      <c r="AA16" s="41" t="s">
        <v>1124</v>
      </c>
      <c r="AB16" s="41" t="s">
        <v>1125</v>
      </c>
      <c r="AC16" s="41" t="s">
        <v>1124</v>
      </c>
      <c r="AD16" s="41" t="s">
        <v>1124</v>
      </c>
      <c r="AE16" s="41" t="s">
        <v>347</v>
      </c>
      <c r="AF16" s="41" t="s">
        <v>347</v>
      </c>
      <c r="AG16" s="41" t="s">
        <v>1124</v>
      </c>
      <c r="AH16" s="41" t="s">
        <v>347</v>
      </c>
      <c r="AI16" s="41" t="s">
        <v>1124</v>
      </c>
      <c r="AJ16" s="41" t="s">
        <v>1124</v>
      </c>
      <c r="AK16" s="41" t="s">
        <v>1124</v>
      </c>
      <c r="AL16" s="41" t="s">
        <v>1124</v>
      </c>
      <c r="AM16" s="41" t="s">
        <v>1124</v>
      </c>
      <c r="AN16" s="41" t="s">
        <v>1124</v>
      </c>
      <c r="AO16" s="41" t="s">
        <v>1124</v>
      </c>
      <c r="AP16" s="41" t="s">
        <v>1124</v>
      </c>
      <c r="AQ16" s="41" t="s">
        <v>1124</v>
      </c>
      <c r="AR16" s="41" t="s">
        <v>1124</v>
      </c>
      <c r="AS16" s="41" t="s">
        <v>1124</v>
      </c>
      <c r="AT16" s="41" t="s">
        <v>1124</v>
      </c>
      <c r="AU16" s="41" t="s">
        <v>1124</v>
      </c>
      <c r="AV16" s="41" t="s">
        <v>1124</v>
      </c>
      <c r="AW16" s="41" t="s">
        <v>347</v>
      </c>
      <c r="AX16" s="41" t="s">
        <v>347</v>
      </c>
      <c r="AY16" s="41" t="s">
        <v>1124</v>
      </c>
      <c r="AZ16" s="41" t="s">
        <v>1124</v>
      </c>
      <c r="BA16" s="41" t="s">
        <v>1124</v>
      </c>
      <c r="BB16" s="41" t="s">
        <v>1124</v>
      </c>
      <c r="BC16" s="41" t="s">
        <v>347</v>
      </c>
      <c r="BD16" s="41" t="s">
        <v>1124</v>
      </c>
      <c r="BE16" s="41" t="s">
        <v>1124</v>
      </c>
      <c r="BF16" s="41" t="s">
        <v>1124</v>
      </c>
      <c r="BG16" s="41" t="s">
        <v>1124</v>
      </c>
      <c r="BH16" s="41" t="s">
        <v>1124</v>
      </c>
      <c r="BI16" s="41" t="s">
        <v>1124</v>
      </c>
      <c r="BJ16" s="41" t="s">
        <v>1124</v>
      </c>
      <c r="BK16" s="41" t="s">
        <v>347</v>
      </c>
      <c r="BL16" s="41" t="s">
        <v>1123</v>
      </c>
      <c r="BM16" s="41" t="s">
        <v>1124</v>
      </c>
      <c r="BN16" s="41" t="s">
        <v>1124</v>
      </c>
      <c r="BO16" s="41" t="s">
        <v>1124</v>
      </c>
      <c r="BP16" s="41" t="s">
        <v>1124</v>
      </c>
      <c r="BQ16" s="41" t="s">
        <v>347</v>
      </c>
      <c r="BR16" s="41" t="s">
        <v>1124</v>
      </c>
      <c r="BS16" s="41" t="s">
        <v>1124</v>
      </c>
      <c r="BT16" s="41" t="s">
        <v>1124</v>
      </c>
      <c r="BU16" s="41" t="s">
        <v>1124</v>
      </c>
      <c r="BV16" s="41" t="s">
        <v>1124</v>
      </c>
      <c r="BW16" s="41" t="s">
        <v>1124</v>
      </c>
      <c r="BX16" s="41" t="s">
        <v>1124</v>
      </c>
      <c r="BY16" s="41" t="s">
        <v>1124</v>
      </c>
      <c r="BZ16" s="41" t="s">
        <v>1124</v>
      </c>
      <c r="CA16" s="41" t="s">
        <v>347</v>
      </c>
      <c r="CB16" s="41" t="s">
        <v>1124</v>
      </c>
      <c r="CC16" s="41" t="s">
        <v>1124</v>
      </c>
      <c r="CD16" s="41" t="s">
        <v>347</v>
      </c>
      <c r="CE16" s="41" t="s">
        <v>1124</v>
      </c>
      <c r="CF16" s="11" t="s">
        <v>1124</v>
      </c>
      <c r="CG16" s="11" t="s">
        <v>1124</v>
      </c>
      <c r="CH16" s="11" t="s">
        <v>1123</v>
      </c>
      <c r="CI16" s="11" t="s">
        <v>1124</v>
      </c>
      <c r="CJ16" s="11" t="s">
        <v>1124</v>
      </c>
      <c r="CK16" s="11" t="s">
        <v>1124</v>
      </c>
      <c r="CL16" s="11" t="s">
        <v>1124</v>
      </c>
      <c r="CM16" s="11" t="s">
        <v>1124</v>
      </c>
      <c r="CN16" s="11" t="s">
        <v>347</v>
      </c>
      <c r="CO16" s="11" t="s">
        <v>1124</v>
      </c>
      <c r="CP16" s="11" t="s">
        <v>1124</v>
      </c>
      <c r="CQ16" s="11" t="s">
        <v>1124</v>
      </c>
      <c r="CR16" s="11" t="s">
        <v>1124</v>
      </c>
      <c r="CS16" s="11" t="s">
        <v>1124</v>
      </c>
      <c r="CT16" s="11" t="s">
        <v>1124</v>
      </c>
      <c r="CU16" s="11" t="s">
        <v>1124</v>
      </c>
      <c r="CV16" s="11" t="s">
        <v>1124</v>
      </c>
      <c r="CW16" s="11" t="s">
        <v>347</v>
      </c>
      <c r="CX16" s="11" t="s">
        <v>347</v>
      </c>
      <c r="CY16" s="11" t="s">
        <v>347</v>
      </c>
      <c r="CZ16" s="11" t="s">
        <v>347</v>
      </c>
      <c r="DA16" s="15" t="s">
        <v>1123</v>
      </c>
      <c r="DB16" s="11" t="s">
        <v>347</v>
      </c>
      <c r="DC16" s="11" t="s">
        <v>1124</v>
      </c>
      <c r="DD16" s="11" t="s">
        <v>1124</v>
      </c>
      <c r="DE16" s="11" t="s">
        <v>1124</v>
      </c>
      <c r="DF16" s="11" t="s">
        <v>1124</v>
      </c>
      <c r="DG16" s="11" t="s">
        <v>347</v>
      </c>
      <c r="DH16" s="11" t="s">
        <v>1124</v>
      </c>
      <c r="DI16" s="11" t="s">
        <v>1124</v>
      </c>
      <c r="DJ16" s="11" t="s">
        <v>1124</v>
      </c>
      <c r="DK16" s="11" t="s">
        <v>347</v>
      </c>
      <c r="DL16" s="11" t="s">
        <v>1124</v>
      </c>
      <c r="DM16" s="11" t="s">
        <v>347</v>
      </c>
      <c r="DN16" s="11" t="s">
        <v>347</v>
      </c>
      <c r="DO16" s="11" t="s">
        <v>1124</v>
      </c>
      <c r="DP16" s="11" t="s">
        <v>347</v>
      </c>
      <c r="DQ16" s="11" t="s">
        <v>1124</v>
      </c>
      <c r="DR16" s="11" t="s">
        <v>1124</v>
      </c>
      <c r="DS16" s="11" t="s">
        <v>1124</v>
      </c>
      <c r="DT16" s="11" t="s">
        <v>1124</v>
      </c>
      <c r="DU16" s="11" t="s">
        <v>1124</v>
      </c>
      <c r="DV16" s="11" t="s">
        <v>347</v>
      </c>
      <c r="DW16" s="11" t="s">
        <v>1124</v>
      </c>
      <c r="DX16" s="11" t="s">
        <v>1124</v>
      </c>
    </row>
    <row r="17" spans="1:251" ht="100.5" customHeight="1" x14ac:dyDescent="0.2">
      <c r="A17" s="42"/>
      <c r="B17" s="43" t="s">
        <v>2218</v>
      </c>
      <c r="C17" s="41" t="s">
        <v>1501</v>
      </c>
      <c r="D17" s="41" t="s">
        <v>1502</v>
      </c>
      <c r="E17" s="41" t="s">
        <v>1501</v>
      </c>
      <c r="F17" s="41" t="s">
        <v>1501</v>
      </c>
      <c r="G17" s="41" t="s">
        <v>1501</v>
      </c>
      <c r="H17" s="41" t="s">
        <v>1503</v>
      </c>
      <c r="I17" s="41" t="s">
        <v>1504</v>
      </c>
      <c r="J17" s="41" t="s">
        <v>1504</v>
      </c>
      <c r="K17" s="41" t="s">
        <v>1504</v>
      </c>
      <c r="L17" s="41" t="s">
        <v>2219</v>
      </c>
      <c r="M17" s="41"/>
      <c r="N17" s="41" t="s">
        <v>1501</v>
      </c>
      <c r="O17" s="41" t="s">
        <v>1505</v>
      </c>
      <c r="P17" s="41" t="s">
        <v>1501</v>
      </c>
      <c r="Q17" s="41" t="s">
        <v>2220</v>
      </c>
      <c r="R17" s="41" t="s">
        <v>1501</v>
      </c>
      <c r="S17" s="11" t="s">
        <v>2221</v>
      </c>
      <c r="T17" s="41" t="s">
        <v>1501</v>
      </c>
      <c r="V17" s="41" t="s">
        <v>1501</v>
      </c>
      <c r="W17" s="41" t="s">
        <v>1501</v>
      </c>
      <c r="X17" s="41" t="s">
        <v>1501</v>
      </c>
      <c r="Y17" s="41" t="s">
        <v>1501</v>
      </c>
      <c r="Z17" s="41" t="s">
        <v>1501</v>
      </c>
      <c r="AA17" s="41" t="s">
        <v>1501</v>
      </c>
      <c r="AB17" s="41" t="s">
        <v>1506</v>
      </c>
      <c r="AC17" s="41" t="s">
        <v>1501</v>
      </c>
      <c r="AD17" s="41" t="s">
        <v>1501</v>
      </c>
      <c r="AG17" s="41" t="s">
        <v>1501</v>
      </c>
      <c r="AI17" s="41" t="s">
        <v>297</v>
      </c>
      <c r="AJ17" s="41" t="s">
        <v>1501</v>
      </c>
      <c r="AK17" s="11" t="s">
        <v>2220</v>
      </c>
      <c r="AL17" s="41" t="s">
        <v>1507</v>
      </c>
      <c r="AM17" s="41" t="s">
        <v>1508</v>
      </c>
      <c r="AN17" s="41" t="s">
        <v>1501</v>
      </c>
      <c r="AO17" s="41" t="s">
        <v>1501</v>
      </c>
      <c r="AP17" s="41" t="s">
        <v>1501</v>
      </c>
      <c r="AQ17" s="41" t="s">
        <v>1501</v>
      </c>
      <c r="AR17" s="41" t="s">
        <v>1501</v>
      </c>
      <c r="AS17" s="41" t="s">
        <v>1501</v>
      </c>
      <c r="AT17" s="41" t="s">
        <v>1509</v>
      </c>
      <c r="AU17" s="41" t="s">
        <v>1501</v>
      </c>
      <c r="AV17" s="41" t="s">
        <v>1510</v>
      </c>
      <c r="AY17" s="41" t="s">
        <v>1501</v>
      </c>
      <c r="AZ17" s="41" t="s">
        <v>1501</v>
      </c>
      <c r="BA17" s="41" t="s">
        <v>1511</v>
      </c>
      <c r="BB17" s="41" t="s">
        <v>1512</v>
      </c>
      <c r="BD17" s="41" t="s">
        <v>1513</v>
      </c>
      <c r="BE17" s="41" t="s">
        <v>1514</v>
      </c>
      <c r="BF17" s="41" t="s">
        <v>2222</v>
      </c>
      <c r="BG17" s="41" t="s">
        <v>1515</v>
      </c>
      <c r="BH17" s="41" t="s">
        <v>1516</v>
      </c>
      <c r="BI17" s="41" t="s">
        <v>2223</v>
      </c>
      <c r="BJ17" s="41" t="s">
        <v>1516</v>
      </c>
      <c r="BL17" s="41" t="s">
        <v>1517</v>
      </c>
      <c r="BM17" s="41" t="s">
        <v>1501</v>
      </c>
      <c r="BN17" s="41" t="s">
        <v>1501</v>
      </c>
      <c r="BO17" s="41" t="s">
        <v>1501</v>
      </c>
      <c r="BP17" s="41" t="s">
        <v>1518</v>
      </c>
      <c r="BQ17" s="41"/>
      <c r="BR17" s="41" t="s">
        <v>1501</v>
      </c>
      <c r="BS17" s="41" t="s">
        <v>1501</v>
      </c>
      <c r="BT17" s="41" t="s">
        <v>1519</v>
      </c>
      <c r="BU17" s="11" t="s">
        <v>2224</v>
      </c>
      <c r="BV17" s="41" t="s">
        <v>1520</v>
      </c>
      <c r="BW17" s="41" t="s">
        <v>1501</v>
      </c>
      <c r="BX17" s="41" t="s">
        <v>1521</v>
      </c>
      <c r="BY17" s="41" t="s">
        <v>1522</v>
      </c>
      <c r="BZ17" s="41" t="s">
        <v>1501</v>
      </c>
      <c r="CB17" s="41" t="s">
        <v>1523</v>
      </c>
      <c r="CC17" s="41" t="s">
        <v>1501</v>
      </c>
      <c r="CE17" s="41" t="s">
        <v>1501</v>
      </c>
      <c r="CF17" s="41" t="s">
        <v>1501</v>
      </c>
      <c r="CG17" s="41" t="s">
        <v>1501</v>
      </c>
      <c r="CH17" s="11" t="s">
        <v>2225</v>
      </c>
      <c r="CI17" s="11" t="s">
        <v>1501</v>
      </c>
      <c r="CJ17" s="11" t="s">
        <v>1501</v>
      </c>
      <c r="CK17" s="11" t="s">
        <v>2226</v>
      </c>
      <c r="CL17" s="11" t="s">
        <v>1524</v>
      </c>
      <c r="CM17" s="11" t="s">
        <v>1501</v>
      </c>
      <c r="CO17" s="11" t="s">
        <v>1501</v>
      </c>
      <c r="CP17" s="11" t="s">
        <v>1525</v>
      </c>
      <c r="CQ17" s="11" t="s">
        <v>1501</v>
      </c>
      <c r="CR17" s="11" t="s">
        <v>1501</v>
      </c>
      <c r="CS17" s="11" t="s">
        <v>1501</v>
      </c>
      <c r="CT17" s="11" t="s">
        <v>1501</v>
      </c>
      <c r="CU17" s="11" t="s">
        <v>1501</v>
      </c>
      <c r="CV17" s="11" t="s">
        <v>1501</v>
      </c>
      <c r="DA17" s="15" t="s">
        <v>2643</v>
      </c>
      <c r="DC17" s="11" t="s">
        <v>2553</v>
      </c>
      <c r="DD17" s="11" t="s">
        <v>1501</v>
      </c>
      <c r="DE17" s="11" t="s">
        <v>1501</v>
      </c>
      <c r="DF17" s="11" t="s">
        <v>1501</v>
      </c>
      <c r="DH17" s="11" t="s">
        <v>1501</v>
      </c>
      <c r="DI17" s="11" t="s">
        <v>1501</v>
      </c>
      <c r="DJ17" s="11" t="s">
        <v>1501</v>
      </c>
      <c r="DL17" s="11" t="s">
        <v>1501</v>
      </c>
      <c r="DO17" s="11" t="s">
        <v>1501</v>
      </c>
      <c r="DQ17" s="11" t="s">
        <v>1501</v>
      </c>
      <c r="DR17" s="11" t="s">
        <v>1501</v>
      </c>
      <c r="DS17" s="11" t="s">
        <v>1501</v>
      </c>
      <c r="DT17" s="11" t="s">
        <v>1501</v>
      </c>
      <c r="DU17" s="11" t="s">
        <v>1501</v>
      </c>
      <c r="DW17" s="11" t="s">
        <v>1501</v>
      </c>
      <c r="DX17" s="11" t="s">
        <v>1501</v>
      </c>
    </row>
    <row r="18" spans="1:251" ht="31" customHeight="1" x14ac:dyDescent="0.2">
      <c r="A18" s="42"/>
      <c r="B18" s="43" t="s">
        <v>1526</v>
      </c>
      <c r="C18" s="41" t="s">
        <v>347</v>
      </c>
      <c r="D18" s="41" t="s">
        <v>347</v>
      </c>
      <c r="E18" s="41" t="s">
        <v>347</v>
      </c>
      <c r="F18" s="41" t="s">
        <v>347</v>
      </c>
      <c r="G18" s="41" t="s">
        <v>347</v>
      </c>
      <c r="H18" s="41" t="s">
        <v>347</v>
      </c>
      <c r="I18" s="41" t="s">
        <v>347</v>
      </c>
      <c r="J18" s="41" t="s">
        <v>347</v>
      </c>
      <c r="K18" s="41" t="s">
        <v>347</v>
      </c>
      <c r="L18" s="41" t="s">
        <v>347</v>
      </c>
      <c r="M18" s="41" t="s">
        <v>347</v>
      </c>
      <c r="N18" s="41" t="s">
        <v>347</v>
      </c>
      <c r="O18" s="41" t="s">
        <v>347</v>
      </c>
      <c r="P18" s="41" t="s">
        <v>347</v>
      </c>
      <c r="Q18" s="41" t="s">
        <v>347</v>
      </c>
      <c r="R18" s="41" t="s">
        <v>347</v>
      </c>
      <c r="S18" s="41" t="s">
        <v>1124</v>
      </c>
      <c r="T18" s="41" t="s">
        <v>347</v>
      </c>
      <c r="U18" s="41" t="s">
        <v>347</v>
      </c>
      <c r="V18" s="41" t="s">
        <v>347</v>
      </c>
      <c r="W18" s="41" t="s">
        <v>347</v>
      </c>
      <c r="X18" s="41" t="s">
        <v>347</v>
      </c>
      <c r="Y18" s="41" t="s">
        <v>347</v>
      </c>
      <c r="Z18" s="41" t="s">
        <v>347</v>
      </c>
      <c r="AA18" s="41" t="s">
        <v>347</v>
      </c>
      <c r="AB18" s="41" t="s">
        <v>347</v>
      </c>
      <c r="AC18" s="41" t="s">
        <v>347</v>
      </c>
      <c r="AD18" s="41" t="s">
        <v>347</v>
      </c>
      <c r="AE18" s="41" t="s">
        <v>347</v>
      </c>
      <c r="AF18" s="41" t="s">
        <v>347</v>
      </c>
      <c r="AG18" s="41" t="s">
        <v>347</v>
      </c>
      <c r="AH18" s="41" t="s">
        <v>347</v>
      </c>
      <c r="AI18" s="41" t="s">
        <v>347</v>
      </c>
      <c r="AJ18" s="41" t="s">
        <v>347</v>
      </c>
      <c r="AK18" s="41" t="s">
        <v>347</v>
      </c>
      <c r="AL18" s="41" t="s">
        <v>347</v>
      </c>
      <c r="AM18" s="41" t="s">
        <v>347</v>
      </c>
      <c r="AN18" s="41" t="s">
        <v>347</v>
      </c>
      <c r="AO18" s="41" t="s">
        <v>347</v>
      </c>
      <c r="AP18" s="41" t="s">
        <v>347</v>
      </c>
      <c r="AQ18" s="41" t="s">
        <v>347</v>
      </c>
      <c r="AR18" s="41" t="s">
        <v>347</v>
      </c>
      <c r="AS18" s="41" t="s">
        <v>347</v>
      </c>
      <c r="AT18" s="41" t="s">
        <v>347</v>
      </c>
      <c r="AU18" s="41" t="s">
        <v>347</v>
      </c>
      <c r="AV18" s="41" t="s">
        <v>347</v>
      </c>
      <c r="AW18" s="41" t="s">
        <v>347</v>
      </c>
      <c r="AX18" s="41" t="s">
        <v>347</v>
      </c>
      <c r="AY18" s="41" t="s">
        <v>347</v>
      </c>
      <c r="AZ18" s="41" t="s">
        <v>347</v>
      </c>
      <c r="BA18" s="41" t="s">
        <v>347</v>
      </c>
      <c r="BB18" s="41" t="s">
        <v>347</v>
      </c>
      <c r="BC18" s="41" t="s">
        <v>347</v>
      </c>
      <c r="BD18" s="41" t="s">
        <v>347</v>
      </c>
      <c r="BE18" s="41" t="s">
        <v>347</v>
      </c>
      <c r="BF18" s="41" t="s">
        <v>347</v>
      </c>
      <c r="BG18" s="41" t="s">
        <v>347</v>
      </c>
      <c r="BH18" s="41" t="s">
        <v>347</v>
      </c>
      <c r="BI18" s="41" t="s">
        <v>347</v>
      </c>
      <c r="BJ18" s="41" t="s">
        <v>347</v>
      </c>
      <c r="BK18" s="41" t="s">
        <v>347</v>
      </c>
      <c r="BL18" s="41" t="s">
        <v>1124</v>
      </c>
      <c r="BM18" s="41" t="s">
        <v>347</v>
      </c>
      <c r="BN18" s="41" t="s">
        <v>347</v>
      </c>
      <c r="BO18" s="41" t="s">
        <v>347</v>
      </c>
      <c r="BP18" s="41" t="s">
        <v>347</v>
      </c>
      <c r="BQ18" s="41" t="s">
        <v>347</v>
      </c>
      <c r="BR18" s="41" t="s">
        <v>347</v>
      </c>
      <c r="BS18" s="41" t="s">
        <v>347</v>
      </c>
      <c r="BT18" s="41" t="s">
        <v>347</v>
      </c>
      <c r="BU18" s="41" t="s">
        <v>347</v>
      </c>
      <c r="BV18" s="41" t="s">
        <v>347</v>
      </c>
      <c r="BW18" s="41" t="s">
        <v>347</v>
      </c>
      <c r="BX18" s="41" t="s">
        <v>347</v>
      </c>
      <c r="BY18" s="41" t="s">
        <v>347</v>
      </c>
      <c r="BZ18" s="41" t="s">
        <v>347</v>
      </c>
      <c r="CA18" s="41" t="s">
        <v>347</v>
      </c>
      <c r="CB18" s="41" t="s">
        <v>347</v>
      </c>
      <c r="CC18" s="41" t="s">
        <v>347</v>
      </c>
      <c r="CD18" s="41" t="s">
        <v>347</v>
      </c>
      <c r="CE18" s="41" t="s">
        <v>347</v>
      </c>
      <c r="CF18" s="11" t="s">
        <v>347</v>
      </c>
      <c r="CG18" s="11" t="s">
        <v>347</v>
      </c>
      <c r="CH18" s="11" t="s">
        <v>1124</v>
      </c>
      <c r="CI18" s="11" t="s">
        <v>347</v>
      </c>
      <c r="CJ18" s="11" t="s">
        <v>347</v>
      </c>
      <c r="CK18" s="11" t="s">
        <v>347</v>
      </c>
      <c r="CL18" s="11" t="s">
        <v>347</v>
      </c>
      <c r="CM18" s="11" t="s">
        <v>347</v>
      </c>
      <c r="CN18" s="11" t="s">
        <v>347</v>
      </c>
      <c r="CO18" s="11" t="s">
        <v>347</v>
      </c>
      <c r="CP18" s="11" t="s">
        <v>347</v>
      </c>
      <c r="CQ18" s="11" t="s">
        <v>347</v>
      </c>
      <c r="CR18" s="11" t="s">
        <v>347</v>
      </c>
      <c r="CS18" s="11" t="s">
        <v>347</v>
      </c>
      <c r="CT18" s="11" t="s">
        <v>347</v>
      </c>
      <c r="CU18" s="11" t="s">
        <v>347</v>
      </c>
      <c r="CV18" s="11" t="s">
        <v>347</v>
      </c>
      <c r="CW18" s="11" t="s">
        <v>347</v>
      </c>
      <c r="CX18" s="11" t="s">
        <v>347</v>
      </c>
      <c r="CY18" s="11" t="s">
        <v>347</v>
      </c>
      <c r="CZ18" s="11" t="s">
        <v>347</v>
      </c>
      <c r="DA18" s="11" t="s">
        <v>1125</v>
      </c>
      <c r="DB18" s="11" t="s">
        <v>347</v>
      </c>
      <c r="DC18" s="11" t="s">
        <v>347</v>
      </c>
      <c r="DD18" s="11" t="s">
        <v>347</v>
      </c>
      <c r="DE18" s="11" t="s">
        <v>347</v>
      </c>
      <c r="DF18" s="11" t="s">
        <v>347</v>
      </c>
      <c r="DG18" s="11" t="s">
        <v>347</v>
      </c>
      <c r="DH18" s="11" t="s">
        <v>347</v>
      </c>
      <c r="DI18" s="11" t="s">
        <v>347</v>
      </c>
      <c r="DJ18" s="11" t="s">
        <v>347</v>
      </c>
      <c r="DK18" s="11" t="s">
        <v>347</v>
      </c>
      <c r="DL18" s="11" t="s">
        <v>347</v>
      </c>
      <c r="DM18" s="11" t="s">
        <v>347</v>
      </c>
      <c r="DN18" s="11" t="s">
        <v>347</v>
      </c>
      <c r="DO18" s="11" t="s">
        <v>347</v>
      </c>
      <c r="DP18" s="11" t="s">
        <v>347</v>
      </c>
      <c r="DQ18" s="11" t="s">
        <v>347</v>
      </c>
      <c r="DR18" s="11" t="s">
        <v>347</v>
      </c>
      <c r="DS18" s="11" t="s">
        <v>347</v>
      </c>
      <c r="DT18" s="11" t="s">
        <v>347</v>
      </c>
      <c r="DU18" s="11" t="s">
        <v>347</v>
      </c>
      <c r="DV18" s="11" t="s">
        <v>347</v>
      </c>
      <c r="DW18" s="11" t="s">
        <v>347</v>
      </c>
      <c r="DX18" s="11" t="s">
        <v>347</v>
      </c>
    </row>
    <row r="19" spans="1:251" ht="54" customHeight="1" x14ac:dyDescent="0.2">
      <c r="A19" s="42"/>
      <c r="B19" s="43" t="s">
        <v>2227</v>
      </c>
      <c r="L19" s="41"/>
      <c r="S19" s="11" t="s">
        <v>2228</v>
      </c>
      <c r="BL19" s="41" t="s">
        <v>1527</v>
      </c>
      <c r="CH19" s="11" t="s">
        <v>2229</v>
      </c>
      <c r="DA19" s="11" t="s">
        <v>2644</v>
      </c>
    </row>
    <row r="20" spans="1:251" ht="31" customHeight="1" x14ac:dyDescent="0.2">
      <c r="A20" s="42"/>
      <c r="B20" s="43" t="s">
        <v>1528</v>
      </c>
      <c r="C20" s="41" t="s">
        <v>347</v>
      </c>
      <c r="D20" s="41" t="s">
        <v>347</v>
      </c>
      <c r="E20" s="41" t="s">
        <v>347</v>
      </c>
      <c r="F20" s="41" t="s">
        <v>347</v>
      </c>
      <c r="G20" s="41" t="s">
        <v>347</v>
      </c>
      <c r="H20" s="41" t="s">
        <v>347</v>
      </c>
      <c r="I20" s="41" t="s">
        <v>347</v>
      </c>
      <c r="J20" s="41" t="s">
        <v>347</v>
      </c>
      <c r="K20" s="41" t="s">
        <v>347</v>
      </c>
      <c r="L20" s="41" t="s">
        <v>347</v>
      </c>
      <c r="M20" s="41" t="s">
        <v>347</v>
      </c>
      <c r="N20" s="41" t="s">
        <v>347</v>
      </c>
      <c r="O20" s="41" t="s">
        <v>347</v>
      </c>
      <c r="P20" s="41" t="s">
        <v>347</v>
      </c>
      <c r="Q20" s="41" t="s">
        <v>347</v>
      </c>
      <c r="R20" s="41" t="s">
        <v>347</v>
      </c>
      <c r="S20" s="41" t="s">
        <v>347</v>
      </c>
      <c r="T20" s="41" t="s">
        <v>347</v>
      </c>
      <c r="U20" s="41" t="s">
        <v>347</v>
      </c>
      <c r="V20" s="41" t="s">
        <v>347</v>
      </c>
      <c r="W20" s="41" t="s">
        <v>347</v>
      </c>
      <c r="X20" s="41" t="s">
        <v>347</v>
      </c>
      <c r="Y20" s="41" t="s">
        <v>347</v>
      </c>
      <c r="Z20" s="41" t="s">
        <v>347</v>
      </c>
      <c r="AA20" s="41" t="s">
        <v>347</v>
      </c>
      <c r="AB20" s="41" t="s">
        <v>347</v>
      </c>
      <c r="AC20" s="41" t="s">
        <v>347</v>
      </c>
      <c r="AD20" s="41" t="s">
        <v>347</v>
      </c>
      <c r="AE20" s="41" t="s">
        <v>347</v>
      </c>
      <c r="AF20" s="41" t="s">
        <v>347</v>
      </c>
      <c r="AG20" s="41" t="s">
        <v>347</v>
      </c>
      <c r="AH20" s="41" t="s">
        <v>347</v>
      </c>
      <c r="AI20" s="41" t="s">
        <v>347</v>
      </c>
      <c r="AJ20" s="41" t="s">
        <v>347</v>
      </c>
      <c r="AK20" s="41" t="s">
        <v>347</v>
      </c>
      <c r="AL20" s="41" t="s">
        <v>347</v>
      </c>
      <c r="AM20" s="41" t="s">
        <v>347</v>
      </c>
      <c r="AN20" s="41" t="s">
        <v>347</v>
      </c>
      <c r="AO20" s="41" t="s">
        <v>347</v>
      </c>
      <c r="AP20" s="41" t="s">
        <v>347</v>
      </c>
      <c r="AQ20" s="41" t="s">
        <v>347</v>
      </c>
      <c r="AR20" s="41" t="s">
        <v>347</v>
      </c>
      <c r="AS20" s="41" t="s">
        <v>347</v>
      </c>
      <c r="AT20" s="41" t="s">
        <v>347</v>
      </c>
      <c r="AU20" s="41" t="s">
        <v>347</v>
      </c>
      <c r="AV20" s="41" t="s">
        <v>347</v>
      </c>
      <c r="AW20" s="41" t="s">
        <v>347</v>
      </c>
      <c r="AX20" s="41" t="s">
        <v>347</v>
      </c>
      <c r="AY20" s="41" t="s">
        <v>347</v>
      </c>
      <c r="AZ20" s="41" t="s">
        <v>347</v>
      </c>
      <c r="BA20" s="41" t="s">
        <v>347</v>
      </c>
      <c r="BB20" s="41" t="s">
        <v>347</v>
      </c>
      <c r="BC20" s="41" t="s">
        <v>347</v>
      </c>
      <c r="BD20" s="41" t="s">
        <v>347</v>
      </c>
      <c r="BE20" s="41" t="s">
        <v>1529</v>
      </c>
      <c r="BF20" s="41" t="s">
        <v>347</v>
      </c>
      <c r="BG20" s="41" t="s">
        <v>347</v>
      </c>
      <c r="BH20" s="41" t="s">
        <v>347</v>
      </c>
      <c r="BI20" s="41" t="s">
        <v>347</v>
      </c>
      <c r="BJ20" s="41" t="s">
        <v>347</v>
      </c>
      <c r="BK20" s="41" t="s">
        <v>347</v>
      </c>
      <c r="BL20" s="41" t="s">
        <v>347</v>
      </c>
      <c r="BM20" s="41" t="s">
        <v>347</v>
      </c>
      <c r="BN20" s="41" t="s">
        <v>347</v>
      </c>
      <c r="BO20" s="41" t="s">
        <v>347</v>
      </c>
      <c r="BP20" s="41" t="s">
        <v>347</v>
      </c>
      <c r="BQ20" s="41" t="s">
        <v>347</v>
      </c>
      <c r="BR20" s="41" t="s">
        <v>347</v>
      </c>
      <c r="BS20" s="41" t="s">
        <v>347</v>
      </c>
      <c r="BT20" s="41" t="s">
        <v>347</v>
      </c>
      <c r="BU20" s="41" t="s">
        <v>347</v>
      </c>
      <c r="BV20" s="41" t="s">
        <v>347</v>
      </c>
      <c r="BW20" s="41" t="s">
        <v>347</v>
      </c>
      <c r="BX20" s="41" t="s">
        <v>347</v>
      </c>
      <c r="BY20" s="41" t="s">
        <v>347</v>
      </c>
      <c r="BZ20" s="41" t="s">
        <v>347</v>
      </c>
      <c r="CA20" s="41" t="s">
        <v>347</v>
      </c>
      <c r="CB20" s="41" t="s">
        <v>347</v>
      </c>
      <c r="CC20" s="41" t="s">
        <v>347</v>
      </c>
      <c r="CD20" s="41" t="s">
        <v>347</v>
      </c>
      <c r="CE20" s="41" t="s">
        <v>347</v>
      </c>
      <c r="CF20" s="11" t="s">
        <v>347</v>
      </c>
      <c r="CG20" s="11" t="s">
        <v>347</v>
      </c>
      <c r="CH20" s="11" t="s">
        <v>347</v>
      </c>
      <c r="CI20" s="11" t="s">
        <v>347</v>
      </c>
      <c r="CJ20" s="11" t="s">
        <v>347</v>
      </c>
      <c r="CK20" s="11" t="s">
        <v>347</v>
      </c>
      <c r="CL20" s="11" t="s">
        <v>347</v>
      </c>
      <c r="CM20" s="11" t="s">
        <v>347</v>
      </c>
      <c r="CN20" s="11" t="s">
        <v>347</v>
      </c>
      <c r="CO20" s="11" t="s">
        <v>347</v>
      </c>
      <c r="CP20" s="11" t="s">
        <v>347</v>
      </c>
      <c r="CQ20" s="11" t="s">
        <v>347</v>
      </c>
      <c r="CR20" s="11" t="s">
        <v>347</v>
      </c>
      <c r="CS20" s="11" t="s">
        <v>347</v>
      </c>
      <c r="CT20" s="11" t="s">
        <v>347</v>
      </c>
      <c r="CU20" s="11" t="s">
        <v>347</v>
      </c>
      <c r="CV20" s="11" t="s">
        <v>347</v>
      </c>
      <c r="CW20" s="11" t="s">
        <v>347</v>
      </c>
      <c r="CX20" s="11" t="s">
        <v>347</v>
      </c>
      <c r="CY20" s="11" t="s">
        <v>347</v>
      </c>
      <c r="CZ20" s="11" t="s">
        <v>347</v>
      </c>
      <c r="DA20" s="11" t="s">
        <v>1123</v>
      </c>
      <c r="DB20" s="11" t="s">
        <v>347</v>
      </c>
      <c r="DC20" s="11" t="s">
        <v>347</v>
      </c>
      <c r="DD20" s="11" t="s">
        <v>347</v>
      </c>
      <c r="DE20" s="11" t="s">
        <v>347</v>
      </c>
      <c r="DF20" s="11" t="s">
        <v>347</v>
      </c>
      <c r="DG20" s="11" t="s">
        <v>347</v>
      </c>
      <c r="DH20" s="11" t="s">
        <v>347</v>
      </c>
      <c r="DI20" s="11" t="s">
        <v>347</v>
      </c>
      <c r="DJ20" s="11" t="s">
        <v>347</v>
      </c>
      <c r="DK20" s="11" t="s">
        <v>347</v>
      </c>
      <c r="DL20" s="11" t="s">
        <v>347</v>
      </c>
      <c r="DM20" s="11" t="s">
        <v>347</v>
      </c>
      <c r="DN20" s="11" t="s">
        <v>347</v>
      </c>
      <c r="DO20" s="11" t="s">
        <v>347</v>
      </c>
      <c r="DP20" s="11" t="s">
        <v>347</v>
      </c>
      <c r="DQ20" s="11" t="s">
        <v>347</v>
      </c>
      <c r="DR20" s="11" t="s">
        <v>347</v>
      </c>
      <c r="DS20" s="11" t="s">
        <v>347</v>
      </c>
      <c r="DT20" s="11" t="s">
        <v>347</v>
      </c>
      <c r="DU20" s="11" t="s">
        <v>347</v>
      </c>
      <c r="DV20" s="11" t="s">
        <v>347</v>
      </c>
      <c r="DW20" s="11" t="s">
        <v>347</v>
      </c>
      <c r="DX20" s="11" t="s">
        <v>347</v>
      </c>
    </row>
    <row r="21" spans="1:251" ht="31" customHeight="1" x14ac:dyDescent="0.2">
      <c r="A21" s="42"/>
      <c r="B21" s="43" t="s">
        <v>2230</v>
      </c>
      <c r="L21" s="41"/>
      <c r="DA21" s="11" t="s">
        <v>2645</v>
      </c>
    </row>
    <row r="22" spans="1:251" ht="15.75" customHeight="1" x14ac:dyDescent="0.2">
      <c r="A22" s="42"/>
      <c r="B22" s="43" t="s">
        <v>1530</v>
      </c>
      <c r="C22" s="48" t="s">
        <v>80</v>
      </c>
      <c r="D22" s="48" t="s">
        <v>80</v>
      </c>
      <c r="E22" s="48" t="s">
        <v>80</v>
      </c>
      <c r="F22" s="48" t="s">
        <v>80</v>
      </c>
      <c r="G22" s="48" t="s">
        <v>80</v>
      </c>
      <c r="H22" s="48" t="s">
        <v>80</v>
      </c>
      <c r="I22" s="48" t="s">
        <v>80</v>
      </c>
      <c r="J22" s="48" t="s">
        <v>80</v>
      </c>
      <c r="K22" s="48" t="s">
        <v>80</v>
      </c>
      <c r="L22" s="48" t="s">
        <v>80</v>
      </c>
      <c r="M22" s="48" t="s">
        <v>80</v>
      </c>
      <c r="N22" s="48" t="s">
        <v>80</v>
      </c>
      <c r="O22" s="48" t="s">
        <v>80</v>
      </c>
      <c r="P22" s="48" t="s">
        <v>80</v>
      </c>
      <c r="Q22" s="48" t="s">
        <v>80</v>
      </c>
      <c r="R22" s="48" t="s">
        <v>80</v>
      </c>
      <c r="S22" s="48" t="s">
        <v>56</v>
      </c>
      <c r="T22" s="48" t="s">
        <v>80</v>
      </c>
      <c r="U22" s="48" t="s">
        <v>80</v>
      </c>
      <c r="V22" s="48" t="s">
        <v>80</v>
      </c>
      <c r="W22" s="48" t="s">
        <v>80</v>
      </c>
      <c r="X22" s="48" t="s">
        <v>80</v>
      </c>
      <c r="Y22" s="48" t="s">
        <v>80</v>
      </c>
      <c r="Z22" s="48" t="s">
        <v>80</v>
      </c>
      <c r="AA22" s="48" t="s">
        <v>80</v>
      </c>
      <c r="AB22" s="48" t="s">
        <v>56</v>
      </c>
      <c r="AC22" s="48" t="s">
        <v>80</v>
      </c>
      <c r="AD22" s="48" t="s">
        <v>80</v>
      </c>
      <c r="AE22" s="48" t="s">
        <v>80</v>
      </c>
      <c r="AF22" s="48" t="s">
        <v>80</v>
      </c>
      <c r="AG22" s="48" t="s">
        <v>80</v>
      </c>
      <c r="AH22" s="48" t="s">
        <v>80</v>
      </c>
      <c r="AI22" s="48" t="s">
        <v>80</v>
      </c>
      <c r="AJ22" s="48" t="s">
        <v>80</v>
      </c>
      <c r="AK22" s="48" t="s">
        <v>80</v>
      </c>
      <c r="AL22" s="48" t="s">
        <v>80</v>
      </c>
      <c r="AM22" s="48" t="s">
        <v>80</v>
      </c>
      <c r="AN22" s="48" t="s">
        <v>80</v>
      </c>
      <c r="AO22" s="48" t="s">
        <v>80</v>
      </c>
      <c r="AP22" s="48" t="s">
        <v>80</v>
      </c>
      <c r="AQ22" s="48" t="s">
        <v>80</v>
      </c>
      <c r="AR22" s="48" t="s">
        <v>80</v>
      </c>
      <c r="AS22" s="48" t="s">
        <v>80</v>
      </c>
      <c r="AT22" s="48" t="s">
        <v>80</v>
      </c>
      <c r="AU22" s="48" t="s">
        <v>80</v>
      </c>
      <c r="AV22" s="48" t="s">
        <v>80</v>
      </c>
      <c r="AW22" s="48" t="s">
        <v>80</v>
      </c>
      <c r="AX22" s="48" t="s">
        <v>80</v>
      </c>
      <c r="AY22" s="48" t="s">
        <v>80</v>
      </c>
      <c r="AZ22" s="48" t="s">
        <v>80</v>
      </c>
      <c r="BA22" s="48" t="s">
        <v>80</v>
      </c>
      <c r="BB22" s="48" t="s">
        <v>80</v>
      </c>
      <c r="BC22" s="48" t="s">
        <v>80</v>
      </c>
      <c r="BD22" s="48" t="s">
        <v>80</v>
      </c>
      <c r="BE22" s="48" t="s">
        <v>80</v>
      </c>
      <c r="BF22" s="48" t="s">
        <v>80</v>
      </c>
      <c r="BG22" s="48" t="s">
        <v>80</v>
      </c>
      <c r="BH22" s="48" t="s">
        <v>80</v>
      </c>
      <c r="BI22" s="48" t="s">
        <v>80</v>
      </c>
      <c r="BJ22" s="48" t="s">
        <v>80</v>
      </c>
      <c r="BK22" s="48" t="s">
        <v>80</v>
      </c>
      <c r="BL22" s="48" t="s">
        <v>56</v>
      </c>
      <c r="BM22" s="48" t="s">
        <v>80</v>
      </c>
      <c r="BN22" s="48" t="s">
        <v>80</v>
      </c>
      <c r="BO22" s="48" t="s">
        <v>80</v>
      </c>
      <c r="BP22" s="48" t="s">
        <v>80</v>
      </c>
      <c r="BQ22" s="48" t="s">
        <v>80</v>
      </c>
      <c r="BR22" s="48" t="s">
        <v>80</v>
      </c>
      <c r="BS22" s="48" t="s">
        <v>80</v>
      </c>
      <c r="BT22" s="48" t="s">
        <v>80</v>
      </c>
      <c r="BU22" s="48" t="s">
        <v>80</v>
      </c>
      <c r="BV22" s="48" t="s">
        <v>80</v>
      </c>
      <c r="BW22" s="48" t="s">
        <v>80</v>
      </c>
      <c r="BX22" s="48" t="s">
        <v>80</v>
      </c>
      <c r="BY22" s="48" t="s">
        <v>80</v>
      </c>
      <c r="BZ22" s="48" t="s">
        <v>80</v>
      </c>
      <c r="CA22" s="48" t="s">
        <v>80</v>
      </c>
      <c r="CB22" s="48" t="s">
        <v>80</v>
      </c>
      <c r="CC22" s="48" t="s">
        <v>80</v>
      </c>
      <c r="CD22" s="48" t="s">
        <v>80</v>
      </c>
      <c r="CE22" s="48" t="s">
        <v>80</v>
      </c>
      <c r="CF22" s="48" t="s">
        <v>80</v>
      </c>
      <c r="CG22" s="48" t="s">
        <v>80</v>
      </c>
      <c r="CH22" s="48" t="s">
        <v>56</v>
      </c>
      <c r="CI22" s="48" t="s">
        <v>80</v>
      </c>
      <c r="CJ22" s="48" t="s">
        <v>80</v>
      </c>
      <c r="CK22" s="48" t="s">
        <v>80</v>
      </c>
      <c r="CL22" s="48" t="s">
        <v>80</v>
      </c>
      <c r="CM22" s="48" t="s">
        <v>80</v>
      </c>
      <c r="CN22" s="48" t="s">
        <v>80</v>
      </c>
      <c r="CO22" s="48" t="s">
        <v>80</v>
      </c>
      <c r="CP22" s="48" t="s">
        <v>80</v>
      </c>
      <c r="CQ22" s="48" t="s">
        <v>80</v>
      </c>
      <c r="CR22" s="48" t="s">
        <v>80</v>
      </c>
      <c r="CS22" s="48" t="s">
        <v>80</v>
      </c>
      <c r="CT22" s="48" t="s">
        <v>80</v>
      </c>
      <c r="CU22" s="48" t="s">
        <v>80</v>
      </c>
      <c r="CV22" s="48" t="s">
        <v>80</v>
      </c>
      <c r="CW22" s="48" t="s">
        <v>80</v>
      </c>
      <c r="CX22" s="48" t="s">
        <v>80</v>
      </c>
      <c r="CY22" s="48" t="s">
        <v>80</v>
      </c>
      <c r="CZ22" s="48" t="s">
        <v>80</v>
      </c>
      <c r="DA22" s="48" t="s">
        <v>56</v>
      </c>
      <c r="DB22" s="48" t="s">
        <v>80</v>
      </c>
      <c r="DC22" s="48" t="s">
        <v>80</v>
      </c>
      <c r="DD22" s="48" t="s">
        <v>80</v>
      </c>
      <c r="DE22" s="48" t="s">
        <v>80</v>
      </c>
      <c r="DF22" s="48" t="s">
        <v>80</v>
      </c>
      <c r="DG22" s="48" t="s">
        <v>80</v>
      </c>
      <c r="DH22" s="48" t="s">
        <v>80</v>
      </c>
      <c r="DI22" s="48" t="s">
        <v>80</v>
      </c>
      <c r="DJ22" s="48" t="s">
        <v>80</v>
      </c>
      <c r="DK22" s="48" t="s">
        <v>80</v>
      </c>
      <c r="DL22" s="48" t="s">
        <v>80</v>
      </c>
      <c r="DM22" s="48" t="s">
        <v>80</v>
      </c>
      <c r="DN22" s="48" t="s">
        <v>80</v>
      </c>
      <c r="DO22" s="48" t="s">
        <v>80</v>
      </c>
      <c r="DP22" s="48" t="s">
        <v>80</v>
      </c>
      <c r="DQ22" s="48" t="s">
        <v>80</v>
      </c>
      <c r="DR22" s="48" t="s">
        <v>80</v>
      </c>
      <c r="DS22" s="48" t="s">
        <v>80</v>
      </c>
      <c r="DT22" s="48" t="s">
        <v>80</v>
      </c>
      <c r="DU22" s="48" t="s">
        <v>80</v>
      </c>
      <c r="DV22" s="48" t="s">
        <v>80</v>
      </c>
      <c r="DW22" s="48" t="s">
        <v>80</v>
      </c>
      <c r="DX22" s="48" t="s">
        <v>80</v>
      </c>
      <c r="DY22" s="48" t="s">
        <v>3</v>
      </c>
      <c r="DZ22" s="48" t="s">
        <v>3</v>
      </c>
      <c r="EA22" s="48" t="s">
        <v>3</v>
      </c>
      <c r="EB22" s="48" t="s">
        <v>3</v>
      </c>
      <c r="EC22" s="48" t="s">
        <v>3</v>
      </c>
      <c r="ED22" s="48" t="s">
        <v>3</v>
      </c>
      <c r="EE22" s="48" t="s">
        <v>3</v>
      </c>
      <c r="EF22" s="48" t="s">
        <v>3</v>
      </c>
      <c r="EG22" s="48" t="s">
        <v>3</v>
      </c>
      <c r="EH22" s="48" t="s">
        <v>3</v>
      </c>
      <c r="EI22" s="48" t="s">
        <v>3</v>
      </c>
      <c r="EJ22" s="48" t="s">
        <v>3</v>
      </c>
      <c r="EK22" s="48" t="s">
        <v>3</v>
      </c>
      <c r="EL22" s="48" t="s">
        <v>3</v>
      </c>
      <c r="EM22" s="48" t="s">
        <v>3</v>
      </c>
      <c r="EN22" s="48" t="s">
        <v>3</v>
      </c>
      <c r="EO22" s="48" t="s">
        <v>3</v>
      </c>
      <c r="EP22" s="48" t="s">
        <v>3</v>
      </c>
      <c r="EQ22" s="48" t="s">
        <v>3</v>
      </c>
      <c r="ER22" s="48" t="s">
        <v>3</v>
      </c>
      <c r="ES22" s="48" t="s">
        <v>3</v>
      </c>
      <c r="ET22" s="48" t="s">
        <v>3</v>
      </c>
      <c r="EU22" s="48" t="s">
        <v>3</v>
      </c>
      <c r="EV22" s="48" t="s">
        <v>3</v>
      </c>
      <c r="EW22" s="48" t="s">
        <v>3</v>
      </c>
      <c r="EX22" s="48" t="s">
        <v>3</v>
      </c>
      <c r="EY22" s="48" t="s">
        <v>3</v>
      </c>
      <c r="EZ22" s="48" t="s">
        <v>3</v>
      </c>
      <c r="FA22" s="48" t="s">
        <v>3</v>
      </c>
      <c r="FB22" s="48" t="s">
        <v>3</v>
      </c>
      <c r="FC22" s="48" t="s">
        <v>3</v>
      </c>
      <c r="FD22" s="48" t="s">
        <v>3</v>
      </c>
      <c r="FE22" s="48" t="s">
        <v>3</v>
      </c>
      <c r="FF22" s="48" t="s">
        <v>3</v>
      </c>
      <c r="FG22" s="48" t="s">
        <v>3</v>
      </c>
      <c r="FH22" s="48" t="s">
        <v>3</v>
      </c>
      <c r="FI22" s="48" t="s">
        <v>3</v>
      </c>
      <c r="FJ22" s="48" t="s">
        <v>3</v>
      </c>
      <c r="FK22" s="48" t="s">
        <v>3</v>
      </c>
      <c r="FL22" s="48" t="s">
        <v>3</v>
      </c>
      <c r="FM22" s="48" t="s">
        <v>3</v>
      </c>
      <c r="FN22" s="48" t="s">
        <v>3</v>
      </c>
      <c r="FO22" s="48" t="s">
        <v>3</v>
      </c>
      <c r="FP22" s="48" t="s">
        <v>3</v>
      </c>
      <c r="FQ22" s="48" t="s">
        <v>3</v>
      </c>
      <c r="FR22" s="48" t="s">
        <v>3</v>
      </c>
      <c r="FS22" s="48" t="s">
        <v>3</v>
      </c>
      <c r="FT22" s="48" t="s">
        <v>3</v>
      </c>
      <c r="FU22" s="48" t="s">
        <v>3</v>
      </c>
      <c r="FV22" s="48" t="s">
        <v>3</v>
      </c>
      <c r="FW22" s="48" t="s">
        <v>3</v>
      </c>
      <c r="FX22" s="48" t="s">
        <v>3</v>
      </c>
      <c r="FY22" s="48" t="s">
        <v>3</v>
      </c>
      <c r="FZ22" s="48" t="s">
        <v>3</v>
      </c>
      <c r="GA22" s="48" t="s">
        <v>3</v>
      </c>
      <c r="GB22" s="48" t="s">
        <v>3</v>
      </c>
      <c r="GC22" s="48" t="s">
        <v>3</v>
      </c>
      <c r="GD22" s="48" t="s">
        <v>3</v>
      </c>
      <c r="GE22" s="48" t="s">
        <v>3</v>
      </c>
      <c r="GF22" s="48" t="s">
        <v>3</v>
      </c>
      <c r="GG22" s="48" t="s">
        <v>3</v>
      </c>
      <c r="GH22" s="48" t="s">
        <v>3</v>
      </c>
      <c r="GI22" s="48" t="s">
        <v>3</v>
      </c>
      <c r="GJ22" s="48" t="s">
        <v>3</v>
      </c>
      <c r="GK22" s="48" t="s">
        <v>3</v>
      </c>
      <c r="GL22" s="48" t="s">
        <v>3</v>
      </c>
      <c r="GM22" s="48" t="s">
        <v>3</v>
      </c>
      <c r="GN22" s="48" t="s">
        <v>3</v>
      </c>
      <c r="GO22" s="48" t="s">
        <v>3</v>
      </c>
      <c r="GP22" s="48" t="s">
        <v>3</v>
      </c>
      <c r="GQ22" s="48" t="s">
        <v>3</v>
      </c>
      <c r="GR22" s="48" t="s">
        <v>3</v>
      </c>
      <c r="GS22" s="48" t="s">
        <v>3</v>
      </c>
      <c r="GT22" s="48" t="s">
        <v>3</v>
      </c>
      <c r="GU22" s="48" t="s">
        <v>3</v>
      </c>
      <c r="GV22" s="48" t="s">
        <v>3</v>
      </c>
      <c r="GW22" s="48" t="s">
        <v>3</v>
      </c>
      <c r="GX22" s="48" t="s">
        <v>3</v>
      </c>
      <c r="GY22" s="48" t="s">
        <v>3</v>
      </c>
      <c r="GZ22" s="48" t="s">
        <v>3</v>
      </c>
      <c r="HA22" s="48" t="s">
        <v>3</v>
      </c>
      <c r="HB22" s="48" t="s">
        <v>3</v>
      </c>
      <c r="HC22" s="48" t="s">
        <v>3</v>
      </c>
      <c r="HD22" s="48" t="s">
        <v>3</v>
      </c>
      <c r="HE22" s="48" t="s">
        <v>3</v>
      </c>
      <c r="HF22" s="48" t="s">
        <v>3</v>
      </c>
      <c r="HG22" s="48" t="s">
        <v>3</v>
      </c>
      <c r="HH22" s="48" t="s">
        <v>3</v>
      </c>
      <c r="HI22" s="48" t="s">
        <v>3</v>
      </c>
      <c r="HJ22" s="48" t="s">
        <v>3</v>
      </c>
      <c r="HK22" s="48" t="s">
        <v>3</v>
      </c>
      <c r="HL22" s="48" t="s">
        <v>3</v>
      </c>
      <c r="HM22" s="48" t="s">
        <v>3</v>
      </c>
      <c r="HN22" s="48" t="s">
        <v>3</v>
      </c>
      <c r="HO22" s="48" t="s">
        <v>3</v>
      </c>
      <c r="HP22" s="48" t="s">
        <v>3</v>
      </c>
      <c r="HQ22" s="48" t="s">
        <v>3</v>
      </c>
      <c r="HR22" s="48" t="s">
        <v>3</v>
      </c>
      <c r="HS22" s="48" t="s">
        <v>3</v>
      </c>
      <c r="HT22" s="48" t="s">
        <v>3</v>
      </c>
      <c r="HU22" s="48" t="s">
        <v>3</v>
      </c>
      <c r="HV22" s="48" t="s">
        <v>3</v>
      </c>
      <c r="HW22" s="48" t="s">
        <v>3</v>
      </c>
      <c r="HX22" s="48" t="s">
        <v>3</v>
      </c>
      <c r="HY22" s="48" t="s">
        <v>3</v>
      </c>
      <c r="HZ22" s="48" t="s">
        <v>3</v>
      </c>
      <c r="IA22" s="48" t="s">
        <v>3</v>
      </c>
      <c r="IB22" s="48" t="s">
        <v>3</v>
      </c>
      <c r="IC22" s="48" t="s">
        <v>3</v>
      </c>
      <c r="ID22" s="48" t="s">
        <v>3</v>
      </c>
      <c r="IE22" s="48" t="s">
        <v>3</v>
      </c>
      <c r="IF22" s="48" t="s">
        <v>3</v>
      </c>
      <c r="IG22" s="48" t="s">
        <v>3</v>
      </c>
      <c r="IH22" s="48" t="s">
        <v>3</v>
      </c>
      <c r="II22" s="48" t="s">
        <v>3</v>
      </c>
      <c r="IJ22" s="48" t="s">
        <v>3</v>
      </c>
      <c r="IK22" s="48" t="s">
        <v>3</v>
      </c>
      <c r="IL22" s="48" t="s">
        <v>3</v>
      </c>
      <c r="IM22" s="48" t="s">
        <v>3</v>
      </c>
      <c r="IN22" s="48" t="s">
        <v>3</v>
      </c>
      <c r="IO22" s="48" t="s">
        <v>3</v>
      </c>
      <c r="IP22" s="48" t="s">
        <v>3</v>
      </c>
      <c r="IQ22" s="48" t="s">
        <v>3</v>
      </c>
    </row>
    <row r="23" spans="1:251" ht="16" x14ac:dyDescent="0.2">
      <c r="A23" s="42"/>
      <c r="B23" s="43"/>
      <c r="C23" s="48"/>
      <c r="D23" s="48"/>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row>
    <row r="24" spans="1:251" ht="28.5" customHeight="1" x14ac:dyDescent="0.2">
      <c r="A24" s="42"/>
      <c r="B24" s="43" t="s">
        <v>1531</v>
      </c>
      <c r="C24" s="41" t="s">
        <v>1124</v>
      </c>
      <c r="D24" s="41" t="s">
        <v>1125</v>
      </c>
      <c r="E24" s="41" t="s">
        <v>1123</v>
      </c>
      <c r="F24" s="41" t="s">
        <v>1123</v>
      </c>
      <c r="G24" s="41" t="s">
        <v>1123</v>
      </c>
      <c r="H24" s="41" t="s">
        <v>1123</v>
      </c>
      <c r="I24" s="41" t="s">
        <v>1125</v>
      </c>
      <c r="J24" s="41" t="s">
        <v>1123</v>
      </c>
      <c r="K24" s="41" t="s">
        <v>1123</v>
      </c>
      <c r="L24" s="41" t="s">
        <v>1123</v>
      </c>
      <c r="M24" s="41" t="s">
        <v>1123</v>
      </c>
      <c r="N24" s="41" t="s">
        <v>1123</v>
      </c>
      <c r="O24" s="41" t="s">
        <v>1123</v>
      </c>
      <c r="P24" s="41" t="s">
        <v>1123</v>
      </c>
      <c r="Q24" s="41" t="s">
        <v>1123</v>
      </c>
      <c r="R24" s="41" t="s">
        <v>1123</v>
      </c>
      <c r="S24" s="41" t="s">
        <v>1123</v>
      </c>
      <c r="T24" s="41" t="s">
        <v>1123</v>
      </c>
      <c r="U24" s="41" t="s">
        <v>1123</v>
      </c>
      <c r="V24" s="41" t="s">
        <v>1124</v>
      </c>
      <c r="W24" s="41" t="s">
        <v>1123</v>
      </c>
      <c r="X24" s="41" t="s">
        <v>1123</v>
      </c>
      <c r="Y24" s="41" t="s">
        <v>1123</v>
      </c>
      <c r="Z24" s="41" t="s">
        <v>1123</v>
      </c>
      <c r="AA24" s="41" t="s">
        <v>1123</v>
      </c>
      <c r="AB24" s="41" t="s">
        <v>1123</v>
      </c>
      <c r="AC24" s="41" t="s">
        <v>1123</v>
      </c>
      <c r="AD24" s="41" t="s">
        <v>1123</v>
      </c>
      <c r="AE24" s="41" t="s">
        <v>1123</v>
      </c>
      <c r="AF24" s="41" t="s">
        <v>1123</v>
      </c>
      <c r="AG24" s="41" t="s">
        <v>1123</v>
      </c>
      <c r="AH24" s="41" t="s">
        <v>1124</v>
      </c>
      <c r="AI24" s="41" t="s">
        <v>1123</v>
      </c>
      <c r="AJ24" s="41" t="s">
        <v>1123</v>
      </c>
      <c r="AK24" s="41" t="s">
        <v>1124</v>
      </c>
      <c r="AL24" s="41" t="s">
        <v>1123</v>
      </c>
      <c r="AM24" s="41" t="s">
        <v>1124</v>
      </c>
      <c r="AN24" s="41" t="s">
        <v>1123</v>
      </c>
      <c r="AO24" s="41" t="s">
        <v>1123</v>
      </c>
      <c r="AP24" s="41" t="s">
        <v>1123</v>
      </c>
      <c r="AQ24" s="41" t="s">
        <v>1123</v>
      </c>
      <c r="AR24" s="41" t="s">
        <v>1123</v>
      </c>
      <c r="AS24" s="41" t="s">
        <v>1123</v>
      </c>
      <c r="AT24" s="41" t="s">
        <v>1123</v>
      </c>
      <c r="AU24" s="41" t="s">
        <v>1123</v>
      </c>
      <c r="AV24" s="41" t="s">
        <v>1123</v>
      </c>
      <c r="AW24" s="41" t="s">
        <v>1123</v>
      </c>
      <c r="AX24" s="41" t="s">
        <v>1123</v>
      </c>
      <c r="AY24" s="41" t="s">
        <v>1123</v>
      </c>
      <c r="AZ24" s="41" t="s">
        <v>1123</v>
      </c>
      <c r="BA24" s="41" t="s">
        <v>1123</v>
      </c>
      <c r="BB24" s="41" t="s">
        <v>1123</v>
      </c>
      <c r="BC24" s="41" t="s">
        <v>1123</v>
      </c>
      <c r="BD24" s="41" t="s">
        <v>1123</v>
      </c>
      <c r="BE24" s="41" t="s">
        <v>1123</v>
      </c>
      <c r="BF24" s="41" t="s">
        <v>1123</v>
      </c>
      <c r="BG24" s="41" t="s">
        <v>1123</v>
      </c>
      <c r="BH24" s="41" t="s">
        <v>1123</v>
      </c>
      <c r="BI24" s="41" t="s">
        <v>1123</v>
      </c>
      <c r="BJ24" s="41" t="s">
        <v>1123</v>
      </c>
      <c r="BK24" s="41" t="s">
        <v>1123</v>
      </c>
      <c r="BL24" s="41" t="s">
        <v>1123</v>
      </c>
      <c r="BM24" s="41" t="s">
        <v>1123</v>
      </c>
      <c r="BN24" s="41" t="s">
        <v>1123</v>
      </c>
      <c r="BO24" s="41" t="s">
        <v>1123</v>
      </c>
      <c r="BP24" s="41" t="s">
        <v>1123</v>
      </c>
      <c r="BQ24" s="41" t="s">
        <v>1123</v>
      </c>
      <c r="BR24" s="41" t="s">
        <v>1123</v>
      </c>
      <c r="BS24" s="41" t="s">
        <v>1123</v>
      </c>
      <c r="BT24" s="41" t="s">
        <v>1123</v>
      </c>
      <c r="BU24" s="41" t="s">
        <v>1123</v>
      </c>
      <c r="BV24" s="41" t="s">
        <v>1123</v>
      </c>
      <c r="BW24" s="41" t="s">
        <v>1123</v>
      </c>
      <c r="BX24" s="41" t="s">
        <v>1123</v>
      </c>
      <c r="BY24" s="41" t="s">
        <v>1123</v>
      </c>
      <c r="BZ24" s="41" t="s">
        <v>1123</v>
      </c>
      <c r="CA24" s="41" t="s">
        <v>1123</v>
      </c>
      <c r="CB24" s="41" t="s">
        <v>1123</v>
      </c>
      <c r="CC24" s="41" t="s">
        <v>1123</v>
      </c>
      <c r="CD24" s="41" t="s">
        <v>1123</v>
      </c>
      <c r="CE24" s="41" t="s">
        <v>1123</v>
      </c>
      <c r="CF24" s="11" t="s">
        <v>1123</v>
      </c>
      <c r="CG24" s="11" t="s">
        <v>1123</v>
      </c>
      <c r="CH24" s="11" t="s">
        <v>1123</v>
      </c>
      <c r="CI24" s="11" t="s">
        <v>1123</v>
      </c>
      <c r="CJ24" s="11" t="s">
        <v>1123</v>
      </c>
      <c r="CK24" s="11" t="s">
        <v>1123</v>
      </c>
      <c r="CL24" s="11" t="s">
        <v>1123</v>
      </c>
      <c r="CM24" s="11" t="s">
        <v>1123</v>
      </c>
      <c r="CN24" s="11" t="s">
        <v>1123</v>
      </c>
      <c r="CO24" s="11" t="s">
        <v>1123</v>
      </c>
      <c r="CP24" s="11" t="s">
        <v>1123</v>
      </c>
      <c r="CQ24" s="11" t="s">
        <v>1124</v>
      </c>
      <c r="CR24" s="11" t="s">
        <v>1123</v>
      </c>
      <c r="CS24" s="11" t="s">
        <v>1123</v>
      </c>
      <c r="CT24" s="11" t="s">
        <v>1123</v>
      </c>
      <c r="CU24" s="11" t="s">
        <v>1123</v>
      </c>
      <c r="CV24" s="11" t="s">
        <v>1123</v>
      </c>
      <c r="CW24" s="11" t="s">
        <v>1123</v>
      </c>
      <c r="CX24" s="11" t="s">
        <v>1123</v>
      </c>
      <c r="CY24" s="11" t="s">
        <v>1123</v>
      </c>
      <c r="CZ24" s="11" t="s">
        <v>1125</v>
      </c>
      <c r="DA24" s="11" t="s">
        <v>1123</v>
      </c>
      <c r="DB24" s="11" t="s">
        <v>1123</v>
      </c>
      <c r="DC24" s="11" t="s">
        <v>1123</v>
      </c>
      <c r="DD24" s="11" t="s">
        <v>1123</v>
      </c>
      <c r="DE24" s="11" t="s">
        <v>1123</v>
      </c>
      <c r="DF24" s="11" t="s">
        <v>1123</v>
      </c>
      <c r="DG24" s="11" t="s">
        <v>1123</v>
      </c>
      <c r="DH24" s="11" t="s">
        <v>1123</v>
      </c>
      <c r="DI24" s="11" t="s">
        <v>1123</v>
      </c>
      <c r="DJ24" s="11" t="s">
        <v>1123</v>
      </c>
      <c r="DK24" s="11" t="s">
        <v>1123</v>
      </c>
      <c r="DL24" s="11" t="s">
        <v>1123</v>
      </c>
      <c r="DM24" s="11" t="s">
        <v>1123</v>
      </c>
      <c r="DN24" s="11" t="s">
        <v>1123</v>
      </c>
      <c r="DO24" s="11" t="s">
        <v>1125</v>
      </c>
      <c r="DP24" s="11" t="s">
        <v>1123</v>
      </c>
      <c r="DQ24" s="11" t="s">
        <v>1123</v>
      </c>
      <c r="DR24" s="11" t="s">
        <v>1123</v>
      </c>
      <c r="DS24" s="11" t="s">
        <v>1123</v>
      </c>
      <c r="DT24" s="11" t="s">
        <v>1123</v>
      </c>
      <c r="DU24" s="11" t="s">
        <v>1123</v>
      </c>
      <c r="DV24" s="11" t="s">
        <v>1123</v>
      </c>
      <c r="DW24" s="11" t="s">
        <v>1123</v>
      </c>
      <c r="DX24" s="11" t="s">
        <v>1123</v>
      </c>
    </row>
    <row r="25" spans="1:251" ht="98.5" customHeight="1" x14ac:dyDescent="0.2">
      <c r="A25" s="42"/>
      <c r="B25" s="43" t="s">
        <v>2231</v>
      </c>
      <c r="C25" s="41" t="s">
        <v>1532</v>
      </c>
      <c r="D25" s="41" t="s">
        <v>1533</v>
      </c>
      <c r="E25" s="41" t="s">
        <v>1534</v>
      </c>
      <c r="F25" s="41" t="s">
        <v>1535</v>
      </c>
      <c r="G25" s="41" t="s">
        <v>1536</v>
      </c>
      <c r="H25" s="41" t="s">
        <v>1537</v>
      </c>
      <c r="I25" s="41" t="s">
        <v>2232</v>
      </c>
      <c r="J25" s="41" t="s">
        <v>1538</v>
      </c>
      <c r="K25" s="41" t="s">
        <v>1539</v>
      </c>
      <c r="L25" s="41" t="s">
        <v>1540</v>
      </c>
      <c r="M25" s="41" t="s">
        <v>1541</v>
      </c>
      <c r="N25" s="41" t="s">
        <v>1542</v>
      </c>
      <c r="O25" s="41" t="s">
        <v>1543</v>
      </c>
      <c r="P25" s="41" t="s">
        <v>1544</v>
      </c>
      <c r="Q25" s="41" t="s">
        <v>1545</v>
      </c>
      <c r="R25" s="41" t="s">
        <v>1546</v>
      </c>
      <c r="S25" s="41" t="s">
        <v>1547</v>
      </c>
      <c r="T25" s="41" t="s">
        <v>1548</v>
      </c>
      <c r="U25" s="41" t="s">
        <v>2233</v>
      </c>
      <c r="V25" s="41" t="s">
        <v>2234</v>
      </c>
      <c r="W25" s="41" t="s">
        <v>1550</v>
      </c>
      <c r="X25" s="11" t="s">
        <v>2235</v>
      </c>
      <c r="Y25" s="41" t="s">
        <v>1551</v>
      </c>
      <c r="Z25" s="41" t="s">
        <v>1552</v>
      </c>
      <c r="AA25" s="41" t="s">
        <v>1553</v>
      </c>
      <c r="AB25" s="41" t="s">
        <v>2236</v>
      </c>
      <c r="AC25" s="41" t="s">
        <v>1554</v>
      </c>
      <c r="AD25" s="41" t="s">
        <v>2237</v>
      </c>
      <c r="AE25" s="41" t="s">
        <v>1555</v>
      </c>
      <c r="AF25" s="41" t="s">
        <v>1555</v>
      </c>
      <c r="AG25" s="41" t="s">
        <v>1556</v>
      </c>
      <c r="AH25" s="41" t="s">
        <v>1557</v>
      </c>
      <c r="AI25" s="41" t="s">
        <v>1558</v>
      </c>
      <c r="AJ25" s="41" t="s">
        <v>1559</v>
      </c>
      <c r="AK25" s="41" t="s">
        <v>1560</v>
      </c>
      <c r="AL25" s="41" t="s">
        <v>1561</v>
      </c>
      <c r="AM25" s="41" t="s">
        <v>1562</v>
      </c>
      <c r="AN25" s="41" t="s">
        <v>1563</v>
      </c>
      <c r="AO25" s="41" t="s">
        <v>1564</v>
      </c>
      <c r="AP25" s="41" t="s">
        <v>1565</v>
      </c>
      <c r="AQ25" s="41" t="s">
        <v>1565</v>
      </c>
      <c r="AR25" s="41" t="s">
        <v>1565</v>
      </c>
      <c r="AS25" s="41" t="s">
        <v>1566</v>
      </c>
      <c r="AT25" s="41" t="s">
        <v>1567</v>
      </c>
      <c r="AU25" s="41" t="s">
        <v>1568</v>
      </c>
      <c r="AV25" s="41" t="s">
        <v>2238</v>
      </c>
      <c r="AW25" s="41" t="s">
        <v>1569</v>
      </c>
      <c r="AX25" s="41" t="s">
        <v>1569</v>
      </c>
      <c r="AY25" s="41" t="s">
        <v>1570</v>
      </c>
      <c r="AZ25" s="41" t="s">
        <v>1571</v>
      </c>
      <c r="BA25" s="41" t="s">
        <v>1572</v>
      </c>
      <c r="BB25" s="41" t="s">
        <v>1573</v>
      </c>
      <c r="BC25" s="41" t="s">
        <v>1574</v>
      </c>
      <c r="BD25" s="41" t="s">
        <v>1575</v>
      </c>
      <c r="BE25" s="41" t="s">
        <v>1575</v>
      </c>
      <c r="BF25" s="41" t="s">
        <v>1576</v>
      </c>
      <c r="BG25" s="41" t="s">
        <v>1577</v>
      </c>
      <c r="BH25" s="41" t="s">
        <v>1578</v>
      </c>
      <c r="BI25" s="41" t="s">
        <v>1579</v>
      </c>
      <c r="BJ25" s="41" t="s">
        <v>1580</v>
      </c>
      <c r="BK25" s="41" t="s">
        <v>1580</v>
      </c>
      <c r="BL25" s="41" t="s">
        <v>1581</v>
      </c>
      <c r="BM25" s="41" t="s">
        <v>1582</v>
      </c>
      <c r="BN25" s="41" t="s">
        <v>1583</v>
      </c>
      <c r="BO25" s="41" t="s">
        <v>1584</v>
      </c>
      <c r="BP25" s="41" t="s">
        <v>1585</v>
      </c>
      <c r="BQ25" s="41" t="s">
        <v>1586</v>
      </c>
      <c r="BR25" s="41" t="s">
        <v>1587</v>
      </c>
      <c r="BS25" s="41" t="s">
        <v>1587</v>
      </c>
      <c r="BT25" s="41" t="s">
        <v>1588</v>
      </c>
      <c r="BU25" s="41" t="s">
        <v>1589</v>
      </c>
      <c r="BV25" s="41" t="s">
        <v>1590</v>
      </c>
      <c r="BW25" s="41" t="s">
        <v>1591</v>
      </c>
      <c r="BX25" s="41" t="s">
        <v>1592</v>
      </c>
      <c r="BY25" s="41" t="s">
        <v>1593</v>
      </c>
      <c r="BZ25" s="41" t="s">
        <v>1594</v>
      </c>
      <c r="CA25" s="41" t="s">
        <v>1595</v>
      </c>
      <c r="CB25" s="41" t="s">
        <v>1595</v>
      </c>
      <c r="CC25" s="41" t="s">
        <v>1595</v>
      </c>
      <c r="CD25" s="41" t="s">
        <v>1595</v>
      </c>
      <c r="CE25" s="41" t="s">
        <v>1595</v>
      </c>
      <c r="CF25" s="41" t="s">
        <v>1595</v>
      </c>
      <c r="CG25" s="11" t="s">
        <v>1596</v>
      </c>
      <c r="CH25" s="11" t="s">
        <v>1597</v>
      </c>
      <c r="CI25" s="11" t="s">
        <v>1598</v>
      </c>
      <c r="CJ25" s="11" t="s">
        <v>1599</v>
      </c>
      <c r="CK25" s="11" t="s">
        <v>1600</v>
      </c>
      <c r="CL25" s="11" t="s">
        <v>1601</v>
      </c>
      <c r="CM25" s="11" t="s">
        <v>1600</v>
      </c>
      <c r="CN25" s="11" t="s">
        <v>1602</v>
      </c>
      <c r="CO25" s="11" t="s">
        <v>1603</v>
      </c>
      <c r="CP25" s="11" t="s">
        <v>1604</v>
      </c>
      <c r="CQ25" s="11" t="s">
        <v>1605</v>
      </c>
      <c r="CR25" s="11" t="s">
        <v>2382</v>
      </c>
      <c r="CS25" s="11" t="s">
        <v>2390</v>
      </c>
      <c r="CT25" s="11" t="s">
        <v>2406</v>
      </c>
      <c r="CU25" s="11" t="s">
        <v>2406</v>
      </c>
      <c r="CV25" s="11" t="s">
        <v>2441</v>
      </c>
      <c r="CW25" s="11" t="s">
        <v>2456</v>
      </c>
      <c r="CX25" s="11" t="s">
        <v>2471</v>
      </c>
      <c r="CY25" s="11" t="s">
        <v>2488</v>
      </c>
      <c r="CZ25" s="11" t="s">
        <v>2503</v>
      </c>
      <c r="DA25" s="11" t="s">
        <v>2515</v>
      </c>
      <c r="DB25" s="11" t="s">
        <v>2536</v>
      </c>
      <c r="DC25" s="11" t="s">
        <v>2589</v>
      </c>
      <c r="DD25" s="11" t="s">
        <v>2579</v>
      </c>
      <c r="DE25" s="11" t="s">
        <v>2590</v>
      </c>
      <c r="DF25" s="11" t="s">
        <v>2625</v>
      </c>
      <c r="DG25" s="11" t="s">
        <v>2625</v>
      </c>
      <c r="DH25" s="11" t="s">
        <v>2625</v>
      </c>
      <c r="DI25" s="11" t="s">
        <v>2625</v>
      </c>
      <c r="DJ25" s="11" t="s">
        <v>2625</v>
      </c>
      <c r="DK25" s="11" t="s">
        <v>2625</v>
      </c>
      <c r="DL25" s="11" t="s">
        <v>2625</v>
      </c>
      <c r="DM25" s="11" t="s">
        <v>2802</v>
      </c>
      <c r="DN25" s="11" t="s">
        <v>2774</v>
      </c>
      <c r="DO25" s="11" t="s">
        <v>2925</v>
      </c>
      <c r="DP25" s="11" t="s">
        <v>2809</v>
      </c>
      <c r="DQ25" s="11" t="s">
        <v>2827</v>
      </c>
      <c r="DR25" s="11" t="s">
        <v>2848</v>
      </c>
      <c r="DS25" s="11" t="s">
        <v>2849</v>
      </c>
      <c r="DT25" s="11" t="s">
        <v>2865</v>
      </c>
      <c r="DU25" s="11" t="s">
        <v>2885</v>
      </c>
      <c r="DV25" s="11" t="s">
        <v>2904</v>
      </c>
      <c r="DW25" s="11" t="s">
        <v>2916</v>
      </c>
      <c r="DX25" s="11" t="s">
        <v>2916</v>
      </c>
    </row>
    <row r="26" spans="1:251" ht="56.25" customHeight="1" x14ac:dyDescent="0.2">
      <c r="A26" s="42"/>
      <c r="B26" s="43" t="s">
        <v>1606</v>
      </c>
      <c r="C26" s="41" t="s">
        <v>1124</v>
      </c>
      <c r="D26" s="41" t="s">
        <v>1124</v>
      </c>
      <c r="E26" s="41" t="s">
        <v>347</v>
      </c>
      <c r="F26" s="41" t="s">
        <v>347</v>
      </c>
      <c r="G26" s="41" t="s">
        <v>347</v>
      </c>
      <c r="H26" s="41" t="s">
        <v>347</v>
      </c>
      <c r="I26" s="41" t="s">
        <v>1124</v>
      </c>
      <c r="J26" s="41" t="s">
        <v>347</v>
      </c>
      <c r="K26" s="41" t="s">
        <v>347</v>
      </c>
      <c r="L26" s="41" t="s">
        <v>347</v>
      </c>
      <c r="M26" s="41" t="s">
        <v>347</v>
      </c>
      <c r="N26" s="41" t="s">
        <v>347</v>
      </c>
      <c r="O26" s="41" t="s">
        <v>347</v>
      </c>
      <c r="P26" s="41" t="s">
        <v>347</v>
      </c>
      <c r="Q26" s="41" t="s">
        <v>347</v>
      </c>
      <c r="R26" s="41" t="s">
        <v>347</v>
      </c>
      <c r="S26" s="41" t="s">
        <v>347</v>
      </c>
      <c r="T26" s="41" t="s">
        <v>347</v>
      </c>
      <c r="U26" s="41" t="s">
        <v>347</v>
      </c>
      <c r="V26" s="41" t="s">
        <v>1123</v>
      </c>
      <c r="W26" s="41" t="s">
        <v>347</v>
      </c>
      <c r="X26" s="41" t="s">
        <v>347</v>
      </c>
      <c r="Y26" s="41" t="s">
        <v>347</v>
      </c>
      <c r="Z26" s="41" t="s">
        <v>347</v>
      </c>
      <c r="AA26" s="41" t="s">
        <v>347</v>
      </c>
      <c r="AB26" s="41" t="s">
        <v>347</v>
      </c>
      <c r="AC26" s="41" t="s">
        <v>347</v>
      </c>
      <c r="AD26" s="41" t="s">
        <v>347</v>
      </c>
      <c r="AE26" s="41" t="s">
        <v>347</v>
      </c>
      <c r="AF26" s="41" t="s">
        <v>347</v>
      </c>
      <c r="AG26" s="41" t="s">
        <v>347</v>
      </c>
      <c r="AH26" s="41" t="s">
        <v>1124</v>
      </c>
      <c r="AI26" s="41" t="s">
        <v>347</v>
      </c>
      <c r="AJ26" s="41" t="s">
        <v>347</v>
      </c>
      <c r="AK26" s="41" t="s">
        <v>1125</v>
      </c>
      <c r="AL26" s="41" t="s">
        <v>347</v>
      </c>
      <c r="AM26" s="41" t="s">
        <v>1123</v>
      </c>
      <c r="AN26" s="41" t="s">
        <v>347</v>
      </c>
      <c r="AO26" s="41" t="s">
        <v>347</v>
      </c>
      <c r="AP26" s="41" t="s">
        <v>347</v>
      </c>
      <c r="AQ26" s="41" t="s">
        <v>347</v>
      </c>
      <c r="AR26" s="41" t="s">
        <v>347</v>
      </c>
      <c r="AS26" s="41" t="s">
        <v>347</v>
      </c>
      <c r="AT26" s="41" t="s">
        <v>347</v>
      </c>
      <c r="AU26" s="41" t="s">
        <v>347</v>
      </c>
      <c r="AV26" s="41" t="s">
        <v>347</v>
      </c>
      <c r="AW26" s="41" t="s">
        <v>347</v>
      </c>
      <c r="AX26" s="41" t="s">
        <v>347</v>
      </c>
      <c r="AY26" s="41" t="s">
        <v>347</v>
      </c>
      <c r="AZ26" s="41" t="s">
        <v>347</v>
      </c>
      <c r="BA26" s="41" t="s">
        <v>347</v>
      </c>
      <c r="BB26" s="41" t="s">
        <v>347</v>
      </c>
      <c r="BC26" s="41" t="s">
        <v>347</v>
      </c>
      <c r="BD26" s="41" t="s">
        <v>347</v>
      </c>
      <c r="BE26" s="41" t="s">
        <v>347</v>
      </c>
      <c r="BF26" s="41" t="s">
        <v>347</v>
      </c>
      <c r="BG26" s="41" t="s">
        <v>347</v>
      </c>
      <c r="BH26" s="41" t="s">
        <v>347</v>
      </c>
      <c r="BI26" s="41" t="s">
        <v>347</v>
      </c>
      <c r="BJ26" s="41" t="s">
        <v>347</v>
      </c>
      <c r="BK26" s="41" t="s">
        <v>347</v>
      </c>
      <c r="BL26" s="41" t="s">
        <v>347</v>
      </c>
      <c r="BM26" s="41" t="s">
        <v>347</v>
      </c>
      <c r="BN26" s="41" t="s">
        <v>347</v>
      </c>
      <c r="BO26" s="41" t="s">
        <v>347</v>
      </c>
      <c r="BP26" s="41" t="s">
        <v>347</v>
      </c>
      <c r="BQ26" s="41" t="s">
        <v>347</v>
      </c>
      <c r="BR26" s="41" t="s">
        <v>347</v>
      </c>
      <c r="BS26" s="41" t="s">
        <v>347</v>
      </c>
      <c r="BT26" s="41" t="s">
        <v>347</v>
      </c>
      <c r="BU26" s="41" t="s">
        <v>347</v>
      </c>
      <c r="BV26" s="41" t="s">
        <v>347</v>
      </c>
      <c r="BW26" s="41" t="s">
        <v>347</v>
      </c>
      <c r="BX26" s="41" t="s">
        <v>347</v>
      </c>
      <c r="BY26" s="41" t="s">
        <v>347</v>
      </c>
      <c r="BZ26" s="41" t="s">
        <v>347</v>
      </c>
      <c r="CA26" s="41" t="s">
        <v>347</v>
      </c>
      <c r="CB26" s="41" t="s">
        <v>347</v>
      </c>
      <c r="CC26" s="41" t="s">
        <v>347</v>
      </c>
      <c r="CD26" s="41" t="s">
        <v>347</v>
      </c>
      <c r="CE26" s="41" t="s">
        <v>347</v>
      </c>
      <c r="CF26" s="11" t="s">
        <v>347</v>
      </c>
      <c r="CG26" s="11" t="s">
        <v>347</v>
      </c>
      <c r="CH26" s="11" t="s">
        <v>347</v>
      </c>
      <c r="CI26" s="11" t="s">
        <v>347</v>
      </c>
      <c r="CJ26" s="11" t="s">
        <v>347</v>
      </c>
      <c r="CK26" s="11" t="s">
        <v>347</v>
      </c>
      <c r="CL26" s="11" t="s">
        <v>347</v>
      </c>
      <c r="CM26" s="11" t="s">
        <v>347</v>
      </c>
      <c r="CN26" s="11" t="s">
        <v>347</v>
      </c>
      <c r="CO26" s="11" t="s">
        <v>347</v>
      </c>
      <c r="CP26" s="11" t="s">
        <v>347</v>
      </c>
      <c r="CQ26" s="11" t="s">
        <v>1123</v>
      </c>
      <c r="CR26" s="11" t="s">
        <v>347</v>
      </c>
      <c r="CS26" s="11" t="s">
        <v>347</v>
      </c>
      <c r="CT26" s="11" t="s">
        <v>347</v>
      </c>
      <c r="CU26" s="11" t="s">
        <v>347</v>
      </c>
      <c r="CV26" s="11" t="s">
        <v>347</v>
      </c>
      <c r="CW26" s="11" t="s">
        <v>347</v>
      </c>
      <c r="CX26" s="11" t="s">
        <v>347</v>
      </c>
      <c r="CY26" s="11" t="s">
        <v>347</v>
      </c>
      <c r="CZ26" s="11" t="s">
        <v>1125</v>
      </c>
      <c r="DA26" s="11" t="s">
        <v>347</v>
      </c>
      <c r="DB26" s="11" t="s">
        <v>347</v>
      </c>
      <c r="DC26" s="11" t="s">
        <v>347</v>
      </c>
      <c r="DD26" s="11" t="s">
        <v>347</v>
      </c>
      <c r="DE26" s="11" t="s">
        <v>347</v>
      </c>
      <c r="DF26" s="11" t="s">
        <v>347</v>
      </c>
      <c r="DG26" s="11" t="s">
        <v>347</v>
      </c>
      <c r="DH26" s="11" t="s">
        <v>347</v>
      </c>
      <c r="DI26" s="11" t="s">
        <v>347</v>
      </c>
      <c r="DJ26" s="11" t="s">
        <v>347</v>
      </c>
      <c r="DK26" s="11" t="s">
        <v>347</v>
      </c>
      <c r="DL26" s="11" t="s">
        <v>347</v>
      </c>
      <c r="DM26" s="11" t="s">
        <v>347</v>
      </c>
      <c r="DN26" s="11" t="s">
        <v>347</v>
      </c>
      <c r="DO26" s="11" t="s">
        <v>1125</v>
      </c>
      <c r="DP26" s="11" t="s">
        <v>347</v>
      </c>
      <c r="DQ26" s="11" t="s">
        <v>347</v>
      </c>
      <c r="DR26" s="11" t="s">
        <v>347</v>
      </c>
      <c r="DS26" s="11" t="s">
        <v>347</v>
      </c>
      <c r="DT26" s="11" t="s">
        <v>347</v>
      </c>
      <c r="DU26" s="11" t="s">
        <v>347</v>
      </c>
      <c r="DV26" s="11" t="s">
        <v>347</v>
      </c>
      <c r="DW26" s="11" t="s">
        <v>347</v>
      </c>
      <c r="DX26" s="11" t="s">
        <v>347</v>
      </c>
    </row>
    <row r="27" spans="1:251" ht="70.5" customHeight="1" x14ac:dyDescent="0.2">
      <c r="A27" s="42"/>
      <c r="B27" s="43" t="s">
        <v>2239</v>
      </c>
      <c r="C27" s="41" t="s">
        <v>1607</v>
      </c>
      <c r="D27" s="41" t="s">
        <v>1608</v>
      </c>
      <c r="I27" s="11" t="s">
        <v>2240</v>
      </c>
      <c r="V27" s="41" t="s">
        <v>2241</v>
      </c>
      <c r="AB27" s="41"/>
      <c r="AD27" s="41"/>
      <c r="AH27" s="41" t="s">
        <v>1609</v>
      </c>
      <c r="AJ27" s="41" t="s">
        <v>1610</v>
      </c>
      <c r="AK27" s="41" t="s">
        <v>1611</v>
      </c>
      <c r="AM27" s="41" t="s">
        <v>1612</v>
      </c>
      <c r="AV27" s="41"/>
      <c r="CQ27" s="11" t="s">
        <v>1613</v>
      </c>
      <c r="CZ27" s="11" t="s">
        <v>2504</v>
      </c>
      <c r="DO27" s="11" t="s">
        <v>2788</v>
      </c>
    </row>
    <row r="28" spans="1:251" ht="14.5" customHeight="1" x14ac:dyDescent="0.2">
      <c r="A28" s="42"/>
      <c r="B28" s="43" t="s">
        <v>1614</v>
      </c>
      <c r="C28" s="49" t="s">
        <v>56</v>
      </c>
      <c r="D28" s="49" t="s">
        <v>56</v>
      </c>
      <c r="E28" s="49" t="s">
        <v>80</v>
      </c>
      <c r="F28" s="49" t="s">
        <v>80</v>
      </c>
      <c r="G28" s="49" t="s">
        <v>80</v>
      </c>
      <c r="H28" s="49" t="s">
        <v>80</v>
      </c>
      <c r="I28" s="49" t="s">
        <v>56</v>
      </c>
      <c r="J28" s="49" t="s">
        <v>80</v>
      </c>
      <c r="K28" s="49" t="s">
        <v>80</v>
      </c>
      <c r="L28" s="49" t="s">
        <v>80</v>
      </c>
      <c r="M28" s="49" t="s">
        <v>80</v>
      </c>
      <c r="N28" s="49" t="s">
        <v>80</v>
      </c>
      <c r="O28" s="49" t="s">
        <v>80</v>
      </c>
      <c r="P28" s="49" t="s">
        <v>80</v>
      </c>
      <c r="Q28" s="49" t="s">
        <v>80</v>
      </c>
      <c r="R28" s="49" t="s">
        <v>80</v>
      </c>
      <c r="S28" s="49" t="s">
        <v>80</v>
      </c>
      <c r="T28" s="49" t="s">
        <v>80</v>
      </c>
      <c r="U28" s="49" t="s">
        <v>80</v>
      </c>
      <c r="V28" s="49" t="s">
        <v>89</v>
      </c>
      <c r="W28" s="49" t="s">
        <v>80</v>
      </c>
      <c r="X28" s="49" t="s">
        <v>80</v>
      </c>
      <c r="Y28" s="49" t="s">
        <v>80</v>
      </c>
      <c r="Z28" s="49" t="s">
        <v>80</v>
      </c>
      <c r="AA28" s="49" t="s">
        <v>80</v>
      </c>
      <c r="AB28" s="49" t="s">
        <v>80</v>
      </c>
      <c r="AC28" s="49" t="s">
        <v>80</v>
      </c>
      <c r="AD28" s="49" t="s">
        <v>80</v>
      </c>
      <c r="AE28" s="49" t="s">
        <v>80</v>
      </c>
      <c r="AF28" s="49" t="s">
        <v>80</v>
      </c>
      <c r="AG28" s="49" t="s">
        <v>80</v>
      </c>
      <c r="AH28" s="49" t="s">
        <v>56</v>
      </c>
      <c r="AI28" s="49" t="s">
        <v>80</v>
      </c>
      <c r="AJ28" s="49" t="s">
        <v>80</v>
      </c>
      <c r="AK28" s="49" t="s">
        <v>89</v>
      </c>
      <c r="AL28" s="49" t="s">
        <v>80</v>
      </c>
      <c r="AM28" s="49" t="s">
        <v>89</v>
      </c>
      <c r="AN28" s="49" t="s">
        <v>80</v>
      </c>
      <c r="AO28" s="49" t="s">
        <v>80</v>
      </c>
      <c r="AP28" s="49" t="s">
        <v>80</v>
      </c>
      <c r="AQ28" s="49" t="s">
        <v>80</v>
      </c>
      <c r="AR28" s="49" t="s">
        <v>80</v>
      </c>
      <c r="AS28" s="49" t="s">
        <v>80</v>
      </c>
      <c r="AT28" s="49" t="s">
        <v>80</v>
      </c>
      <c r="AU28" s="49" t="s">
        <v>80</v>
      </c>
      <c r="AV28" s="49" t="s">
        <v>80</v>
      </c>
      <c r="AW28" s="49" t="s">
        <v>80</v>
      </c>
      <c r="AX28" s="49" t="s">
        <v>80</v>
      </c>
      <c r="AY28" s="49" t="s">
        <v>80</v>
      </c>
      <c r="AZ28" s="49" t="s">
        <v>80</v>
      </c>
      <c r="BA28" s="49" t="s">
        <v>80</v>
      </c>
      <c r="BB28" s="49" t="s">
        <v>80</v>
      </c>
      <c r="BC28" s="49" t="s">
        <v>80</v>
      </c>
      <c r="BD28" s="49" t="s">
        <v>80</v>
      </c>
      <c r="BE28" s="49" t="s">
        <v>80</v>
      </c>
      <c r="BF28" s="49" t="s">
        <v>80</v>
      </c>
      <c r="BG28" s="49" t="s">
        <v>80</v>
      </c>
      <c r="BH28" s="49" t="s">
        <v>80</v>
      </c>
      <c r="BI28" s="49" t="s">
        <v>80</v>
      </c>
      <c r="BJ28" s="49" t="s">
        <v>80</v>
      </c>
      <c r="BK28" s="49" t="s">
        <v>80</v>
      </c>
      <c r="BL28" s="49" t="s">
        <v>80</v>
      </c>
      <c r="BM28" s="49" t="s">
        <v>80</v>
      </c>
      <c r="BN28" s="49" t="s">
        <v>80</v>
      </c>
      <c r="BO28" s="49" t="s">
        <v>80</v>
      </c>
      <c r="BP28" s="49" t="s">
        <v>80</v>
      </c>
      <c r="BQ28" s="49" t="s">
        <v>80</v>
      </c>
      <c r="BR28" s="49" t="s">
        <v>80</v>
      </c>
      <c r="BS28" s="49" t="s">
        <v>80</v>
      </c>
      <c r="BT28" s="49" t="s">
        <v>80</v>
      </c>
      <c r="BU28" s="49" t="s">
        <v>80</v>
      </c>
      <c r="BV28" s="49" t="s">
        <v>80</v>
      </c>
      <c r="BW28" s="49" t="s">
        <v>80</v>
      </c>
      <c r="BX28" s="49" t="s">
        <v>80</v>
      </c>
      <c r="BY28" s="49" t="s">
        <v>80</v>
      </c>
      <c r="BZ28" s="49" t="s">
        <v>80</v>
      </c>
      <c r="CA28" s="49" t="s">
        <v>80</v>
      </c>
      <c r="CB28" s="49" t="s">
        <v>80</v>
      </c>
      <c r="CC28" s="49" t="s">
        <v>80</v>
      </c>
      <c r="CD28" s="49" t="s">
        <v>80</v>
      </c>
      <c r="CE28" s="49" t="s">
        <v>80</v>
      </c>
      <c r="CF28" s="49" t="s">
        <v>80</v>
      </c>
      <c r="CG28" s="49" t="s">
        <v>80</v>
      </c>
      <c r="CH28" s="49" t="s">
        <v>80</v>
      </c>
      <c r="CI28" s="49" t="s">
        <v>80</v>
      </c>
      <c r="CJ28" s="49" t="s">
        <v>80</v>
      </c>
      <c r="CK28" s="49" t="s">
        <v>80</v>
      </c>
      <c r="CL28" s="49" t="s">
        <v>80</v>
      </c>
      <c r="CM28" s="49" t="s">
        <v>80</v>
      </c>
      <c r="CN28" s="49" t="s">
        <v>80</v>
      </c>
      <c r="CO28" s="49" t="s">
        <v>80</v>
      </c>
      <c r="CP28" s="49" t="s">
        <v>80</v>
      </c>
      <c r="CQ28" s="49" t="s">
        <v>89</v>
      </c>
      <c r="CR28" s="49" t="s">
        <v>80</v>
      </c>
      <c r="CS28" s="49" t="s">
        <v>80</v>
      </c>
      <c r="CT28" s="49" t="s">
        <v>80</v>
      </c>
      <c r="CU28" s="49" t="s">
        <v>80</v>
      </c>
      <c r="CV28" s="49" t="s">
        <v>80</v>
      </c>
      <c r="CW28" s="49" t="s">
        <v>80</v>
      </c>
      <c r="CX28" s="49" t="s">
        <v>80</v>
      </c>
      <c r="CY28" s="49" t="s">
        <v>80</v>
      </c>
      <c r="CZ28" s="49" t="s">
        <v>89</v>
      </c>
      <c r="DA28" s="49" t="s">
        <v>80</v>
      </c>
      <c r="DB28" s="49" t="s">
        <v>80</v>
      </c>
      <c r="DC28" s="49" t="s">
        <v>80</v>
      </c>
      <c r="DD28" s="49" t="s">
        <v>80</v>
      </c>
      <c r="DE28" s="49" t="s">
        <v>80</v>
      </c>
      <c r="DF28" s="49" t="s">
        <v>80</v>
      </c>
      <c r="DG28" s="49" t="s">
        <v>80</v>
      </c>
      <c r="DH28" s="49" t="s">
        <v>80</v>
      </c>
      <c r="DI28" s="49" t="s">
        <v>80</v>
      </c>
      <c r="DJ28" s="49" t="s">
        <v>80</v>
      </c>
      <c r="DK28" s="49" t="s">
        <v>80</v>
      </c>
      <c r="DL28" s="49" t="s">
        <v>80</v>
      </c>
      <c r="DM28" s="49" t="s">
        <v>80</v>
      </c>
      <c r="DN28" s="49" t="s">
        <v>80</v>
      </c>
      <c r="DO28" s="49" t="s">
        <v>89</v>
      </c>
      <c r="DP28" s="49" t="s">
        <v>80</v>
      </c>
      <c r="DQ28" s="49" t="s">
        <v>80</v>
      </c>
      <c r="DR28" s="49" t="s">
        <v>80</v>
      </c>
      <c r="DS28" s="49" t="s">
        <v>80</v>
      </c>
      <c r="DT28" s="49" t="s">
        <v>80</v>
      </c>
      <c r="DU28" s="49" t="s">
        <v>80</v>
      </c>
      <c r="DV28" s="49" t="s">
        <v>80</v>
      </c>
      <c r="DW28" s="49" t="s">
        <v>80</v>
      </c>
      <c r="DX28" s="49" t="s">
        <v>80</v>
      </c>
      <c r="DY28" s="49" t="s">
        <v>3</v>
      </c>
      <c r="DZ28" s="49" t="s">
        <v>3</v>
      </c>
      <c r="EA28" s="49" t="s">
        <v>3</v>
      </c>
      <c r="EB28" s="49" t="s">
        <v>3</v>
      </c>
      <c r="EC28" s="49" t="s">
        <v>3</v>
      </c>
      <c r="ED28" s="49" t="s">
        <v>3</v>
      </c>
      <c r="EE28" s="49" t="s">
        <v>3</v>
      </c>
      <c r="EF28" s="49" t="s">
        <v>3</v>
      </c>
      <c r="EG28" s="49" t="s">
        <v>3</v>
      </c>
      <c r="EH28" s="49" t="s">
        <v>3</v>
      </c>
      <c r="EI28" s="49" t="s">
        <v>3</v>
      </c>
      <c r="EJ28" s="49" t="s">
        <v>3</v>
      </c>
      <c r="EK28" s="49" t="s">
        <v>3</v>
      </c>
      <c r="EL28" s="49" t="s">
        <v>3</v>
      </c>
      <c r="EM28" s="49" t="s">
        <v>3</v>
      </c>
      <c r="EN28" s="49" t="s">
        <v>3</v>
      </c>
      <c r="EO28" s="49" t="s">
        <v>3</v>
      </c>
      <c r="EP28" s="49" t="s">
        <v>3</v>
      </c>
      <c r="EQ28" s="49" t="s">
        <v>3</v>
      </c>
      <c r="ER28" s="49" t="s">
        <v>3</v>
      </c>
      <c r="ES28" s="49" t="s">
        <v>3</v>
      </c>
      <c r="ET28" s="49" t="s">
        <v>3</v>
      </c>
      <c r="EU28" s="49" t="s">
        <v>3</v>
      </c>
      <c r="EV28" s="49" t="s">
        <v>3</v>
      </c>
      <c r="EW28" s="49" t="s">
        <v>3</v>
      </c>
      <c r="EX28" s="49" t="s">
        <v>3</v>
      </c>
      <c r="EY28" s="49" t="s">
        <v>3</v>
      </c>
      <c r="EZ28" s="49" t="s">
        <v>3</v>
      </c>
      <c r="FA28" s="49" t="s">
        <v>3</v>
      </c>
      <c r="FB28" s="49" t="s">
        <v>3</v>
      </c>
      <c r="FC28" s="49" t="s">
        <v>3</v>
      </c>
      <c r="FD28" s="49" t="s">
        <v>3</v>
      </c>
      <c r="FE28" s="49" t="s">
        <v>3</v>
      </c>
      <c r="FF28" s="49" t="s">
        <v>3</v>
      </c>
      <c r="FG28" s="49" t="s">
        <v>3</v>
      </c>
      <c r="FH28" s="49" t="s">
        <v>3</v>
      </c>
      <c r="FI28" s="49" t="s">
        <v>3</v>
      </c>
      <c r="FJ28" s="49" t="s">
        <v>3</v>
      </c>
      <c r="FK28" s="49" t="s">
        <v>3</v>
      </c>
      <c r="FL28" s="49" t="s">
        <v>3</v>
      </c>
      <c r="FM28" s="49" t="s">
        <v>3</v>
      </c>
      <c r="FN28" s="49" t="s">
        <v>3</v>
      </c>
      <c r="FO28" s="49" t="s">
        <v>3</v>
      </c>
      <c r="FP28" s="49" t="s">
        <v>3</v>
      </c>
      <c r="FQ28" s="49" t="s">
        <v>3</v>
      </c>
      <c r="FR28" s="49" t="s">
        <v>3</v>
      </c>
      <c r="FS28" s="49" t="s">
        <v>3</v>
      </c>
      <c r="FT28" s="49" t="s">
        <v>3</v>
      </c>
      <c r="FU28" s="49" t="s">
        <v>3</v>
      </c>
      <c r="FV28" s="49" t="s">
        <v>3</v>
      </c>
      <c r="FW28" s="49" t="s">
        <v>3</v>
      </c>
      <c r="FX28" s="49" t="s">
        <v>3</v>
      </c>
      <c r="FY28" s="49" t="s">
        <v>3</v>
      </c>
      <c r="FZ28" s="49" t="s">
        <v>3</v>
      </c>
      <c r="GA28" s="49" t="s">
        <v>3</v>
      </c>
      <c r="GB28" s="49" t="s">
        <v>3</v>
      </c>
      <c r="GC28" s="49" t="s">
        <v>3</v>
      </c>
      <c r="GD28" s="49" t="s">
        <v>3</v>
      </c>
      <c r="GE28" s="49" t="s">
        <v>3</v>
      </c>
      <c r="GF28" s="49" t="s">
        <v>3</v>
      </c>
      <c r="GG28" s="49" t="s">
        <v>3</v>
      </c>
      <c r="GH28" s="49" t="s">
        <v>3</v>
      </c>
      <c r="GI28" s="49" t="s">
        <v>3</v>
      </c>
      <c r="GJ28" s="49" t="s">
        <v>3</v>
      </c>
      <c r="GK28" s="49" t="s">
        <v>3</v>
      </c>
      <c r="GL28" s="49" t="s">
        <v>3</v>
      </c>
      <c r="GM28" s="49" t="s">
        <v>3</v>
      </c>
      <c r="GN28" s="49" t="s">
        <v>3</v>
      </c>
      <c r="GO28" s="49" t="s">
        <v>3</v>
      </c>
      <c r="GP28" s="49" t="s">
        <v>3</v>
      </c>
      <c r="GQ28" s="49" t="s">
        <v>3</v>
      </c>
      <c r="GR28" s="49" t="s">
        <v>3</v>
      </c>
      <c r="GS28" s="49" t="s">
        <v>3</v>
      </c>
      <c r="GT28" s="49" t="s">
        <v>3</v>
      </c>
      <c r="GU28" s="49" t="s">
        <v>3</v>
      </c>
      <c r="GV28" s="49" t="s">
        <v>3</v>
      </c>
      <c r="GW28" s="49" t="s">
        <v>3</v>
      </c>
      <c r="GX28" s="49" t="s">
        <v>3</v>
      </c>
      <c r="GY28" s="49" t="s">
        <v>3</v>
      </c>
      <c r="GZ28" s="49" t="s">
        <v>3</v>
      </c>
      <c r="HA28" s="49" t="s">
        <v>3</v>
      </c>
      <c r="HB28" s="49" t="s">
        <v>3</v>
      </c>
      <c r="HC28" s="49" t="s">
        <v>3</v>
      </c>
      <c r="HD28" s="49" t="s">
        <v>3</v>
      </c>
      <c r="HE28" s="49" t="s">
        <v>3</v>
      </c>
      <c r="HF28" s="49" t="s">
        <v>3</v>
      </c>
      <c r="HG28" s="49" t="s">
        <v>3</v>
      </c>
      <c r="HH28" s="49" t="s">
        <v>3</v>
      </c>
      <c r="HI28" s="49" t="s">
        <v>3</v>
      </c>
      <c r="HJ28" s="49" t="s">
        <v>3</v>
      </c>
      <c r="HK28" s="49" t="s">
        <v>3</v>
      </c>
      <c r="HL28" s="49" t="s">
        <v>3</v>
      </c>
      <c r="HM28" s="49" t="s">
        <v>3</v>
      </c>
      <c r="HN28" s="49" t="s">
        <v>3</v>
      </c>
      <c r="HO28" s="49" t="s">
        <v>3</v>
      </c>
      <c r="HP28" s="49" t="s">
        <v>3</v>
      </c>
      <c r="HQ28" s="49" t="s">
        <v>3</v>
      </c>
      <c r="HR28" s="49" t="s">
        <v>3</v>
      </c>
      <c r="HS28" s="49" t="s">
        <v>3</v>
      </c>
      <c r="HT28" s="49" t="s">
        <v>3</v>
      </c>
      <c r="HU28" s="49" t="s">
        <v>3</v>
      </c>
      <c r="HV28" s="49" t="s">
        <v>3</v>
      </c>
      <c r="HW28" s="49" t="s">
        <v>3</v>
      </c>
      <c r="HX28" s="49" t="s">
        <v>3</v>
      </c>
      <c r="HY28" s="49" t="s">
        <v>3</v>
      </c>
      <c r="HZ28" s="49" t="s">
        <v>3</v>
      </c>
      <c r="IA28" s="49" t="s">
        <v>3</v>
      </c>
      <c r="IB28" s="49" t="s">
        <v>3</v>
      </c>
      <c r="IC28" s="49" t="s">
        <v>3</v>
      </c>
      <c r="ID28" s="49" t="s">
        <v>3</v>
      </c>
      <c r="IE28" s="49" t="s">
        <v>3</v>
      </c>
      <c r="IF28" s="49" t="s">
        <v>3</v>
      </c>
      <c r="IG28" s="49" t="s">
        <v>3</v>
      </c>
      <c r="IH28" s="49" t="s">
        <v>3</v>
      </c>
      <c r="II28" s="49" t="s">
        <v>3</v>
      </c>
      <c r="IJ28" s="49" t="s">
        <v>3</v>
      </c>
      <c r="IK28" s="49" t="s">
        <v>3</v>
      </c>
      <c r="IL28" s="49" t="s">
        <v>3</v>
      </c>
      <c r="IM28" s="49" t="s">
        <v>3</v>
      </c>
      <c r="IN28" s="49" t="s">
        <v>3</v>
      </c>
      <c r="IO28" s="49" t="s">
        <v>3</v>
      </c>
      <c r="IP28" s="49" t="s">
        <v>3</v>
      </c>
      <c r="IQ28" s="49" t="s">
        <v>3</v>
      </c>
    </row>
    <row r="29" spans="1:251" x14ac:dyDescent="0.2">
      <c r="A29" s="42"/>
      <c r="B29" s="43"/>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c r="DA29" s="49"/>
      <c r="DB29" s="49"/>
      <c r="DC29" s="49"/>
      <c r="DD29" s="49"/>
      <c r="DE29" s="49"/>
      <c r="DF29" s="49"/>
      <c r="DG29" s="49"/>
      <c r="DH29" s="49"/>
      <c r="DI29" s="49"/>
      <c r="DJ29" s="49"/>
      <c r="DK29" s="49"/>
      <c r="DL29" s="49"/>
      <c r="DM29" s="49"/>
      <c r="DN29" s="49"/>
      <c r="DO29" s="49"/>
      <c r="DP29" s="49"/>
      <c r="DQ29" s="49"/>
      <c r="DR29" s="49"/>
      <c r="DS29" s="49"/>
      <c r="DT29" s="49"/>
      <c r="DU29" s="49"/>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row>
    <row r="30" spans="1:251" ht="15" customHeight="1" x14ac:dyDescent="0.2">
      <c r="A30" s="42"/>
      <c r="B30" s="43" t="s">
        <v>1615</v>
      </c>
      <c r="C30" s="49" t="s">
        <v>56</v>
      </c>
      <c r="D30" s="49" t="s">
        <v>56</v>
      </c>
      <c r="E30" s="49" t="s">
        <v>80</v>
      </c>
      <c r="F30" s="49" t="s">
        <v>80</v>
      </c>
      <c r="G30" s="49" t="s">
        <v>80</v>
      </c>
      <c r="H30" s="49" t="s">
        <v>80</v>
      </c>
      <c r="I30" s="49" t="s">
        <v>56</v>
      </c>
      <c r="J30" s="49" t="s">
        <v>80</v>
      </c>
      <c r="K30" s="49" t="s">
        <v>80</v>
      </c>
      <c r="L30" s="49" t="s">
        <v>80</v>
      </c>
      <c r="M30" s="49" t="s">
        <v>80</v>
      </c>
      <c r="N30" s="49" t="s">
        <v>80</v>
      </c>
      <c r="O30" s="49" t="s">
        <v>80</v>
      </c>
      <c r="P30" s="49" t="s">
        <v>80</v>
      </c>
      <c r="Q30" s="49" t="s">
        <v>80</v>
      </c>
      <c r="R30" s="49" t="s">
        <v>80</v>
      </c>
      <c r="S30" s="49" t="s">
        <v>56</v>
      </c>
      <c r="T30" s="49" t="s">
        <v>80</v>
      </c>
      <c r="U30" s="49" t="s">
        <v>80</v>
      </c>
      <c r="V30" s="49" t="s">
        <v>89</v>
      </c>
      <c r="W30" s="49" t="s">
        <v>80</v>
      </c>
      <c r="X30" s="49" t="s">
        <v>80</v>
      </c>
      <c r="Y30" s="49" t="s">
        <v>80</v>
      </c>
      <c r="Z30" s="49" t="s">
        <v>80</v>
      </c>
      <c r="AA30" s="49" t="s">
        <v>80</v>
      </c>
      <c r="AB30" s="49" t="s">
        <v>56</v>
      </c>
      <c r="AC30" s="49" t="s">
        <v>80</v>
      </c>
      <c r="AD30" s="49" t="s">
        <v>80</v>
      </c>
      <c r="AE30" s="49" t="s">
        <v>80</v>
      </c>
      <c r="AF30" s="49" t="s">
        <v>80</v>
      </c>
      <c r="AG30" s="49" t="s">
        <v>80</v>
      </c>
      <c r="AH30" s="49" t="s">
        <v>56</v>
      </c>
      <c r="AI30" s="49" t="s">
        <v>80</v>
      </c>
      <c r="AJ30" s="49" t="s">
        <v>80</v>
      </c>
      <c r="AK30" s="49" t="s">
        <v>89</v>
      </c>
      <c r="AL30" s="49" t="s">
        <v>80</v>
      </c>
      <c r="AM30" s="49" t="s">
        <v>89</v>
      </c>
      <c r="AN30" s="49" t="s">
        <v>80</v>
      </c>
      <c r="AO30" s="49" t="s">
        <v>80</v>
      </c>
      <c r="AP30" s="49" t="s">
        <v>80</v>
      </c>
      <c r="AQ30" s="49" t="s">
        <v>80</v>
      </c>
      <c r="AR30" s="49" t="s">
        <v>80</v>
      </c>
      <c r="AS30" s="49" t="s">
        <v>80</v>
      </c>
      <c r="AT30" s="49" t="s">
        <v>80</v>
      </c>
      <c r="AU30" s="49" t="s">
        <v>80</v>
      </c>
      <c r="AV30" s="49" t="s">
        <v>80</v>
      </c>
      <c r="AW30" s="49" t="s">
        <v>80</v>
      </c>
      <c r="AX30" s="49" t="s">
        <v>80</v>
      </c>
      <c r="AY30" s="49" t="s">
        <v>80</v>
      </c>
      <c r="AZ30" s="49" t="s">
        <v>80</v>
      </c>
      <c r="BA30" s="49" t="s">
        <v>80</v>
      </c>
      <c r="BB30" s="49" t="s">
        <v>80</v>
      </c>
      <c r="BC30" s="49" t="s">
        <v>80</v>
      </c>
      <c r="BD30" s="49" t="s">
        <v>80</v>
      </c>
      <c r="BE30" s="49" t="s">
        <v>80</v>
      </c>
      <c r="BF30" s="49" t="s">
        <v>80</v>
      </c>
      <c r="BG30" s="49" t="s">
        <v>80</v>
      </c>
      <c r="BH30" s="49" t="s">
        <v>80</v>
      </c>
      <c r="BI30" s="49" t="s">
        <v>80</v>
      </c>
      <c r="BJ30" s="49" t="s">
        <v>80</v>
      </c>
      <c r="BK30" s="49" t="s">
        <v>80</v>
      </c>
      <c r="BL30" s="49" t="s">
        <v>80</v>
      </c>
      <c r="BM30" s="49" t="s">
        <v>80</v>
      </c>
      <c r="BN30" s="49" t="s">
        <v>80</v>
      </c>
      <c r="BO30" s="49" t="s">
        <v>80</v>
      </c>
      <c r="BP30" s="49" t="s">
        <v>80</v>
      </c>
      <c r="BQ30" s="49" t="s">
        <v>80</v>
      </c>
      <c r="BR30" s="49" t="s">
        <v>80</v>
      </c>
      <c r="BS30" s="49" t="s">
        <v>80</v>
      </c>
      <c r="BT30" s="49" t="s">
        <v>80</v>
      </c>
      <c r="BU30" s="49" t="s">
        <v>80</v>
      </c>
      <c r="BV30" s="49" t="s">
        <v>80</v>
      </c>
      <c r="BW30" s="49" t="s">
        <v>80</v>
      </c>
      <c r="BX30" s="49" t="s">
        <v>80</v>
      </c>
      <c r="BY30" s="49" t="s">
        <v>80</v>
      </c>
      <c r="BZ30" s="49" t="s">
        <v>80</v>
      </c>
      <c r="CA30" s="49" t="s">
        <v>80</v>
      </c>
      <c r="CB30" s="49" t="s">
        <v>80</v>
      </c>
      <c r="CC30" s="49" t="s">
        <v>80</v>
      </c>
      <c r="CD30" s="49" t="s">
        <v>80</v>
      </c>
      <c r="CE30" s="49" t="s">
        <v>80</v>
      </c>
      <c r="CF30" s="49" t="s">
        <v>80</v>
      </c>
      <c r="CG30" s="49" t="s">
        <v>80</v>
      </c>
      <c r="CH30" s="49" t="s">
        <v>56</v>
      </c>
      <c r="CI30" s="49" t="s">
        <v>80</v>
      </c>
      <c r="CJ30" s="49" t="s">
        <v>80</v>
      </c>
      <c r="CK30" s="49" t="s">
        <v>80</v>
      </c>
      <c r="CL30" s="49" t="s">
        <v>80</v>
      </c>
      <c r="CM30" s="49" t="s">
        <v>80</v>
      </c>
      <c r="CN30" s="49" t="s">
        <v>80</v>
      </c>
      <c r="CO30" s="49" t="s">
        <v>80</v>
      </c>
      <c r="CP30" s="49" t="s">
        <v>80</v>
      </c>
      <c r="CQ30" s="49" t="s">
        <v>56</v>
      </c>
      <c r="CR30" s="49" t="s">
        <v>80</v>
      </c>
      <c r="CS30" s="49" t="s">
        <v>80</v>
      </c>
      <c r="CT30" s="49" t="s">
        <v>80</v>
      </c>
      <c r="CU30" s="49" t="s">
        <v>80</v>
      </c>
      <c r="CV30" s="49" t="s">
        <v>80</v>
      </c>
      <c r="CW30" s="49" t="s">
        <v>80</v>
      </c>
      <c r="CX30" s="49" t="s">
        <v>80</v>
      </c>
      <c r="CY30" s="49" t="s">
        <v>80</v>
      </c>
      <c r="CZ30" s="49" t="s">
        <v>89</v>
      </c>
      <c r="DA30" s="49" t="s">
        <v>56</v>
      </c>
      <c r="DB30" s="49" t="s">
        <v>80</v>
      </c>
      <c r="DC30" s="49" t="s">
        <v>80</v>
      </c>
      <c r="DD30" s="49" t="s">
        <v>80</v>
      </c>
      <c r="DE30" s="49" t="s">
        <v>80</v>
      </c>
      <c r="DF30" s="49" t="s">
        <v>80</v>
      </c>
      <c r="DG30" s="49" t="s">
        <v>80</v>
      </c>
      <c r="DH30" s="49" t="s">
        <v>80</v>
      </c>
      <c r="DI30" s="49" t="s">
        <v>80</v>
      </c>
      <c r="DJ30" s="49" t="s">
        <v>80</v>
      </c>
      <c r="DK30" s="49" t="s">
        <v>80</v>
      </c>
      <c r="DL30" s="49" t="s">
        <v>80</v>
      </c>
      <c r="DM30" s="49" t="s">
        <v>80</v>
      </c>
      <c r="DN30" s="49" t="s">
        <v>80</v>
      </c>
      <c r="DO30" s="49" t="s">
        <v>89</v>
      </c>
      <c r="DP30" s="49" t="s">
        <v>80</v>
      </c>
      <c r="DQ30" s="49" t="s">
        <v>80</v>
      </c>
      <c r="DR30" s="49" t="s">
        <v>80</v>
      </c>
      <c r="DS30" s="49" t="s">
        <v>80</v>
      </c>
      <c r="DT30" s="49" t="s">
        <v>80</v>
      </c>
      <c r="DU30" s="49" t="s">
        <v>80</v>
      </c>
      <c r="DV30" s="49" t="s">
        <v>80</v>
      </c>
      <c r="DW30" s="49" t="s">
        <v>80</v>
      </c>
      <c r="DX30" s="49" t="s">
        <v>80</v>
      </c>
      <c r="DY30" s="49" t="s">
        <v>3</v>
      </c>
      <c r="DZ30" s="49" t="s">
        <v>3</v>
      </c>
      <c r="EA30" s="49" t="s">
        <v>3</v>
      </c>
      <c r="EB30" s="49" t="s">
        <v>3</v>
      </c>
      <c r="EC30" s="49" t="s">
        <v>3</v>
      </c>
      <c r="ED30" s="49" t="s">
        <v>3</v>
      </c>
      <c r="EE30" s="49" t="s">
        <v>3</v>
      </c>
      <c r="EF30" s="49" t="s">
        <v>3</v>
      </c>
      <c r="EG30" s="49" t="s">
        <v>3</v>
      </c>
      <c r="EH30" s="49" t="s">
        <v>3</v>
      </c>
      <c r="EI30" s="49" t="s">
        <v>3</v>
      </c>
      <c r="EJ30" s="49" t="s">
        <v>3</v>
      </c>
      <c r="EK30" s="49" t="s">
        <v>3</v>
      </c>
      <c r="EL30" s="49" t="s">
        <v>3</v>
      </c>
      <c r="EM30" s="49" t="s">
        <v>3</v>
      </c>
      <c r="EN30" s="49" t="s">
        <v>3</v>
      </c>
      <c r="EO30" s="49" t="s">
        <v>3</v>
      </c>
      <c r="EP30" s="49" t="s">
        <v>3</v>
      </c>
      <c r="EQ30" s="49" t="s">
        <v>3</v>
      </c>
      <c r="ER30" s="49" t="s">
        <v>3</v>
      </c>
      <c r="ES30" s="49" t="s">
        <v>3</v>
      </c>
      <c r="ET30" s="49" t="s">
        <v>3</v>
      </c>
      <c r="EU30" s="49" t="s">
        <v>3</v>
      </c>
      <c r="EV30" s="49" t="s">
        <v>3</v>
      </c>
      <c r="EW30" s="49" t="s">
        <v>3</v>
      </c>
      <c r="EX30" s="49" t="s">
        <v>3</v>
      </c>
      <c r="EY30" s="49" t="s">
        <v>3</v>
      </c>
      <c r="EZ30" s="49" t="s">
        <v>3</v>
      </c>
      <c r="FA30" s="49" t="s">
        <v>3</v>
      </c>
      <c r="FB30" s="49" t="s">
        <v>3</v>
      </c>
      <c r="FC30" s="49" t="s">
        <v>3</v>
      </c>
      <c r="FD30" s="49" t="s">
        <v>3</v>
      </c>
      <c r="FE30" s="49" t="s">
        <v>3</v>
      </c>
      <c r="FF30" s="49" t="s">
        <v>3</v>
      </c>
      <c r="FG30" s="49" t="s">
        <v>3</v>
      </c>
      <c r="FH30" s="49" t="s">
        <v>3</v>
      </c>
      <c r="FI30" s="49" t="s">
        <v>3</v>
      </c>
      <c r="FJ30" s="49" t="s">
        <v>3</v>
      </c>
      <c r="FK30" s="49" t="s">
        <v>3</v>
      </c>
      <c r="FL30" s="49" t="s">
        <v>3</v>
      </c>
      <c r="FM30" s="49" t="s">
        <v>3</v>
      </c>
      <c r="FN30" s="49" t="s">
        <v>3</v>
      </c>
      <c r="FO30" s="49" t="s">
        <v>3</v>
      </c>
      <c r="FP30" s="49" t="s">
        <v>3</v>
      </c>
      <c r="FQ30" s="49" t="s">
        <v>3</v>
      </c>
      <c r="FR30" s="49" t="s">
        <v>3</v>
      </c>
      <c r="FS30" s="49" t="s">
        <v>3</v>
      </c>
      <c r="FT30" s="49" t="s">
        <v>3</v>
      </c>
      <c r="FU30" s="49" t="s">
        <v>3</v>
      </c>
      <c r="FV30" s="49" t="s">
        <v>3</v>
      </c>
      <c r="FW30" s="49" t="s">
        <v>3</v>
      </c>
      <c r="FX30" s="49" t="s">
        <v>3</v>
      </c>
      <c r="FY30" s="49" t="s">
        <v>3</v>
      </c>
      <c r="FZ30" s="49" t="s">
        <v>3</v>
      </c>
      <c r="GA30" s="49" t="s">
        <v>3</v>
      </c>
      <c r="GB30" s="49" t="s">
        <v>3</v>
      </c>
      <c r="GC30" s="49" t="s">
        <v>3</v>
      </c>
      <c r="GD30" s="49" t="s">
        <v>3</v>
      </c>
      <c r="GE30" s="49" t="s">
        <v>3</v>
      </c>
      <c r="GF30" s="49" t="s">
        <v>3</v>
      </c>
      <c r="GG30" s="49" t="s">
        <v>3</v>
      </c>
      <c r="GH30" s="49" t="s">
        <v>3</v>
      </c>
      <c r="GI30" s="49" t="s">
        <v>3</v>
      </c>
      <c r="GJ30" s="49" t="s">
        <v>3</v>
      </c>
      <c r="GK30" s="49" t="s">
        <v>3</v>
      </c>
      <c r="GL30" s="49" t="s">
        <v>3</v>
      </c>
      <c r="GM30" s="49" t="s">
        <v>3</v>
      </c>
      <c r="GN30" s="49" t="s">
        <v>3</v>
      </c>
      <c r="GO30" s="49" t="s">
        <v>3</v>
      </c>
      <c r="GP30" s="49" t="s">
        <v>3</v>
      </c>
      <c r="GQ30" s="49" t="s">
        <v>3</v>
      </c>
      <c r="GR30" s="49" t="s">
        <v>3</v>
      </c>
      <c r="GS30" s="49" t="s">
        <v>3</v>
      </c>
      <c r="GT30" s="49" t="s">
        <v>3</v>
      </c>
      <c r="GU30" s="49" t="s">
        <v>3</v>
      </c>
      <c r="GV30" s="49" t="s">
        <v>3</v>
      </c>
      <c r="GW30" s="49" t="s">
        <v>3</v>
      </c>
      <c r="GX30" s="49" t="s">
        <v>3</v>
      </c>
      <c r="GY30" s="49" t="s">
        <v>3</v>
      </c>
      <c r="GZ30" s="49" t="s">
        <v>3</v>
      </c>
      <c r="HA30" s="49" t="s">
        <v>3</v>
      </c>
      <c r="HB30" s="49" t="s">
        <v>3</v>
      </c>
      <c r="HC30" s="49" t="s">
        <v>3</v>
      </c>
      <c r="HD30" s="49" t="s">
        <v>3</v>
      </c>
      <c r="HE30" s="49" t="s">
        <v>3</v>
      </c>
      <c r="HF30" s="49" t="s">
        <v>3</v>
      </c>
      <c r="HG30" s="49" t="s">
        <v>3</v>
      </c>
      <c r="HH30" s="49" t="s">
        <v>3</v>
      </c>
      <c r="HI30" s="49" t="s">
        <v>3</v>
      </c>
      <c r="HJ30" s="49" t="s">
        <v>3</v>
      </c>
      <c r="HK30" s="49" t="s">
        <v>3</v>
      </c>
      <c r="HL30" s="49" t="s">
        <v>3</v>
      </c>
      <c r="HM30" s="49" t="s">
        <v>3</v>
      </c>
      <c r="HN30" s="49" t="s">
        <v>3</v>
      </c>
      <c r="HO30" s="49" t="s">
        <v>3</v>
      </c>
      <c r="HP30" s="49" t="s">
        <v>3</v>
      </c>
      <c r="HQ30" s="49" t="s">
        <v>3</v>
      </c>
      <c r="HR30" s="49" t="s">
        <v>3</v>
      </c>
      <c r="HS30" s="49" t="s">
        <v>3</v>
      </c>
      <c r="HT30" s="49" t="s">
        <v>3</v>
      </c>
      <c r="HU30" s="49" t="s">
        <v>3</v>
      </c>
      <c r="HV30" s="49" t="s">
        <v>3</v>
      </c>
      <c r="HW30" s="49" t="s">
        <v>3</v>
      </c>
      <c r="HX30" s="49" t="s">
        <v>3</v>
      </c>
      <c r="HY30" s="49" t="s">
        <v>3</v>
      </c>
      <c r="HZ30" s="49" t="s">
        <v>3</v>
      </c>
      <c r="IA30" s="49" t="s">
        <v>3</v>
      </c>
      <c r="IB30" s="49" t="s">
        <v>3</v>
      </c>
      <c r="IC30" s="49" t="s">
        <v>3</v>
      </c>
      <c r="ID30" s="49" t="s">
        <v>3</v>
      </c>
      <c r="IE30" s="49" t="s">
        <v>3</v>
      </c>
      <c r="IF30" s="49" t="s">
        <v>3</v>
      </c>
      <c r="IG30" s="49" t="s">
        <v>3</v>
      </c>
      <c r="IH30" s="49" t="s">
        <v>3</v>
      </c>
      <c r="II30" s="49" t="s">
        <v>3</v>
      </c>
      <c r="IJ30" s="49" t="s">
        <v>3</v>
      </c>
      <c r="IK30" s="49" t="s">
        <v>3</v>
      </c>
      <c r="IL30" s="49" t="s">
        <v>3</v>
      </c>
      <c r="IM30" s="49" t="s">
        <v>3</v>
      </c>
      <c r="IN30" s="49" t="s">
        <v>3</v>
      </c>
      <c r="IO30" s="49" t="s">
        <v>3</v>
      </c>
      <c r="IP30" s="49" t="s">
        <v>3</v>
      </c>
      <c r="IQ30" s="49" t="s">
        <v>3</v>
      </c>
    </row>
    <row r="31" spans="1:251" ht="68.25" customHeight="1" thickBot="1" x14ac:dyDescent="0.25">
      <c r="A31" s="45"/>
      <c r="B31" s="46" t="s">
        <v>1616</v>
      </c>
      <c r="E31" s="41"/>
      <c r="BL31" s="41" t="s">
        <v>1617</v>
      </c>
      <c r="CQ31" s="11" t="s">
        <v>1618</v>
      </c>
    </row>
    <row r="32" spans="1:251" ht="31" customHeight="1" thickTop="1" x14ac:dyDescent="0.2">
      <c r="A32" s="39" t="s">
        <v>1626</v>
      </c>
      <c r="B32" s="40" t="s">
        <v>1627</v>
      </c>
      <c r="C32" s="41" t="s">
        <v>1123</v>
      </c>
      <c r="D32" s="41" t="s">
        <v>1123</v>
      </c>
      <c r="E32" s="41" t="s">
        <v>1123</v>
      </c>
      <c r="F32" s="41" t="s">
        <v>1124</v>
      </c>
      <c r="G32" s="41" t="s">
        <v>1123</v>
      </c>
      <c r="H32" s="41" t="s">
        <v>1123</v>
      </c>
      <c r="I32" s="41" t="s">
        <v>1124</v>
      </c>
      <c r="J32" s="41" t="s">
        <v>1123</v>
      </c>
      <c r="K32" s="41" t="s">
        <v>1123</v>
      </c>
      <c r="L32" s="41" t="s">
        <v>1123</v>
      </c>
      <c r="M32" s="41" t="s">
        <v>1123</v>
      </c>
      <c r="N32" s="41" t="s">
        <v>1123</v>
      </c>
      <c r="O32" s="41" t="s">
        <v>1124</v>
      </c>
      <c r="P32" s="41" t="s">
        <v>1123</v>
      </c>
      <c r="Q32" s="41" t="s">
        <v>1123</v>
      </c>
      <c r="R32" s="41" t="s">
        <v>1123</v>
      </c>
      <c r="S32" s="41" t="s">
        <v>1123</v>
      </c>
      <c r="T32" s="41" t="s">
        <v>1123</v>
      </c>
      <c r="U32" s="41" t="s">
        <v>1123</v>
      </c>
      <c r="V32" s="41" t="s">
        <v>1124</v>
      </c>
      <c r="W32" s="41" t="s">
        <v>1123</v>
      </c>
      <c r="X32" s="41" t="s">
        <v>1124</v>
      </c>
      <c r="Y32" s="41" t="s">
        <v>1123</v>
      </c>
      <c r="Z32" s="41" t="s">
        <v>1123</v>
      </c>
      <c r="AA32" s="41" t="s">
        <v>1123</v>
      </c>
      <c r="AB32" s="41" t="s">
        <v>1125</v>
      </c>
      <c r="AC32" s="41" t="s">
        <v>1123</v>
      </c>
      <c r="AD32" s="41" t="s">
        <v>1123</v>
      </c>
      <c r="AE32" s="41" t="s">
        <v>1123</v>
      </c>
      <c r="AF32" s="41" t="s">
        <v>1123</v>
      </c>
      <c r="AG32" s="41" t="s">
        <v>1123</v>
      </c>
      <c r="AH32" s="41" t="s">
        <v>1124</v>
      </c>
      <c r="AI32" s="41" t="s">
        <v>1123</v>
      </c>
      <c r="AJ32" s="41" t="s">
        <v>1123</v>
      </c>
      <c r="AK32" s="41" t="s">
        <v>1124</v>
      </c>
      <c r="AL32" s="41" t="s">
        <v>1123</v>
      </c>
      <c r="AM32" s="41" t="s">
        <v>1123</v>
      </c>
      <c r="AN32" s="41" t="s">
        <v>1123</v>
      </c>
      <c r="AO32" s="41" t="s">
        <v>1123</v>
      </c>
      <c r="AP32" s="41" t="s">
        <v>1123</v>
      </c>
      <c r="AQ32" s="41" t="s">
        <v>1123</v>
      </c>
      <c r="AR32" s="41" t="s">
        <v>1123</v>
      </c>
      <c r="AS32" s="41" t="s">
        <v>1123</v>
      </c>
      <c r="AT32" s="41" t="s">
        <v>1123</v>
      </c>
      <c r="AU32" s="41" t="s">
        <v>1123</v>
      </c>
      <c r="AV32" s="41" t="s">
        <v>1124</v>
      </c>
      <c r="AW32" s="41" t="s">
        <v>1123</v>
      </c>
      <c r="AX32" s="41" t="s">
        <v>1123</v>
      </c>
      <c r="AY32" s="41" t="s">
        <v>1124</v>
      </c>
      <c r="AZ32" s="41" t="s">
        <v>1123</v>
      </c>
      <c r="BA32" s="41" t="s">
        <v>1124</v>
      </c>
      <c r="BB32" s="41" t="s">
        <v>1125</v>
      </c>
      <c r="BC32" s="41" t="s">
        <v>1123</v>
      </c>
      <c r="BD32" s="41" t="s">
        <v>1124</v>
      </c>
      <c r="BE32" s="41" t="s">
        <v>1124</v>
      </c>
      <c r="BF32" s="41" t="s">
        <v>1123</v>
      </c>
      <c r="BG32" s="41" t="s">
        <v>1124</v>
      </c>
      <c r="BH32" s="41" t="s">
        <v>1123</v>
      </c>
      <c r="BI32" s="41" t="s">
        <v>1123</v>
      </c>
      <c r="BJ32" s="41" t="s">
        <v>1123</v>
      </c>
      <c r="BK32" s="41" t="s">
        <v>1123</v>
      </c>
      <c r="BL32" s="41" t="s">
        <v>1123</v>
      </c>
      <c r="BM32" s="41" t="s">
        <v>1123</v>
      </c>
      <c r="BN32" s="41" t="s">
        <v>1123</v>
      </c>
      <c r="BO32" s="41" t="s">
        <v>1123</v>
      </c>
      <c r="BP32" s="41" t="s">
        <v>1123</v>
      </c>
      <c r="BQ32" s="41" t="s">
        <v>1123</v>
      </c>
      <c r="BR32" s="41" t="s">
        <v>1123</v>
      </c>
      <c r="BS32" s="41" t="s">
        <v>1123</v>
      </c>
      <c r="BT32" s="41" t="s">
        <v>1124</v>
      </c>
      <c r="BU32" s="41" t="s">
        <v>1124</v>
      </c>
      <c r="BV32" s="41" t="s">
        <v>1123</v>
      </c>
      <c r="BW32" s="41" t="s">
        <v>1123</v>
      </c>
      <c r="BX32" s="41" t="s">
        <v>1125</v>
      </c>
      <c r="BY32" s="41" t="s">
        <v>1123</v>
      </c>
      <c r="BZ32" s="41" t="s">
        <v>1123</v>
      </c>
      <c r="CA32" s="41" t="s">
        <v>1124</v>
      </c>
      <c r="CB32" s="41" t="s">
        <v>1123</v>
      </c>
      <c r="CC32" s="41" t="s">
        <v>1123</v>
      </c>
      <c r="CD32" s="41" t="s">
        <v>1123</v>
      </c>
      <c r="CE32" s="41" t="s">
        <v>1123</v>
      </c>
      <c r="CF32" s="11" t="s">
        <v>1124</v>
      </c>
      <c r="CG32" s="11" t="s">
        <v>1123</v>
      </c>
      <c r="CH32" s="11" t="s">
        <v>1123</v>
      </c>
      <c r="CI32" s="11" t="s">
        <v>1123</v>
      </c>
      <c r="CJ32" s="11" t="s">
        <v>1123</v>
      </c>
      <c r="CK32" s="11" t="s">
        <v>1123</v>
      </c>
      <c r="CL32" s="11" t="s">
        <v>1123</v>
      </c>
      <c r="CM32" s="11" t="s">
        <v>1123</v>
      </c>
      <c r="CN32" s="11" t="s">
        <v>1123</v>
      </c>
      <c r="CO32" s="11" t="s">
        <v>1125</v>
      </c>
      <c r="CP32" s="11" t="s">
        <v>1123</v>
      </c>
      <c r="CQ32" s="11" t="s">
        <v>1123</v>
      </c>
      <c r="CR32" s="11" t="s">
        <v>1123</v>
      </c>
      <c r="CS32" s="11" t="s">
        <v>1123</v>
      </c>
      <c r="CT32" s="11" t="s">
        <v>1124</v>
      </c>
      <c r="CU32" s="11" t="s">
        <v>1124</v>
      </c>
      <c r="CV32" s="11" t="s">
        <v>1123</v>
      </c>
      <c r="CW32" s="11" t="s">
        <v>1125</v>
      </c>
      <c r="CX32" s="11" t="s">
        <v>1124</v>
      </c>
      <c r="CY32" s="11" t="s">
        <v>1123</v>
      </c>
      <c r="CZ32" s="11" t="s">
        <v>1123</v>
      </c>
      <c r="DA32" s="11" t="s">
        <v>1123</v>
      </c>
      <c r="DB32" s="11" t="s">
        <v>1123</v>
      </c>
      <c r="DC32" s="11" t="s">
        <v>1123</v>
      </c>
      <c r="DD32" s="11" t="s">
        <v>1123</v>
      </c>
      <c r="DE32" s="11" t="s">
        <v>1123</v>
      </c>
      <c r="DF32" s="11" t="s">
        <v>1123</v>
      </c>
      <c r="DG32" s="11" t="s">
        <v>1123</v>
      </c>
      <c r="DH32" s="11" t="s">
        <v>1124</v>
      </c>
      <c r="DI32" s="11" t="s">
        <v>1124</v>
      </c>
      <c r="DJ32" s="11" t="s">
        <v>1124</v>
      </c>
      <c r="DK32" s="11" t="s">
        <v>1123</v>
      </c>
      <c r="DL32" s="11" t="s">
        <v>1123</v>
      </c>
      <c r="DM32" s="11" t="s">
        <v>1124</v>
      </c>
      <c r="DN32" s="11" t="s">
        <v>1123</v>
      </c>
      <c r="DO32" s="11" t="s">
        <v>1125</v>
      </c>
      <c r="DP32" s="11" t="s">
        <v>1123</v>
      </c>
      <c r="DQ32" s="11" t="s">
        <v>1123</v>
      </c>
      <c r="DR32" s="11" t="s">
        <v>1123</v>
      </c>
      <c r="DS32" s="11" t="s">
        <v>1123</v>
      </c>
      <c r="DT32" s="11" t="s">
        <v>1123</v>
      </c>
      <c r="DU32" s="11" t="s">
        <v>1123</v>
      </c>
      <c r="DV32" s="11" t="s">
        <v>1123</v>
      </c>
      <c r="DW32" s="11" t="s">
        <v>1124</v>
      </c>
      <c r="DX32" s="11" t="s">
        <v>1124</v>
      </c>
    </row>
    <row r="33" spans="1:251" ht="76" customHeight="1" x14ac:dyDescent="0.2">
      <c r="A33" s="42"/>
      <c r="B33" s="43" t="s">
        <v>2242</v>
      </c>
      <c r="C33" s="41" t="s">
        <v>2243</v>
      </c>
      <c r="D33" s="41" t="s">
        <v>1628</v>
      </c>
      <c r="E33" s="41" t="s">
        <v>1629</v>
      </c>
      <c r="F33" s="41" t="s">
        <v>1630</v>
      </c>
      <c r="G33" s="41" t="s">
        <v>1631</v>
      </c>
      <c r="H33" s="41" t="s">
        <v>1632</v>
      </c>
      <c r="I33" s="41" t="s">
        <v>1633</v>
      </c>
      <c r="J33" s="41" t="s">
        <v>2244</v>
      </c>
      <c r="K33" s="41" t="s">
        <v>1634</v>
      </c>
      <c r="L33" s="41" t="s">
        <v>1635</v>
      </c>
      <c r="M33" s="41" t="s">
        <v>1636</v>
      </c>
      <c r="N33" s="41" t="s">
        <v>1637</v>
      </c>
      <c r="O33" s="41" t="s">
        <v>1638</v>
      </c>
      <c r="P33" s="41" t="s">
        <v>1639</v>
      </c>
      <c r="Q33" s="41" t="s">
        <v>1639</v>
      </c>
      <c r="R33" s="41" t="s">
        <v>1640</v>
      </c>
      <c r="S33" s="41" t="s">
        <v>1641</v>
      </c>
      <c r="T33" s="41" t="s">
        <v>1642</v>
      </c>
      <c r="U33" s="41" t="s">
        <v>1643</v>
      </c>
      <c r="V33" s="41" t="s">
        <v>1549</v>
      </c>
      <c r="W33" s="41" t="s">
        <v>2245</v>
      </c>
      <c r="X33" s="41" t="s">
        <v>1644</v>
      </c>
      <c r="Y33" s="41" t="s">
        <v>1645</v>
      </c>
      <c r="Z33" s="41" t="s">
        <v>1646</v>
      </c>
      <c r="AA33" s="41" t="s">
        <v>1647</v>
      </c>
      <c r="AB33" s="41" t="s">
        <v>1648</v>
      </c>
      <c r="AC33" s="41" t="s">
        <v>1649</v>
      </c>
      <c r="AD33" s="41" t="s">
        <v>1650</v>
      </c>
      <c r="AE33" s="41" t="s">
        <v>1651</v>
      </c>
      <c r="AF33" s="41" t="s">
        <v>1651</v>
      </c>
      <c r="AG33" s="41" t="s">
        <v>1556</v>
      </c>
      <c r="AH33" s="41" t="s">
        <v>1652</v>
      </c>
      <c r="AI33" s="41" t="s">
        <v>1653</v>
      </c>
      <c r="AJ33" s="41" t="s">
        <v>1654</v>
      </c>
      <c r="AK33" s="41" t="s">
        <v>1655</v>
      </c>
      <c r="AL33" s="41" t="s">
        <v>1656</v>
      </c>
      <c r="AM33" s="41" t="s">
        <v>1657</v>
      </c>
      <c r="AN33" s="41" t="s">
        <v>1658</v>
      </c>
      <c r="AO33" s="41" t="s">
        <v>1659</v>
      </c>
      <c r="AP33" s="41" t="s">
        <v>1660</v>
      </c>
      <c r="AQ33" s="41" t="s">
        <v>1660</v>
      </c>
      <c r="AR33" s="41" t="s">
        <v>1660</v>
      </c>
      <c r="AS33" s="41" t="s">
        <v>1661</v>
      </c>
      <c r="AT33" s="41" t="s">
        <v>1662</v>
      </c>
      <c r="AU33" s="41" t="s">
        <v>1663</v>
      </c>
      <c r="AV33" s="41" t="s">
        <v>1664</v>
      </c>
      <c r="AW33" s="41" t="s">
        <v>1665</v>
      </c>
      <c r="AX33" s="41" t="s">
        <v>1665</v>
      </c>
      <c r="AY33" s="11" t="s">
        <v>2246</v>
      </c>
      <c r="AZ33" s="41" t="s">
        <v>1665</v>
      </c>
      <c r="BA33" s="41" t="s">
        <v>1666</v>
      </c>
      <c r="BB33" s="41" t="s">
        <v>1667</v>
      </c>
      <c r="BC33" s="41" t="s">
        <v>1668</v>
      </c>
      <c r="BD33" s="41" t="s">
        <v>1669</v>
      </c>
      <c r="BE33" s="41" t="s">
        <v>2247</v>
      </c>
      <c r="BF33" s="41" t="s">
        <v>1670</v>
      </c>
      <c r="BG33" s="41" t="s">
        <v>1671</v>
      </c>
      <c r="BH33" s="41" t="s">
        <v>1672</v>
      </c>
      <c r="BI33" s="41" t="s">
        <v>1673</v>
      </c>
      <c r="BJ33" s="41" t="s">
        <v>1674</v>
      </c>
      <c r="BK33" s="41" t="s">
        <v>1674</v>
      </c>
      <c r="BL33" s="41" t="s">
        <v>1674</v>
      </c>
      <c r="BM33" s="41" t="s">
        <v>1674</v>
      </c>
      <c r="BN33" s="41" t="s">
        <v>1674</v>
      </c>
      <c r="BO33" s="41" t="s">
        <v>1675</v>
      </c>
      <c r="BP33" s="41" t="s">
        <v>1674</v>
      </c>
      <c r="BQ33" s="41" t="s">
        <v>1674</v>
      </c>
      <c r="BR33" s="41" t="s">
        <v>1676</v>
      </c>
      <c r="BS33" s="41" t="s">
        <v>1676</v>
      </c>
      <c r="BT33" s="41" t="s">
        <v>1677</v>
      </c>
      <c r="BU33" s="41" t="s">
        <v>1678</v>
      </c>
      <c r="BV33" s="41" t="s">
        <v>1679</v>
      </c>
      <c r="BW33" s="41" t="s">
        <v>1680</v>
      </c>
      <c r="BX33" s="41" t="s">
        <v>1681</v>
      </c>
      <c r="BY33" s="41" t="s">
        <v>2248</v>
      </c>
      <c r="BZ33" s="41" t="s">
        <v>1682</v>
      </c>
      <c r="CA33" s="41" t="s">
        <v>1683</v>
      </c>
      <c r="CB33" s="41" t="s">
        <v>1684</v>
      </c>
      <c r="CC33" s="41" t="s">
        <v>1685</v>
      </c>
      <c r="CD33" s="41" t="s">
        <v>1686</v>
      </c>
      <c r="CE33" s="41" t="s">
        <v>1687</v>
      </c>
      <c r="CF33" s="11" t="s">
        <v>1688</v>
      </c>
      <c r="CG33" s="11" t="s">
        <v>1632</v>
      </c>
      <c r="CH33" s="11" t="s">
        <v>1689</v>
      </c>
      <c r="CI33" s="11" t="s">
        <v>1690</v>
      </c>
      <c r="CJ33" s="11" t="s">
        <v>1691</v>
      </c>
      <c r="CK33" s="11" t="s">
        <v>1690</v>
      </c>
      <c r="CL33" s="11" t="s">
        <v>1692</v>
      </c>
      <c r="CM33" s="11" t="s">
        <v>1690</v>
      </c>
      <c r="CN33" s="11" t="s">
        <v>1690</v>
      </c>
      <c r="CO33" s="11" t="s">
        <v>1693</v>
      </c>
      <c r="CP33" s="11" t="s">
        <v>1694</v>
      </c>
      <c r="CQ33" s="11" t="s">
        <v>1695</v>
      </c>
      <c r="CR33" s="11" t="s">
        <v>1665</v>
      </c>
      <c r="CS33" s="11" t="s">
        <v>1665</v>
      </c>
      <c r="CT33" s="11" t="s">
        <v>2407</v>
      </c>
      <c r="CU33" s="11" t="s">
        <v>2430</v>
      </c>
      <c r="CV33" s="11" t="s">
        <v>2442</v>
      </c>
      <c r="CW33" s="11" t="s">
        <v>2613</v>
      </c>
      <c r="CX33" s="11" t="s">
        <v>2472</v>
      </c>
      <c r="CY33" s="11" t="s">
        <v>2489</v>
      </c>
      <c r="CZ33" s="11" t="s">
        <v>2505</v>
      </c>
      <c r="DA33" s="11" t="s">
        <v>2516</v>
      </c>
      <c r="DB33" s="11" t="s">
        <v>1654</v>
      </c>
      <c r="DC33" s="11" t="s">
        <v>2554</v>
      </c>
      <c r="DD33" s="11" t="s">
        <v>1654</v>
      </c>
      <c r="DE33" s="11" t="s">
        <v>2591</v>
      </c>
      <c r="DF33" s="11" t="s">
        <v>2626</v>
      </c>
      <c r="DG33" s="11" t="s">
        <v>2639</v>
      </c>
      <c r="DH33" s="11" t="s">
        <v>2662</v>
      </c>
      <c r="DI33" s="11" t="s">
        <v>2691</v>
      </c>
      <c r="DJ33" s="11" t="s">
        <v>2705</v>
      </c>
      <c r="DK33" s="11" t="s">
        <v>2724</v>
      </c>
      <c r="DL33" s="11" t="s">
        <v>2740</v>
      </c>
      <c r="DM33" s="11" t="s">
        <v>2755</v>
      </c>
      <c r="DN33" s="11" t="s">
        <v>1628</v>
      </c>
      <c r="DO33" s="11" t="s">
        <v>2789</v>
      </c>
      <c r="DP33" s="11" t="s">
        <v>2810</v>
      </c>
      <c r="DQ33" s="11" t="s">
        <v>2828</v>
      </c>
      <c r="DR33" s="11" t="s">
        <v>2850</v>
      </c>
      <c r="DS33" s="11" t="s">
        <v>2850</v>
      </c>
      <c r="DT33" s="11" t="s">
        <v>2866</v>
      </c>
      <c r="DU33" s="11" t="s">
        <v>2850</v>
      </c>
      <c r="DV33" s="11" t="s">
        <v>2850</v>
      </c>
      <c r="DW33" s="11" t="s">
        <v>2917</v>
      </c>
      <c r="DX33" s="11" t="s">
        <v>2917</v>
      </c>
    </row>
    <row r="34" spans="1:251" ht="29.25" customHeight="1" x14ac:dyDescent="0.2">
      <c r="A34" s="42"/>
      <c r="B34" s="43" t="s">
        <v>1696</v>
      </c>
      <c r="C34" s="41" t="s">
        <v>347</v>
      </c>
      <c r="D34" s="41" t="s">
        <v>347</v>
      </c>
      <c r="E34" s="41" t="s">
        <v>347</v>
      </c>
      <c r="F34" s="41" t="s">
        <v>1124</v>
      </c>
      <c r="G34" s="41" t="s">
        <v>347</v>
      </c>
      <c r="H34" s="41" t="s">
        <v>347</v>
      </c>
      <c r="I34" s="41" t="s">
        <v>1124</v>
      </c>
      <c r="J34" s="41" t="s">
        <v>347</v>
      </c>
      <c r="K34" s="41" t="s">
        <v>347</v>
      </c>
      <c r="L34" s="41" t="s">
        <v>347</v>
      </c>
      <c r="M34" s="41" t="s">
        <v>347</v>
      </c>
      <c r="N34" s="41" t="s">
        <v>347</v>
      </c>
      <c r="O34" s="41" t="s">
        <v>1124</v>
      </c>
      <c r="P34" s="41" t="s">
        <v>347</v>
      </c>
      <c r="Q34" s="41" t="s">
        <v>347</v>
      </c>
      <c r="R34" s="41" t="s">
        <v>347</v>
      </c>
      <c r="S34" s="41" t="s">
        <v>347</v>
      </c>
      <c r="T34" s="41" t="s">
        <v>347</v>
      </c>
      <c r="U34" s="41" t="s">
        <v>347</v>
      </c>
      <c r="V34" s="41" t="s">
        <v>1124</v>
      </c>
      <c r="W34" s="41" t="s">
        <v>347</v>
      </c>
      <c r="X34" s="41" t="s">
        <v>1123</v>
      </c>
      <c r="Y34" s="41" t="s">
        <v>347</v>
      </c>
      <c r="Z34" s="41" t="s">
        <v>347</v>
      </c>
      <c r="AA34" s="41" t="s">
        <v>347</v>
      </c>
      <c r="AB34" s="41" t="s">
        <v>1124</v>
      </c>
      <c r="AC34" s="41" t="s">
        <v>347</v>
      </c>
      <c r="AD34" s="41" t="s">
        <v>347</v>
      </c>
      <c r="AE34" s="41" t="s">
        <v>347</v>
      </c>
      <c r="AF34" s="41" t="s">
        <v>347</v>
      </c>
      <c r="AG34" s="41" t="s">
        <v>347</v>
      </c>
      <c r="AH34" s="41" t="s">
        <v>1124</v>
      </c>
      <c r="AI34" s="41" t="s">
        <v>347</v>
      </c>
      <c r="AJ34" s="41" t="s">
        <v>347</v>
      </c>
      <c r="AK34" s="41" t="s">
        <v>1124</v>
      </c>
      <c r="AL34" s="41" t="s">
        <v>347</v>
      </c>
      <c r="AM34" s="41" t="s">
        <v>347</v>
      </c>
      <c r="AN34" s="41" t="s">
        <v>347</v>
      </c>
      <c r="AO34" s="41" t="s">
        <v>347</v>
      </c>
      <c r="AP34" s="41" t="s">
        <v>347</v>
      </c>
      <c r="AQ34" s="41" t="s">
        <v>347</v>
      </c>
      <c r="AR34" s="41" t="s">
        <v>347</v>
      </c>
      <c r="AS34" s="41" t="s">
        <v>347</v>
      </c>
      <c r="AT34" s="41" t="s">
        <v>347</v>
      </c>
      <c r="AU34" s="41" t="s">
        <v>347</v>
      </c>
      <c r="AV34" s="41" t="s">
        <v>1124</v>
      </c>
      <c r="AW34" s="41" t="s">
        <v>347</v>
      </c>
      <c r="AX34" s="41" t="s">
        <v>347</v>
      </c>
      <c r="AY34" s="41" t="s">
        <v>1123</v>
      </c>
      <c r="AZ34" s="41" t="s">
        <v>347</v>
      </c>
      <c r="BA34" s="41" t="s">
        <v>1124</v>
      </c>
      <c r="BB34" s="41" t="s">
        <v>1124</v>
      </c>
      <c r="BC34" s="41" t="s">
        <v>347</v>
      </c>
      <c r="BD34" s="41" t="s">
        <v>1124</v>
      </c>
      <c r="BE34" s="41" t="s">
        <v>1124</v>
      </c>
      <c r="BF34" s="41" t="s">
        <v>347</v>
      </c>
      <c r="BG34" s="41" t="s">
        <v>1124</v>
      </c>
      <c r="BH34" s="41" t="s">
        <v>347</v>
      </c>
      <c r="BI34" s="41" t="s">
        <v>347</v>
      </c>
      <c r="BJ34" s="41" t="s">
        <v>347</v>
      </c>
      <c r="BK34" s="41" t="s">
        <v>347</v>
      </c>
      <c r="BL34" s="41" t="s">
        <v>347</v>
      </c>
      <c r="BM34" s="41" t="s">
        <v>347</v>
      </c>
      <c r="BN34" s="41" t="s">
        <v>347</v>
      </c>
      <c r="BO34" s="41" t="s">
        <v>347</v>
      </c>
      <c r="BP34" s="41" t="s">
        <v>347</v>
      </c>
      <c r="BQ34" s="41" t="s">
        <v>347</v>
      </c>
      <c r="BR34" s="41" t="s">
        <v>347</v>
      </c>
      <c r="BS34" s="41" t="s">
        <v>347</v>
      </c>
      <c r="BT34" s="41" t="s">
        <v>1124</v>
      </c>
      <c r="BU34" s="41" t="s">
        <v>1124</v>
      </c>
      <c r="BV34" s="41" t="s">
        <v>347</v>
      </c>
      <c r="BW34" s="41" t="s">
        <v>347</v>
      </c>
      <c r="BX34" s="41" t="s">
        <v>1124</v>
      </c>
      <c r="BY34" s="41" t="s">
        <v>347</v>
      </c>
      <c r="BZ34" s="41" t="s">
        <v>347</v>
      </c>
      <c r="CA34" s="41" t="s">
        <v>1124</v>
      </c>
      <c r="CB34" s="41" t="s">
        <v>347</v>
      </c>
      <c r="CC34" s="41" t="s">
        <v>347</v>
      </c>
      <c r="CD34" s="41" t="s">
        <v>347</v>
      </c>
      <c r="CE34" s="41" t="s">
        <v>347</v>
      </c>
      <c r="CF34" s="11" t="s">
        <v>1124</v>
      </c>
      <c r="CG34" s="11" t="s">
        <v>347</v>
      </c>
      <c r="CH34" s="11" t="s">
        <v>347</v>
      </c>
      <c r="CI34" s="11" t="s">
        <v>347</v>
      </c>
      <c r="CJ34" s="11" t="s">
        <v>347</v>
      </c>
      <c r="CK34" s="11" t="s">
        <v>347</v>
      </c>
      <c r="CL34" s="11" t="s">
        <v>347</v>
      </c>
      <c r="CM34" s="11" t="s">
        <v>347</v>
      </c>
      <c r="CN34" s="11" t="s">
        <v>347</v>
      </c>
      <c r="CO34" s="11" t="s">
        <v>1123</v>
      </c>
      <c r="CP34" s="11" t="s">
        <v>347</v>
      </c>
      <c r="CQ34" s="11" t="s">
        <v>347</v>
      </c>
      <c r="CR34" s="11" t="s">
        <v>347</v>
      </c>
      <c r="CS34" s="11" t="s">
        <v>347</v>
      </c>
      <c r="CT34" s="11" t="s">
        <v>1124</v>
      </c>
      <c r="CU34" s="11" t="s">
        <v>1124</v>
      </c>
      <c r="CV34" s="11" t="s">
        <v>347</v>
      </c>
      <c r="CW34" s="11" t="s">
        <v>1124</v>
      </c>
      <c r="CX34" s="11" t="s">
        <v>1123</v>
      </c>
      <c r="CY34" s="11" t="s">
        <v>347</v>
      </c>
      <c r="CZ34" s="11" t="s">
        <v>347</v>
      </c>
      <c r="DA34" s="11" t="s">
        <v>347</v>
      </c>
      <c r="DB34" s="11" t="s">
        <v>347</v>
      </c>
      <c r="DC34" s="11" t="s">
        <v>347</v>
      </c>
      <c r="DD34" s="11" t="s">
        <v>347</v>
      </c>
      <c r="DE34" s="11" t="s">
        <v>347</v>
      </c>
      <c r="DF34" s="11" t="s">
        <v>347</v>
      </c>
      <c r="DG34" s="11" t="s">
        <v>347</v>
      </c>
      <c r="DH34" s="11" t="s">
        <v>1124</v>
      </c>
      <c r="DI34" s="11" t="s">
        <v>1123</v>
      </c>
      <c r="DJ34" s="11" t="s">
        <v>1123</v>
      </c>
      <c r="DK34" s="11" t="s">
        <v>347</v>
      </c>
      <c r="DL34" s="11" t="s">
        <v>347</v>
      </c>
      <c r="DM34" s="11" t="s">
        <v>1124</v>
      </c>
      <c r="DN34" s="11" t="s">
        <v>347</v>
      </c>
      <c r="DO34" s="11" t="s">
        <v>1124</v>
      </c>
      <c r="DP34" s="11" t="s">
        <v>347</v>
      </c>
      <c r="DQ34" s="11" t="s">
        <v>347</v>
      </c>
      <c r="DR34" s="11" t="s">
        <v>347</v>
      </c>
      <c r="DS34" s="11" t="s">
        <v>347</v>
      </c>
      <c r="DT34" s="11" t="s">
        <v>347</v>
      </c>
      <c r="DU34" s="11" t="s">
        <v>347</v>
      </c>
      <c r="DV34" s="11" t="s">
        <v>347</v>
      </c>
      <c r="DW34" s="11" t="s">
        <v>1124</v>
      </c>
      <c r="DX34" s="11" t="s">
        <v>1124</v>
      </c>
    </row>
    <row r="35" spans="1:251" ht="57.75" customHeight="1" x14ac:dyDescent="0.2">
      <c r="A35" s="42"/>
      <c r="B35" s="43" t="s">
        <v>2249</v>
      </c>
      <c r="C35" s="41"/>
      <c r="F35" s="41" t="s">
        <v>1697</v>
      </c>
      <c r="I35" s="41" t="s">
        <v>2250</v>
      </c>
      <c r="J35" s="41"/>
      <c r="O35" s="41" t="s">
        <v>1698</v>
      </c>
      <c r="V35" s="41" t="s">
        <v>1699</v>
      </c>
      <c r="W35" s="41"/>
      <c r="X35" s="41" t="s">
        <v>1700</v>
      </c>
      <c r="AB35" s="41" t="s">
        <v>1701</v>
      </c>
      <c r="AH35" s="41" t="s">
        <v>1702</v>
      </c>
      <c r="AK35" s="41" t="s">
        <v>1703</v>
      </c>
      <c r="AV35" s="41" t="s">
        <v>2251</v>
      </c>
      <c r="AY35" s="11" t="s">
        <v>2252</v>
      </c>
      <c r="BA35" s="41" t="s">
        <v>1704</v>
      </c>
      <c r="BB35" s="41" t="s">
        <v>1704</v>
      </c>
      <c r="BD35" s="41" t="s">
        <v>1705</v>
      </c>
      <c r="BE35" s="41" t="s">
        <v>2253</v>
      </c>
      <c r="BG35" s="41" t="s">
        <v>1706</v>
      </c>
      <c r="BT35" s="41" t="s">
        <v>1707</v>
      </c>
      <c r="BU35" s="41" t="s">
        <v>1708</v>
      </c>
      <c r="BX35" s="41" t="s">
        <v>1709</v>
      </c>
      <c r="CA35" s="41" t="s">
        <v>2254</v>
      </c>
      <c r="CF35" s="11" t="s">
        <v>1710</v>
      </c>
      <c r="CO35" s="11" t="s">
        <v>1711</v>
      </c>
      <c r="CT35" s="11" t="s">
        <v>2408</v>
      </c>
      <c r="CU35" s="11" t="s">
        <v>2408</v>
      </c>
      <c r="CW35" s="11" t="s">
        <v>2457</v>
      </c>
      <c r="CX35" s="11" t="s">
        <v>2473</v>
      </c>
      <c r="DH35" s="11" t="s">
        <v>2663</v>
      </c>
      <c r="DI35" s="11" t="s">
        <v>2692</v>
      </c>
      <c r="DJ35" s="11" t="s">
        <v>2731</v>
      </c>
      <c r="DM35" s="11" t="s">
        <v>2756</v>
      </c>
      <c r="DO35" s="11" t="s">
        <v>2926</v>
      </c>
      <c r="DW35" s="11" t="s">
        <v>2918</v>
      </c>
      <c r="DX35" s="11" t="s">
        <v>2918</v>
      </c>
    </row>
    <row r="36" spans="1:251" ht="29.25" customHeight="1" x14ac:dyDescent="0.2">
      <c r="A36" s="42"/>
      <c r="B36" s="43" t="s">
        <v>1712</v>
      </c>
      <c r="C36" s="41" t="s">
        <v>347</v>
      </c>
      <c r="D36" s="41" t="s">
        <v>347</v>
      </c>
      <c r="E36" s="41" t="s">
        <v>347</v>
      </c>
      <c r="F36" s="41" t="s">
        <v>1123</v>
      </c>
      <c r="G36" s="41" t="s">
        <v>347</v>
      </c>
      <c r="H36" s="41" t="s">
        <v>347</v>
      </c>
      <c r="I36" s="41" t="s">
        <v>1124</v>
      </c>
      <c r="J36" s="41" t="s">
        <v>347</v>
      </c>
      <c r="K36" s="41" t="s">
        <v>347</v>
      </c>
      <c r="L36" s="41" t="s">
        <v>347</v>
      </c>
      <c r="M36" s="41" t="s">
        <v>347</v>
      </c>
      <c r="N36" s="41" t="s">
        <v>347</v>
      </c>
      <c r="O36" s="41" t="s">
        <v>1123</v>
      </c>
      <c r="P36" s="41" t="s">
        <v>347</v>
      </c>
      <c r="Q36" s="41" t="s">
        <v>347</v>
      </c>
      <c r="R36" s="41" t="s">
        <v>347</v>
      </c>
      <c r="S36" s="41" t="s">
        <v>347</v>
      </c>
      <c r="T36" s="41" t="s">
        <v>347</v>
      </c>
      <c r="U36" s="41" t="s">
        <v>347</v>
      </c>
      <c r="V36" s="41" t="s">
        <v>1123</v>
      </c>
      <c r="W36" s="41" t="s">
        <v>347</v>
      </c>
      <c r="X36" s="41" t="s">
        <v>347</v>
      </c>
      <c r="Y36" s="41" t="s">
        <v>347</v>
      </c>
      <c r="Z36" s="41" t="s">
        <v>347</v>
      </c>
      <c r="AA36" s="41" t="s">
        <v>347</v>
      </c>
      <c r="AB36" s="41" t="s">
        <v>1125</v>
      </c>
      <c r="AC36" s="41" t="s">
        <v>347</v>
      </c>
      <c r="AD36" s="41" t="s">
        <v>347</v>
      </c>
      <c r="AE36" s="41" t="s">
        <v>347</v>
      </c>
      <c r="AF36" s="41" t="s">
        <v>347</v>
      </c>
      <c r="AG36" s="41" t="s">
        <v>347</v>
      </c>
      <c r="AH36" s="41" t="s">
        <v>1123</v>
      </c>
      <c r="AI36" s="41" t="s">
        <v>347</v>
      </c>
      <c r="AJ36" s="41" t="s">
        <v>347</v>
      </c>
      <c r="AK36" s="41" t="s">
        <v>1123</v>
      </c>
      <c r="AL36" s="41" t="s">
        <v>347</v>
      </c>
      <c r="AM36" s="41" t="s">
        <v>347</v>
      </c>
      <c r="AN36" s="41" t="s">
        <v>347</v>
      </c>
      <c r="AO36" s="41" t="s">
        <v>347</v>
      </c>
      <c r="AP36" s="41" t="s">
        <v>347</v>
      </c>
      <c r="AQ36" s="41" t="s">
        <v>347</v>
      </c>
      <c r="AR36" s="41" t="s">
        <v>347</v>
      </c>
      <c r="AS36" s="41" t="s">
        <v>347</v>
      </c>
      <c r="AT36" s="41" t="s">
        <v>347</v>
      </c>
      <c r="AU36" s="41" t="s">
        <v>347</v>
      </c>
      <c r="AV36" s="41" t="s">
        <v>1123</v>
      </c>
      <c r="AW36" s="41" t="s">
        <v>347</v>
      </c>
      <c r="AX36" s="41" t="s">
        <v>347</v>
      </c>
      <c r="AY36" s="41" t="s">
        <v>347</v>
      </c>
      <c r="AZ36" s="41" t="s">
        <v>347</v>
      </c>
      <c r="BA36" s="41" t="s">
        <v>1123</v>
      </c>
      <c r="BB36" s="41" t="s">
        <v>1123</v>
      </c>
      <c r="BC36" s="41" t="s">
        <v>347</v>
      </c>
      <c r="BD36" s="41" t="s">
        <v>1123</v>
      </c>
      <c r="BE36" s="41" t="s">
        <v>1123</v>
      </c>
      <c r="BF36" s="41" t="s">
        <v>347</v>
      </c>
      <c r="BG36" s="41" t="s">
        <v>1123</v>
      </c>
      <c r="BH36" s="41" t="s">
        <v>347</v>
      </c>
      <c r="BI36" s="41" t="s">
        <v>347</v>
      </c>
      <c r="BJ36" s="41" t="s">
        <v>347</v>
      </c>
      <c r="BK36" s="41" t="s">
        <v>347</v>
      </c>
      <c r="BL36" s="41" t="s">
        <v>347</v>
      </c>
      <c r="BM36" s="41" t="s">
        <v>347</v>
      </c>
      <c r="BN36" s="41" t="s">
        <v>347</v>
      </c>
      <c r="BO36" s="41" t="s">
        <v>347</v>
      </c>
      <c r="BP36" s="41" t="s">
        <v>347</v>
      </c>
      <c r="BQ36" s="41" t="s">
        <v>347</v>
      </c>
      <c r="BR36" s="41" t="s">
        <v>347</v>
      </c>
      <c r="BS36" s="41" t="s">
        <v>347</v>
      </c>
      <c r="BT36" s="41" t="s">
        <v>1123</v>
      </c>
      <c r="BU36" s="41" t="s">
        <v>1123</v>
      </c>
      <c r="BV36" s="41" t="s">
        <v>347</v>
      </c>
      <c r="BW36" s="41" t="s">
        <v>347</v>
      </c>
      <c r="BX36" s="41" t="s">
        <v>1124</v>
      </c>
      <c r="BY36" s="41" t="s">
        <v>347</v>
      </c>
      <c r="BZ36" s="41" t="s">
        <v>347</v>
      </c>
      <c r="CA36" s="41" t="s">
        <v>1123</v>
      </c>
      <c r="CB36" s="41" t="s">
        <v>347</v>
      </c>
      <c r="CC36" s="41" t="s">
        <v>347</v>
      </c>
      <c r="CD36" s="41" t="s">
        <v>347</v>
      </c>
      <c r="CE36" s="41" t="s">
        <v>347</v>
      </c>
      <c r="CF36" s="11" t="s">
        <v>1123</v>
      </c>
      <c r="CG36" s="11" t="s">
        <v>347</v>
      </c>
      <c r="CH36" s="11" t="s">
        <v>347</v>
      </c>
      <c r="CI36" s="11" t="s">
        <v>347</v>
      </c>
      <c r="CJ36" s="11" t="s">
        <v>347</v>
      </c>
      <c r="CK36" s="11" t="s">
        <v>347</v>
      </c>
      <c r="CL36" s="11" t="s">
        <v>347</v>
      </c>
      <c r="CM36" s="11" t="s">
        <v>347</v>
      </c>
      <c r="CN36" s="11" t="s">
        <v>347</v>
      </c>
      <c r="CO36" s="11" t="s">
        <v>347</v>
      </c>
      <c r="CP36" s="11" t="s">
        <v>347</v>
      </c>
      <c r="CQ36" s="11" t="s">
        <v>347</v>
      </c>
      <c r="CR36" s="11" t="s">
        <v>347</v>
      </c>
      <c r="CS36" s="11" t="s">
        <v>347</v>
      </c>
      <c r="CT36" s="11" t="s">
        <v>1123</v>
      </c>
      <c r="CU36" s="11" t="s">
        <v>1123</v>
      </c>
      <c r="CV36" s="11" t="s">
        <v>347</v>
      </c>
      <c r="CW36" s="11" t="s">
        <v>1125</v>
      </c>
      <c r="CX36" s="11" t="s">
        <v>347</v>
      </c>
      <c r="CY36" s="11" t="s">
        <v>347</v>
      </c>
      <c r="CZ36" s="11" t="s">
        <v>347</v>
      </c>
      <c r="DA36" s="11" t="s">
        <v>347</v>
      </c>
      <c r="DB36" s="11" t="s">
        <v>347</v>
      </c>
      <c r="DC36" s="11" t="s">
        <v>347</v>
      </c>
      <c r="DD36" s="11" t="s">
        <v>347</v>
      </c>
      <c r="DE36" s="11" t="s">
        <v>347</v>
      </c>
      <c r="DF36" s="11" t="s">
        <v>347</v>
      </c>
      <c r="DG36" s="11" t="s">
        <v>347</v>
      </c>
      <c r="DH36" s="11" t="s">
        <v>1123</v>
      </c>
      <c r="DI36" s="11" t="s">
        <v>347</v>
      </c>
      <c r="DJ36" s="11" t="s">
        <v>347</v>
      </c>
      <c r="DK36" s="11" t="s">
        <v>347</v>
      </c>
      <c r="DL36" s="11" t="s">
        <v>347</v>
      </c>
      <c r="DM36" s="11" t="s">
        <v>1123</v>
      </c>
      <c r="DN36" s="11" t="s">
        <v>347</v>
      </c>
      <c r="DO36" s="11" t="s">
        <v>1123</v>
      </c>
      <c r="DP36" s="11" t="s">
        <v>347</v>
      </c>
      <c r="DQ36" s="11" t="s">
        <v>347</v>
      </c>
      <c r="DR36" s="11" t="s">
        <v>347</v>
      </c>
      <c r="DS36" s="11" t="s">
        <v>347</v>
      </c>
      <c r="DT36" s="11" t="s">
        <v>347</v>
      </c>
      <c r="DU36" s="11" t="s">
        <v>347</v>
      </c>
      <c r="DV36" s="11" t="s">
        <v>347</v>
      </c>
      <c r="DW36" s="11" t="s">
        <v>1125</v>
      </c>
      <c r="DX36" s="11" t="s">
        <v>1125</v>
      </c>
    </row>
    <row r="37" spans="1:251" ht="79.5" customHeight="1" x14ac:dyDescent="0.2">
      <c r="A37" s="42"/>
      <c r="B37" s="43" t="s">
        <v>2255</v>
      </c>
      <c r="C37" s="41"/>
      <c r="F37" s="41" t="s">
        <v>1713</v>
      </c>
      <c r="I37" s="41" t="s">
        <v>2256</v>
      </c>
      <c r="J37" s="41"/>
      <c r="O37" s="41" t="s">
        <v>1714</v>
      </c>
      <c r="V37" s="41" t="s">
        <v>1715</v>
      </c>
      <c r="AB37" s="41" t="s">
        <v>1701</v>
      </c>
      <c r="AH37" s="41" t="s">
        <v>1716</v>
      </c>
      <c r="AK37" s="41" t="s">
        <v>1717</v>
      </c>
      <c r="AV37" s="41" t="s">
        <v>2257</v>
      </c>
      <c r="BA37" s="41" t="s">
        <v>1718</v>
      </c>
      <c r="BB37" s="41" t="s">
        <v>1719</v>
      </c>
      <c r="BD37" s="41" t="s">
        <v>1720</v>
      </c>
      <c r="BE37" s="41" t="s">
        <v>1720</v>
      </c>
      <c r="BG37" s="41" t="s">
        <v>1721</v>
      </c>
      <c r="BT37" s="41" t="s">
        <v>1722</v>
      </c>
      <c r="BU37" s="41" t="s">
        <v>1723</v>
      </c>
      <c r="BX37" s="41" t="s">
        <v>1724</v>
      </c>
      <c r="CA37" s="41" t="s">
        <v>2258</v>
      </c>
      <c r="CF37" s="11" t="s">
        <v>1725</v>
      </c>
      <c r="CT37" s="11" t="s">
        <v>2409</v>
      </c>
      <c r="CU37" s="11" t="s">
        <v>2431</v>
      </c>
      <c r="CW37" s="11" t="s">
        <v>2457</v>
      </c>
      <c r="DH37" s="11" t="s">
        <v>2664</v>
      </c>
      <c r="DM37" s="11" t="s">
        <v>2757</v>
      </c>
      <c r="DO37" s="11" t="s">
        <v>2927</v>
      </c>
      <c r="DW37" s="11" t="s">
        <v>2919</v>
      </c>
      <c r="DX37" s="11" t="s">
        <v>2919</v>
      </c>
    </row>
    <row r="38" spans="1:251" ht="28" customHeight="1" x14ac:dyDescent="0.2">
      <c r="A38" s="42"/>
      <c r="B38" s="43" t="s">
        <v>1726</v>
      </c>
      <c r="C38" s="41" t="s">
        <v>347</v>
      </c>
      <c r="D38" s="41" t="s">
        <v>347</v>
      </c>
      <c r="E38" s="41" t="s">
        <v>347</v>
      </c>
      <c r="F38" s="41" t="s">
        <v>1124</v>
      </c>
      <c r="G38" s="41" t="s">
        <v>347</v>
      </c>
      <c r="H38" s="41" t="s">
        <v>347</v>
      </c>
      <c r="I38" s="41" t="s">
        <v>347</v>
      </c>
      <c r="J38" s="41" t="s">
        <v>347</v>
      </c>
      <c r="K38" s="41" t="s">
        <v>347</v>
      </c>
      <c r="L38" s="41" t="s">
        <v>347</v>
      </c>
      <c r="M38" s="41" t="s">
        <v>347</v>
      </c>
      <c r="N38" s="41" t="s">
        <v>347</v>
      </c>
      <c r="O38" s="41" t="s">
        <v>1124</v>
      </c>
      <c r="P38" s="41" t="s">
        <v>347</v>
      </c>
      <c r="Q38" s="41" t="s">
        <v>347</v>
      </c>
      <c r="R38" s="41" t="s">
        <v>347</v>
      </c>
      <c r="S38" s="41" t="s">
        <v>347</v>
      </c>
      <c r="T38" s="41" t="s">
        <v>347</v>
      </c>
      <c r="U38" s="41" t="s">
        <v>347</v>
      </c>
      <c r="V38" s="41" t="s">
        <v>1124</v>
      </c>
      <c r="W38" s="41" t="s">
        <v>347</v>
      </c>
      <c r="X38" s="41" t="s">
        <v>347</v>
      </c>
      <c r="Y38" s="41" t="s">
        <v>347</v>
      </c>
      <c r="Z38" s="41" t="s">
        <v>347</v>
      </c>
      <c r="AA38" s="41" t="s">
        <v>347</v>
      </c>
      <c r="AB38" s="41" t="s">
        <v>1125</v>
      </c>
      <c r="AC38" s="41" t="s">
        <v>347</v>
      </c>
      <c r="AD38" s="41" t="s">
        <v>347</v>
      </c>
      <c r="AE38" s="41" t="s">
        <v>347</v>
      </c>
      <c r="AF38" s="41" t="s">
        <v>347</v>
      </c>
      <c r="AG38" s="41" t="s">
        <v>347</v>
      </c>
      <c r="AH38" s="41" t="s">
        <v>1124</v>
      </c>
      <c r="AI38" s="41" t="s">
        <v>347</v>
      </c>
      <c r="AJ38" s="41" t="s">
        <v>347</v>
      </c>
      <c r="AK38" s="41" t="s">
        <v>1124</v>
      </c>
      <c r="AL38" s="41" t="s">
        <v>347</v>
      </c>
      <c r="AM38" s="41" t="s">
        <v>347</v>
      </c>
      <c r="AN38" s="41" t="s">
        <v>347</v>
      </c>
      <c r="AO38" s="41" t="s">
        <v>347</v>
      </c>
      <c r="AP38" s="41" t="s">
        <v>347</v>
      </c>
      <c r="AQ38" s="41" t="s">
        <v>347</v>
      </c>
      <c r="AR38" s="41" t="s">
        <v>347</v>
      </c>
      <c r="AS38" s="41" t="s">
        <v>347</v>
      </c>
      <c r="AT38" s="41" t="s">
        <v>347</v>
      </c>
      <c r="AU38" s="41" t="s">
        <v>347</v>
      </c>
      <c r="AV38" s="41" t="s">
        <v>1124</v>
      </c>
      <c r="AW38" s="41" t="s">
        <v>347</v>
      </c>
      <c r="AX38" s="41" t="s">
        <v>347</v>
      </c>
      <c r="AY38" s="41" t="s">
        <v>347</v>
      </c>
      <c r="AZ38" s="41" t="s">
        <v>347</v>
      </c>
      <c r="BA38" s="41" t="s">
        <v>1124</v>
      </c>
      <c r="BB38" s="41" t="s">
        <v>1124</v>
      </c>
      <c r="BC38" s="41" t="s">
        <v>347</v>
      </c>
      <c r="BD38" s="41" t="s">
        <v>1124</v>
      </c>
      <c r="BE38" s="41" t="s">
        <v>1124</v>
      </c>
      <c r="BF38" s="41" t="s">
        <v>347</v>
      </c>
      <c r="BG38" s="41" t="s">
        <v>1124</v>
      </c>
      <c r="BH38" s="41" t="s">
        <v>347</v>
      </c>
      <c r="BI38" s="41" t="s">
        <v>347</v>
      </c>
      <c r="BJ38" s="41" t="s">
        <v>347</v>
      </c>
      <c r="BK38" s="41" t="s">
        <v>347</v>
      </c>
      <c r="BL38" s="41" t="s">
        <v>347</v>
      </c>
      <c r="BM38" s="41" t="s">
        <v>347</v>
      </c>
      <c r="BN38" s="41" t="s">
        <v>347</v>
      </c>
      <c r="BO38" s="41" t="s">
        <v>347</v>
      </c>
      <c r="BP38" s="41" t="s">
        <v>347</v>
      </c>
      <c r="BQ38" s="41" t="s">
        <v>347</v>
      </c>
      <c r="BR38" s="41" t="s">
        <v>347</v>
      </c>
      <c r="BS38" s="41" t="s">
        <v>347</v>
      </c>
      <c r="BT38" s="41" t="s">
        <v>1123</v>
      </c>
      <c r="BU38" s="41" t="s">
        <v>1124</v>
      </c>
      <c r="BV38" s="41" t="s">
        <v>347</v>
      </c>
      <c r="BW38" s="41" t="s">
        <v>347</v>
      </c>
      <c r="BX38" s="41" t="s">
        <v>347</v>
      </c>
      <c r="BY38" s="41" t="s">
        <v>347</v>
      </c>
      <c r="BZ38" s="41" t="s">
        <v>347</v>
      </c>
      <c r="CA38" s="41" t="s">
        <v>1124</v>
      </c>
      <c r="CB38" s="41" t="s">
        <v>347</v>
      </c>
      <c r="CC38" s="41" t="s">
        <v>347</v>
      </c>
      <c r="CD38" s="41" t="s">
        <v>347</v>
      </c>
      <c r="CE38" s="41" t="s">
        <v>347</v>
      </c>
      <c r="CF38" s="11" t="s">
        <v>1123</v>
      </c>
      <c r="CG38" s="11" t="s">
        <v>347</v>
      </c>
      <c r="CH38" s="11" t="s">
        <v>347</v>
      </c>
      <c r="CI38" s="11" t="s">
        <v>347</v>
      </c>
      <c r="CJ38" s="11" t="s">
        <v>347</v>
      </c>
      <c r="CK38" s="11" t="s">
        <v>347</v>
      </c>
      <c r="CL38" s="11" t="s">
        <v>347</v>
      </c>
      <c r="CM38" s="11" t="s">
        <v>347</v>
      </c>
      <c r="CN38" s="11" t="s">
        <v>347</v>
      </c>
      <c r="CO38" s="11" t="s">
        <v>347</v>
      </c>
      <c r="CP38" s="11" t="s">
        <v>347</v>
      </c>
      <c r="CQ38" s="11" t="s">
        <v>347</v>
      </c>
      <c r="CR38" s="11" t="s">
        <v>347</v>
      </c>
      <c r="CS38" s="11" t="s">
        <v>347</v>
      </c>
      <c r="CT38" s="11" t="s">
        <v>1124</v>
      </c>
      <c r="CU38" s="11" t="s">
        <v>1123</v>
      </c>
      <c r="CV38" s="11" t="s">
        <v>347</v>
      </c>
      <c r="CW38" s="11" t="s">
        <v>1125</v>
      </c>
      <c r="CX38" s="11" t="s">
        <v>347</v>
      </c>
      <c r="CY38" s="11" t="s">
        <v>347</v>
      </c>
      <c r="CZ38" s="11" t="s">
        <v>347</v>
      </c>
      <c r="DA38" s="11" t="s">
        <v>347</v>
      </c>
      <c r="DB38" s="11" t="s">
        <v>347</v>
      </c>
      <c r="DC38" s="11" t="s">
        <v>347</v>
      </c>
      <c r="DD38" s="11" t="s">
        <v>347</v>
      </c>
      <c r="DE38" s="11" t="s">
        <v>347</v>
      </c>
      <c r="DF38" s="11" t="s">
        <v>347</v>
      </c>
      <c r="DG38" s="11" t="s">
        <v>347</v>
      </c>
      <c r="DH38" s="11" t="s">
        <v>1124</v>
      </c>
      <c r="DI38" s="11" t="s">
        <v>347</v>
      </c>
      <c r="DJ38" s="11" t="s">
        <v>347</v>
      </c>
      <c r="DK38" s="11" t="s">
        <v>347</v>
      </c>
      <c r="DL38" s="11" t="s">
        <v>347</v>
      </c>
      <c r="DM38" s="11" t="s">
        <v>1124</v>
      </c>
      <c r="DN38" s="11" t="s">
        <v>347</v>
      </c>
      <c r="DO38" s="11" t="s">
        <v>1123</v>
      </c>
      <c r="DP38" s="11" t="s">
        <v>347</v>
      </c>
      <c r="DQ38" s="11" t="s">
        <v>347</v>
      </c>
      <c r="DR38" s="11" t="s">
        <v>347</v>
      </c>
      <c r="DS38" s="11" t="s">
        <v>347</v>
      </c>
      <c r="DT38" s="11" t="s">
        <v>347</v>
      </c>
      <c r="DU38" s="11" t="s">
        <v>347</v>
      </c>
      <c r="DV38" s="11" t="s">
        <v>347</v>
      </c>
      <c r="DW38" s="11" t="s">
        <v>1124</v>
      </c>
      <c r="DX38" s="11" t="s">
        <v>1124</v>
      </c>
    </row>
    <row r="39" spans="1:251" ht="73.5" customHeight="1" x14ac:dyDescent="0.2">
      <c r="A39" s="42"/>
      <c r="B39" s="43" t="s">
        <v>2259</v>
      </c>
      <c r="C39" s="41"/>
      <c r="D39" s="41"/>
      <c r="F39" s="41" t="s">
        <v>2260</v>
      </c>
      <c r="I39" s="41"/>
      <c r="J39" s="41"/>
      <c r="O39" s="41" t="s">
        <v>1727</v>
      </c>
      <c r="V39" s="41" t="s">
        <v>2261</v>
      </c>
      <c r="AB39" s="41" t="s">
        <v>1701</v>
      </c>
      <c r="AH39" s="41" t="s">
        <v>2262</v>
      </c>
      <c r="AK39" s="41" t="s">
        <v>2263</v>
      </c>
      <c r="AV39" s="41" t="s">
        <v>2264</v>
      </c>
      <c r="BA39" s="41" t="s">
        <v>1728</v>
      </c>
      <c r="BB39" s="41" t="s">
        <v>1729</v>
      </c>
      <c r="BD39" s="41" t="s">
        <v>1730</v>
      </c>
      <c r="BE39" s="41" t="s">
        <v>2265</v>
      </c>
      <c r="BG39" s="41" t="s">
        <v>2266</v>
      </c>
      <c r="BT39" s="41" t="s">
        <v>1731</v>
      </c>
      <c r="BU39" s="41" t="s">
        <v>1732</v>
      </c>
      <c r="CA39" s="41" t="s">
        <v>2267</v>
      </c>
      <c r="CF39" s="11" t="s">
        <v>1733</v>
      </c>
      <c r="CT39" s="11" t="s">
        <v>2410</v>
      </c>
      <c r="CU39" s="11" t="s">
        <v>2607</v>
      </c>
      <c r="CW39" s="11" t="s">
        <v>2457</v>
      </c>
      <c r="DH39" s="11" t="s">
        <v>2665</v>
      </c>
      <c r="DM39" s="11" t="s">
        <v>2758</v>
      </c>
      <c r="DO39" s="11" t="s">
        <v>2928</v>
      </c>
      <c r="DW39" s="11" t="s">
        <v>2920</v>
      </c>
      <c r="DX39" s="11" t="s">
        <v>2920</v>
      </c>
    </row>
    <row r="40" spans="1:251" ht="16.5" customHeight="1" x14ac:dyDescent="0.2">
      <c r="A40" s="42"/>
      <c r="B40" s="43" t="s">
        <v>1734</v>
      </c>
      <c r="C40" s="49" t="s">
        <v>80</v>
      </c>
      <c r="D40" s="49" t="s">
        <v>80</v>
      </c>
      <c r="E40" s="49" t="s">
        <v>80</v>
      </c>
      <c r="F40" s="49" t="s">
        <v>56</v>
      </c>
      <c r="G40" s="49" t="s">
        <v>80</v>
      </c>
      <c r="H40" s="49" t="s">
        <v>80</v>
      </c>
      <c r="I40" s="49" t="s">
        <v>80</v>
      </c>
      <c r="J40" s="49" t="s">
        <v>80</v>
      </c>
      <c r="K40" s="49" t="s">
        <v>80</v>
      </c>
      <c r="L40" s="49" t="s">
        <v>80</v>
      </c>
      <c r="M40" s="49" t="s">
        <v>80</v>
      </c>
      <c r="N40" s="49" t="s">
        <v>80</v>
      </c>
      <c r="O40" s="49" t="s">
        <v>56</v>
      </c>
      <c r="P40" s="49" t="s">
        <v>80</v>
      </c>
      <c r="Q40" s="49" t="s">
        <v>80</v>
      </c>
      <c r="R40" s="49" t="s">
        <v>80</v>
      </c>
      <c r="S40" s="49" t="s">
        <v>80</v>
      </c>
      <c r="T40" s="49" t="s">
        <v>80</v>
      </c>
      <c r="U40" s="49" t="s">
        <v>80</v>
      </c>
      <c r="V40" s="49" t="s">
        <v>56</v>
      </c>
      <c r="W40" s="49" t="s">
        <v>80</v>
      </c>
      <c r="X40" s="49" t="s">
        <v>80</v>
      </c>
      <c r="Y40" s="49" t="s">
        <v>80</v>
      </c>
      <c r="Z40" s="49" t="s">
        <v>80</v>
      </c>
      <c r="AA40" s="49" t="s">
        <v>80</v>
      </c>
      <c r="AB40" s="49" t="s">
        <v>89</v>
      </c>
      <c r="AC40" s="49" t="s">
        <v>80</v>
      </c>
      <c r="AD40" s="49" t="s">
        <v>80</v>
      </c>
      <c r="AE40" s="49" t="s">
        <v>80</v>
      </c>
      <c r="AF40" s="49" t="s">
        <v>80</v>
      </c>
      <c r="AG40" s="49" t="s">
        <v>80</v>
      </c>
      <c r="AH40" s="49" t="s">
        <v>56</v>
      </c>
      <c r="AI40" s="49" t="s">
        <v>80</v>
      </c>
      <c r="AJ40" s="49" t="s">
        <v>80</v>
      </c>
      <c r="AK40" s="49" t="s">
        <v>56</v>
      </c>
      <c r="AL40" s="49" t="s">
        <v>80</v>
      </c>
      <c r="AM40" s="49" t="s">
        <v>80</v>
      </c>
      <c r="AN40" s="49" t="s">
        <v>80</v>
      </c>
      <c r="AO40" s="49" t="s">
        <v>80</v>
      </c>
      <c r="AP40" s="49" t="s">
        <v>80</v>
      </c>
      <c r="AQ40" s="49" t="s">
        <v>80</v>
      </c>
      <c r="AR40" s="49" t="s">
        <v>80</v>
      </c>
      <c r="AS40" s="49" t="s">
        <v>80</v>
      </c>
      <c r="AT40" s="49" t="s">
        <v>80</v>
      </c>
      <c r="AU40" s="49" t="s">
        <v>80</v>
      </c>
      <c r="AV40" s="49" t="s">
        <v>56</v>
      </c>
      <c r="AW40" s="49" t="s">
        <v>80</v>
      </c>
      <c r="AX40" s="49" t="s">
        <v>80</v>
      </c>
      <c r="AY40" s="49" t="s">
        <v>80</v>
      </c>
      <c r="AZ40" s="49" t="s">
        <v>80</v>
      </c>
      <c r="BA40" s="49" t="s">
        <v>56</v>
      </c>
      <c r="BB40" s="49" t="s">
        <v>56</v>
      </c>
      <c r="BC40" s="49" t="s">
        <v>80</v>
      </c>
      <c r="BD40" s="49" t="s">
        <v>56</v>
      </c>
      <c r="BE40" s="49" t="s">
        <v>56</v>
      </c>
      <c r="BF40" s="49" t="s">
        <v>80</v>
      </c>
      <c r="BG40" s="49" t="s">
        <v>56</v>
      </c>
      <c r="BH40" s="49" t="s">
        <v>80</v>
      </c>
      <c r="BI40" s="49" t="s">
        <v>80</v>
      </c>
      <c r="BJ40" s="49" t="s">
        <v>80</v>
      </c>
      <c r="BK40" s="49" t="s">
        <v>80</v>
      </c>
      <c r="BL40" s="49" t="s">
        <v>80</v>
      </c>
      <c r="BM40" s="49" t="s">
        <v>80</v>
      </c>
      <c r="BN40" s="49" t="s">
        <v>80</v>
      </c>
      <c r="BO40" s="49" t="s">
        <v>80</v>
      </c>
      <c r="BP40" s="49" t="s">
        <v>80</v>
      </c>
      <c r="BQ40" s="49" t="s">
        <v>80</v>
      </c>
      <c r="BR40" s="49" t="s">
        <v>80</v>
      </c>
      <c r="BS40" s="49" t="s">
        <v>80</v>
      </c>
      <c r="BT40" s="49" t="s">
        <v>89</v>
      </c>
      <c r="BU40" s="49" t="s">
        <v>56</v>
      </c>
      <c r="BV40" s="49" t="s">
        <v>80</v>
      </c>
      <c r="BW40" s="49" t="s">
        <v>80</v>
      </c>
      <c r="BX40" s="49" t="s">
        <v>80</v>
      </c>
      <c r="BY40" s="49" t="s">
        <v>80</v>
      </c>
      <c r="BZ40" s="49" t="s">
        <v>80</v>
      </c>
      <c r="CA40" s="49" t="s">
        <v>56</v>
      </c>
      <c r="CB40" s="49" t="s">
        <v>80</v>
      </c>
      <c r="CC40" s="49" t="s">
        <v>80</v>
      </c>
      <c r="CD40" s="49" t="s">
        <v>80</v>
      </c>
      <c r="CE40" s="49" t="s">
        <v>80</v>
      </c>
      <c r="CF40" s="49" t="s">
        <v>89</v>
      </c>
      <c r="CG40" s="49" t="s">
        <v>80</v>
      </c>
      <c r="CH40" s="49" t="s">
        <v>80</v>
      </c>
      <c r="CI40" s="49" t="s">
        <v>80</v>
      </c>
      <c r="CJ40" s="49" t="s">
        <v>80</v>
      </c>
      <c r="CK40" s="49" t="s">
        <v>80</v>
      </c>
      <c r="CL40" s="49" t="s">
        <v>80</v>
      </c>
      <c r="CM40" s="49" t="s">
        <v>80</v>
      </c>
      <c r="CN40" s="49" t="s">
        <v>80</v>
      </c>
      <c r="CO40" s="49" t="s">
        <v>80</v>
      </c>
      <c r="CP40" s="49" t="s">
        <v>80</v>
      </c>
      <c r="CQ40" s="49" t="s">
        <v>80</v>
      </c>
      <c r="CR40" s="49" t="s">
        <v>80</v>
      </c>
      <c r="CS40" s="49" t="s">
        <v>80</v>
      </c>
      <c r="CT40" s="49" t="s">
        <v>56</v>
      </c>
      <c r="CU40" s="49" t="s">
        <v>89</v>
      </c>
      <c r="CV40" s="49" t="s">
        <v>80</v>
      </c>
      <c r="CW40" s="49" t="s">
        <v>89</v>
      </c>
      <c r="CX40" s="49" t="s">
        <v>80</v>
      </c>
      <c r="CY40" s="49" t="s">
        <v>80</v>
      </c>
      <c r="CZ40" s="49" t="s">
        <v>80</v>
      </c>
      <c r="DA40" s="49" t="s">
        <v>80</v>
      </c>
      <c r="DB40" s="49" t="s">
        <v>80</v>
      </c>
      <c r="DC40" s="49" t="s">
        <v>80</v>
      </c>
      <c r="DD40" s="49" t="s">
        <v>80</v>
      </c>
      <c r="DE40" s="49" t="s">
        <v>80</v>
      </c>
      <c r="DF40" s="49" t="s">
        <v>80</v>
      </c>
      <c r="DG40" s="49" t="s">
        <v>80</v>
      </c>
      <c r="DH40" s="49" t="s">
        <v>56</v>
      </c>
      <c r="DI40" s="49" t="s">
        <v>80</v>
      </c>
      <c r="DJ40" s="49" t="s">
        <v>80</v>
      </c>
      <c r="DK40" s="49" t="s">
        <v>80</v>
      </c>
      <c r="DL40" s="49" t="s">
        <v>80</v>
      </c>
      <c r="DM40" s="49" t="s">
        <v>56</v>
      </c>
      <c r="DN40" s="49" t="s">
        <v>80</v>
      </c>
      <c r="DO40" s="49" t="s">
        <v>89</v>
      </c>
      <c r="DP40" s="49" t="s">
        <v>80</v>
      </c>
      <c r="DQ40" s="49" t="s">
        <v>80</v>
      </c>
      <c r="DR40" s="49" t="s">
        <v>80</v>
      </c>
      <c r="DS40" s="49" t="s">
        <v>80</v>
      </c>
      <c r="DT40" s="49" t="s">
        <v>80</v>
      </c>
      <c r="DU40" s="49" t="s">
        <v>80</v>
      </c>
      <c r="DV40" s="49" t="s">
        <v>80</v>
      </c>
      <c r="DW40" s="49" t="s">
        <v>56</v>
      </c>
      <c r="DX40" s="49" t="s">
        <v>56</v>
      </c>
      <c r="DY40" s="49" t="s">
        <v>3</v>
      </c>
      <c r="DZ40" s="49" t="s">
        <v>3</v>
      </c>
      <c r="EA40" s="49" t="s">
        <v>3</v>
      </c>
      <c r="EB40" s="49" t="s">
        <v>3</v>
      </c>
      <c r="EC40" s="49" t="s">
        <v>3</v>
      </c>
      <c r="ED40" s="49" t="s">
        <v>3</v>
      </c>
      <c r="EE40" s="49" t="s">
        <v>3</v>
      </c>
      <c r="EF40" s="49" t="s">
        <v>3</v>
      </c>
      <c r="EG40" s="49" t="s">
        <v>3</v>
      </c>
      <c r="EH40" s="49" t="s">
        <v>3</v>
      </c>
      <c r="EI40" s="49" t="s">
        <v>3</v>
      </c>
      <c r="EJ40" s="49" t="s">
        <v>3</v>
      </c>
      <c r="EK40" s="49" t="s">
        <v>3</v>
      </c>
      <c r="EL40" s="49" t="s">
        <v>3</v>
      </c>
      <c r="EM40" s="49" t="s">
        <v>3</v>
      </c>
      <c r="EN40" s="49" t="s">
        <v>3</v>
      </c>
      <c r="EO40" s="49" t="s">
        <v>3</v>
      </c>
      <c r="EP40" s="49" t="s">
        <v>3</v>
      </c>
      <c r="EQ40" s="49" t="s">
        <v>3</v>
      </c>
      <c r="ER40" s="49" t="s">
        <v>3</v>
      </c>
      <c r="ES40" s="49" t="s">
        <v>3</v>
      </c>
      <c r="ET40" s="49" t="s">
        <v>3</v>
      </c>
      <c r="EU40" s="49" t="s">
        <v>3</v>
      </c>
      <c r="EV40" s="49" t="s">
        <v>3</v>
      </c>
      <c r="EW40" s="49" t="s">
        <v>3</v>
      </c>
      <c r="EX40" s="49" t="s">
        <v>3</v>
      </c>
      <c r="EY40" s="49" t="s">
        <v>3</v>
      </c>
      <c r="EZ40" s="49" t="s">
        <v>3</v>
      </c>
      <c r="FA40" s="49" t="s">
        <v>3</v>
      </c>
      <c r="FB40" s="49" t="s">
        <v>3</v>
      </c>
      <c r="FC40" s="49" t="s">
        <v>3</v>
      </c>
      <c r="FD40" s="49" t="s">
        <v>3</v>
      </c>
      <c r="FE40" s="49" t="s">
        <v>3</v>
      </c>
      <c r="FF40" s="49" t="s">
        <v>3</v>
      </c>
      <c r="FG40" s="49" t="s">
        <v>3</v>
      </c>
      <c r="FH40" s="49" t="s">
        <v>3</v>
      </c>
      <c r="FI40" s="49" t="s">
        <v>3</v>
      </c>
      <c r="FJ40" s="49" t="s">
        <v>3</v>
      </c>
      <c r="FK40" s="49" t="s">
        <v>3</v>
      </c>
      <c r="FL40" s="49" t="s">
        <v>3</v>
      </c>
      <c r="FM40" s="49" t="s">
        <v>3</v>
      </c>
      <c r="FN40" s="49" t="s">
        <v>3</v>
      </c>
      <c r="FO40" s="49" t="s">
        <v>3</v>
      </c>
      <c r="FP40" s="49" t="s">
        <v>3</v>
      </c>
      <c r="FQ40" s="49" t="s">
        <v>3</v>
      </c>
      <c r="FR40" s="49" t="s">
        <v>3</v>
      </c>
      <c r="FS40" s="49" t="s">
        <v>3</v>
      </c>
      <c r="FT40" s="49" t="s">
        <v>3</v>
      </c>
      <c r="FU40" s="49" t="s">
        <v>3</v>
      </c>
      <c r="FV40" s="49" t="s">
        <v>3</v>
      </c>
      <c r="FW40" s="49" t="s">
        <v>3</v>
      </c>
      <c r="FX40" s="49" t="s">
        <v>3</v>
      </c>
      <c r="FY40" s="49" t="s">
        <v>3</v>
      </c>
      <c r="FZ40" s="49" t="s">
        <v>3</v>
      </c>
      <c r="GA40" s="49" t="s">
        <v>3</v>
      </c>
      <c r="GB40" s="49" t="s">
        <v>3</v>
      </c>
      <c r="GC40" s="49" t="s">
        <v>3</v>
      </c>
      <c r="GD40" s="49" t="s">
        <v>3</v>
      </c>
      <c r="GE40" s="49" t="s">
        <v>3</v>
      </c>
      <c r="GF40" s="49" t="s">
        <v>3</v>
      </c>
      <c r="GG40" s="49" t="s">
        <v>3</v>
      </c>
      <c r="GH40" s="49" t="s">
        <v>3</v>
      </c>
      <c r="GI40" s="49" t="s">
        <v>3</v>
      </c>
      <c r="GJ40" s="49" t="s">
        <v>3</v>
      </c>
      <c r="GK40" s="49" t="s">
        <v>3</v>
      </c>
      <c r="GL40" s="49" t="s">
        <v>3</v>
      </c>
      <c r="GM40" s="49" t="s">
        <v>3</v>
      </c>
      <c r="GN40" s="49" t="s">
        <v>3</v>
      </c>
      <c r="GO40" s="49" t="s">
        <v>3</v>
      </c>
      <c r="GP40" s="49" t="s">
        <v>3</v>
      </c>
      <c r="GQ40" s="49" t="s">
        <v>3</v>
      </c>
      <c r="GR40" s="49" t="s">
        <v>3</v>
      </c>
      <c r="GS40" s="49" t="s">
        <v>3</v>
      </c>
      <c r="GT40" s="49" t="s">
        <v>3</v>
      </c>
      <c r="GU40" s="49" t="s">
        <v>3</v>
      </c>
      <c r="GV40" s="49" t="s">
        <v>3</v>
      </c>
      <c r="GW40" s="49" t="s">
        <v>3</v>
      </c>
      <c r="GX40" s="49" t="s">
        <v>3</v>
      </c>
      <c r="GY40" s="49" t="s">
        <v>3</v>
      </c>
      <c r="GZ40" s="49" t="s">
        <v>3</v>
      </c>
      <c r="HA40" s="49" t="s">
        <v>3</v>
      </c>
      <c r="HB40" s="49" t="s">
        <v>3</v>
      </c>
      <c r="HC40" s="49" t="s">
        <v>3</v>
      </c>
      <c r="HD40" s="49" t="s">
        <v>3</v>
      </c>
      <c r="HE40" s="49" t="s">
        <v>3</v>
      </c>
      <c r="HF40" s="49" t="s">
        <v>3</v>
      </c>
      <c r="HG40" s="49" t="s">
        <v>3</v>
      </c>
      <c r="HH40" s="49" t="s">
        <v>3</v>
      </c>
      <c r="HI40" s="49" t="s">
        <v>3</v>
      </c>
      <c r="HJ40" s="49" t="s">
        <v>3</v>
      </c>
      <c r="HK40" s="49" t="s">
        <v>3</v>
      </c>
      <c r="HL40" s="49" t="s">
        <v>3</v>
      </c>
      <c r="HM40" s="49" t="s">
        <v>3</v>
      </c>
      <c r="HN40" s="49" t="s">
        <v>3</v>
      </c>
      <c r="HO40" s="49" t="s">
        <v>3</v>
      </c>
      <c r="HP40" s="49" t="s">
        <v>3</v>
      </c>
      <c r="HQ40" s="49" t="s">
        <v>3</v>
      </c>
      <c r="HR40" s="49" t="s">
        <v>3</v>
      </c>
      <c r="HS40" s="49" t="s">
        <v>3</v>
      </c>
      <c r="HT40" s="49" t="s">
        <v>3</v>
      </c>
      <c r="HU40" s="49" t="s">
        <v>3</v>
      </c>
      <c r="HV40" s="49" t="s">
        <v>3</v>
      </c>
      <c r="HW40" s="49" t="s">
        <v>3</v>
      </c>
      <c r="HX40" s="49" t="s">
        <v>3</v>
      </c>
      <c r="HY40" s="49" t="s">
        <v>3</v>
      </c>
      <c r="HZ40" s="49" t="s">
        <v>3</v>
      </c>
      <c r="IA40" s="49" t="s">
        <v>3</v>
      </c>
      <c r="IB40" s="49" t="s">
        <v>3</v>
      </c>
      <c r="IC40" s="49" t="s">
        <v>3</v>
      </c>
      <c r="ID40" s="49" t="s">
        <v>3</v>
      </c>
      <c r="IE40" s="49" t="s">
        <v>3</v>
      </c>
      <c r="IF40" s="49" t="s">
        <v>3</v>
      </c>
      <c r="IG40" s="49" t="s">
        <v>3</v>
      </c>
      <c r="IH40" s="49" t="s">
        <v>3</v>
      </c>
      <c r="II40" s="49" t="s">
        <v>3</v>
      </c>
      <c r="IJ40" s="49" t="s">
        <v>3</v>
      </c>
      <c r="IK40" s="49" t="s">
        <v>3</v>
      </c>
      <c r="IL40" s="49" t="s">
        <v>3</v>
      </c>
      <c r="IM40" s="49" t="s">
        <v>3</v>
      </c>
      <c r="IN40" s="49" t="s">
        <v>3</v>
      </c>
      <c r="IO40" s="49" t="s">
        <v>3</v>
      </c>
      <c r="IP40" s="49" t="s">
        <v>3</v>
      </c>
      <c r="IQ40" s="49" t="s">
        <v>3</v>
      </c>
    </row>
    <row r="41" spans="1:251" ht="102" customHeight="1" thickBot="1" x14ac:dyDescent="0.25">
      <c r="A41" s="45"/>
      <c r="B41" s="46" t="s">
        <v>1735</v>
      </c>
      <c r="C41" s="41"/>
    </row>
    <row r="42" spans="1:251" ht="30" customHeight="1" thickTop="1" x14ac:dyDescent="0.2">
      <c r="A42" s="39" t="s">
        <v>1736</v>
      </c>
      <c r="B42" s="40" t="s">
        <v>1737</v>
      </c>
      <c r="C42" s="41" t="s">
        <v>1124</v>
      </c>
      <c r="D42" s="41" t="s">
        <v>1124</v>
      </c>
      <c r="E42" s="41" t="s">
        <v>1124</v>
      </c>
      <c r="F42" s="41" t="s">
        <v>1124</v>
      </c>
      <c r="G42" s="41" t="s">
        <v>1124</v>
      </c>
      <c r="H42" s="41" t="s">
        <v>1124</v>
      </c>
      <c r="I42" s="41" t="s">
        <v>1124</v>
      </c>
      <c r="J42" s="41" t="s">
        <v>1124</v>
      </c>
      <c r="K42" s="41" t="s">
        <v>1124</v>
      </c>
      <c r="L42" s="41" t="s">
        <v>1124</v>
      </c>
      <c r="M42" s="41" t="s">
        <v>1124</v>
      </c>
      <c r="N42" s="41" t="s">
        <v>1124</v>
      </c>
      <c r="O42" s="41" t="s">
        <v>1124</v>
      </c>
      <c r="P42" s="41" t="s">
        <v>1124</v>
      </c>
      <c r="Q42" s="41" t="s">
        <v>1124</v>
      </c>
      <c r="R42" s="41" t="s">
        <v>1124</v>
      </c>
      <c r="S42" s="41" t="s">
        <v>1124</v>
      </c>
      <c r="T42" s="41" t="s">
        <v>1124</v>
      </c>
      <c r="U42" s="41" t="s">
        <v>1124</v>
      </c>
      <c r="V42" s="41" t="s">
        <v>1124</v>
      </c>
      <c r="W42" s="41" t="s">
        <v>1124</v>
      </c>
      <c r="X42" s="41" t="s">
        <v>1124</v>
      </c>
      <c r="Y42" s="41" t="s">
        <v>1124</v>
      </c>
      <c r="Z42" s="41" t="s">
        <v>1124</v>
      </c>
      <c r="AA42" s="41" t="s">
        <v>1124</v>
      </c>
      <c r="AB42" s="41" t="s">
        <v>1124</v>
      </c>
      <c r="AC42" s="41" t="s">
        <v>1124</v>
      </c>
      <c r="AD42" s="41" t="s">
        <v>1124</v>
      </c>
      <c r="AE42" s="41" t="s">
        <v>1124</v>
      </c>
      <c r="AF42" s="41" t="s">
        <v>1124</v>
      </c>
      <c r="AG42" s="41" t="s">
        <v>1124</v>
      </c>
      <c r="AH42" s="41" t="s">
        <v>1124</v>
      </c>
      <c r="AI42" s="41" t="s">
        <v>1124</v>
      </c>
      <c r="AJ42" s="41" t="s">
        <v>1124</v>
      </c>
      <c r="AK42" s="41" t="s">
        <v>1124</v>
      </c>
      <c r="AL42" s="41" t="s">
        <v>1124</v>
      </c>
      <c r="AM42" s="41" t="s">
        <v>1124</v>
      </c>
      <c r="AN42" s="41" t="s">
        <v>1124</v>
      </c>
      <c r="AO42" s="41" t="s">
        <v>1124</v>
      </c>
      <c r="AP42" s="41" t="s">
        <v>1124</v>
      </c>
      <c r="AQ42" s="41" t="s">
        <v>1124</v>
      </c>
      <c r="AR42" s="41" t="s">
        <v>1124</v>
      </c>
      <c r="AS42" s="41" t="s">
        <v>1124</v>
      </c>
      <c r="AT42" s="41" t="s">
        <v>1124</v>
      </c>
      <c r="AU42" s="41" t="s">
        <v>1124</v>
      </c>
      <c r="AV42" s="41" t="s">
        <v>1124</v>
      </c>
      <c r="AW42" s="41" t="s">
        <v>1124</v>
      </c>
      <c r="AX42" s="41" t="s">
        <v>1124</v>
      </c>
      <c r="AY42" s="41" t="s">
        <v>1124</v>
      </c>
      <c r="AZ42" s="41" t="s">
        <v>1124</v>
      </c>
      <c r="BA42" s="41" t="s">
        <v>1124</v>
      </c>
      <c r="BB42" s="41" t="s">
        <v>1124</v>
      </c>
      <c r="BC42" s="41" t="s">
        <v>1124</v>
      </c>
      <c r="BD42" s="41" t="s">
        <v>1124</v>
      </c>
      <c r="BE42" s="41" t="s">
        <v>1124</v>
      </c>
      <c r="BF42" s="41" t="s">
        <v>1124</v>
      </c>
      <c r="BG42" s="41" t="s">
        <v>1124</v>
      </c>
      <c r="BH42" s="41" t="s">
        <v>1124</v>
      </c>
      <c r="BI42" s="41" t="s">
        <v>1124</v>
      </c>
      <c r="BJ42" s="41" t="s">
        <v>1124</v>
      </c>
      <c r="BK42" s="41" t="s">
        <v>1124</v>
      </c>
      <c r="BL42" s="41" t="s">
        <v>1124</v>
      </c>
      <c r="BM42" s="41" t="s">
        <v>1124</v>
      </c>
      <c r="BN42" s="41" t="s">
        <v>1124</v>
      </c>
      <c r="BO42" s="41" t="s">
        <v>1124</v>
      </c>
      <c r="BP42" s="41" t="s">
        <v>1124</v>
      </c>
      <c r="BQ42" s="41" t="s">
        <v>1124</v>
      </c>
      <c r="BR42" s="41" t="s">
        <v>1124</v>
      </c>
      <c r="BS42" s="41" t="s">
        <v>1124</v>
      </c>
      <c r="BT42" s="41" t="s">
        <v>1124</v>
      </c>
      <c r="BU42" s="41" t="s">
        <v>1124</v>
      </c>
      <c r="BV42" s="41" t="s">
        <v>1124</v>
      </c>
      <c r="BW42" s="41" t="s">
        <v>1124</v>
      </c>
      <c r="BX42" s="41" t="s">
        <v>1124</v>
      </c>
      <c r="BY42" s="41" t="s">
        <v>1124</v>
      </c>
      <c r="BZ42" s="41" t="s">
        <v>1124</v>
      </c>
      <c r="CA42" s="41" t="s">
        <v>1124</v>
      </c>
      <c r="CB42" s="41" t="s">
        <v>1124</v>
      </c>
      <c r="CC42" s="41" t="s">
        <v>1124</v>
      </c>
      <c r="CD42" s="41" t="s">
        <v>1124</v>
      </c>
      <c r="CE42" s="41" t="s">
        <v>1124</v>
      </c>
      <c r="CF42" s="11" t="s">
        <v>1124</v>
      </c>
      <c r="CG42" s="11" t="s">
        <v>1124</v>
      </c>
      <c r="CH42" s="11" t="s">
        <v>1124</v>
      </c>
      <c r="CI42" s="11" t="s">
        <v>1124</v>
      </c>
      <c r="CJ42" s="11" t="s">
        <v>1124</v>
      </c>
      <c r="CK42" s="11" t="s">
        <v>1124</v>
      </c>
      <c r="CL42" s="11" t="s">
        <v>1124</v>
      </c>
      <c r="CM42" s="11" t="s">
        <v>1124</v>
      </c>
      <c r="CN42" s="11" t="s">
        <v>1124</v>
      </c>
      <c r="CO42" s="11" t="s">
        <v>1124</v>
      </c>
      <c r="CP42" s="11" t="s">
        <v>1124</v>
      </c>
      <c r="CQ42" s="11" t="s">
        <v>1124</v>
      </c>
      <c r="CR42" s="11" t="s">
        <v>1124</v>
      </c>
      <c r="CS42" s="11" t="s">
        <v>1124</v>
      </c>
      <c r="CT42" s="11" t="s">
        <v>1124</v>
      </c>
      <c r="CU42" s="11" t="s">
        <v>1124</v>
      </c>
      <c r="CV42" s="11" t="s">
        <v>1124</v>
      </c>
      <c r="CW42" s="11" t="s">
        <v>1124</v>
      </c>
      <c r="CX42" s="11" t="s">
        <v>1124</v>
      </c>
      <c r="CY42" s="11" t="s">
        <v>1124</v>
      </c>
      <c r="CZ42" s="11" t="s">
        <v>1124</v>
      </c>
      <c r="DA42" s="11" t="s">
        <v>1124</v>
      </c>
      <c r="DB42" s="11" t="s">
        <v>1124</v>
      </c>
      <c r="DC42" s="11" t="s">
        <v>1124</v>
      </c>
      <c r="DD42" s="11" t="s">
        <v>1124</v>
      </c>
      <c r="DE42" s="11" t="s">
        <v>1124</v>
      </c>
      <c r="DF42" s="11" t="s">
        <v>1124</v>
      </c>
      <c r="DG42" s="11" t="s">
        <v>1124</v>
      </c>
      <c r="DH42" s="11" t="s">
        <v>1124</v>
      </c>
      <c r="DI42" s="11" t="s">
        <v>1124</v>
      </c>
      <c r="DJ42" s="11" t="s">
        <v>1124</v>
      </c>
      <c r="DK42" s="11" t="s">
        <v>1124</v>
      </c>
      <c r="DL42" s="11" t="s">
        <v>1124</v>
      </c>
      <c r="DM42" s="11" t="s">
        <v>1124</v>
      </c>
      <c r="DN42" s="11" t="s">
        <v>1124</v>
      </c>
      <c r="DO42" s="11" t="s">
        <v>1124</v>
      </c>
      <c r="DP42" s="11" t="s">
        <v>1124</v>
      </c>
      <c r="DQ42" s="11" t="s">
        <v>1124</v>
      </c>
      <c r="DR42" s="11" t="s">
        <v>1124</v>
      </c>
      <c r="DS42" s="11" t="s">
        <v>1124</v>
      </c>
      <c r="DT42" s="11" t="s">
        <v>1124</v>
      </c>
      <c r="DU42" s="11" t="s">
        <v>1124</v>
      </c>
      <c r="DV42" s="11" t="s">
        <v>1124</v>
      </c>
      <c r="DW42" s="11" t="s">
        <v>1124</v>
      </c>
      <c r="DX42" s="11" t="s">
        <v>1124</v>
      </c>
    </row>
    <row r="43" spans="1:251" ht="115" customHeight="1" x14ac:dyDescent="0.2">
      <c r="A43" s="42"/>
      <c r="B43" s="43" t="s">
        <v>2268</v>
      </c>
      <c r="C43" s="41" t="s">
        <v>1738</v>
      </c>
      <c r="D43" s="41" t="s">
        <v>1739</v>
      </c>
      <c r="E43" s="41" t="s">
        <v>1740</v>
      </c>
      <c r="F43" s="41" t="s">
        <v>1741</v>
      </c>
      <c r="G43" s="41" t="s">
        <v>1742</v>
      </c>
      <c r="H43" s="41" t="s">
        <v>1743</v>
      </c>
      <c r="I43" s="41" t="s">
        <v>1744</v>
      </c>
      <c r="J43" s="11" t="s">
        <v>2269</v>
      </c>
      <c r="K43" s="41" t="s">
        <v>1746</v>
      </c>
      <c r="L43" s="41" t="s">
        <v>1747</v>
      </c>
      <c r="M43" s="41" t="s">
        <v>1748</v>
      </c>
      <c r="N43" s="41" t="s">
        <v>1749</v>
      </c>
      <c r="O43" s="41" t="s">
        <v>1750</v>
      </c>
      <c r="P43" s="41" t="s">
        <v>1751</v>
      </c>
      <c r="Q43" s="41" t="s">
        <v>1751</v>
      </c>
      <c r="R43" s="41" t="s">
        <v>1752</v>
      </c>
      <c r="S43" s="41" t="s">
        <v>1753</v>
      </c>
      <c r="T43" s="41" t="s">
        <v>1754</v>
      </c>
      <c r="U43" s="41" t="s">
        <v>1755</v>
      </c>
      <c r="V43" s="41" t="s">
        <v>1745</v>
      </c>
      <c r="W43" s="41" t="s">
        <v>1756</v>
      </c>
      <c r="X43" s="41" t="s">
        <v>1757</v>
      </c>
      <c r="Y43" s="41" t="s">
        <v>1758</v>
      </c>
      <c r="Z43" s="41" t="s">
        <v>1759</v>
      </c>
      <c r="AA43" s="41" t="s">
        <v>1760</v>
      </c>
      <c r="AB43" s="41" t="s">
        <v>1761</v>
      </c>
      <c r="AC43" s="41" t="s">
        <v>1762</v>
      </c>
      <c r="AD43" s="41" t="s">
        <v>1763</v>
      </c>
      <c r="AE43" s="41" t="s">
        <v>1764</v>
      </c>
      <c r="AF43" s="41" t="s">
        <v>1764</v>
      </c>
      <c r="AG43" s="41" t="s">
        <v>1765</v>
      </c>
      <c r="AH43" s="41" t="s">
        <v>1766</v>
      </c>
      <c r="AI43" s="41" t="s">
        <v>1767</v>
      </c>
      <c r="AJ43" s="41" t="s">
        <v>1768</v>
      </c>
      <c r="AK43" s="41" t="s">
        <v>1768</v>
      </c>
      <c r="AL43" s="41" t="s">
        <v>1769</v>
      </c>
      <c r="AM43" s="41" t="s">
        <v>1770</v>
      </c>
      <c r="AN43" s="41" t="s">
        <v>1770</v>
      </c>
      <c r="AO43" s="41" t="s">
        <v>1771</v>
      </c>
      <c r="AP43" s="41" t="s">
        <v>1772</v>
      </c>
      <c r="AQ43" s="41" t="s">
        <v>1773</v>
      </c>
      <c r="AR43" s="41" t="s">
        <v>1773</v>
      </c>
      <c r="AS43" s="41" t="s">
        <v>3</v>
      </c>
      <c r="AT43" s="41" t="s">
        <v>1774</v>
      </c>
      <c r="AU43" s="41" t="s">
        <v>1775</v>
      </c>
      <c r="AV43" s="41" t="s">
        <v>1776</v>
      </c>
      <c r="AW43" s="41" t="s">
        <v>1777</v>
      </c>
      <c r="AX43" s="41" t="s">
        <v>1778</v>
      </c>
      <c r="AY43" s="41" t="s">
        <v>1779</v>
      </c>
      <c r="AZ43" s="41" t="s">
        <v>1780</v>
      </c>
      <c r="BA43" s="41" t="s">
        <v>1781</v>
      </c>
      <c r="BB43" s="41" t="s">
        <v>1782</v>
      </c>
      <c r="BC43" s="41" t="s">
        <v>1783</v>
      </c>
      <c r="BD43" s="41" t="s">
        <v>1784</v>
      </c>
      <c r="BE43" s="41" t="s">
        <v>1785</v>
      </c>
      <c r="BF43" s="41" t="s">
        <v>1786</v>
      </c>
      <c r="BG43" s="41" t="s">
        <v>1787</v>
      </c>
      <c r="BH43" s="41" t="s">
        <v>1788</v>
      </c>
      <c r="BI43" s="41" t="s">
        <v>1789</v>
      </c>
      <c r="BJ43" s="41" t="s">
        <v>1790</v>
      </c>
      <c r="BK43" s="41" t="s">
        <v>1791</v>
      </c>
      <c r="BL43" s="41" t="s">
        <v>1792</v>
      </c>
      <c r="BM43" s="41" t="s">
        <v>1793</v>
      </c>
      <c r="BN43" s="41" t="s">
        <v>1794</v>
      </c>
      <c r="BO43" s="41" t="s">
        <v>1795</v>
      </c>
      <c r="BP43" s="41" t="s">
        <v>1796</v>
      </c>
      <c r="BQ43" s="41" t="s">
        <v>1797</v>
      </c>
      <c r="BR43" s="41" t="s">
        <v>1798</v>
      </c>
      <c r="BS43" s="41" t="s">
        <v>1798</v>
      </c>
      <c r="BT43" s="41" t="s">
        <v>1799</v>
      </c>
      <c r="BU43" s="41" t="s">
        <v>1800</v>
      </c>
      <c r="BV43" s="41" t="s">
        <v>1801</v>
      </c>
      <c r="BW43" s="41" t="s">
        <v>1802</v>
      </c>
      <c r="BX43" s="41" t="s">
        <v>1803</v>
      </c>
      <c r="BY43" s="41" t="s">
        <v>1804</v>
      </c>
      <c r="BZ43" s="41" t="s">
        <v>1805</v>
      </c>
      <c r="CA43" s="41" t="s">
        <v>1806</v>
      </c>
      <c r="CB43" s="41" t="s">
        <v>1807</v>
      </c>
      <c r="CC43" s="41" t="s">
        <v>1808</v>
      </c>
      <c r="CD43" s="41" t="s">
        <v>1809</v>
      </c>
      <c r="CE43" s="41" t="s">
        <v>1810</v>
      </c>
      <c r="CF43" s="11" t="s">
        <v>1811</v>
      </c>
      <c r="CG43" s="11" t="s">
        <v>1812</v>
      </c>
      <c r="CH43" s="11" t="s">
        <v>1813</v>
      </c>
      <c r="CI43" s="11" t="s">
        <v>1765</v>
      </c>
      <c r="CJ43" s="11" t="s">
        <v>1765</v>
      </c>
      <c r="CK43" s="11" t="s">
        <v>1814</v>
      </c>
      <c r="CL43" s="11" t="s">
        <v>1815</v>
      </c>
      <c r="CM43" s="11" t="s">
        <v>1816</v>
      </c>
      <c r="CN43" s="11" t="s">
        <v>1817</v>
      </c>
      <c r="CO43" s="11" t="s">
        <v>1818</v>
      </c>
      <c r="CP43" s="11" t="s">
        <v>1819</v>
      </c>
      <c r="CQ43" s="11" t="s">
        <v>2383</v>
      </c>
      <c r="CR43" s="11" t="s">
        <v>2384</v>
      </c>
      <c r="CS43" s="11" t="s">
        <v>2391</v>
      </c>
      <c r="CT43" s="11" t="s">
        <v>2411</v>
      </c>
      <c r="CU43" s="11" t="s">
        <v>2432</v>
      </c>
      <c r="CV43" s="11" t="s">
        <v>2443</v>
      </c>
      <c r="CW43" s="11" t="s">
        <v>2458</v>
      </c>
      <c r="CX43" s="11" t="s">
        <v>2474</v>
      </c>
      <c r="CY43" s="11" t="s">
        <v>2490</v>
      </c>
      <c r="CZ43" s="11" t="s">
        <v>2506</v>
      </c>
      <c r="DA43" s="11" t="s">
        <v>2517</v>
      </c>
      <c r="DB43" s="11" t="s">
        <v>2537</v>
      </c>
      <c r="DC43" s="11" t="s">
        <v>2555</v>
      </c>
      <c r="DD43" s="11" t="s">
        <v>2580</v>
      </c>
      <c r="DE43" s="11" t="s">
        <v>2592</v>
      </c>
      <c r="DF43" s="11" t="s">
        <v>2627</v>
      </c>
      <c r="DG43" s="11" t="s">
        <v>2640</v>
      </c>
      <c r="DH43" s="11" t="s">
        <v>2666</v>
      </c>
      <c r="DI43" s="11" t="s">
        <v>2681</v>
      </c>
      <c r="DJ43" s="11" t="s">
        <v>2706</v>
      </c>
      <c r="DK43" s="11" t="s">
        <v>2725</v>
      </c>
      <c r="DL43" s="11" t="s">
        <v>2741</v>
      </c>
      <c r="DM43" s="11" t="s">
        <v>2759</v>
      </c>
      <c r="DN43" s="11" t="s">
        <v>2775</v>
      </c>
      <c r="DO43" s="11" t="s">
        <v>2790</v>
      </c>
      <c r="DP43" s="11" t="s">
        <v>2811</v>
      </c>
      <c r="DQ43" s="11" t="s">
        <v>2829</v>
      </c>
      <c r="DR43" s="11" t="s">
        <v>2851</v>
      </c>
      <c r="DS43" s="11" t="s">
        <v>2852</v>
      </c>
      <c r="DT43" s="11" t="s">
        <v>2867</v>
      </c>
      <c r="DU43" s="11" t="s">
        <v>2886</v>
      </c>
      <c r="DV43" s="11" t="s">
        <v>2905</v>
      </c>
      <c r="DW43" s="11" t="s">
        <v>2922</v>
      </c>
      <c r="DX43" s="11" t="s">
        <v>2922</v>
      </c>
    </row>
    <row r="44" spans="1:251" ht="29.5" customHeight="1" x14ac:dyDescent="0.2">
      <c r="A44" s="42"/>
      <c r="B44" s="43" t="s">
        <v>1820</v>
      </c>
      <c r="C44" s="41" t="s">
        <v>1124</v>
      </c>
      <c r="D44" s="41" t="s">
        <v>1124</v>
      </c>
      <c r="E44" s="41" t="s">
        <v>1124</v>
      </c>
      <c r="F44" s="41" t="s">
        <v>1124</v>
      </c>
      <c r="G44" s="41" t="s">
        <v>1123</v>
      </c>
      <c r="H44" s="41" t="s">
        <v>1123</v>
      </c>
      <c r="I44" s="41" t="s">
        <v>1124</v>
      </c>
      <c r="J44" s="41" t="s">
        <v>1124</v>
      </c>
      <c r="K44" s="41" t="s">
        <v>1124</v>
      </c>
      <c r="L44" s="41" t="s">
        <v>1124</v>
      </c>
      <c r="M44" s="41" t="s">
        <v>1124</v>
      </c>
      <c r="N44" s="41" t="s">
        <v>1124</v>
      </c>
      <c r="O44" s="41" t="s">
        <v>1124</v>
      </c>
      <c r="P44" s="41" t="s">
        <v>1124</v>
      </c>
      <c r="Q44" s="41" t="s">
        <v>1124</v>
      </c>
      <c r="R44" s="41" t="s">
        <v>1124</v>
      </c>
      <c r="S44" s="41" t="s">
        <v>1124</v>
      </c>
      <c r="T44" s="41" t="s">
        <v>1124</v>
      </c>
      <c r="U44" s="41" t="s">
        <v>1124</v>
      </c>
      <c r="V44" s="41" t="s">
        <v>1124</v>
      </c>
      <c r="W44" s="41" t="s">
        <v>1124</v>
      </c>
      <c r="X44" s="41" t="s">
        <v>1124</v>
      </c>
      <c r="Y44" s="41" t="s">
        <v>1124</v>
      </c>
      <c r="Z44" s="41" t="s">
        <v>1124</v>
      </c>
      <c r="AA44" s="41" t="s">
        <v>1124</v>
      </c>
      <c r="AB44" s="41" t="s">
        <v>1124</v>
      </c>
      <c r="AC44" s="41" t="s">
        <v>1124</v>
      </c>
      <c r="AD44" s="41" t="s">
        <v>1124</v>
      </c>
      <c r="AE44" s="41" t="s">
        <v>1124</v>
      </c>
      <c r="AF44" s="41" t="s">
        <v>1124</v>
      </c>
      <c r="AG44" s="41" t="s">
        <v>1124</v>
      </c>
      <c r="AH44" s="41" t="s">
        <v>1124</v>
      </c>
      <c r="AI44" s="41" t="s">
        <v>1124</v>
      </c>
      <c r="AJ44" s="41" t="s">
        <v>1124</v>
      </c>
      <c r="AK44" s="41" t="s">
        <v>1124</v>
      </c>
      <c r="AL44" s="41" t="s">
        <v>1124</v>
      </c>
      <c r="AM44" s="41" t="s">
        <v>1124</v>
      </c>
      <c r="AN44" s="41" t="s">
        <v>1124</v>
      </c>
      <c r="AO44" s="41" t="s">
        <v>1124</v>
      </c>
      <c r="AP44" s="41" t="s">
        <v>1124</v>
      </c>
      <c r="AQ44" s="41" t="s">
        <v>1124</v>
      </c>
      <c r="AR44" s="41" t="s">
        <v>1124</v>
      </c>
      <c r="AS44" s="41" t="s">
        <v>1124</v>
      </c>
      <c r="AT44" s="41" t="s">
        <v>1124</v>
      </c>
      <c r="AU44" s="41" t="s">
        <v>1124</v>
      </c>
      <c r="AV44" s="41" t="s">
        <v>1124</v>
      </c>
      <c r="AW44" s="41" t="s">
        <v>1124</v>
      </c>
      <c r="AX44" s="41" t="s">
        <v>1124</v>
      </c>
      <c r="AY44" s="41" t="s">
        <v>1124</v>
      </c>
      <c r="AZ44" s="41" t="s">
        <v>1123</v>
      </c>
      <c r="BA44" s="41" t="s">
        <v>1124</v>
      </c>
      <c r="BB44" s="41" t="s">
        <v>1124</v>
      </c>
      <c r="BC44" s="41" t="s">
        <v>1124</v>
      </c>
      <c r="BD44" s="41" t="s">
        <v>1124</v>
      </c>
      <c r="BE44" s="41" t="s">
        <v>1124</v>
      </c>
      <c r="BF44" s="41" t="s">
        <v>1123</v>
      </c>
      <c r="BG44" s="41" t="s">
        <v>1124</v>
      </c>
      <c r="BH44" s="41" t="s">
        <v>1124</v>
      </c>
      <c r="BI44" s="41" t="s">
        <v>1124</v>
      </c>
      <c r="BJ44" s="41" t="s">
        <v>1124</v>
      </c>
      <c r="BK44" s="41" t="s">
        <v>1124</v>
      </c>
      <c r="BL44" s="41" t="s">
        <v>1124</v>
      </c>
      <c r="BM44" s="41" t="s">
        <v>1124</v>
      </c>
      <c r="BN44" s="41" t="s">
        <v>1124</v>
      </c>
      <c r="BO44" s="41" t="s">
        <v>1124</v>
      </c>
      <c r="BP44" s="41" t="s">
        <v>1124</v>
      </c>
      <c r="BQ44" s="41" t="s">
        <v>1124</v>
      </c>
      <c r="BR44" s="41" t="s">
        <v>1124</v>
      </c>
      <c r="BS44" s="41" t="s">
        <v>1124</v>
      </c>
      <c r="BT44" s="41" t="s">
        <v>1124</v>
      </c>
      <c r="BU44" s="41" t="s">
        <v>1124</v>
      </c>
      <c r="BV44" s="41" t="s">
        <v>1124</v>
      </c>
      <c r="BW44" s="41" t="s">
        <v>1124</v>
      </c>
      <c r="BX44" s="41" t="s">
        <v>1124</v>
      </c>
      <c r="BY44" s="41" t="s">
        <v>1124</v>
      </c>
      <c r="BZ44" s="41" t="s">
        <v>1124</v>
      </c>
      <c r="CA44" s="41" t="s">
        <v>1124</v>
      </c>
      <c r="CB44" s="41" t="s">
        <v>1124</v>
      </c>
      <c r="CC44" s="41" t="s">
        <v>1124</v>
      </c>
      <c r="CD44" s="41" t="s">
        <v>1124</v>
      </c>
      <c r="CE44" s="41" t="s">
        <v>1124</v>
      </c>
      <c r="CF44" s="11" t="s">
        <v>1124</v>
      </c>
      <c r="CG44" s="11" t="s">
        <v>1124</v>
      </c>
      <c r="CH44" s="11" t="s">
        <v>1124</v>
      </c>
      <c r="CI44" s="11" t="s">
        <v>1124</v>
      </c>
      <c r="CJ44" s="11" t="s">
        <v>1124</v>
      </c>
      <c r="CK44" s="11" t="s">
        <v>1124</v>
      </c>
      <c r="CL44" s="11" t="s">
        <v>1124</v>
      </c>
      <c r="CM44" s="11" t="s">
        <v>1124</v>
      </c>
      <c r="CN44" s="11" t="s">
        <v>1124</v>
      </c>
      <c r="CO44" s="11" t="s">
        <v>1124</v>
      </c>
      <c r="CP44" s="11" t="s">
        <v>1124</v>
      </c>
      <c r="CQ44" s="11" t="s">
        <v>1123</v>
      </c>
      <c r="CR44" s="11" t="s">
        <v>1124</v>
      </c>
      <c r="CS44" s="11" t="s">
        <v>1124</v>
      </c>
      <c r="CT44" s="11" t="s">
        <v>1124</v>
      </c>
      <c r="CU44" s="11" t="s">
        <v>1124</v>
      </c>
      <c r="CV44" s="11" t="s">
        <v>1124</v>
      </c>
      <c r="CW44" s="11" t="s">
        <v>1124</v>
      </c>
      <c r="CX44" s="11" t="s">
        <v>1124</v>
      </c>
      <c r="CY44" s="11" t="s">
        <v>1124</v>
      </c>
      <c r="CZ44" s="11" t="s">
        <v>1124</v>
      </c>
      <c r="DA44" s="11" t="s">
        <v>1124</v>
      </c>
      <c r="DB44" s="11" t="s">
        <v>1124</v>
      </c>
      <c r="DC44" s="11" t="s">
        <v>1124</v>
      </c>
      <c r="DD44" s="11" t="s">
        <v>1124</v>
      </c>
      <c r="DE44" s="11" t="s">
        <v>1124</v>
      </c>
      <c r="DF44" s="11" t="s">
        <v>1124</v>
      </c>
      <c r="DG44" s="11" t="s">
        <v>1124</v>
      </c>
      <c r="DH44" s="11" t="s">
        <v>1124</v>
      </c>
      <c r="DI44" s="11" t="s">
        <v>1124</v>
      </c>
      <c r="DJ44" s="11" t="s">
        <v>1124</v>
      </c>
      <c r="DK44" s="11" t="s">
        <v>1124</v>
      </c>
      <c r="DL44" s="11" t="s">
        <v>1124</v>
      </c>
      <c r="DM44" s="11" t="s">
        <v>1124</v>
      </c>
      <c r="DN44" s="11" t="s">
        <v>1124</v>
      </c>
      <c r="DO44" s="11" t="s">
        <v>1124</v>
      </c>
      <c r="DP44" s="11" t="s">
        <v>1124</v>
      </c>
      <c r="DQ44" s="11" t="s">
        <v>1124</v>
      </c>
      <c r="DR44" s="11" t="s">
        <v>1124</v>
      </c>
      <c r="DS44" s="11" t="s">
        <v>1124</v>
      </c>
      <c r="DT44" s="11" t="s">
        <v>1124</v>
      </c>
      <c r="DU44" s="11" t="s">
        <v>1124</v>
      </c>
      <c r="DV44" s="11" t="s">
        <v>1124</v>
      </c>
      <c r="DW44" s="11" t="s">
        <v>1124</v>
      </c>
      <c r="DX44" s="11" t="s">
        <v>1124</v>
      </c>
    </row>
    <row r="45" spans="1:251" ht="85" customHeight="1" x14ac:dyDescent="0.2">
      <c r="A45" s="42"/>
      <c r="B45" s="43" t="s">
        <v>2270</v>
      </c>
      <c r="C45" s="41" t="s">
        <v>1821</v>
      </c>
      <c r="D45" s="41" t="s">
        <v>1822</v>
      </c>
      <c r="E45" s="41" t="s">
        <v>1823</v>
      </c>
      <c r="F45" s="41" t="s">
        <v>1824</v>
      </c>
      <c r="G45" s="11" t="s">
        <v>2271</v>
      </c>
      <c r="H45" s="41" t="s">
        <v>2272</v>
      </c>
      <c r="I45" s="41" t="s">
        <v>1826</v>
      </c>
      <c r="J45" s="41" t="s">
        <v>1827</v>
      </c>
      <c r="K45" s="41" t="s">
        <v>1828</v>
      </c>
      <c r="L45" s="41" t="s">
        <v>1829</v>
      </c>
      <c r="M45" s="41" t="s">
        <v>1830</v>
      </c>
      <c r="N45" s="41" t="s">
        <v>1831</v>
      </c>
      <c r="O45" s="41" t="s">
        <v>1825</v>
      </c>
      <c r="P45" s="41" t="s">
        <v>1832</v>
      </c>
      <c r="Q45" s="41" t="s">
        <v>1833</v>
      </c>
      <c r="R45" s="41" t="s">
        <v>1834</v>
      </c>
      <c r="S45" s="41" t="s">
        <v>1835</v>
      </c>
      <c r="T45" s="41" t="s">
        <v>1836</v>
      </c>
      <c r="U45" s="41" t="s">
        <v>1837</v>
      </c>
      <c r="V45" s="41" t="s">
        <v>1838</v>
      </c>
      <c r="W45" s="41" t="s">
        <v>2273</v>
      </c>
      <c r="X45" s="41" t="s">
        <v>1839</v>
      </c>
      <c r="Y45" s="41" t="s">
        <v>1840</v>
      </c>
      <c r="Z45" s="41" t="s">
        <v>1840</v>
      </c>
      <c r="AA45" s="41" t="s">
        <v>1841</v>
      </c>
      <c r="AB45" s="41" t="s">
        <v>1842</v>
      </c>
      <c r="AC45" s="41" t="s">
        <v>1843</v>
      </c>
      <c r="AD45" s="41" t="s">
        <v>1844</v>
      </c>
      <c r="AE45" s="41" t="s">
        <v>1845</v>
      </c>
      <c r="AF45" s="41" t="s">
        <v>1845</v>
      </c>
      <c r="AG45" s="41" t="s">
        <v>1845</v>
      </c>
      <c r="AH45" s="41" t="s">
        <v>1846</v>
      </c>
      <c r="AI45" s="41" t="s">
        <v>1847</v>
      </c>
      <c r="AJ45" s="41" t="s">
        <v>1847</v>
      </c>
      <c r="AK45" s="41" t="s">
        <v>1848</v>
      </c>
      <c r="AL45" s="41" t="s">
        <v>1828</v>
      </c>
      <c r="AM45" s="41" t="s">
        <v>1828</v>
      </c>
      <c r="AN45" s="41" t="s">
        <v>1828</v>
      </c>
      <c r="AO45" s="41" t="s">
        <v>1849</v>
      </c>
      <c r="AP45" s="41" t="s">
        <v>1850</v>
      </c>
      <c r="AQ45" s="41" t="s">
        <v>1851</v>
      </c>
      <c r="AR45" s="41" t="s">
        <v>1851</v>
      </c>
      <c r="AS45" s="41" t="s">
        <v>1851</v>
      </c>
      <c r="AT45" s="41" t="s">
        <v>1851</v>
      </c>
      <c r="AU45" s="41" t="s">
        <v>1852</v>
      </c>
      <c r="AV45" s="41" t="s">
        <v>1853</v>
      </c>
      <c r="AW45" s="41" t="s">
        <v>1854</v>
      </c>
      <c r="AX45" s="41" t="s">
        <v>1854</v>
      </c>
      <c r="AY45" s="41" t="s">
        <v>1855</v>
      </c>
      <c r="AZ45" s="11" t="s">
        <v>2274</v>
      </c>
      <c r="BA45" s="41" t="s">
        <v>1856</v>
      </c>
      <c r="BB45" s="41" t="s">
        <v>1857</v>
      </c>
      <c r="BC45" s="41" t="s">
        <v>1858</v>
      </c>
      <c r="BD45" s="41" t="s">
        <v>1859</v>
      </c>
      <c r="BE45" s="41" t="s">
        <v>1860</v>
      </c>
      <c r="BF45" s="41" t="s">
        <v>1861</v>
      </c>
      <c r="BG45" s="41" t="s">
        <v>1862</v>
      </c>
      <c r="BH45" s="41" t="s">
        <v>1863</v>
      </c>
      <c r="BI45" s="41" t="s">
        <v>1864</v>
      </c>
      <c r="BJ45" s="41" t="s">
        <v>1865</v>
      </c>
      <c r="BK45" s="41" t="s">
        <v>1866</v>
      </c>
      <c r="BL45" s="41" t="s">
        <v>1867</v>
      </c>
      <c r="BM45" s="41" t="s">
        <v>1868</v>
      </c>
      <c r="BN45" s="41" t="s">
        <v>1869</v>
      </c>
      <c r="BO45" s="41" t="s">
        <v>1869</v>
      </c>
      <c r="BP45" s="41" t="s">
        <v>1869</v>
      </c>
      <c r="BQ45" s="41" t="s">
        <v>1870</v>
      </c>
      <c r="BR45" s="41" t="s">
        <v>1871</v>
      </c>
      <c r="BS45" s="41" t="s">
        <v>1871</v>
      </c>
      <c r="BT45" s="41" t="s">
        <v>1872</v>
      </c>
      <c r="BU45" s="41" t="s">
        <v>1873</v>
      </c>
      <c r="BV45" s="41" t="s">
        <v>1874</v>
      </c>
      <c r="BW45" s="41" t="s">
        <v>1875</v>
      </c>
      <c r="BX45" s="41" t="s">
        <v>1876</v>
      </c>
      <c r="BY45" s="41" t="s">
        <v>1877</v>
      </c>
      <c r="BZ45" s="41" t="s">
        <v>1878</v>
      </c>
      <c r="CA45" s="41" t="s">
        <v>1879</v>
      </c>
      <c r="CB45" s="41" t="s">
        <v>1880</v>
      </c>
      <c r="CC45" s="41" t="s">
        <v>1880</v>
      </c>
      <c r="CD45" s="41" t="s">
        <v>1881</v>
      </c>
      <c r="CE45" s="41" t="s">
        <v>1845</v>
      </c>
      <c r="CF45" s="41" t="s">
        <v>1845</v>
      </c>
      <c r="CG45" s="41" t="s">
        <v>1845</v>
      </c>
      <c r="CH45" s="41" t="s">
        <v>1882</v>
      </c>
      <c r="CI45" s="41" t="s">
        <v>1883</v>
      </c>
      <c r="CJ45" s="11" t="s">
        <v>1884</v>
      </c>
      <c r="CK45" s="11" t="s">
        <v>1885</v>
      </c>
      <c r="CL45" s="11" t="s">
        <v>1886</v>
      </c>
      <c r="CM45" s="11" t="s">
        <v>1887</v>
      </c>
      <c r="CN45" s="11" t="s">
        <v>1888</v>
      </c>
      <c r="CO45" s="11" t="s">
        <v>1889</v>
      </c>
      <c r="CP45" s="11" t="s">
        <v>1890</v>
      </c>
      <c r="CQ45" s="11" t="s">
        <v>1891</v>
      </c>
      <c r="CR45" s="11" t="s">
        <v>1890</v>
      </c>
      <c r="CS45" s="11" t="s">
        <v>2392</v>
      </c>
      <c r="CT45" s="11" t="s">
        <v>2412</v>
      </c>
      <c r="CU45" s="11" t="s">
        <v>2433</v>
      </c>
      <c r="CV45" s="11" t="s">
        <v>2412</v>
      </c>
      <c r="CW45" s="11" t="s">
        <v>2459</v>
      </c>
      <c r="CX45" s="11" t="s">
        <v>2459</v>
      </c>
      <c r="CY45" s="11" t="s">
        <v>2459</v>
      </c>
      <c r="CZ45" s="11" t="s">
        <v>2459</v>
      </c>
      <c r="DA45" s="11" t="s">
        <v>2518</v>
      </c>
      <c r="DB45" s="11" t="s">
        <v>2538</v>
      </c>
      <c r="DC45" s="11" t="s">
        <v>2538</v>
      </c>
      <c r="DD45" s="11" t="s">
        <v>2538</v>
      </c>
      <c r="DE45" s="11" t="s">
        <v>2593</v>
      </c>
      <c r="DF45" s="11" t="s">
        <v>2593</v>
      </c>
      <c r="DG45" s="11" t="s">
        <v>2593</v>
      </c>
      <c r="DH45" s="11" t="s">
        <v>2593</v>
      </c>
      <c r="DI45" s="11" t="s">
        <v>2593</v>
      </c>
      <c r="DJ45" s="11" t="s">
        <v>2707</v>
      </c>
      <c r="DK45" s="11" t="s">
        <v>2593</v>
      </c>
      <c r="DL45" s="11" t="s">
        <v>2593</v>
      </c>
      <c r="DM45" s="11" t="s">
        <v>2593</v>
      </c>
      <c r="DN45" s="11" t="s">
        <v>2776</v>
      </c>
      <c r="DO45" s="11" t="s">
        <v>2776</v>
      </c>
      <c r="DP45" s="11" t="s">
        <v>2776</v>
      </c>
      <c r="DQ45" s="11" t="s">
        <v>2776</v>
      </c>
      <c r="DR45" s="11" t="s">
        <v>2776</v>
      </c>
      <c r="DS45" s="11" t="s">
        <v>2776</v>
      </c>
      <c r="DT45" s="11" t="s">
        <v>2868</v>
      </c>
      <c r="DU45" s="11" t="s">
        <v>2776</v>
      </c>
      <c r="DV45" s="11" t="s">
        <v>2776</v>
      </c>
      <c r="DW45" s="11" t="s">
        <v>2776</v>
      </c>
      <c r="DX45" s="11" t="s">
        <v>2776</v>
      </c>
    </row>
    <row r="46" spans="1:251" ht="28.5" customHeight="1" x14ac:dyDescent="0.2">
      <c r="A46" s="42"/>
      <c r="B46" s="43" t="s">
        <v>1892</v>
      </c>
      <c r="C46" s="41" t="s">
        <v>1124</v>
      </c>
      <c r="D46" s="41" t="s">
        <v>1124</v>
      </c>
      <c r="E46" s="41" t="s">
        <v>1124</v>
      </c>
      <c r="F46" s="41" t="s">
        <v>1124</v>
      </c>
      <c r="G46" s="41" t="s">
        <v>347</v>
      </c>
      <c r="H46" s="41" t="s">
        <v>1124</v>
      </c>
      <c r="I46" s="41" t="s">
        <v>1124</v>
      </c>
      <c r="J46" s="41" t="s">
        <v>1124</v>
      </c>
      <c r="K46" s="41" t="s">
        <v>1124</v>
      </c>
      <c r="L46" s="41" t="s">
        <v>1124</v>
      </c>
      <c r="M46" s="41" t="s">
        <v>1124</v>
      </c>
      <c r="N46" s="41" t="s">
        <v>1124</v>
      </c>
      <c r="O46" s="41" t="s">
        <v>1123</v>
      </c>
      <c r="P46" s="41" t="s">
        <v>1124</v>
      </c>
      <c r="Q46" s="41" t="s">
        <v>1124</v>
      </c>
      <c r="R46" s="41" t="s">
        <v>1124</v>
      </c>
      <c r="S46" s="41" t="s">
        <v>1124</v>
      </c>
      <c r="T46" s="41" t="s">
        <v>1124</v>
      </c>
      <c r="U46" s="41" t="s">
        <v>1124</v>
      </c>
      <c r="V46" s="41" t="s">
        <v>1123</v>
      </c>
      <c r="W46" s="41" t="s">
        <v>1124</v>
      </c>
      <c r="X46" s="41" t="s">
        <v>1124</v>
      </c>
      <c r="Y46" s="41" t="s">
        <v>1125</v>
      </c>
      <c r="Z46" s="41" t="s">
        <v>1124</v>
      </c>
      <c r="AA46" s="41" t="s">
        <v>1124</v>
      </c>
      <c r="AB46" s="41" t="s">
        <v>1124</v>
      </c>
      <c r="AC46" s="41" t="s">
        <v>1125</v>
      </c>
      <c r="AD46" s="41" t="s">
        <v>1124</v>
      </c>
      <c r="AE46" s="41" t="s">
        <v>1124</v>
      </c>
      <c r="AF46" s="41" t="s">
        <v>1124</v>
      </c>
      <c r="AG46" s="41" t="s">
        <v>1124</v>
      </c>
      <c r="AH46" s="41" t="s">
        <v>1124</v>
      </c>
      <c r="AI46" s="41" t="s">
        <v>1124</v>
      </c>
      <c r="AJ46" s="41" t="s">
        <v>1124</v>
      </c>
      <c r="AK46" s="41" t="s">
        <v>1124</v>
      </c>
      <c r="AL46" s="41" t="s">
        <v>1124</v>
      </c>
      <c r="AM46" s="41" t="s">
        <v>1124</v>
      </c>
      <c r="AN46" s="41" t="s">
        <v>1124</v>
      </c>
      <c r="AO46" s="41" t="s">
        <v>1125</v>
      </c>
      <c r="AP46" s="41" t="s">
        <v>1124</v>
      </c>
      <c r="AQ46" s="41" t="s">
        <v>1124</v>
      </c>
      <c r="AR46" s="41" t="s">
        <v>1124</v>
      </c>
      <c r="AS46" s="41" t="s">
        <v>1124</v>
      </c>
      <c r="AT46" s="41" t="s">
        <v>1124</v>
      </c>
      <c r="AU46" s="41" t="s">
        <v>1124</v>
      </c>
      <c r="AV46" s="41" t="s">
        <v>1125</v>
      </c>
      <c r="AW46" s="41" t="s">
        <v>1124</v>
      </c>
      <c r="AX46" s="41" t="s">
        <v>1124</v>
      </c>
      <c r="AY46" s="41" t="s">
        <v>1124</v>
      </c>
      <c r="AZ46" s="41" t="s">
        <v>347</v>
      </c>
      <c r="BA46" s="41" t="s">
        <v>1123</v>
      </c>
      <c r="BB46" s="41" t="s">
        <v>1123</v>
      </c>
      <c r="BC46" s="41" t="s">
        <v>1124</v>
      </c>
      <c r="BD46" s="41" t="s">
        <v>1125</v>
      </c>
      <c r="BE46" s="41" t="s">
        <v>1124</v>
      </c>
      <c r="BF46" s="41" t="s">
        <v>1124</v>
      </c>
      <c r="BG46" s="41" t="s">
        <v>1125</v>
      </c>
      <c r="BH46" s="41" t="s">
        <v>1124</v>
      </c>
      <c r="BI46" s="41" t="s">
        <v>1124</v>
      </c>
      <c r="BJ46" s="41" t="s">
        <v>1124</v>
      </c>
      <c r="BK46" s="41" t="s">
        <v>1124</v>
      </c>
      <c r="BL46" s="41" t="s">
        <v>1123</v>
      </c>
      <c r="BM46" s="41" t="s">
        <v>1124</v>
      </c>
      <c r="BN46" s="41" t="s">
        <v>1123</v>
      </c>
      <c r="BO46" s="41" t="s">
        <v>1124</v>
      </c>
      <c r="BP46" s="41" t="s">
        <v>1123</v>
      </c>
      <c r="BQ46" s="41" t="s">
        <v>1124</v>
      </c>
      <c r="BR46" s="41" t="s">
        <v>1124</v>
      </c>
      <c r="BS46" s="41" t="s">
        <v>1124</v>
      </c>
      <c r="BT46" s="41" t="s">
        <v>1123</v>
      </c>
      <c r="BU46" s="41" t="s">
        <v>1124</v>
      </c>
      <c r="BV46" s="41" t="s">
        <v>1124</v>
      </c>
      <c r="BW46" s="41" t="s">
        <v>1123</v>
      </c>
      <c r="BX46" s="41" t="s">
        <v>1124</v>
      </c>
      <c r="BY46" s="41" t="s">
        <v>1124</v>
      </c>
      <c r="BZ46" s="41" t="s">
        <v>1123</v>
      </c>
      <c r="CA46" s="41" t="s">
        <v>1124</v>
      </c>
      <c r="CB46" s="41" t="s">
        <v>1124</v>
      </c>
      <c r="CC46" s="41" t="s">
        <v>1123</v>
      </c>
      <c r="CD46" s="41" t="s">
        <v>1124</v>
      </c>
      <c r="CE46" s="41" t="s">
        <v>1124</v>
      </c>
      <c r="CF46" s="11" t="s">
        <v>1124</v>
      </c>
      <c r="CG46" s="11" t="s">
        <v>1124</v>
      </c>
      <c r="CH46" s="11" t="s">
        <v>1124</v>
      </c>
      <c r="CI46" s="11" t="s">
        <v>1124</v>
      </c>
      <c r="CJ46" s="11" t="s">
        <v>1124</v>
      </c>
      <c r="CK46" s="11" t="s">
        <v>1123</v>
      </c>
      <c r="CL46" s="11" t="s">
        <v>1124</v>
      </c>
      <c r="CM46" s="11" t="s">
        <v>1124</v>
      </c>
      <c r="CN46" s="11" t="s">
        <v>1124</v>
      </c>
      <c r="CO46" s="11" t="s">
        <v>1124</v>
      </c>
      <c r="CP46" s="11" t="s">
        <v>1124</v>
      </c>
      <c r="CQ46" s="11" t="s">
        <v>1123</v>
      </c>
      <c r="CR46" s="11" t="s">
        <v>1124</v>
      </c>
      <c r="CS46" s="11" t="s">
        <v>1124</v>
      </c>
      <c r="CT46" s="11" t="s">
        <v>1125</v>
      </c>
      <c r="CU46" s="11" t="s">
        <v>1125</v>
      </c>
      <c r="CV46" s="11" t="s">
        <v>1125</v>
      </c>
      <c r="CW46" s="11" t="s">
        <v>1124</v>
      </c>
      <c r="CX46" s="11" t="s">
        <v>1124</v>
      </c>
      <c r="CY46" s="11" t="s">
        <v>1124</v>
      </c>
      <c r="CZ46" s="11" t="s">
        <v>1124</v>
      </c>
      <c r="DA46" s="11" t="s">
        <v>1124</v>
      </c>
      <c r="DB46" s="11" t="s">
        <v>1124</v>
      </c>
      <c r="DC46" s="11" t="s">
        <v>1124</v>
      </c>
      <c r="DD46" s="11" t="s">
        <v>1123</v>
      </c>
      <c r="DE46" s="11" t="s">
        <v>1125</v>
      </c>
      <c r="DF46" s="11" t="s">
        <v>1124</v>
      </c>
      <c r="DG46" s="11" t="s">
        <v>1124</v>
      </c>
      <c r="DH46" s="11" t="s">
        <v>1125</v>
      </c>
      <c r="DI46" s="11" t="s">
        <v>1123</v>
      </c>
      <c r="DJ46" s="11" t="s">
        <v>1123</v>
      </c>
      <c r="DK46" s="11" t="s">
        <v>1124</v>
      </c>
      <c r="DL46" s="11" t="s">
        <v>1125</v>
      </c>
      <c r="DM46" s="11" t="s">
        <v>1124</v>
      </c>
      <c r="DN46" s="11" t="s">
        <v>1124</v>
      </c>
      <c r="DO46" s="11" t="s">
        <v>1124</v>
      </c>
      <c r="DP46" s="11" t="s">
        <v>1124</v>
      </c>
      <c r="DQ46" s="11" t="s">
        <v>1125</v>
      </c>
      <c r="DR46" s="11" t="s">
        <v>1124</v>
      </c>
      <c r="DS46" s="11" t="s">
        <v>1124</v>
      </c>
      <c r="DT46" s="11" t="s">
        <v>1123</v>
      </c>
      <c r="DU46" s="11" t="s">
        <v>1124</v>
      </c>
      <c r="DV46" s="11" t="s">
        <v>1124</v>
      </c>
      <c r="DW46" s="11" t="s">
        <v>1124</v>
      </c>
      <c r="DX46" s="11" t="s">
        <v>1124</v>
      </c>
    </row>
    <row r="47" spans="1:251" ht="58" customHeight="1" x14ac:dyDescent="0.2">
      <c r="A47" s="42"/>
      <c r="B47" s="43" t="s">
        <v>2275</v>
      </c>
      <c r="C47" s="41" t="s">
        <v>1893</v>
      </c>
      <c r="D47" s="41" t="s">
        <v>2276</v>
      </c>
      <c r="E47" s="41" t="s">
        <v>1894</v>
      </c>
      <c r="F47" s="41" t="s">
        <v>1895</v>
      </c>
      <c r="G47" s="41"/>
      <c r="H47" s="41" t="s">
        <v>1896</v>
      </c>
      <c r="I47" s="41" t="s">
        <v>1897</v>
      </c>
      <c r="J47" s="41" t="s">
        <v>1898</v>
      </c>
      <c r="K47" s="41" t="s">
        <v>1899</v>
      </c>
      <c r="L47" s="41" t="s">
        <v>1900</v>
      </c>
      <c r="M47" s="41" t="s">
        <v>2277</v>
      </c>
      <c r="N47" s="41" t="s">
        <v>1901</v>
      </c>
      <c r="O47" s="41" t="s">
        <v>1902</v>
      </c>
      <c r="P47" s="41" t="s">
        <v>1903</v>
      </c>
      <c r="Q47" s="41" t="s">
        <v>1903</v>
      </c>
      <c r="R47" s="41" t="s">
        <v>2278</v>
      </c>
      <c r="S47" s="41" t="s">
        <v>1904</v>
      </c>
      <c r="T47" s="41" t="s">
        <v>1905</v>
      </c>
      <c r="U47" s="41" t="s">
        <v>1906</v>
      </c>
      <c r="V47" s="41" t="s">
        <v>1370</v>
      </c>
      <c r="W47" s="41" t="s">
        <v>1907</v>
      </c>
      <c r="X47" s="41" t="s">
        <v>1908</v>
      </c>
      <c r="Y47" s="41" t="s">
        <v>2279</v>
      </c>
      <c r="Z47" s="41" t="s">
        <v>1909</v>
      </c>
      <c r="AA47" s="41" t="s">
        <v>1910</v>
      </c>
      <c r="AB47" s="41" t="s">
        <v>1911</v>
      </c>
      <c r="AC47" s="41" t="s">
        <v>1912</v>
      </c>
      <c r="AD47" s="41" t="s">
        <v>1913</v>
      </c>
      <c r="AE47" s="41" t="s">
        <v>1914</v>
      </c>
      <c r="AF47" s="41" t="s">
        <v>1914</v>
      </c>
      <c r="AG47" s="41" t="s">
        <v>1915</v>
      </c>
      <c r="AH47" s="41" t="s">
        <v>1916</v>
      </c>
      <c r="AI47" s="41" t="s">
        <v>1917</v>
      </c>
      <c r="AJ47" s="41" t="s">
        <v>1918</v>
      </c>
      <c r="AK47" s="41" t="s">
        <v>1919</v>
      </c>
      <c r="AL47" s="41" t="s">
        <v>1919</v>
      </c>
      <c r="AM47" s="41" t="s">
        <v>1920</v>
      </c>
      <c r="AN47" s="41" t="s">
        <v>1381</v>
      </c>
      <c r="AO47" s="41" t="s">
        <v>2280</v>
      </c>
      <c r="AP47" s="41" t="s">
        <v>1384</v>
      </c>
      <c r="AQ47" s="41" t="s">
        <v>1384</v>
      </c>
      <c r="AR47" s="41" t="s">
        <v>1385</v>
      </c>
      <c r="AS47" s="41" t="s">
        <v>1386</v>
      </c>
      <c r="AT47" s="41" t="s">
        <v>1921</v>
      </c>
      <c r="AU47" s="41" t="s">
        <v>1922</v>
      </c>
      <c r="AV47" s="41" t="s">
        <v>1923</v>
      </c>
      <c r="AW47" s="41" t="s">
        <v>1241</v>
      </c>
      <c r="AX47" s="41" t="s">
        <v>1241</v>
      </c>
      <c r="AY47" s="41" t="s">
        <v>2281</v>
      </c>
      <c r="AZ47" s="41"/>
      <c r="BA47" s="41" t="s">
        <v>1392</v>
      </c>
      <c r="BB47" s="41" t="s">
        <v>2282</v>
      </c>
      <c r="BC47" s="41" t="s">
        <v>1924</v>
      </c>
      <c r="BD47" s="41" t="s">
        <v>2283</v>
      </c>
      <c r="BE47" s="41" t="s">
        <v>1925</v>
      </c>
      <c r="BF47" s="41" t="s">
        <v>1926</v>
      </c>
      <c r="BG47" s="41" t="s">
        <v>1927</v>
      </c>
      <c r="BH47" s="41" t="s">
        <v>1928</v>
      </c>
      <c r="BI47" s="41" t="s">
        <v>1928</v>
      </c>
      <c r="BJ47" s="41" t="s">
        <v>1929</v>
      </c>
      <c r="BK47" s="41" t="s">
        <v>1252</v>
      </c>
      <c r="BL47" s="41" t="s">
        <v>2284</v>
      </c>
      <c r="BM47" s="41" t="s">
        <v>1928</v>
      </c>
      <c r="BN47" s="41" t="s">
        <v>1930</v>
      </c>
      <c r="BO47" s="41" t="s">
        <v>2285</v>
      </c>
      <c r="BP47" s="41" t="s">
        <v>1930</v>
      </c>
      <c r="BQ47" s="41" t="s">
        <v>2286</v>
      </c>
      <c r="BR47" s="41" t="s">
        <v>1931</v>
      </c>
      <c r="BS47" s="41" t="s">
        <v>1931</v>
      </c>
      <c r="BT47" s="41" t="s">
        <v>1932</v>
      </c>
      <c r="BU47" s="41" t="s">
        <v>1933</v>
      </c>
      <c r="BV47" s="41" t="s">
        <v>1934</v>
      </c>
      <c r="BW47" s="41" t="s">
        <v>1935</v>
      </c>
      <c r="BX47" s="41" t="s">
        <v>1936</v>
      </c>
      <c r="BY47" s="41" t="s">
        <v>1936</v>
      </c>
      <c r="BZ47" s="41" t="s">
        <v>1937</v>
      </c>
      <c r="CA47" s="41" t="s">
        <v>1938</v>
      </c>
      <c r="CB47" s="41" t="s">
        <v>1938</v>
      </c>
      <c r="CC47" s="41" t="s">
        <v>1939</v>
      </c>
      <c r="CD47" s="41" t="s">
        <v>1265</v>
      </c>
      <c r="CE47" s="41" t="s">
        <v>1940</v>
      </c>
      <c r="CF47" s="41" t="s">
        <v>2287</v>
      </c>
      <c r="CG47" s="41" t="s">
        <v>1941</v>
      </c>
      <c r="CH47" s="11" t="s">
        <v>1416</v>
      </c>
      <c r="CI47" s="11" t="s">
        <v>1942</v>
      </c>
      <c r="CJ47" s="11" t="s">
        <v>1942</v>
      </c>
      <c r="CK47" s="11" t="s">
        <v>1943</v>
      </c>
      <c r="CL47" s="11" t="s">
        <v>1944</v>
      </c>
      <c r="CM47" s="11" t="s">
        <v>1945</v>
      </c>
      <c r="CN47" s="11" t="s">
        <v>1946</v>
      </c>
      <c r="CO47" s="11" t="s">
        <v>2288</v>
      </c>
      <c r="CP47" s="11" t="s">
        <v>1947</v>
      </c>
      <c r="CQ47" s="11" t="s">
        <v>2289</v>
      </c>
      <c r="CR47" s="11" t="s">
        <v>2381</v>
      </c>
      <c r="CS47" s="11" t="s">
        <v>2393</v>
      </c>
      <c r="CT47" s="11" t="s">
        <v>2413</v>
      </c>
      <c r="CU47" s="11" t="s">
        <v>2434</v>
      </c>
      <c r="CV47" s="11" t="s">
        <v>2444</v>
      </c>
      <c r="CW47" s="11" t="s">
        <v>2614</v>
      </c>
      <c r="CX47" s="11" t="s">
        <v>2475</v>
      </c>
      <c r="CY47" s="11" t="s">
        <v>2475</v>
      </c>
      <c r="CZ47" s="11" t="s">
        <v>2507</v>
      </c>
      <c r="DA47" s="11" t="s">
        <v>2519</v>
      </c>
      <c r="DB47" s="11" t="s">
        <v>2539</v>
      </c>
      <c r="DC47" s="11" t="s">
        <v>2556</v>
      </c>
      <c r="DD47" s="11" t="s">
        <v>2581</v>
      </c>
      <c r="DE47" s="11" t="s">
        <v>2650</v>
      </c>
      <c r="DF47" s="11" t="s">
        <v>2628</v>
      </c>
      <c r="DG47" s="11" t="s">
        <v>2638</v>
      </c>
      <c r="DH47" s="11" t="s">
        <v>2686</v>
      </c>
      <c r="DI47" s="11" t="s">
        <v>2680</v>
      </c>
      <c r="DJ47" s="11" t="s">
        <v>2708</v>
      </c>
      <c r="DK47" s="11" t="s">
        <v>2726</v>
      </c>
      <c r="DL47" s="11" t="s">
        <v>2742</v>
      </c>
      <c r="DM47" s="11" t="s">
        <v>2803</v>
      </c>
      <c r="DN47" s="11" t="s">
        <v>1895</v>
      </c>
      <c r="DO47" s="11" t="s">
        <v>1895</v>
      </c>
      <c r="DP47" s="11" t="s">
        <v>1895</v>
      </c>
      <c r="DQ47" s="11" t="s">
        <v>2830</v>
      </c>
      <c r="DR47" s="11" t="s">
        <v>2846</v>
      </c>
      <c r="DS47" s="11" t="s">
        <v>2846</v>
      </c>
      <c r="DT47" s="11" t="s">
        <v>2869</v>
      </c>
      <c r="DU47" s="11" t="s">
        <v>2887</v>
      </c>
      <c r="DV47" s="11" t="s">
        <v>1942</v>
      </c>
      <c r="DW47" s="11" t="s">
        <v>2887</v>
      </c>
      <c r="DX47" s="11" t="s">
        <v>2887</v>
      </c>
    </row>
    <row r="48" spans="1:251" ht="43" customHeight="1" x14ac:dyDescent="0.2">
      <c r="A48" s="42"/>
      <c r="B48" s="43" t="s">
        <v>1948</v>
      </c>
      <c r="C48" s="41" t="s">
        <v>347</v>
      </c>
      <c r="D48" s="41" t="s">
        <v>347</v>
      </c>
      <c r="E48" s="41" t="s">
        <v>347</v>
      </c>
      <c r="F48" s="41" t="s">
        <v>347</v>
      </c>
      <c r="G48" s="41" t="s">
        <v>347</v>
      </c>
      <c r="H48" s="41" t="s">
        <v>347</v>
      </c>
      <c r="I48" s="41" t="s">
        <v>347</v>
      </c>
      <c r="J48" s="41" t="s">
        <v>347</v>
      </c>
      <c r="K48" s="41" t="s">
        <v>347</v>
      </c>
      <c r="L48" s="41" t="s">
        <v>347</v>
      </c>
      <c r="M48" s="41" t="s">
        <v>347</v>
      </c>
      <c r="N48" s="41" t="s">
        <v>347</v>
      </c>
      <c r="O48" s="41" t="s">
        <v>1124</v>
      </c>
      <c r="P48" s="41" t="s">
        <v>347</v>
      </c>
      <c r="Q48" s="41" t="s">
        <v>347</v>
      </c>
      <c r="R48" s="41" t="s">
        <v>347</v>
      </c>
      <c r="S48" s="41" t="s">
        <v>347</v>
      </c>
      <c r="T48" s="41" t="s">
        <v>347</v>
      </c>
      <c r="U48" s="41" t="s">
        <v>347</v>
      </c>
      <c r="V48" s="41" t="s">
        <v>1124</v>
      </c>
      <c r="W48" s="41" t="s">
        <v>347</v>
      </c>
      <c r="X48" s="41" t="s">
        <v>347</v>
      </c>
      <c r="Y48" s="41" t="s">
        <v>1123</v>
      </c>
      <c r="Z48" s="41" t="s">
        <v>347</v>
      </c>
      <c r="AA48" s="41" t="s">
        <v>347</v>
      </c>
      <c r="AB48" s="41" t="s">
        <v>347</v>
      </c>
      <c r="AC48" s="41" t="s">
        <v>1123</v>
      </c>
      <c r="AD48" s="41" t="s">
        <v>347</v>
      </c>
      <c r="AE48" s="41" t="s">
        <v>347</v>
      </c>
      <c r="AF48" s="41" t="s">
        <v>347</v>
      </c>
      <c r="AG48" s="41" t="s">
        <v>347</v>
      </c>
      <c r="AH48" s="41" t="s">
        <v>347</v>
      </c>
      <c r="AI48" s="41" t="s">
        <v>347</v>
      </c>
      <c r="AJ48" s="41" t="s">
        <v>347</v>
      </c>
      <c r="AK48" s="41" t="s">
        <v>347</v>
      </c>
      <c r="AL48" s="41" t="s">
        <v>347</v>
      </c>
      <c r="AM48" s="41" t="s">
        <v>347</v>
      </c>
      <c r="AN48" s="41" t="s">
        <v>347</v>
      </c>
      <c r="AO48" s="41" t="s">
        <v>1123</v>
      </c>
      <c r="AP48" s="41" t="s">
        <v>347</v>
      </c>
      <c r="AQ48" s="41" t="s">
        <v>347</v>
      </c>
      <c r="AR48" s="41" t="s">
        <v>347</v>
      </c>
      <c r="AS48" s="41" t="s">
        <v>347</v>
      </c>
      <c r="AT48" s="41" t="s">
        <v>347</v>
      </c>
      <c r="AU48" s="41" t="s">
        <v>347</v>
      </c>
      <c r="AV48" s="41" t="s">
        <v>1124</v>
      </c>
      <c r="AW48" s="41" t="s">
        <v>347</v>
      </c>
      <c r="AX48" s="41" t="s">
        <v>347</v>
      </c>
      <c r="AY48" s="41" t="s">
        <v>347</v>
      </c>
      <c r="AZ48" s="41" t="s">
        <v>347</v>
      </c>
      <c r="BA48" s="41" t="s">
        <v>1124</v>
      </c>
      <c r="BB48" s="41" t="s">
        <v>1124</v>
      </c>
      <c r="BC48" s="41" t="s">
        <v>347</v>
      </c>
      <c r="BD48" s="41" t="s">
        <v>1123</v>
      </c>
      <c r="BE48" s="41" t="s">
        <v>347</v>
      </c>
      <c r="BF48" s="41" t="s">
        <v>347</v>
      </c>
      <c r="BG48" s="41" t="s">
        <v>1123</v>
      </c>
      <c r="BH48" s="41" t="s">
        <v>347</v>
      </c>
      <c r="BI48" s="41" t="s">
        <v>347</v>
      </c>
      <c r="BJ48" s="41" t="s">
        <v>347</v>
      </c>
      <c r="BK48" s="41" t="s">
        <v>347</v>
      </c>
      <c r="BL48" s="41" t="s">
        <v>1123</v>
      </c>
      <c r="BM48" s="41" t="s">
        <v>347</v>
      </c>
      <c r="BN48" s="41" t="s">
        <v>1123</v>
      </c>
      <c r="BO48" s="41" t="s">
        <v>347</v>
      </c>
      <c r="BP48" s="41" t="s">
        <v>1123</v>
      </c>
      <c r="BQ48" s="41" t="s">
        <v>347</v>
      </c>
      <c r="BR48" s="41" t="s">
        <v>347</v>
      </c>
      <c r="BS48" s="41" t="s">
        <v>347</v>
      </c>
      <c r="BT48" s="41" t="s">
        <v>1123</v>
      </c>
      <c r="BU48" s="41" t="s">
        <v>347</v>
      </c>
      <c r="BV48" s="41" t="s">
        <v>347</v>
      </c>
      <c r="BW48" s="41" t="s">
        <v>1123</v>
      </c>
      <c r="BX48" s="41" t="s">
        <v>347</v>
      </c>
      <c r="BY48" s="41" t="s">
        <v>347</v>
      </c>
      <c r="BZ48" s="41" t="s">
        <v>1123</v>
      </c>
      <c r="CA48" s="41" t="s">
        <v>347</v>
      </c>
      <c r="CB48" s="41" t="s">
        <v>347</v>
      </c>
      <c r="CC48" s="41" t="s">
        <v>1123</v>
      </c>
      <c r="CD48" s="41" t="s">
        <v>347</v>
      </c>
      <c r="CE48" s="41" t="s">
        <v>347</v>
      </c>
      <c r="CF48" s="11" t="s">
        <v>347</v>
      </c>
      <c r="CG48" s="11" t="s">
        <v>347</v>
      </c>
      <c r="CH48" s="11" t="s">
        <v>347</v>
      </c>
      <c r="CI48" s="11" t="s">
        <v>347</v>
      </c>
      <c r="CJ48" s="11" t="s">
        <v>347</v>
      </c>
      <c r="CK48" s="11" t="s">
        <v>1123</v>
      </c>
      <c r="CL48" s="11" t="s">
        <v>347</v>
      </c>
      <c r="CM48" s="11" t="s">
        <v>347</v>
      </c>
      <c r="CN48" s="11" t="s">
        <v>347</v>
      </c>
      <c r="CO48" s="11" t="s">
        <v>347</v>
      </c>
      <c r="CP48" s="11" t="s">
        <v>347</v>
      </c>
      <c r="CQ48" s="11" t="s">
        <v>1124</v>
      </c>
      <c r="CR48" s="11" t="s">
        <v>347</v>
      </c>
      <c r="CS48" s="11" t="s">
        <v>347</v>
      </c>
      <c r="CT48" s="11" t="s">
        <v>1123</v>
      </c>
      <c r="CU48" s="11" t="s">
        <v>1125</v>
      </c>
      <c r="CV48" s="11" t="s">
        <v>1123</v>
      </c>
      <c r="CW48" s="11" t="s">
        <v>347</v>
      </c>
      <c r="CX48" s="11" t="s">
        <v>347</v>
      </c>
      <c r="CY48" s="11" t="s">
        <v>347</v>
      </c>
      <c r="CZ48" s="11" t="s">
        <v>347</v>
      </c>
      <c r="DA48" s="11" t="s">
        <v>347</v>
      </c>
      <c r="DB48" s="11" t="s">
        <v>347</v>
      </c>
      <c r="DC48" s="11" t="s">
        <v>347</v>
      </c>
      <c r="DD48" s="11" t="s">
        <v>1123</v>
      </c>
      <c r="DE48" s="11" t="s">
        <v>1123</v>
      </c>
      <c r="DF48" s="11" t="s">
        <v>347</v>
      </c>
      <c r="DG48" s="11" t="s">
        <v>347</v>
      </c>
      <c r="DH48" s="11" t="s">
        <v>1123</v>
      </c>
      <c r="DI48" s="11" t="s">
        <v>1123</v>
      </c>
      <c r="DJ48" s="11" t="s">
        <v>1123</v>
      </c>
      <c r="DK48" s="11" t="s">
        <v>347</v>
      </c>
      <c r="DL48" s="11" t="s">
        <v>1123</v>
      </c>
      <c r="DM48" s="11" t="s">
        <v>347</v>
      </c>
      <c r="DN48" s="11" t="s">
        <v>347</v>
      </c>
      <c r="DO48" s="11" t="s">
        <v>347</v>
      </c>
      <c r="DP48" s="11" t="s">
        <v>347</v>
      </c>
      <c r="DQ48" s="11" t="s">
        <v>1123</v>
      </c>
      <c r="DR48" s="11" t="s">
        <v>347</v>
      </c>
      <c r="DS48" s="11" t="s">
        <v>347</v>
      </c>
      <c r="DT48" s="11" t="s">
        <v>1123</v>
      </c>
      <c r="DU48" s="11" t="s">
        <v>347</v>
      </c>
      <c r="DV48" s="11" t="s">
        <v>347</v>
      </c>
      <c r="DW48" s="11" t="s">
        <v>347</v>
      </c>
      <c r="DX48" s="11" t="s">
        <v>347</v>
      </c>
    </row>
    <row r="49" spans="1:251" ht="61" customHeight="1" x14ac:dyDescent="0.2">
      <c r="A49" s="42"/>
      <c r="B49" s="43" t="s">
        <v>2290</v>
      </c>
      <c r="D49" s="41"/>
      <c r="G49" s="41"/>
      <c r="M49" s="41"/>
      <c r="O49" s="41" t="s">
        <v>1949</v>
      </c>
      <c r="R49" s="41"/>
      <c r="V49" s="41" t="s">
        <v>1950</v>
      </c>
      <c r="Y49" s="41" t="s">
        <v>2291</v>
      </c>
      <c r="AC49" s="41" t="s">
        <v>2292</v>
      </c>
      <c r="AL49" s="41"/>
      <c r="AO49" s="11" t="s">
        <v>2293</v>
      </c>
      <c r="AV49" s="41" t="s">
        <v>1951</v>
      </c>
      <c r="AZ49" s="41"/>
      <c r="BA49" s="41" t="s">
        <v>2294</v>
      </c>
      <c r="BB49" s="11" t="s">
        <v>2295</v>
      </c>
      <c r="BD49" s="11" t="s">
        <v>2296</v>
      </c>
      <c r="BF49" s="41"/>
      <c r="BG49" s="41" t="s">
        <v>1952</v>
      </c>
      <c r="BL49" s="11" t="s">
        <v>2297</v>
      </c>
      <c r="BN49" s="41" t="s">
        <v>1953</v>
      </c>
      <c r="BO49" s="41"/>
      <c r="BP49" s="41" t="s">
        <v>1953</v>
      </c>
      <c r="BQ49" s="41"/>
      <c r="BT49" s="41" t="s">
        <v>1954</v>
      </c>
      <c r="BW49" s="41" t="s">
        <v>2298</v>
      </c>
      <c r="BZ49" s="41" t="s">
        <v>1955</v>
      </c>
      <c r="CC49" s="41" t="s">
        <v>1956</v>
      </c>
      <c r="CK49" s="11" t="s">
        <v>1957</v>
      </c>
      <c r="CQ49" s="11" t="s">
        <v>2299</v>
      </c>
      <c r="CT49" s="11" t="s">
        <v>2414</v>
      </c>
      <c r="CU49" s="11" t="s">
        <v>2608</v>
      </c>
      <c r="CV49" s="11" t="s">
        <v>2414</v>
      </c>
      <c r="DD49" s="11" t="s">
        <v>2582</v>
      </c>
      <c r="DE49" s="11" t="s">
        <v>2594</v>
      </c>
      <c r="DH49" s="11" t="s">
        <v>1957</v>
      </c>
      <c r="DI49" s="11" t="s">
        <v>2682</v>
      </c>
      <c r="DJ49" s="11" t="s">
        <v>2709</v>
      </c>
      <c r="DL49" s="11" t="s">
        <v>2743</v>
      </c>
      <c r="DQ49" s="11" t="s">
        <v>2831</v>
      </c>
      <c r="DT49" s="11" t="s">
        <v>2682</v>
      </c>
    </row>
    <row r="50" spans="1:251" ht="46" customHeight="1" x14ac:dyDescent="0.2">
      <c r="A50" s="42"/>
      <c r="B50" s="43" t="s">
        <v>1958</v>
      </c>
      <c r="C50" s="41" t="s">
        <v>347</v>
      </c>
      <c r="D50" s="41" t="s">
        <v>347</v>
      </c>
      <c r="E50" s="41" t="s">
        <v>347</v>
      </c>
      <c r="F50" s="41" t="s">
        <v>347</v>
      </c>
      <c r="G50" s="41" t="s">
        <v>347</v>
      </c>
      <c r="H50" s="41" t="s">
        <v>347</v>
      </c>
      <c r="I50" s="41" t="s">
        <v>347</v>
      </c>
      <c r="J50" s="41" t="s">
        <v>347</v>
      </c>
      <c r="K50" s="41" t="s">
        <v>347</v>
      </c>
      <c r="L50" s="41" t="s">
        <v>347</v>
      </c>
      <c r="M50" s="41" t="s">
        <v>347</v>
      </c>
      <c r="N50" s="41" t="s">
        <v>347</v>
      </c>
      <c r="O50" s="41" t="s">
        <v>347</v>
      </c>
      <c r="P50" s="41" t="s">
        <v>347</v>
      </c>
      <c r="Q50" s="41" t="s">
        <v>347</v>
      </c>
      <c r="R50" s="41" t="s">
        <v>347</v>
      </c>
      <c r="S50" s="41" t="s">
        <v>347</v>
      </c>
      <c r="T50" s="41" t="s">
        <v>347</v>
      </c>
      <c r="U50" s="41" t="s">
        <v>347</v>
      </c>
      <c r="V50" s="41" t="s">
        <v>347</v>
      </c>
      <c r="W50" s="41" t="s">
        <v>347</v>
      </c>
      <c r="X50" s="41" t="s">
        <v>347</v>
      </c>
      <c r="Y50" s="41" t="s">
        <v>1124</v>
      </c>
      <c r="Z50" s="41" t="s">
        <v>347</v>
      </c>
      <c r="AA50" s="41" t="s">
        <v>347</v>
      </c>
      <c r="AB50" s="41" t="s">
        <v>347</v>
      </c>
      <c r="AC50" s="41" t="s">
        <v>1124</v>
      </c>
      <c r="AD50" s="41" t="s">
        <v>347</v>
      </c>
      <c r="AE50" s="41" t="s">
        <v>347</v>
      </c>
      <c r="AF50" s="41" t="s">
        <v>347</v>
      </c>
      <c r="AG50" s="41" t="s">
        <v>347</v>
      </c>
      <c r="AH50" s="41" t="s">
        <v>347</v>
      </c>
      <c r="AI50" s="41" t="s">
        <v>347</v>
      </c>
      <c r="AJ50" s="41" t="s">
        <v>347</v>
      </c>
      <c r="AK50" s="41" t="s">
        <v>347</v>
      </c>
      <c r="AL50" s="41" t="s">
        <v>347</v>
      </c>
      <c r="AM50" s="41" t="s">
        <v>347</v>
      </c>
      <c r="AN50" s="41" t="s">
        <v>347</v>
      </c>
      <c r="AO50" s="41" t="s">
        <v>1124</v>
      </c>
      <c r="AP50" s="41" t="s">
        <v>347</v>
      </c>
      <c r="AQ50" s="41" t="s">
        <v>347</v>
      </c>
      <c r="AR50" s="41" t="s">
        <v>347</v>
      </c>
      <c r="AS50" s="41" t="s">
        <v>347</v>
      </c>
      <c r="AT50" s="41" t="s">
        <v>347</v>
      </c>
      <c r="AU50" s="41" t="s">
        <v>347</v>
      </c>
      <c r="AV50" s="41" t="s">
        <v>347</v>
      </c>
      <c r="AW50" s="41" t="s">
        <v>347</v>
      </c>
      <c r="AX50" s="41" t="s">
        <v>347</v>
      </c>
      <c r="AY50" s="41" t="s">
        <v>347</v>
      </c>
      <c r="AZ50" s="41" t="s">
        <v>347</v>
      </c>
      <c r="BA50" s="41" t="s">
        <v>347</v>
      </c>
      <c r="BB50" s="41" t="s">
        <v>347</v>
      </c>
      <c r="BC50" s="41" t="s">
        <v>347</v>
      </c>
      <c r="BD50" s="41" t="s">
        <v>1124</v>
      </c>
      <c r="BE50" s="41" t="s">
        <v>347</v>
      </c>
      <c r="BF50" s="41" t="s">
        <v>347</v>
      </c>
      <c r="BG50" s="41" t="s">
        <v>1124</v>
      </c>
      <c r="BH50" s="41" t="s">
        <v>347</v>
      </c>
      <c r="BI50" s="41" t="s">
        <v>347</v>
      </c>
      <c r="BJ50" s="41" t="s">
        <v>347</v>
      </c>
      <c r="BK50" s="41" t="s">
        <v>347</v>
      </c>
      <c r="BL50" s="41" t="s">
        <v>1124</v>
      </c>
      <c r="BM50" s="41" t="s">
        <v>347</v>
      </c>
      <c r="BN50" s="41" t="s">
        <v>1124</v>
      </c>
      <c r="BO50" s="41" t="s">
        <v>347</v>
      </c>
      <c r="BP50" s="41" t="s">
        <v>1124</v>
      </c>
      <c r="BQ50" s="41" t="s">
        <v>347</v>
      </c>
      <c r="BR50" s="41" t="s">
        <v>347</v>
      </c>
      <c r="BS50" s="41" t="s">
        <v>347</v>
      </c>
      <c r="BT50" s="41" t="s">
        <v>1124</v>
      </c>
      <c r="BU50" s="41" t="s">
        <v>347</v>
      </c>
      <c r="BV50" s="41" t="s">
        <v>347</v>
      </c>
      <c r="BW50" s="41" t="s">
        <v>1124</v>
      </c>
      <c r="BX50" s="41" t="s">
        <v>347</v>
      </c>
      <c r="BY50" s="41" t="s">
        <v>347</v>
      </c>
      <c r="BZ50" s="41" t="s">
        <v>1124</v>
      </c>
      <c r="CA50" s="41" t="s">
        <v>347</v>
      </c>
      <c r="CB50" s="41" t="s">
        <v>347</v>
      </c>
      <c r="CC50" s="41" t="s">
        <v>1124</v>
      </c>
      <c r="CD50" s="41" t="s">
        <v>347</v>
      </c>
      <c r="CE50" s="41" t="s">
        <v>347</v>
      </c>
      <c r="CF50" s="11" t="s">
        <v>347</v>
      </c>
      <c r="CG50" s="11" t="s">
        <v>347</v>
      </c>
      <c r="CH50" s="11" t="s">
        <v>347</v>
      </c>
      <c r="CI50" s="11" t="s">
        <v>347</v>
      </c>
      <c r="CJ50" s="11" t="s">
        <v>347</v>
      </c>
      <c r="CK50" s="11" t="s">
        <v>1124</v>
      </c>
      <c r="CL50" s="11" t="s">
        <v>347</v>
      </c>
      <c r="CM50" s="11" t="s">
        <v>347</v>
      </c>
      <c r="CN50" s="11" t="s">
        <v>347</v>
      </c>
      <c r="CO50" s="11" t="s">
        <v>347</v>
      </c>
      <c r="CP50" s="11" t="s">
        <v>347</v>
      </c>
      <c r="CQ50" s="11" t="s">
        <v>347</v>
      </c>
      <c r="CR50" s="11" t="s">
        <v>347</v>
      </c>
      <c r="CS50" s="11" t="s">
        <v>347</v>
      </c>
      <c r="CT50" s="11" t="s">
        <v>1124</v>
      </c>
      <c r="CU50" s="11" t="s">
        <v>1124</v>
      </c>
      <c r="CV50" s="11" t="s">
        <v>1124</v>
      </c>
      <c r="CW50" s="11" t="s">
        <v>347</v>
      </c>
      <c r="CX50" s="11" t="s">
        <v>347</v>
      </c>
      <c r="CY50" s="11" t="s">
        <v>347</v>
      </c>
      <c r="CZ50" s="11" t="s">
        <v>347</v>
      </c>
      <c r="DA50" s="11" t="s">
        <v>347</v>
      </c>
      <c r="DB50" s="11" t="s">
        <v>347</v>
      </c>
      <c r="DC50" s="11" t="s">
        <v>347</v>
      </c>
      <c r="DD50" s="11" t="s">
        <v>1124</v>
      </c>
      <c r="DE50" s="11" t="s">
        <v>1124</v>
      </c>
      <c r="DF50" s="11" t="s">
        <v>347</v>
      </c>
      <c r="DG50" s="11" t="s">
        <v>347</v>
      </c>
      <c r="DH50" s="11" t="s">
        <v>1124</v>
      </c>
      <c r="DI50" s="11" t="s">
        <v>1124</v>
      </c>
      <c r="DJ50" s="11" t="s">
        <v>1124</v>
      </c>
      <c r="DK50" s="11" t="s">
        <v>347</v>
      </c>
      <c r="DL50" s="11" t="s">
        <v>1124</v>
      </c>
      <c r="DM50" s="11" t="s">
        <v>347</v>
      </c>
      <c r="DN50" s="11" t="s">
        <v>347</v>
      </c>
      <c r="DO50" s="11" t="s">
        <v>347</v>
      </c>
      <c r="DP50" s="11" t="s">
        <v>347</v>
      </c>
      <c r="DQ50" s="11" t="s">
        <v>1124</v>
      </c>
      <c r="DR50" s="11" t="s">
        <v>347</v>
      </c>
      <c r="DS50" s="11" t="s">
        <v>347</v>
      </c>
      <c r="DT50" s="11" t="s">
        <v>1124</v>
      </c>
      <c r="DU50" s="11" t="s">
        <v>347</v>
      </c>
      <c r="DV50" s="11" t="s">
        <v>347</v>
      </c>
      <c r="DW50" s="11" t="s">
        <v>347</v>
      </c>
      <c r="DX50" s="11" t="s">
        <v>347</v>
      </c>
    </row>
    <row r="51" spans="1:251" ht="77.5" customHeight="1" x14ac:dyDescent="0.2">
      <c r="A51" s="42"/>
      <c r="B51" s="43" t="s">
        <v>2300</v>
      </c>
      <c r="D51" s="41"/>
      <c r="G51" s="41"/>
      <c r="Y51" s="41" t="s">
        <v>2301</v>
      </c>
      <c r="AC51" s="41" t="s">
        <v>1959</v>
      </c>
      <c r="AL51" s="41"/>
      <c r="AO51" s="11" t="s">
        <v>2302</v>
      </c>
      <c r="BA51" s="41"/>
      <c r="BD51" s="11" t="s">
        <v>2303</v>
      </c>
      <c r="BG51" s="41" t="s">
        <v>1960</v>
      </c>
      <c r="BL51" s="11" t="s">
        <v>2304</v>
      </c>
      <c r="BN51" s="41" t="s">
        <v>1961</v>
      </c>
      <c r="BO51" s="41"/>
      <c r="BP51" s="41" t="s">
        <v>1962</v>
      </c>
      <c r="BQ51" s="41"/>
      <c r="BT51" s="41" t="s">
        <v>1963</v>
      </c>
      <c r="BW51" s="41" t="s">
        <v>1964</v>
      </c>
      <c r="BZ51" s="41" t="s">
        <v>1965</v>
      </c>
      <c r="CC51" s="41" t="s">
        <v>1966</v>
      </c>
      <c r="CK51" s="11" t="s">
        <v>1967</v>
      </c>
      <c r="CT51" s="11" t="s">
        <v>2415</v>
      </c>
      <c r="CU51" s="11" t="s">
        <v>2609</v>
      </c>
      <c r="CV51" s="11" t="s">
        <v>2445</v>
      </c>
      <c r="DD51" s="11" t="s">
        <v>2583</v>
      </c>
      <c r="DE51" s="11" t="s">
        <v>2595</v>
      </c>
      <c r="DH51" s="11" t="s">
        <v>2687</v>
      </c>
      <c r="DI51" s="11" t="s">
        <v>2683</v>
      </c>
      <c r="DJ51" s="11" t="s">
        <v>2710</v>
      </c>
      <c r="DL51" s="11" t="s">
        <v>2744</v>
      </c>
      <c r="DQ51" s="11" t="s">
        <v>2832</v>
      </c>
      <c r="DT51" s="11" t="s">
        <v>2870</v>
      </c>
    </row>
    <row r="52" spans="1:251" ht="15" customHeight="1" x14ac:dyDescent="0.2">
      <c r="A52" s="42"/>
      <c r="B52" s="43" t="s">
        <v>1968</v>
      </c>
      <c r="C52" s="49" t="s">
        <v>80</v>
      </c>
      <c r="D52" s="49" t="s">
        <v>80</v>
      </c>
      <c r="E52" s="49" t="s">
        <v>80</v>
      </c>
      <c r="F52" s="49" t="s">
        <v>80</v>
      </c>
      <c r="G52" s="49" t="s">
        <v>56</v>
      </c>
      <c r="H52" s="49" t="s">
        <v>56</v>
      </c>
      <c r="I52" s="49" t="s">
        <v>80</v>
      </c>
      <c r="J52" s="49" t="s">
        <v>80</v>
      </c>
      <c r="K52" s="49" t="s">
        <v>80</v>
      </c>
      <c r="L52" s="49" t="s">
        <v>80</v>
      </c>
      <c r="M52" s="49" t="s">
        <v>80</v>
      </c>
      <c r="N52" s="49" t="s">
        <v>80</v>
      </c>
      <c r="O52" s="49" t="s">
        <v>80</v>
      </c>
      <c r="P52" s="49" t="s">
        <v>80</v>
      </c>
      <c r="Q52" s="49" t="s">
        <v>80</v>
      </c>
      <c r="R52" s="49" t="s">
        <v>80</v>
      </c>
      <c r="S52" s="49" t="s">
        <v>80</v>
      </c>
      <c r="T52" s="49" t="s">
        <v>80</v>
      </c>
      <c r="U52" s="49" t="s">
        <v>80</v>
      </c>
      <c r="V52" s="49" t="s">
        <v>80</v>
      </c>
      <c r="W52" s="49" t="s">
        <v>80</v>
      </c>
      <c r="X52" s="49" t="s">
        <v>80</v>
      </c>
      <c r="Y52" s="49" t="s">
        <v>56</v>
      </c>
      <c r="Z52" s="49" t="s">
        <v>80</v>
      </c>
      <c r="AA52" s="49" t="s">
        <v>80</v>
      </c>
      <c r="AB52" s="49" t="s">
        <v>80</v>
      </c>
      <c r="AC52" s="49" t="s">
        <v>56</v>
      </c>
      <c r="AD52" s="49" t="s">
        <v>80</v>
      </c>
      <c r="AE52" s="49" t="s">
        <v>80</v>
      </c>
      <c r="AF52" s="49" t="s">
        <v>80</v>
      </c>
      <c r="AG52" s="49" t="s">
        <v>80</v>
      </c>
      <c r="AH52" s="49" t="s">
        <v>80</v>
      </c>
      <c r="AI52" s="49" t="s">
        <v>80</v>
      </c>
      <c r="AJ52" s="49" t="s">
        <v>80</v>
      </c>
      <c r="AK52" s="49" t="s">
        <v>80</v>
      </c>
      <c r="AL52" s="49" t="s">
        <v>80</v>
      </c>
      <c r="AM52" s="49" t="s">
        <v>80</v>
      </c>
      <c r="AN52" s="49" t="s">
        <v>80</v>
      </c>
      <c r="AO52" s="49" t="s">
        <v>56</v>
      </c>
      <c r="AP52" s="49" t="s">
        <v>80</v>
      </c>
      <c r="AQ52" s="49" t="s">
        <v>80</v>
      </c>
      <c r="AR52" s="49" t="s">
        <v>80</v>
      </c>
      <c r="AS52" s="49" t="s">
        <v>80</v>
      </c>
      <c r="AT52" s="49" t="s">
        <v>80</v>
      </c>
      <c r="AU52" s="49" t="s">
        <v>80</v>
      </c>
      <c r="AV52" s="49" t="s">
        <v>80</v>
      </c>
      <c r="AW52" s="49" t="s">
        <v>80</v>
      </c>
      <c r="AX52" s="49" t="s">
        <v>80</v>
      </c>
      <c r="AY52" s="49" t="s">
        <v>80</v>
      </c>
      <c r="AZ52" s="49" t="s">
        <v>80</v>
      </c>
      <c r="BA52" s="49" t="s">
        <v>80</v>
      </c>
      <c r="BB52" s="49" t="s">
        <v>80</v>
      </c>
      <c r="BC52" s="49" t="s">
        <v>80</v>
      </c>
      <c r="BD52" s="49" t="s">
        <v>56</v>
      </c>
      <c r="BE52" s="49" t="s">
        <v>80</v>
      </c>
      <c r="BF52" s="49" t="s">
        <v>89</v>
      </c>
      <c r="BG52" s="49" t="s">
        <v>56</v>
      </c>
      <c r="BH52" s="49" t="s">
        <v>80</v>
      </c>
      <c r="BI52" s="49" t="s">
        <v>80</v>
      </c>
      <c r="BJ52" s="49" t="s">
        <v>80</v>
      </c>
      <c r="BK52" s="49" t="s">
        <v>80</v>
      </c>
      <c r="BL52" s="49" t="s">
        <v>56</v>
      </c>
      <c r="BM52" s="49" t="s">
        <v>80</v>
      </c>
      <c r="BN52" s="49" t="s">
        <v>56</v>
      </c>
      <c r="BO52" s="49" t="s">
        <v>80</v>
      </c>
      <c r="BP52" s="49" t="s">
        <v>56</v>
      </c>
      <c r="BQ52" s="49" t="s">
        <v>80</v>
      </c>
      <c r="BR52" s="49" t="s">
        <v>80</v>
      </c>
      <c r="BS52" s="49" t="s">
        <v>80</v>
      </c>
      <c r="BT52" s="49" t="s">
        <v>56</v>
      </c>
      <c r="BU52" s="49" t="s">
        <v>80</v>
      </c>
      <c r="BV52" s="49" t="s">
        <v>80</v>
      </c>
      <c r="BW52" s="49" t="s">
        <v>56</v>
      </c>
      <c r="BX52" s="49" t="s">
        <v>80</v>
      </c>
      <c r="BY52" s="49" t="s">
        <v>80</v>
      </c>
      <c r="BZ52" s="49" t="s">
        <v>56</v>
      </c>
      <c r="CA52" s="49" t="s">
        <v>80</v>
      </c>
      <c r="CB52" s="49" t="s">
        <v>80</v>
      </c>
      <c r="CC52" s="49" t="s">
        <v>56</v>
      </c>
      <c r="CD52" s="49" t="s">
        <v>80</v>
      </c>
      <c r="CE52" s="49" t="s">
        <v>80</v>
      </c>
      <c r="CF52" s="49" t="s">
        <v>80</v>
      </c>
      <c r="CG52" s="49" t="s">
        <v>80</v>
      </c>
      <c r="CH52" s="49" t="s">
        <v>80</v>
      </c>
      <c r="CI52" s="49" t="s">
        <v>80</v>
      </c>
      <c r="CJ52" s="49" t="s">
        <v>80</v>
      </c>
      <c r="CK52" s="49" t="s">
        <v>56</v>
      </c>
      <c r="CL52" s="49" t="s">
        <v>80</v>
      </c>
      <c r="CM52" s="49" t="s">
        <v>80</v>
      </c>
      <c r="CN52" s="49" t="s">
        <v>80</v>
      </c>
      <c r="CO52" s="49" t="s">
        <v>80</v>
      </c>
      <c r="CP52" s="49" t="s">
        <v>80</v>
      </c>
      <c r="CQ52" s="49" t="s">
        <v>89</v>
      </c>
      <c r="CR52" s="49" t="s">
        <v>80</v>
      </c>
      <c r="CS52" s="49" t="s">
        <v>80</v>
      </c>
      <c r="CT52" s="49" t="s">
        <v>56</v>
      </c>
      <c r="CU52" s="49" t="s">
        <v>56</v>
      </c>
      <c r="CV52" s="49" t="s">
        <v>56</v>
      </c>
      <c r="CW52" s="49" t="s">
        <v>80</v>
      </c>
      <c r="CX52" s="49" t="s">
        <v>80</v>
      </c>
      <c r="CY52" s="49" t="s">
        <v>80</v>
      </c>
      <c r="CZ52" s="49" t="s">
        <v>80</v>
      </c>
      <c r="DA52" s="49" t="s">
        <v>80</v>
      </c>
      <c r="DB52" s="49" t="s">
        <v>80</v>
      </c>
      <c r="DC52" s="49" t="s">
        <v>80</v>
      </c>
      <c r="DD52" s="49" t="s">
        <v>56</v>
      </c>
      <c r="DE52" s="49" t="s">
        <v>56</v>
      </c>
      <c r="DF52" s="49" t="s">
        <v>80</v>
      </c>
      <c r="DG52" s="49" t="s">
        <v>80</v>
      </c>
      <c r="DH52" s="49" t="s">
        <v>56</v>
      </c>
      <c r="DI52" s="49" t="s">
        <v>56</v>
      </c>
      <c r="DJ52" s="49" t="s">
        <v>56</v>
      </c>
      <c r="DK52" s="49" t="s">
        <v>80</v>
      </c>
      <c r="DL52" s="49" t="s">
        <v>56</v>
      </c>
      <c r="DM52" s="49" t="s">
        <v>80</v>
      </c>
      <c r="DN52" s="49" t="s">
        <v>80</v>
      </c>
      <c r="DO52" s="49" t="s">
        <v>80</v>
      </c>
      <c r="DP52" s="49" t="s">
        <v>80</v>
      </c>
      <c r="DQ52" s="49" t="s">
        <v>56</v>
      </c>
      <c r="DR52" s="49" t="s">
        <v>80</v>
      </c>
      <c r="DS52" s="49" t="s">
        <v>80</v>
      </c>
      <c r="DT52" s="49" t="s">
        <v>56</v>
      </c>
      <c r="DU52" s="49" t="s">
        <v>80</v>
      </c>
      <c r="DV52" s="49" t="s">
        <v>80</v>
      </c>
      <c r="DW52" s="49" t="s">
        <v>80</v>
      </c>
      <c r="DX52" s="49" t="s">
        <v>80</v>
      </c>
      <c r="DY52" s="49" t="s">
        <v>3</v>
      </c>
      <c r="DZ52" s="49" t="s">
        <v>3</v>
      </c>
      <c r="EA52" s="49" t="s">
        <v>3</v>
      </c>
      <c r="EB52" s="49" t="s">
        <v>3</v>
      </c>
      <c r="EC52" s="49" t="s">
        <v>3</v>
      </c>
      <c r="ED52" s="49" t="s">
        <v>3</v>
      </c>
      <c r="EE52" s="49" t="s">
        <v>3</v>
      </c>
      <c r="EF52" s="49" t="s">
        <v>3</v>
      </c>
      <c r="EG52" s="49" t="s">
        <v>3</v>
      </c>
      <c r="EH52" s="49" t="s">
        <v>3</v>
      </c>
      <c r="EI52" s="49" t="s">
        <v>3</v>
      </c>
      <c r="EJ52" s="49" t="s">
        <v>3</v>
      </c>
      <c r="EK52" s="49" t="s">
        <v>3</v>
      </c>
      <c r="EL52" s="49" t="s">
        <v>3</v>
      </c>
      <c r="EM52" s="49" t="s">
        <v>3</v>
      </c>
      <c r="EN52" s="49" t="s">
        <v>3</v>
      </c>
      <c r="EO52" s="49" t="s">
        <v>3</v>
      </c>
      <c r="EP52" s="49" t="s">
        <v>3</v>
      </c>
      <c r="EQ52" s="49" t="s">
        <v>3</v>
      </c>
      <c r="ER52" s="49" t="s">
        <v>3</v>
      </c>
      <c r="ES52" s="49" t="s">
        <v>3</v>
      </c>
      <c r="ET52" s="49" t="s">
        <v>3</v>
      </c>
      <c r="EU52" s="49" t="s">
        <v>3</v>
      </c>
      <c r="EV52" s="49" t="s">
        <v>3</v>
      </c>
      <c r="EW52" s="49" t="s">
        <v>3</v>
      </c>
      <c r="EX52" s="49" t="s">
        <v>3</v>
      </c>
      <c r="EY52" s="49" t="s">
        <v>3</v>
      </c>
      <c r="EZ52" s="49" t="s">
        <v>3</v>
      </c>
      <c r="FA52" s="49" t="s">
        <v>3</v>
      </c>
      <c r="FB52" s="49" t="s">
        <v>3</v>
      </c>
      <c r="FC52" s="49" t="s">
        <v>3</v>
      </c>
      <c r="FD52" s="49" t="s">
        <v>3</v>
      </c>
      <c r="FE52" s="49" t="s">
        <v>3</v>
      </c>
      <c r="FF52" s="49" t="s">
        <v>3</v>
      </c>
      <c r="FG52" s="49" t="s">
        <v>3</v>
      </c>
      <c r="FH52" s="49" t="s">
        <v>3</v>
      </c>
      <c r="FI52" s="49" t="s">
        <v>3</v>
      </c>
      <c r="FJ52" s="49" t="s">
        <v>3</v>
      </c>
      <c r="FK52" s="49" t="s">
        <v>3</v>
      </c>
      <c r="FL52" s="49" t="s">
        <v>3</v>
      </c>
      <c r="FM52" s="49" t="s">
        <v>3</v>
      </c>
      <c r="FN52" s="49" t="s">
        <v>3</v>
      </c>
      <c r="FO52" s="49" t="s">
        <v>3</v>
      </c>
      <c r="FP52" s="49" t="s">
        <v>3</v>
      </c>
      <c r="FQ52" s="49" t="s">
        <v>3</v>
      </c>
      <c r="FR52" s="49" t="s">
        <v>3</v>
      </c>
      <c r="FS52" s="49" t="s">
        <v>3</v>
      </c>
      <c r="FT52" s="49" t="s">
        <v>3</v>
      </c>
      <c r="FU52" s="49" t="s">
        <v>3</v>
      </c>
      <c r="FV52" s="49" t="s">
        <v>3</v>
      </c>
      <c r="FW52" s="49" t="s">
        <v>3</v>
      </c>
      <c r="FX52" s="49" t="s">
        <v>3</v>
      </c>
      <c r="FY52" s="49" t="s">
        <v>3</v>
      </c>
      <c r="FZ52" s="49" t="s">
        <v>3</v>
      </c>
      <c r="GA52" s="49" t="s">
        <v>3</v>
      </c>
      <c r="GB52" s="49" t="s">
        <v>3</v>
      </c>
      <c r="GC52" s="49" t="s">
        <v>3</v>
      </c>
      <c r="GD52" s="49" t="s">
        <v>3</v>
      </c>
      <c r="GE52" s="49" t="s">
        <v>3</v>
      </c>
      <c r="GF52" s="49" t="s">
        <v>3</v>
      </c>
      <c r="GG52" s="49" t="s">
        <v>3</v>
      </c>
      <c r="GH52" s="49" t="s">
        <v>3</v>
      </c>
      <c r="GI52" s="49" t="s">
        <v>3</v>
      </c>
      <c r="GJ52" s="49" t="s">
        <v>3</v>
      </c>
      <c r="GK52" s="49" t="s">
        <v>3</v>
      </c>
      <c r="GL52" s="49" t="s">
        <v>3</v>
      </c>
      <c r="GM52" s="49" t="s">
        <v>3</v>
      </c>
      <c r="GN52" s="49" t="s">
        <v>3</v>
      </c>
      <c r="GO52" s="49" t="s">
        <v>3</v>
      </c>
      <c r="GP52" s="49" t="s">
        <v>3</v>
      </c>
      <c r="GQ52" s="49" t="s">
        <v>3</v>
      </c>
      <c r="GR52" s="49" t="s">
        <v>3</v>
      </c>
      <c r="GS52" s="49" t="s">
        <v>3</v>
      </c>
      <c r="GT52" s="49" t="s">
        <v>3</v>
      </c>
      <c r="GU52" s="49" t="s">
        <v>3</v>
      </c>
      <c r="GV52" s="49" t="s">
        <v>3</v>
      </c>
      <c r="GW52" s="49" t="s">
        <v>3</v>
      </c>
      <c r="GX52" s="49" t="s">
        <v>3</v>
      </c>
      <c r="GY52" s="49" t="s">
        <v>3</v>
      </c>
      <c r="GZ52" s="49" t="s">
        <v>3</v>
      </c>
      <c r="HA52" s="49" t="s">
        <v>3</v>
      </c>
      <c r="HB52" s="49" t="s">
        <v>3</v>
      </c>
      <c r="HC52" s="49" t="s">
        <v>3</v>
      </c>
      <c r="HD52" s="49" t="s">
        <v>3</v>
      </c>
      <c r="HE52" s="49" t="s">
        <v>3</v>
      </c>
      <c r="HF52" s="49" t="s">
        <v>3</v>
      </c>
      <c r="HG52" s="49" t="s">
        <v>3</v>
      </c>
      <c r="HH52" s="49" t="s">
        <v>3</v>
      </c>
      <c r="HI52" s="49" t="s">
        <v>3</v>
      </c>
      <c r="HJ52" s="49" t="s">
        <v>3</v>
      </c>
      <c r="HK52" s="49" t="s">
        <v>3</v>
      </c>
      <c r="HL52" s="49" t="s">
        <v>3</v>
      </c>
      <c r="HM52" s="49" t="s">
        <v>3</v>
      </c>
      <c r="HN52" s="49" t="s">
        <v>3</v>
      </c>
      <c r="HO52" s="49" t="s">
        <v>3</v>
      </c>
      <c r="HP52" s="49" t="s">
        <v>3</v>
      </c>
      <c r="HQ52" s="49" t="s">
        <v>3</v>
      </c>
      <c r="HR52" s="49" t="s">
        <v>3</v>
      </c>
      <c r="HS52" s="49" t="s">
        <v>3</v>
      </c>
      <c r="HT52" s="49" t="s">
        <v>3</v>
      </c>
      <c r="HU52" s="49" t="s">
        <v>3</v>
      </c>
      <c r="HV52" s="49" t="s">
        <v>3</v>
      </c>
      <c r="HW52" s="49" t="s">
        <v>3</v>
      </c>
      <c r="HX52" s="49" t="s">
        <v>3</v>
      </c>
      <c r="HY52" s="49" t="s">
        <v>3</v>
      </c>
      <c r="HZ52" s="49" t="s">
        <v>3</v>
      </c>
      <c r="IA52" s="49" t="s">
        <v>3</v>
      </c>
      <c r="IB52" s="49" t="s">
        <v>3</v>
      </c>
      <c r="IC52" s="49" t="s">
        <v>3</v>
      </c>
      <c r="ID52" s="49" t="s">
        <v>3</v>
      </c>
      <c r="IE52" s="49" t="s">
        <v>3</v>
      </c>
      <c r="IF52" s="49" t="s">
        <v>3</v>
      </c>
      <c r="IG52" s="49" t="s">
        <v>3</v>
      </c>
      <c r="IH52" s="49" t="s">
        <v>3</v>
      </c>
      <c r="II52" s="49" t="s">
        <v>3</v>
      </c>
      <c r="IJ52" s="49" t="s">
        <v>3</v>
      </c>
      <c r="IK52" s="49" t="s">
        <v>3</v>
      </c>
      <c r="IL52" s="49" t="s">
        <v>3</v>
      </c>
      <c r="IM52" s="49" t="s">
        <v>3</v>
      </c>
      <c r="IN52" s="49" t="s">
        <v>3</v>
      </c>
      <c r="IO52" s="49" t="s">
        <v>3</v>
      </c>
      <c r="IP52" s="49" t="s">
        <v>3</v>
      </c>
      <c r="IQ52" s="49" t="s">
        <v>3</v>
      </c>
    </row>
    <row r="53" spans="1:251" ht="161" thickBot="1" x14ac:dyDescent="0.25">
      <c r="A53" s="45"/>
      <c r="B53" s="46" t="s">
        <v>1969</v>
      </c>
      <c r="E53" s="41"/>
      <c r="G53" s="11" t="s">
        <v>2305</v>
      </c>
      <c r="H53" s="11" t="s">
        <v>2306</v>
      </c>
      <c r="AZ53" s="11" t="s">
        <v>2307</v>
      </c>
    </row>
    <row r="54" spans="1:251" ht="44" customHeight="1" thickTop="1" x14ac:dyDescent="0.2">
      <c r="A54" s="39" t="s">
        <v>1970</v>
      </c>
      <c r="B54" s="40" t="s">
        <v>1971</v>
      </c>
      <c r="C54" s="41" t="s">
        <v>1123</v>
      </c>
      <c r="D54" s="41" t="s">
        <v>1123</v>
      </c>
      <c r="E54" s="41" t="s">
        <v>1123</v>
      </c>
      <c r="F54" s="41" t="s">
        <v>1123</v>
      </c>
      <c r="G54" s="41" t="s">
        <v>1123</v>
      </c>
      <c r="H54" s="41" t="s">
        <v>1123</v>
      </c>
      <c r="I54" s="41" t="s">
        <v>1124</v>
      </c>
      <c r="J54" s="41" t="s">
        <v>1123</v>
      </c>
      <c r="K54" s="41" t="s">
        <v>1123</v>
      </c>
      <c r="L54" s="41" t="s">
        <v>1123</v>
      </c>
      <c r="M54" s="41" t="s">
        <v>1123</v>
      </c>
      <c r="N54" s="41" t="s">
        <v>1123</v>
      </c>
      <c r="O54" s="41" t="s">
        <v>1123</v>
      </c>
      <c r="P54" s="41" t="s">
        <v>1123</v>
      </c>
      <c r="Q54" s="41" t="s">
        <v>1123</v>
      </c>
      <c r="R54" s="41" t="s">
        <v>1123</v>
      </c>
      <c r="S54" s="41" t="s">
        <v>1125</v>
      </c>
      <c r="T54" s="41" t="s">
        <v>1123</v>
      </c>
      <c r="U54" s="41" t="s">
        <v>1123</v>
      </c>
      <c r="V54" s="41" t="s">
        <v>1123</v>
      </c>
      <c r="W54" s="41" t="s">
        <v>1123</v>
      </c>
      <c r="X54" s="41" t="s">
        <v>1125</v>
      </c>
      <c r="Y54" s="41" t="s">
        <v>1123</v>
      </c>
      <c r="Z54" s="41" t="s">
        <v>1123</v>
      </c>
      <c r="AA54" s="41" t="s">
        <v>1123</v>
      </c>
      <c r="AB54" s="41" t="s">
        <v>1123</v>
      </c>
      <c r="AC54" s="41" t="s">
        <v>1123</v>
      </c>
      <c r="AD54" s="41" t="s">
        <v>1123</v>
      </c>
      <c r="AE54" s="41" t="s">
        <v>1123</v>
      </c>
      <c r="AF54" s="41" t="s">
        <v>1123</v>
      </c>
      <c r="AG54" s="41" t="s">
        <v>1125</v>
      </c>
      <c r="AH54" s="41" t="s">
        <v>1123</v>
      </c>
      <c r="AI54" s="41" t="s">
        <v>1125</v>
      </c>
      <c r="AJ54" s="41" t="s">
        <v>1123</v>
      </c>
      <c r="AK54" s="41" t="s">
        <v>1125</v>
      </c>
      <c r="AL54" s="41" t="s">
        <v>1123</v>
      </c>
      <c r="AM54" s="41" t="s">
        <v>1125</v>
      </c>
      <c r="AN54" s="41" t="s">
        <v>1123</v>
      </c>
      <c r="AO54" s="41" t="s">
        <v>1125</v>
      </c>
      <c r="AP54" s="41" t="s">
        <v>1123</v>
      </c>
      <c r="AQ54" s="41" t="s">
        <v>1123</v>
      </c>
      <c r="AR54" s="41" t="s">
        <v>1123</v>
      </c>
      <c r="AS54" s="41" t="s">
        <v>1125</v>
      </c>
      <c r="AT54" s="41" t="s">
        <v>1123</v>
      </c>
      <c r="AU54" s="41" t="s">
        <v>1123</v>
      </c>
      <c r="AV54" s="41" t="s">
        <v>1123</v>
      </c>
      <c r="AW54" s="41" t="s">
        <v>1123</v>
      </c>
      <c r="AX54" s="41" t="s">
        <v>1123</v>
      </c>
      <c r="AY54" s="41" t="s">
        <v>1123</v>
      </c>
      <c r="AZ54" s="41" t="s">
        <v>1123</v>
      </c>
      <c r="BA54" s="41" t="s">
        <v>1123</v>
      </c>
      <c r="BB54" s="41" t="s">
        <v>1123</v>
      </c>
      <c r="BC54" s="41" t="s">
        <v>1123</v>
      </c>
      <c r="BD54" s="41" t="s">
        <v>1125</v>
      </c>
      <c r="BE54" s="41" t="s">
        <v>1123</v>
      </c>
      <c r="BF54" s="41" t="s">
        <v>1123</v>
      </c>
      <c r="BG54" s="41" t="s">
        <v>1123</v>
      </c>
      <c r="BH54" s="41" t="s">
        <v>1123</v>
      </c>
      <c r="BI54" s="41" t="s">
        <v>1123</v>
      </c>
      <c r="BJ54" s="41" t="s">
        <v>1123</v>
      </c>
      <c r="BK54" s="41" t="s">
        <v>1123</v>
      </c>
      <c r="BL54" s="41" t="s">
        <v>1125</v>
      </c>
      <c r="BM54" s="41" t="s">
        <v>1123</v>
      </c>
      <c r="BN54" s="41" t="s">
        <v>1123</v>
      </c>
      <c r="BO54" s="41" t="s">
        <v>1123</v>
      </c>
      <c r="BP54" s="41" t="s">
        <v>1123</v>
      </c>
      <c r="BQ54" s="41" t="s">
        <v>1123</v>
      </c>
      <c r="BR54" s="41" t="s">
        <v>1123</v>
      </c>
      <c r="BS54" s="41" t="s">
        <v>1123</v>
      </c>
      <c r="BT54" s="41" t="s">
        <v>1123</v>
      </c>
      <c r="BU54" s="41" t="s">
        <v>1125</v>
      </c>
      <c r="BV54" s="41" t="s">
        <v>1123</v>
      </c>
      <c r="BW54" s="41" t="s">
        <v>1123</v>
      </c>
      <c r="BX54" s="41" t="s">
        <v>1123</v>
      </c>
      <c r="BY54" s="41" t="s">
        <v>1123</v>
      </c>
      <c r="BZ54" s="41" t="s">
        <v>1123</v>
      </c>
      <c r="CA54" s="41" t="s">
        <v>1125</v>
      </c>
      <c r="CB54" s="41" t="s">
        <v>1124</v>
      </c>
      <c r="CC54" s="41" t="s">
        <v>1125</v>
      </c>
      <c r="CD54" s="41" t="s">
        <v>1125</v>
      </c>
      <c r="CE54" s="41" t="s">
        <v>1124</v>
      </c>
      <c r="CF54" s="11" t="s">
        <v>1123</v>
      </c>
      <c r="CG54" s="11" t="s">
        <v>1123</v>
      </c>
      <c r="CH54" s="11" t="s">
        <v>1123</v>
      </c>
      <c r="CI54" s="11" t="s">
        <v>1125</v>
      </c>
      <c r="CJ54" s="11" t="s">
        <v>1123</v>
      </c>
      <c r="CK54" s="11" t="s">
        <v>1123</v>
      </c>
      <c r="CL54" s="11" t="s">
        <v>1123</v>
      </c>
      <c r="CM54" s="11" t="s">
        <v>1123</v>
      </c>
      <c r="CN54" s="11" t="s">
        <v>1123</v>
      </c>
      <c r="CO54" s="11" t="s">
        <v>1123</v>
      </c>
      <c r="CP54" s="11" t="s">
        <v>1123</v>
      </c>
      <c r="CQ54" s="11" t="s">
        <v>1125</v>
      </c>
      <c r="CR54" s="11" t="s">
        <v>1123</v>
      </c>
      <c r="CS54" s="11" t="s">
        <v>1123</v>
      </c>
      <c r="CT54" s="11" t="s">
        <v>1125</v>
      </c>
      <c r="CU54" s="11" t="s">
        <v>1123</v>
      </c>
      <c r="CV54" s="11" t="s">
        <v>1125</v>
      </c>
      <c r="CW54" s="11" t="s">
        <v>1123</v>
      </c>
      <c r="CX54" s="11" t="s">
        <v>1123</v>
      </c>
      <c r="CY54" s="11" t="s">
        <v>1125</v>
      </c>
      <c r="CZ54" s="11" t="s">
        <v>1123</v>
      </c>
      <c r="DA54" s="15" t="s">
        <v>1124</v>
      </c>
      <c r="DB54" s="11" t="s">
        <v>1123</v>
      </c>
      <c r="DC54" s="11" t="s">
        <v>1124</v>
      </c>
      <c r="DD54" s="11" t="s">
        <v>1125</v>
      </c>
      <c r="DE54" s="11" t="s">
        <v>1125</v>
      </c>
      <c r="DF54" s="11" t="s">
        <v>1123</v>
      </c>
      <c r="DG54" s="11" t="s">
        <v>1123</v>
      </c>
      <c r="DH54" s="11" t="s">
        <v>1125</v>
      </c>
      <c r="DI54" s="11" t="s">
        <v>1123</v>
      </c>
      <c r="DJ54" s="11" t="s">
        <v>1123</v>
      </c>
      <c r="DK54" s="11" t="s">
        <v>1125</v>
      </c>
      <c r="DL54" s="11" t="s">
        <v>1125</v>
      </c>
      <c r="DM54" s="11" t="s">
        <v>1125</v>
      </c>
      <c r="DN54" s="11" t="s">
        <v>1123</v>
      </c>
      <c r="DO54" s="11" t="s">
        <v>1125</v>
      </c>
      <c r="DP54" s="11" t="s">
        <v>1124</v>
      </c>
      <c r="DQ54" s="11" t="s">
        <v>1125</v>
      </c>
      <c r="DR54" s="11" t="s">
        <v>1123</v>
      </c>
      <c r="DS54" s="11" t="s">
        <v>1123</v>
      </c>
      <c r="DT54" s="11" t="s">
        <v>1123</v>
      </c>
      <c r="DU54" s="11" t="s">
        <v>1123</v>
      </c>
      <c r="DV54" s="11" t="s">
        <v>1123</v>
      </c>
      <c r="DW54" s="11" t="s">
        <v>1125</v>
      </c>
      <c r="DX54" s="11" t="s">
        <v>1125</v>
      </c>
    </row>
    <row r="55" spans="1:251" ht="87.75" customHeight="1" x14ac:dyDescent="0.2">
      <c r="A55" s="42"/>
      <c r="B55" s="43" t="s">
        <v>2308</v>
      </c>
      <c r="C55" s="41" t="s">
        <v>1972</v>
      </c>
      <c r="D55" s="41" t="s">
        <v>2309</v>
      </c>
      <c r="E55" s="41" t="s">
        <v>1973</v>
      </c>
      <c r="F55" s="41" t="s">
        <v>1974</v>
      </c>
      <c r="G55" s="41" t="s">
        <v>1975</v>
      </c>
      <c r="H55" s="41" t="s">
        <v>1976</v>
      </c>
      <c r="I55" s="41" t="s">
        <v>2310</v>
      </c>
      <c r="J55" s="41" t="s">
        <v>1977</v>
      </c>
      <c r="K55" s="41" t="s">
        <v>1978</v>
      </c>
      <c r="L55" s="41" t="s">
        <v>2311</v>
      </c>
      <c r="M55" s="41" t="s">
        <v>1979</v>
      </c>
      <c r="N55" s="41" t="s">
        <v>1980</v>
      </c>
      <c r="O55" s="11" t="s">
        <v>2312</v>
      </c>
      <c r="P55" s="41" t="s">
        <v>1544</v>
      </c>
      <c r="Q55" s="41" t="s">
        <v>1545</v>
      </c>
      <c r="R55" s="41" t="s">
        <v>1546</v>
      </c>
      <c r="S55" s="11" t="s">
        <v>2313</v>
      </c>
      <c r="T55" s="41" t="s">
        <v>1981</v>
      </c>
      <c r="U55" s="41" t="s">
        <v>1982</v>
      </c>
      <c r="V55" s="41" t="s">
        <v>1983</v>
      </c>
      <c r="W55" s="41" t="s">
        <v>1984</v>
      </c>
      <c r="X55" s="41" t="s">
        <v>2314</v>
      </c>
      <c r="Y55" s="41" t="s">
        <v>1551</v>
      </c>
      <c r="Z55" s="41" t="s">
        <v>1985</v>
      </c>
      <c r="AA55" s="41" t="s">
        <v>1553</v>
      </c>
      <c r="AB55" s="41" t="s">
        <v>2315</v>
      </c>
      <c r="AC55" s="41" t="s">
        <v>1986</v>
      </c>
      <c r="AD55" s="41" t="s">
        <v>1987</v>
      </c>
      <c r="AE55" s="41" t="s">
        <v>1555</v>
      </c>
      <c r="AF55" s="41" t="s">
        <v>1555</v>
      </c>
      <c r="AG55" s="11" t="s">
        <v>2313</v>
      </c>
      <c r="AH55" s="41" t="s">
        <v>1988</v>
      </c>
      <c r="AI55" s="11" t="s">
        <v>2313</v>
      </c>
      <c r="AJ55" s="41" t="s">
        <v>1989</v>
      </c>
      <c r="AK55" s="41" t="s">
        <v>2316</v>
      </c>
      <c r="AL55" s="41" t="s">
        <v>1991</v>
      </c>
      <c r="AM55" s="41" t="s">
        <v>1990</v>
      </c>
      <c r="AN55" s="41" t="s">
        <v>1563</v>
      </c>
      <c r="AO55" s="11" t="s">
        <v>2317</v>
      </c>
      <c r="AP55" s="41" t="s">
        <v>1992</v>
      </c>
      <c r="AQ55" s="41" t="s">
        <v>1992</v>
      </c>
      <c r="AR55" s="41" t="s">
        <v>1992</v>
      </c>
      <c r="AS55" s="41" t="s">
        <v>2318</v>
      </c>
      <c r="AT55" s="41" t="s">
        <v>1993</v>
      </c>
      <c r="AU55" s="44" t="s">
        <v>1994</v>
      </c>
      <c r="AV55" s="41" t="s">
        <v>1995</v>
      </c>
      <c r="AW55" s="41" t="s">
        <v>1996</v>
      </c>
      <c r="AX55" s="41" t="s">
        <v>1996</v>
      </c>
      <c r="AY55" s="41" t="s">
        <v>1997</v>
      </c>
      <c r="AZ55" s="41" t="s">
        <v>1998</v>
      </c>
      <c r="BA55" s="41" t="s">
        <v>1999</v>
      </c>
      <c r="BB55" s="41" t="s">
        <v>2000</v>
      </c>
      <c r="BC55" s="41" t="s">
        <v>2001</v>
      </c>
      <c r="BD55" s="41" t="s">
        <v>2002</v>
      </c>
      <c r="BE55" s="41" t="s">
        <v>2319</v>
      </c>
      <c r="BF55" s="41" t="s">
        <v>2320</v>
      </c>
      <c r="BG55" s="41" t="s">
        <v>2003</v>
      </c>
      <c r="BH55" s="41" t="s">
        <v>2004</v>
      </c>
      <c r="BI55" s="41" t="s">
        <v>2005</v>
      </c>
      <c r="BJ55" s="41" t="s">
        <v>2006</v>
      </c>
      <c r="BK55" s="41" t="s">
        <v>2007</v>
      </c>
      <c r="BL55" s="11" t="s">
        <v>2313</v>
      </c>
      <c r="BM55" s="41" t="s">
        <v>2008</v>
      </c>
      <c r="BN55" s="41" t="s">
        <v>2009</v>
      </c>
      <c r="BO55" s="41" t="s">
        <v>2010</v>
      </c>
      <c r="BP55" s="41" t="s">
        <v>2011</v>
      </c>
      <c r="BQ55" s="41" t="s">
        <v>2012</v>
      </c>
      <c r="BR55" s="41" t="s">
        <v>2013</v>
      </c>
      <c r="BS55" s="41" t="s">
        <v>2013</v>
      </c>
      <c r="BT55" s="41" t="s">
        <v>2014</v>
      </c>
      <c r="BU55" s="41" t="s">
        <v>2321</v>
      </c>
      <c r="BV55" s="41" t="s">
        <v>2015</v>
      </c>
      <c r="BW55" s="41" t="s">
        <v>2016</v>
      </c>
      <c r="BX55" s="41" t="s">
        <v>2017</v>
      </c>
      <c r="BY55" s="41" t="s">
        <v>2018</v>
      </c>
      <c r="BZ55" s="41" t="s">
        <v>2019</v>
      </c>
      <c r="CA55" s="41" t="s">
        <v>2322</v>
      </c>
      <c r="CB55" s="41" t="s">
        <v>2323</v>
      </c>
      <c r="CC55" s="41" t="s">
        <v>2324</v>
      </c>
      <c r="CD55" s="41" t="s">
        <v>2020</v>
      </c>
      <c r="CE55" s="41" t="s">
        <v>2325</v>
      </c>
      <c r="CF55" s="11" t="s">
        <v>2326</v>
      </c>
      <c r="CG55" s="11" t="s">
        <v>2021</v>
      </c>
      <c r="CH55" s="11" t="s">
        <v>2022</v>
      </c>
      <c r="CI55" s="11" t="s">
        <v>2023</v>
      </c>
      <c r="CJ55" s="11" t="s">
        <v>2024</v>
      </c>
      <c r="CK55" s="11" t="s">
        <v>2327</v>
      </c>
      <c r="CL55" s="11" t="s">
        <v>2025</v>
      </c>
      <c r="CM55" s="11" t="s">
        <v>2328</v>
      </c>
      <c r="CN55" s="11" t="s">
        <v>2026</v>
      </c>
      <c r="CO55" s="11" t="s">
        <v>2027</v>
      </c>
      <c r="CP55" s="11" t="s">
        <v>2028</v>
      </c>
      <c r="CQ55" s="11" t="s">
        <v>2029</v>
      </c>
      <c r="CR55" s="11" t="s">
        <v>2385</v>
      </c>
      <c r="CS55" s="11" t="s">
        <v>2394</v>
      </c>
      <c r="CT55" s="11" t="s">
        <v>2416</v>
      </c>
      <c r="CU55" s="11" t="s">
        <v>2435</v>
      </c>
      <c r="CV55" s="11" t="s">
        <v>2446</v>
      </c>
      <c r="CW55" s="11" t="s">
        <v>2460</v>
      </c>
      <c r="CX55" s="11" t="s">
        <v>2476</v>
      </c>
      <c r="CY55" s="11" t="s">
        <v>2491</v>
      </c>
      <c r="CZ55" s="11" t="s">
        <v>2508</v>
      </c>
      <c r="DA55" s="11" t="s">
        <v>2646</v>
      </c>
      <c r="DB55" s="11" t="s">
        <v>2557</v>
      </c>
      <c r="DC55" s="11" t="s">
        <v>2648</v>
      </c>
      <c r="DD55" s="11" t="s">
        <v>2584</v>
      </c>
      <c r="DE55" s="11" t="s">
        <v>2596</v>
      </c>
      <c r="DF55" s="11" t="s">
        <v>2629</v>
      </c>
      <c r="DG55" s="11" t="s">
        <v>2641</v>
      </c>
      <c r="DH55" s="11" t="s">
        <v>2667</v>
      </c>
      <c r="DI55" s="11" t="s">
        <v>2684</v>
      </c>
      <c r="DJ55" s="11" t="s">
        <v>2711</v>
      </c>
      <c r="DK55" s="11" t="s">
        <v>2733</v>
      </c>
      <c r="DL55" s="11" t="s">
        <v>2727</v>
      </c>
      <c r="DM55" s="11" t="s">
        <v>2760</v>
      </c>
      <c r="DN55" s="11" t="s">
        <v>2777</v>
      </c>
      <c r="DO55" s="11" t="s">
        <v>2791</v>
      </c>
      <c r="DP55" s="11" t="s">
        <v>2812</v>
      </c>
      <c r="DQ55" s="11" t="s">
        <v>2853</v>
      </c>
      <c r="DR55" s="11" t="s">
        <v>2854</v>
      </c>
      <c r="DS55" s="11" t="s">
        <v>2852</v>
      </c>
      <c r="DT55" s="11" t="s">
        <v>2871</v>
      </c>
      <c r="DU55" s="11" t="s">
        <v>2888</v>
      </c>
      <c r="DV55" s="11" t="s">
        <v>2938</v>
      </c>
      <c r="DW55" s="11" t="s">
        <v>2923</v>
      </c>
      <c r="DX55" s="11" t="s">
        <v>2923</v>
      </c>
    </row>
    <row r="56" spans="1:251" ht="57.75" customHeight="1" x14ac:dyDescent="0.2">
      <c r="A56" s="42" t="s">
        <v>2030</v>
      </c>
      <c r="B56" s="43" t="s">
        <v>2031</v>
      </c>
      <c r="C56" s="41" t="s">
        <v>1124</v>
      </c>
      <c r="D56" s="41" t="s">
        <v>1124</v>
      </c>
      <c r="E56" s="41" t="s">
        <v>1124</v>
      </c>
      <c r="F56" s="41" t="s">
        <v>1124</v>
      </c>
      <c r="G56" s="41" t="s">
        <v>1124</v>
      </c>
      <c r="H56" s="41" t="s">
        <v>1124</v>
      </c>
      <c r="I56" s="41" t="s">
        <v>1124</v>
      </c>
      <c r="J56" s="41" t="s">
        <v>1124</v>
      </c>
      <c r="K56" s="41" t="s">
        <v>1124</v>
      </c>
      <c r="L56" s="41" t="s">
        <v>1124</v>
      </c>
      <c r="M56" s="41" t="s">
        <v>1124</v>
      </c>
      <c r="N56" s="41" t="s">
        <v>1124</v>
      </c>
      <c r="O56" s="41" t="s">
        <v>1124</v>
      </c>
      <c r="P56" s="41" t="s">
        <v>1124</v>
      </c>
      <c r="Q56" s="41" t="s">
        <v>1124</v>
      </c>
      <c r="R56" s="41" t="s">
        <v>1124</v>
      </c>
      <c r="S56" s="41" t="s">
        <v>1124</v>
      </c>
      <c r="T56" s="41" t="s">
        <v>1124</v>
      </c>
      <c r="U56" s="41" t="s">
        <v>1124</v>
      </c>
      <c r="V56" s="41" t="s">
        <v>1124</v>
      </c>
      <c r="W56" s="41" t="s">
        <v>1124</v>
      </c>
      <c r="X56" s="41" t="s">
        <v>1124</v>
      </c>
      <c r="Y56" s="41" t="s">
        <v>1123</v>
      </c>
      <c r="Z56" s="41" t="s">
        <v>1124</v>
      </c>
      <c r="AA56" s="41" t="s">
        <v>1124</v>
      </c>
      <c r="AB56" s="41" t="s">
        <v>1124</v>
      </c>
      <c r="AC56" s="41" t="s">
        <v>1124</v>
      </c>
      <c r="AD56" s="41" t="s">
        <v>1124</v>
      </c>
      <c r="AE56" s="41" t="s">
        <v>1124</v>
      </c>
      <c r="AF56" s="41" t="s">
        <v>1124</v>
      </c>
      <c r="AG56" s="41" t="s">
        <v>1124</v>
      </c>
      <c r="AH56" s="41" t="s">
        <v>1124</v>
      </c>
      <c r="AI56" s="41" t="s">
        <v>1124</v>
      </c>
      <c r="AJ56" s="41" t="s">
        <v>1124</v>
      </c>
      <c r="AK56" s="41" t="s">
        <v>1124</v>
      </c>
      <c r="AL56" s="41" t="s">
        <v>1124</v>
      </c>
      <c r="AM56" s="41" t="s">
        <v>1124</v>
      </c>
      <c r="AN56" s="41" t="s">
        <v>1124</v>
      </c>
      <c r="AO56" s="41" t="s">
        <v>1124</v>
      </c>
      <c r="AP56" s="41" t="s">
        <v>1124</v>
      </c>
      <c r="AQ56" s="41" t="s">
        <v>1124</v>
      </c>
      <c r="AR56" s="41" t="s">
        <v>1124</v>
      </c>
      <c r="AS56" s="41" t="s">
        <v>1124</v>
      </c>
      <c r="AT56" s="41" t="s">
        <v>1124</v>
      </c>
      <c r="AU56" s="41" t="s">
        <v>1124</v>
      </c>
      <c r="AV56" s="41" t="s">
        <v>1124</v>
      </c>
      <c r="AW56" s="41" t="s">
        <v>1124</v>
      </c>
      <c r="AX56" s="41" t="s">
        <v>1124</v>
      </c>
      <c r="AY56" s="41" t="s">
        <v>1124</v>
      </c>
      <c r="AZ56" s="41" t="s">
        <v>1124</v>
      </c>
      <c r="BA56" s="41" t="s">
        <v>1124</v>
      </c>
      <c r="BB56" s="41" t="s">
        <v>1124</v>
      </c>
      <c r="BC56" s="41" t="s">
        <v>1124</v>
      </c>
      <c r="BD56" s="41" t="s">
        <v>1124</v>
      </c>
      <c r="BE56" s="41" t="s">
        <v>1124</v>
      </c>
      <c r="BF56" s="41" t="s">
        <v>1124</v>
      </c>
      <c r="BG56" s="41" t="s">
        <v>1124</v>
      </c>
      <c r="BH56" s="41" t="s">
        <v>1124</v>
      </c>
      <c r="BI56" s="41" t="s">
        <v>1124</v>
      </c>
      <c r="BJ56" s="41" t="s">
        <v>1124</v>
      </c>
      <c r="BK56" s="41" t="s">
        <v>1124</v>
      </c>
      <c r="BL56" s="41" t="s">
        <v>1124</v>
      </c>
      <c r="BM56" s="41" t="s">
        <v>1124</v>
      </c>
      <c r="BN56" s="41" t="s">
        <v>1124</v>
      </c>
      <c r="BO56" s="41" t="s">
        <v>1124</v>
      </c>
      <c r="BP56" s="41" t="s">
        <v>1124</v>
      </c>
      <c r="BQ56" s="41" t="s">
        <v>1124</v>
      </c>
      <c r="BR56" s="41" t="s">
        <v>1124</v>
      </c>
      <c r="BS56" s="41" t="s">
        <v>1124</v>
      </c>
      <c r="BT56" s="41" t="s">
        <v>1124</v>
      </c>
      <c r="BU56" s="41" t="s">
        <v>1124</v>
      </c>
      <c r="BV56" s="41" t="s">
        <v>1124</v>
      </c>
      <c r="BW56" s="41" t="s">
        <v>1124</v>
      </c>
      <c r="BX56" s="41" t="s">
        <v>1124</v>
      </c>
      <c r="BY56" s="41" t="s">
        <v>1124</v>
      </c>
      <c r="BZ56" s="41" t="s">
        <v>1124</v>
      </c>
      <c r="CA56" s="41" t="s">
        <v>1124</v>
      </c>
      <c r="CB56" s="41" t="s">
        <v>1124</v>
      </c>
      <c r="CC56" s="41" t="s">
        <v>1123</v>
      </c>
      <c r="CD56" s="41" t="s">
        <v>1124</v>
      </c>
      <c r="CE56" s="41" t="s">
        <v>1124</v>
      </c>
      <c r="CF56" s="11" t="s">
        <v>1124</v>
      </c>
      <c r="CG56" s="11" t="s">
        <v>1124</v>
      </c>
      <c r="CH56" s="11" t="s">
        <v>1124</v>
      </c>
      <c r="CI56" s="11" t="s">
        <v>1124</v>
      </c>
      <c r="CJ56" s="11" t="s">
        <v>1124</v>
      </c>
      <c r="CK56" s="11" t="s">
        <v>1124</v>
      </c>
      <c r="CL56" s="11" t="s">
        <v>1124</v>
      </c>
      <c r="CM56" s="11" t="s">
        <v>1124</v>
      </c>
      <c r="CN56" s="11" t="s">
        <v>1124</v>
      </c>
      <c r="CO56" s="11" t="s">
        <v>1124</v>
      </c>
      <c r="CP56" s="11" t="s">
        <v>1124</v>
      </c>
      <c r="CQ56" s="11" t="s">
        <v>1124</v>
      </c>
      <c r="CR56" s="11" t="s">
        <v>1124</v>
      </c>
      <c r="CS56" s="11" t="s">
        <v>1124</v>
      </c>
      <c r="CT56" s="11" t="s">
        <v>1124</v>
      </c>
      <c r="CU56" s="11" t="s">
        <v>1124</v>
      </c>
      <c r="CV56" s="11" t="s">
        <v>1124</v>
      </c>
      <c r="CW56" s="11" t="s">
        <v>1124</v>
      </c>
      <c r="CX56" s="11" t="s">
        <v>1124</v>
      </c>
      <c r="CY56" s="11" t="s">
        <v>1124</v>
      </c>
      <c r="CZ56" s="11" t="s">
        <v>1124</v>
      </c>
      <c r="DA56" s="11" t="s">
        <v>1124</v>
      </c>
      <c r="DB56" s="11" t="s">
        <v>1124</v>
      </c>
      <c r="DC56" s="11" t="s">
        <v>1124</v>
      </c>
      <c r="DD56" s="11" t="s">
        <v>1124</v>
      </c>
      <c r="DE56" s="11" t="s">
        <v>1124</v>
      </c>
      <c r="DF56" s="11" t="s">
        <v>1124</v>
      </c>
      <c r="DG56" s="11" t="s">
        <v>1124</v>
      </c>
      <c r="DH56" s="11" t="s">
        <v>1124</v>
      </c>
      <c r="DI56" s="11" t="s">
        <v>1124</v>
      </c>
      <c r="DJ56" s="11" t="s">
        <v>1124</v>
      </c>
      <c r="DK56" s="11" t="s">
        <v>1124</v>
      </c>
      <c r="DL56" s="11" t="s">
        <v>1124</v>
      </c>
      <c r="DM56" s="11" t="s">
        <v>1124</v>
      </c>
      <c r="DN56" s="11" t="s">
        <v>1124</v>
      </c>
      <c r="DO56" s="11" t="s">
        <v>1124</v>
      </c>
      <c r="DP56" s="11" t="s">
        <v>1124</v>
      </c>
      <c r="DQ56" s="11" t="s">
        <v>1124</v>
      </c>
      <c r="DR56" s="11" t="s">
        <v>1124</v>
      </c>
      <c r="DS56" s="11" t="s">
        <v>1124</v>
      </c>
      <c r="DT56" s="11" t="s">
        <v>1124</v>
      </c>
      <c r="DU56" s="11" t="s">
        <v>1124</v>
      </c>
      <c r="DV56" s="11" t="s">
        <v>1124</v>
      </c>
      <c r="DW56" s="11" t="s">
        <v>1124</v>
      </c>
      <c r="DX56" s="11" t="s">
        <v>1124</v>
      </c>
    </row>
    <row r="57" spans="1:251" ht="57.75" customHeight="1" x14ac:dyDescent="0.2">
      <c r="A57" s="42"/>
      <c r="B57" s="43" t="s">
        <v>2329</v>
      </c>
      <c r="C57" s="41" t="s">
        <v>2032</v>
      </c>
      <c r="D57" s="41" t="s">
        <v>2032</v>
      </c>
      <c r="E57" s="41" t="s">
        <v>2033</v>
      </c>
      <c r="F57" s="41" t="s">
        <v>2033</v>
      </c>
      <c r="G57" s="41" t="s">
        <v>2034</v>
      </c>
      <c r="H57" s="41" t="s">
        <v>2035</v>
      </c>
      <c r="I57" s="41" t="s">
        <v>2036</v>
      </c>
      <c r="J57" s="41" t="s">
        <v>2037</v>
      </c>
      <c r="K57" s="41" t="s">
        <v>2038</v>
      </c>
      <c r="L57" s="41" t="s">
        <v>2039</v>
      </c>
      <c r="M57" s="41" t="s">
        <v>2040</v>
      </c>
      <c r="N57" s="41" t="s">
        <v>2039</v>
      </c>
      <c r="O57" s="41" t="s">
        <v>2041</v>
      </c>
      <c r="P57" s="41" t="s">
        <v>2042</v>
      </c>
      <c r="Q57" s="41" t="s">
        <v>2042</v>
      </c>
      <c r="R57" s="41" t="s">
        <v>2043</v>
      </c>
      <c r="S57" s="41" t="s">
        <v>2044</v>
      </c>
      <c r="T57" s="41" t="s">
        <v>2045</v>
      </c>
      <c r="U57" s="41" t="s">
        <v>2045</v>
      </c>
      <c r="V57" s="41" t="s">
        <v>2046</v>
      </c>
      <c r="W57" s="41" t="s">
        <v>2047</v>
      </c>
      <c r="X57" s="41" t="s">
        <v>2048</v>
      </c>
      <c r="Y57" s="41" t="s">
        <v>2049</v>
      </c>
      <c r="Z57" s="41" t="s">
        <v>2050</v>
      </c>
      <c r="AA57" s="41" t="s">
        <v>2050</v>
      </c>
      <c r="AB57" s="41" t="s">
        <v>2051</v>
      </c>
      <c r="AC57" s="41" t="s">
        <v>2050</v>
      </c>
      <c r="AD57" s="41" t="s">
        <v>2050</v>
      </c>
      <c r="AE57" s="41" t="s">
        <v>2052</v>
      </c>
      <c r="AF57" s="41" t="s">
        <v>2052</v>
      </c>
      <c r="AG57" s="41" t="s">
        <v>2052</v>
      </c>
      <c r="AH57" s="41" t="s">
        <v>2053</v>
      </c>
      <c r="AI57" s="41" t="s">
        <v>2054</v>
      </c>
      <c r="AJ57" s="41" t="s">
        <v>2054</v>
      </c>
      <c r="AK57" s="41" t="s">
        <v>2054</v>
      </c>
      <c r="AL57" s="41" t="s">
        <v>2055</v>
      </c>
      <c r="AM57" s="41" t="s">
        <v>2055</v>
      </c>
      <c r="AN57" s="41" t="s">
        <v>2055</v>
      </c>
      <c r="AO57" s="41" t="s">
        <v>2056</v>
      </c>
      <c r="AP57" s="41" t="s">
        <v>2057</v>
      </c>
      <c r="AQ57" s="41" t="s">
        <v>2058</v>
      </c>
      <c r="AR57" s="41" t="s">
        <v>2058</v>
      </c>
      <c r="AS57" s="41" t="s">
        <v>2059</v>
      </c>
      <c r="AT57" s="41" t="s">
        <v>2060</v>
      </c>
      <c r="AU57" s="41" t="s">
        <v>2060</v>
      </c>
      <c r="AV57" s="41" t="s">
        <v>2061</v>
      </c>
      <c r="AW57" s="41" t="s">
        <v>2062</v>
      </c>
      <c r="AX57" s="41" t="s">
        <v>2063</v>
      </c>
      <c r="AY57" s="41" t="s">
        <v>2064</v>
      </c>
      <c r="AZ57" s="41" t="s">
        <v>2064</v>
      </c>
      <c r="BA57" s="41" t="s">
        <v>2065</v>
      </c>
      <c r="BB57" s="41" t="s">
        <v>2066</v>
      </c>
      <c r="BC57" s="41" t="s">
        <v>2067</v>
      </c>
      <c r="BD57" s="41" t="s">
        <v>2068</v>
      </c>
      <c r="BE57" s="41" t="s">
        <v>2068</v>
      </c>
      <c r="BF57" s="41" t="s">
        <v>2069</v>
      </c>
      <c r="BG57" s="41" t="s">
        <v>2070</v>
      </c>
      <c r="BH57" s="41" t="s">
        <v>2070</v>
      </c>
      <c r="BI57" s="41" t="s">
        <v>2071</v>
      </c>
      <c r="BJ57" s="41" t="s">
        <v>2071</v>
      </c>
      <c r="BK57" s="41" t="s">
        <v>2071</v>
      </c>
      <c r="BL57" s="41" t="s">
        <v>2071</v>
      </c>
      <c r="BM57" s="41" t="s">
        <v>2071</v>
      </c>
      <c r="BN57" s="41" t="s">
        <v>2071</v>
      </c>
      <c r="BO57" s="41" t="s">
        <v>2071</v>
      </c>
      <c r="BP57" s="41" t="s">
        <v>2071</v>
      </c>
      <c r="BQ57" s="41" t="s">
        <v>2071</v>
      </c>
      <c r="BR57" s="41" t="s">
        <v>2072</v>
      </c>
      <c r="BS57" s="41" t="s">
        <v>2072</v>
      </c>
      <c r="BT57" s="41" t="s">
        <v>2073</v>
      </c>
      <c r="BU57" s="41" t="s">
        <v>2074</v>
      </c>
      <c r="BV57" s="41" t="s">
        <v>2075</v>
      </c>
      <c r="BW57" s="41" t="s">
        <v>2075</v>
      </c>
      <c r="BX57" s="41" t="s">
        <v>2075</v>
      </c>
      <c r="BY57" s="41" t="s">
        <v>2076</v>
      </c>
      <c r="BZ57" s="41" t="s">
        <v>2077</v>
      </c>
      <c r="CA57" s="41" t="s">
        <v>2078</v>
      </c>
      <c r="CB57" s="41" t="s">
        <v>2079</v>
      </c>
      <c r="CC57" s="41" t="s">
        <v>2080</v>
      </c>
      <c r="CD57" s="41" t="s">
        <v>2033</v>
      </c>
      <c r="CE57" s="41" t="s">
        <v>2033</v>
      </c>
      <c r="CF57" s="11" t="s">
        <v>2081</v>
      </c>
      <c r="CG57" s="41" t="s">
        <v>2066</v>
      </c>
      <c r="CH57" s="41" t="s">
        <v>2066</v>
      </c>
      <c r="CI57" s="41" t="s">
        <v>2082</v>
      </c>
      <c r="CJ57" s="11" t="s">
        <v>2083</v>
      </c>
      <c r="CK57" s="41" t="s">
        <v>2066</v>
      </c>
      <c r="CL57" s="41" t="s">
        <v>2066</v>
      </c>
      <c r="CM57" s="41" t="s">
        <v>2066</v>
      </c>
      <c r="CN57" s="41" t="s">
        <v>2066</v>
      </c>
      <c r="CO57" s="41" t="s">
        <v>2066</v>
      </c>
      <c r="CP57" s="41" t="s">
        <v>2066</v>
      </c>
      <c r="CQ57" s="41" t="s">
        <v>2066</v>
      </c>
      <c r="CR57" s="41" t="s">
        <v>2066</v>
      </c>
      <c r="CS57" s="41" t="s">
        <v>2066</v>
      </c>
      <c r="CT57" s="41" t="s">
        <v>2066</v>
      </c>
      <c r="CU57" s="41" t="s">
        <v>2066</v>
      </c>
      <c r="CV57" s="41" t="s">
        <v>2066</v>
      </c>
      <c r="CW57" s="41" t="s">
        <v>2066</v>
      </c>
      <c r="CX57" s="41" t="s">
        <v>2066</v>
      </c>
      <c r="CY57" s="41" t="s">
        <v>2066</v>
      </c>
      <c r="CZ57" s="41" t="s">
        <v>2066</v>
      </c>
      <c r="DA57" s="41" t="s">
        <v>2066</v>
      </c>
      <c r="DB57" s="41" t="s">
        <v>2066</v>
      </c>
      <c r="DC57" s="41" t="s">
        <v>2066</v>
      </c>
      <c r="DD57" s="41" t="s">
        <v>2066</v>
      </c>
      <c r="DE57" s="41" t="s">
        <v>2066</v>
      </c>
      <c r="DF57" s="41" t="s">
        <v>2066</v>
      </c>
      <c r="DG57" s="41" t="s">
        <v>2642</v>
      </c>
      <c r="DH57" s="41" t="s">
        <v>2668</v>
      </c>
      <c r="DI57" s="41" t="s">
        <v>2066</v>
      </c>
      <c r="DJ57" s="41" t="s">
        <v>2712</v>
      </c>
      <c r="DK57" s="41" t="s">
        <v>2066</v>
      </c>
      <c r="DL57" s="41" t="s">
        <v>2066</v>
      </c>
      <c r="DM57" s="11" t="s">
        <v>2761</v>
      </c>
      <c r="DN57" s="41" t="s">
        <v>2066</v>
      </c>
      <c r="DO57" s="41" t="s">
        <v>2066</v>
      </c>
      <c r="DP57" s="41" t="s">
        <v>2066</v>
      </c>
      <c r="DQ57" s="41" t="s">
        <v>2066</v>
      </c>
      <c r="DR57" s="41" t="s">
        <v>2066</v>
      </c>
      <c r="DS57" s="41" t="s">
        <v>2066</v>
      </c>
      <c r="DT57" s="41" t="s">
        <v>2872</v>
      </c>
      <c r="DU57" s="41" t="s">
        <v>2066</v>
      </c>
      <c r="DV57" s="41" t="s">
        <v>2066</v>
      </c>
      <c r="DW57" s="41" t="s">
        <v>2066</v>
      </c>
      <c r="DX57" s="41" t="s">
        <v>2066</v>
      </c>
    </row>
    <row r="58" spans="1:251" ht="13" customHeight="1" x14ac:dyDescent="0.2">
      <c r="A58" s="42"/>
      <c r="B58" s="43" t="s">
        <v>2084</v>
      </c>
      <c r="C58" s="41" t="s">
        <v>1124</v>
      </c>
      <c r="D58" s="41" t="s">
        <v>1124</v>
      </c>
      <c r="E58" s="41" t="s">
        <v>1124</v>
      </c>
      <c r="F58" s="41" t="s">
        <v>1124</v>
      </c>
      <c r="G58" s="41" t="s">
        <v>1124</v>
      </c>
      <c r="H58" s="41" t="s">
        <v>1124</v>
      </c>
      <c r="I58" s="41" t="s">
        <v>1123</v>
      </c>
      <c r="J58" s="41" t="s">
        <v>1124</v>
      </c>
      <c r="K58" s="41" t="s">
        <v>1124</v>
      </c>
      <c r="L58" s="41" t="s">
        <v>1124</v>
      </c>
      <c r="M58" s="41" t="s">
        <v>1124</v>
      </c>
      <c r="N58" s="41" t="s">
        <v>1124</v>
      </c>
      <c r="O58" s="41" t="s">
        <v>1124</v>
      </c>
      <c r="P58" s="41" t="s">
        <v>1124</v>
      </c>
      <c r="Q58" s="41" t="s">
        <v>1124</v>
      </c>
      <c r="R58" s="41" t="s">
        <v>1124</v>
      </c>
      <c r="S58" s="41" t="s">
        <v>1124</v>
      </c>
      <c r="T58" s="41" t="s">
        <v>1124</v>
      </c>
      <c r="U58" s="41" t="s">
        <v>1124</v>
      </c>
      <c r="V58" s="41" t="s">
        <v>1124</v>
      </c>
      <c r="W58" s="41" t="s">
        <v>1124</v>
      </c>
      <c r="X58" s="41" t="s">
        <v>1124</v>
      </c>
      <c r="Y58" s="41" t="s">
        <v>1123</v>
      </c>
      <c r="Z58" s="41" t="s">
        <v>1124</v>
      </c>
      <c r="AA58" s="41" t="s">
        <v>1124</v>
      </c>
      <c r="AB58" s="41" t="s">
        <v>1124</v>
      </c>
      <c r="AC58" s="41" t="s">
        <v>1124</v>
      </c>
      <c r="AD58" s="41" t="s">
        <v>1124</v>
      </c>
      <c r="AE58" s="41" t="s">
        <v>1124</v>
      </c>
      <c r="AF58" s="41" t="s">
        <v>1124</v>
      </c>
      <c r="AG58" s="41" t="s">
        <v>1124</v>
      </c>
      <c r="AH58" s="41" t="s">
        <v>1124</v>
      </c>
      <c r="AI58" s="41" t="s">
        <v>1124</v>
      </c>
      <c r="AJ58" s="41" t="s">
        <v>1124</v>
      </c>
      <c r="AK58" s="41" t="s">
        <v>1125</v>
      </c>
      <c r="AL58" s="41" t="s">
        <v>1124</v>
      </c>
      <c r="AM58" s="41" t="s">
        <v>1123</v>
      </c>
      <c r="AN58" s="41" t="s">
        <v>1124</v>
      </c>
      <c r="AO58" s="41" t="s">
        <v>1124</v>
      </c>
      <c r="AP58" s="41" t="s">
        <v>1124</v>
      </c>
      <c r="AQ58" s="41" t="s">
        <v>1124</v>
      </c>
      <c r="AR58" s="41" t="s">
        <v>1124</v>
      </c>
      <c r="AS58" s="41" t="s">
        <v>1124</v>
      </c>
      <c r="AT58" s="41" t="s">
        <v>1124</v>
      </c>
      <c r="AU58" s="41" t="s">
        <v>1124</v>
      </c>
      <c r="AV58" s="41" t="s">
        <v>1124</v>
      </c>
      <c r="AW58" s="41" t="s">
        <v>1124</v>
      </c>
      <c r="AX58" s="41" t="s">
        <v>1124</v>
      </c>
      <c r="AY58" s="41" t="s">
        <v>1124</v>
      </c>
      <c r="AZ58" s="41" t="s">
        <v>1124</v>
      </c>
      <c r="BA58" s="41" t="s">
        <v>1124</v>
      </c>
      <c r="BB58" s="41" t="s">
        <v>1124</v>
      </c>
      <c r="BC58" s="41" t="s">
        <v>1124</v>
      </c>
      <c r="BD58" s="41" t="s">
        <v>1124</v>
      </c>
      <c r="BE58" s="41" t="s">
        <v>1124</v>
      </c>
      <c r="BF58" s="41" t="s">
        <v>1124</v>
      </c>
      <c r="BG58" s="41" t="s">
        <v>1124</v>
      </c>
      <c r="BH58" s="41" t="s">
        <v>1124</v>
      </c>
      <c r="BI58" s="41" t="s">
        <v>1124</v>
      </c>
      <c r="BJ58" s="41" t="s">
        <v>1124</v>
      </c>
      <c r="BK58" s="41" t="s">
        <v>1124</v>
      </c>
      <c r="BL58" s="41" t="s">
        <v>1124</v>
      </c>
      <c r="BM58" s="41" t="s">
        <v>1124</v>
      </c>
      <c r="BN58" s="41" t="s">
        <v>1124</v>
      </c>
      <c r="BO58" s="41" t="s">
        <v>1124</v>
      </c>
      <c r="BP58" s="41" t="s">
        <v>1124</v>
      </c>
      <c r="BQ58" s="41" t="s">
        <v>1124</v>
      </c>
      <c r="BR58" s="41" t="s">
        <v>1124</v>
      </c>
      <c r="BS58" s="41" t="s">
        <v>1124</v>
      </c>
      <c r="BT58" s="41" t="s">
        <v>1124</v>
      </c>
      <c r="BU58" s="41" t="s">
        <v>1124</v>
      </c>
      <c r="BV58" s="41" t="s">
        <v>1124</v>
      </c>
      <c r="BW58" s="41" t="s">
        <v>1124</v>
      </c>
      <c r="BX58" s="41" t="s">
        <v>1124</v>
      </c>
      <c r="BY58" s="41" t="s">
        <v>1124</v>
      </c>
      <c r="BZ58" s="41" t="s">
        <v>1124</v>
      </c>
      <c r="CA58" s="41" t="s">
        <v>1123</v>
      </c>
      <c r="CB58" s="41" t="s">
        <v>1124</v>
      </c>
      <c r="CC58" s="41" t="s">
        <v>1124</v>
      </c>
      <c r="CD58" s="41" t="s">
        <v>1124</v>
      </c>
      <c r="CE58" s="41" t="s">
        <v>1124</v>
      </c>
      <c r="CF58" s="11" t="s">
        <v>1124</v>
      </c>
      <c r="CG58" s="11" t="s">
        <v>1124</v>
      </c>
      <c r="CH58" s="11" t="s">
        <v>1124</v>
      </c>
      <c r="CI58" s="11" t="s">
        <v>1124</v>
      </c>
      <c r="CJ58" s="11" t="s">
        <v>1124</v>
      </c>
      <c r="CK58" s="11" t="s">
        <v>1124</v>
      </c>
      <c r="CL58" s="11" t="s">
        <v>1124</v>
      </c>
      <c r="CM58" s="11" t="s">
        <v>1124</v>
      </c>
      <c r="CN58" s="11" t="s">
        <v>1124</v>
      </c>
      <c r="CO58" s="11" t="s">
        <v>1124</v>
      </c>
      <c r="CP58" s="11" t="s">
        <v>1124</v>
      </c>
      <c r="CQ58" s="11" t="s">
        <v>1123</v>
      </c>
      <c r="CR58" s="11" t="s">
        <v>1124</v>
      </c>
      <c r="CS58" s="11" t="s">
        <v>1124</v>
      </c>
      <c r="CT58" s="11" t="s">
        <v>1124</v>
      </c>
      <c r="CU58" s="11" t="s">
        <v>1124</v>
      </c>
      <c r="CV58" s="11" t="s">
        <v>1124</v>
      </c>
      <c r="CW58" s="11" t="s">
        <v>1124</v>
      </c>
      <c r="CX58" s="11" t="s">
        <v>1124</v>
      </c>
      <c r="CY58" s="11" t="s">
        <v>1124</v>
      </c>
      <c r="CZ58" s="11" t="s">
        <v>1124</v>
      </c>
      <c r="DA58" s="11" t="s">
        <v>1124</v>
      </c>
      <c r="DB58" s="11" t="s">
        <v>1124</v>
      </c>
      <c r="DC58" s="11" t="s">
        <v>1124</v>
      </c>
      <c r="DD58" s="11" t="s">
        <v>1124</v>
      </c>
      <c r="DE58" s="11" t="s">
        <v>1124</v>
      </c>
      <c r="DF58" s="11" t="s">
        <v>1124</v>
      </c>
      <c r="DG58" s="11" t="s">
        <v>1124</v>
      </c>
      <c r="DH58" s="11" t="s">
        <v>1124</v>
      </c>
      <c r="DI58" s="11" t="s">
        <v>1124</v>
      </c>
      <c r="DJ58" s="11" t="s">
        <v>1124</v>
      </c>
      <c r="DK58" s="11" t="s">
        <v>1124</v>
      </c>
      <c r="DL58" s="11" t="s">
        <v>1124</v>
      </c>
      <c r="DM58" s="11" t="s">
        <v>1124</v>
      </c>
      <c r="DN58" s="11" t="s">
        <v>1124</v>
      </c>
      <c r="DO58" s="11" t="s">
        <v>1124</v>
      </c>
      <c r="DP58" s="11" t="s">
        <v>1124</v>
      </c>
      <c r="DQ58" s="11" t="s">
        <v>1124</v>
      </c>
      <c r="DR58" s="11" t="s">
        <v>1124</v>
      </c>
      <c r="DS58" s="11" t="s">
        <v>1124</v>
      </c>
      <c r="DT58" s="11" t="s">
        <v>1124</v>
      </c>
      <c r="DU58" s="11" t="s">
        <v>1124</v>
      </c>
      <c r="DV58" s="11" t="s">
        <v>1124</v>
      </c>
      <c r="DW58" s="11" t="s">
        <v>1124</v>
      </c>
      <c r="DX58" s="11" t="s">
        <v>1124</v>
      </c>
    </row>
    <row r="59" spans="1:251" ht="46.5" customHeight="1" x14ac:dyDescent="0.2">
      <c r="A59" s="42"/>
      <c r="B59" s="43" t="s">
        <v>2330</v>
      </c>
      <c r="C59" s="41" t="s">
        <v>2085</v>
      </c>
      <c r="D59" s="41" t="s">
        <v>2085</v>
      </c>
      <c r="E59" s="41" t="s">
        <v>2085</v>
      </c>
      <c r="F59" s="41" t="s">
        <v>2085</v>
      </c>
      <c r="G59" s="41" t="s">
        <v>2085</v>
      </c>
      <c r="H59" s="41" t="s">
        <v>2085</v>
      </c>
      <c r="I59" s="41" t="s">
        <v>2086</v>
      </c>
      <c r="J59" s="41" t="s">
        <v>2087</v>
      </c>
      <c r="K59" s="41" t="s">
        <v>1539</v>
      </c>
      <c r="L59" s="41" t="s">
        <v>2331</v>
      </c>
      <c r="M59" s="41" t="s">
        <v>2088</v>
      </c>
      <c r="N59" s="41" t="s">
        <v>2089</v>
      </c>
      <c r="O59" s="41" t="s">
        <v>2332</v>
      </c>
      <c r="P59" s="41" t="s">
        <v>2090</v>
      </c>
      <c r="Q59" s="41" t="s">
        <v>2090</v>
      </c>
      <c r="R59" s="41" t="s">
        <v>2090</v>
      </c>
      <c r="S59" s="41" t="s">
        <v>2090</v>
      </c>
      <c r="T59" s="41" t="s">
        <v>2090</v>
      </c>
      <c r="U59" s="41" t="s">
        <v>2090</v>
      </c>
      <c r="V59" s="41" t="s">
        <v>2091</v>
      </c>
      <c r="W59" s="41" t="s">
        <v>2091</v>
      </c>
      <c r="X59" s="41" t="s">
        <v>2091</v>
      </c>
      <c r="Y59" s="41" t="s">
        <v>2092</v>
      </c>
      <c r="Z59" s="41" t="s">
        <v>2091</v>
      </c>
      <c r="AA59" s="41" t="s">
        <v>2093</v>
      </c>
      <c r="AB59" s="41" t="s">
        <v>2333</v>
      </c>
      <c r="AC59" s="41" t="s">
        <v>2091</v>
      </c>
      <c r="AD59" s="41" t="s">
        <v>2093</v>
      </c>
      <c r="AE59" s="41" t="s">
        <v>2091</v>
      </c>
      <c r="AF59" s="41" t="s">
        <v>2091</v>
      </c>
      <c r="AG59" s="41" t="s">
        <v>2091</v>
      </c>
      <c r="AH59" s="41" t="s">
        <v>2091</v>
      </c>
      <c r="AI59" s="41" t="s">
        <v>2091</v>
      </c>
      <c r="AJ59" s="41" t="s">
        <v>2094</v>
      </c>
      <c r="AK59" s="41" t="s">
        <v>2334</v>
      </c>
      <c r="AL59" s="41" t="s">
        <v>2095</v>
      </c>
      <c r="AM59" s="41" t="s">
        <v>2096</v>
      </c>
      <c r="AN59" s="41" t="s">
        <v>2097</v>
      </c>
      <c r="AO59" s="41" t="s">
        <v>2098</v>
      </c>
      <c r="AP59" s="41" t="s">
        <v>2099</v>
      </c>
      <c r="AQ59" s="41" t="s">
        <v>2099</v>
      </c>
      <c r="AR59" s="41" t="s">
        <v>2099</v>
      </c>
      <c r="AS59" s="41" t="s">
        <v>2099</v>
      </c>
      <c r="AT59" s="41" t="s">
        <v>2099</v>
      </c>
      <c r="AU59" s="41" t="s">
        <v>2099</v>
      </c>
      <c r="AV59" s="41" t="s">
        <v>2091</v>
      </c>
      <c r="AW59" s="41" t="s">
        <v>2091</v>
      </c>
      <c r="AX59" s="41" t="s">
        <v>2091</v>
      </c>
      <c r="AY59" s="41" t="s">
        <v>2091</v>
      </c>
      <c r="AZ59" s="41" t="s">
        <v>2091</v>
      </c>
      <c r="BA59" s="41" t="s">
        <v>2091</v>
      </c>
      <c r="BB59" s="41" t="s">
        <v>2091</v>
      </c>
      <c r="BD59" s="41" t="s">
        <v>2100</v>
      </c>
      <c r="BE59" s="41" t="s">
        <v>2100</v>
      </c>
      <c r="BF59" s="41" t="s">
        <v>2091</v>
      </c>
      <c r="BG59" s="41" t="s">
        <v>2085</v>
      </c>
      <c r="BH59" s="41" t="s">
        <v>2085</v>
      </c>
      <c r="BI59" s="41" t="s">
        <v>2085</v>
      </c>
      <c r="BJ59" s="41" t="s">
        <v>2085</v>
      </c>
      <c r="BK59" s="41" t="s">
        <v>2085</v>
      </c>
      <c r="BL59" s="41" t="s">
        <v>2101</v>
      </c>
      <c r="BM59" s="41" t="s">
        <v>2085</v>
      </c>
      <c r="BN59" s="41" t="s">
        <v>2085</v>
      </c>
      <c r="BO59" s="41" t="s">
        <v>2085</v>
      </c>
      <c r="BP59" s="41" t="s">
        <v>2085</v>
      </c>
      <c r="BQ59" s="41" t="s">
        <v>2085</v>
      </c>
      <c r="BR59" s="41" t="s">
        <v>2102</v>
      </c>
      <c r="BS59" s="41" t="s">
        <v>2102</v>
      </c>
      <c r="BT59" s="41" t="s">
        <v>2085</v>
      </c>
      <c r="BU59" s="41" t="s">
        <v>2085</v>
      </c>
      <c r="BV59" s="41" t="s">
        <v>2085</v>
      </c>
      <c r="BW59" s="41" t="s">
        <v>2085</v>
      </c>
      <c r="BY59" s="41" t="s">
        <v>2103</v>
      </c>
      <c r="BZ59" s="41" t="s">
        <v>2104</v>
      </c>
      <c r="CA59" s="41" t="s">
        <v>2335</v>
      </c>
      <c r="CB59" s="41" t="s">
        <v>2105</v>
      </c>
      <c r="CC59" s="41" t="s">
        <v>2106</v>
      </c>
      <c r="CD59" s="41" t="s">
        <v>2107</v>
      </c>
      <c r="CE59" s="41" t="s">
        <v>2107</v>
      </c>
      <c r="CF59" s="41" t="s">
        <v>2108</v>
      </c>
      <c r="CG59" s="41" t="s">
        <v>2107</v>
      </c>
      <c r="CH59" s="11" t="s">
        <v>2107</v>
      </c>
      <c r="CI59" s="11" t="s">
        <v>2109</v>
      </c>
      <c r="CJ59" s="11" t="s">
        <v>2107</v>
      </c>
      <c r="CK59" s="11" t="s">
        <v>2107</v>
      </c>
      <c r="CL59" s="11" t="s">
        <v>2107</v>
      </c>
      <c r="CM59" s="11" t="s">
        <v>2110</v>
      </c>
      <c r="CN59" s="11" t="s">
        <v>2110</v>
      </c>
      <c r="CO59" s="11" t="s">
        <v>2107</v>
      </c>
      <c r="CP59" s="11" t="s">
        <v>2107</v>
      </c>
      <c r="CQ59" s="11" t="s">
        <v>2111</v>
      </c>
      <c r="CR59" s="11" t="s">
        <v>2107</v>
      </c>
      <c r="CS59" s="11" t="s">
        <v>2107</v>
      </c>
      <c r="CT59" s="11" t="s">
        <v>2107</v>
      </c>
      <c r="CU59" s="11" t="s">
        <v>2107</v>
      </c>
      <c r="CV59" s="11" t="s">
        <v>2610</v>
      </c>
      <c r="CW59" s="11" t="s">
        <v>2107</v>
      </c>
      <c r="CX59" s="11" t="s">
        <v>2107</v>
      </c>
      <c r="CY59" s="11" t="s">
        <v>2107</v>
      </c>
      <c r="CZ59" s="11" t="s">
        <v>2107</v>
      </c>
      <c r="DA59" s="11" t="s">
        <v>2520</v>
      </c>
      <c r="DB59" s="11" t="s">
        <v>2107</v>
      </c>
      <c r="DC59" s="11" t="s">
        <v>2107</v>
      </c>
      <c r="DD59" s="11" t="s">
        <v>2585</v>
      </c>
      <c r="DE59" s="11" t="s">
        <v>2107</v>
      </c>
      <c r="DF59" s="11" t="s">
        <v>2107</v>
      </c>
      <c r="DG59" s="11" t="s">
        <v>2107</v>
      </c>
      <c r="DH59" s="11" t="s">
        <v>2107</v>
      </c>
      <c r="DI59" s="11" t="s">
        <v>2107</v>
      </c>
      <c r="DJ59" s="11" t="s">
        <v>2107</v>
      </c>
      <c r="DK59" s="11" t="s">
        <v>2107</v>
      </c>
      <c r="DL59" s="11" t="s">
        <v>2745</v>
      </c>
      <c r="DM59" s="11" t="s">
        <v>2107</v>
      </c>
      <c r="DN59" s="11" t="s">
        <v>2107</v>
      </c>
      <c r="DO59" s="11" t="s">
        <v>2792</v>
      </c>
      <c r="DP59" s="11" t="s">
        <v>2813</v>
      </c>
      <c r="DQ59" s="11" t="s">
        <v>2813</v>
      </c>
      <c r="DR59" s="11" t="s">
        <v>2813</v>
      </c>
      <c r="DS59" s="11" t="s">
        <v>2813</v>
      </c>
      <c r="DT59" s="11" t="s">
        <v>2813</v>
      </c>
      <c r="DU59" s="11" t="s">
        <v>2813</v>
      </c>
      <c r="DV59" s="11" t="s">
        <v>2813</v>
      </c>
      <c r="DW59" s="11" t="s">
        <v>2813</v>
      </c>
      <c r="DX59" s="11" t="s">
        <v>2813</v>
      </c>
    </row>
    <row r="60" spans="1:251" ht="16.5" customHeight="1" x14ac:dyDescent="0.2">
      <c r="A60" s="42"/>
      <c r="B60" s="43" t="s">
        <v>2112</v>
      </c>
      <c r="C60" s="49" t="s">
        <v>80</v>
      </c>
      <c r="D60" s="49" t="s">
        <v>80</v>
      </c>
      <c r="E60" s="49" t="s">
        <v>80</v>
      </c>
      <c r="F60" s="49" t="s">
        <v>80</v>
      </c>
      <c r="G60" s="49" t="s">
        <v>80</v>
      </c>
      <c r="H60" s="49" t="s">
        <v>80</v>
      </c>
      <c r="I60" s="49" t="s">
        <v>89</v>
      </c>
      <c r="J60" s="49" t="s">
        <v>80</v>
      </c>
      <c r="K60" s="49" t="s">
        <v>80</v>
      </c>
      <c r="L60" s="49" t="s">
        <v>80</v>
      </c>
      <c r="M60" s="49" t="s">
        <v>80</v>
      </c>
      <c r="N60" s="49" t="s">
        <v>80</v>
      </c>
      <c r="O60" s="49" t="s">
        <v>80</v>
      </c>
      <c r="P60" s="49" t="s">
        <v>80</v>
      </c>
      <c r="Q60" s="49" t="s">
        <v>80</v>
      </c>
      <c r="R60" s="49" t="s">
        <v>80</v>
      </c>
      <c r="S60" s="49" t="s">
        <v>56</v>
      </c>
      <c r="T60" s="49" t="s">
        <v>80</v>
      </c>
      <c r="U60" s="49" t="s">
        <v>80</v>
      </c>
      <c r="V60" s="49" t="s">
        <v>80</v>
      </c>
      <c r="W60" s="49" t="s">
        <v>80</v>
      </c>
      <c r="X60" s="49" t="s">
        <v>56</v>
      </c>
      <c r="Y60" s="49" t="s">
        <v>89</v>
      </c>
      <c r="Z60" s="49" t="s">
        <v>80</v>
      </c>
      <c r="AA60" s="49" t="s">
        <v>80</v>
      </c>
      <c r="AB60" s="49" t="s">
        <v>80</v>
      </c>
      <c r="AC60" s="49" t="s">
        <v>80</v>
      </c>
      <c r="AD60" s="49" t="s">
        <v>80</v>
      </c>
      <c r="AE60" s="49" t="s">
        <v>80</v>
      </c>
      <c r="AF60" s="49" t="s">
        <v>80</v>
      </c>
      <c r="AG60" s="49" t="s">
        <v>56</v>
      </c>
      <c r="AH60" s="49" t="s">
        <v>80</v>
      </c>
      <c r="AI60" s="49" t="s">
        <v>56</v>
      </c>
      <c r="AJ60" s="49" t="s">
        <v>80</v>
      </c>
      <c r="AK60" s="49" t="s">
        <v>56</v>
      </c>
      <c r="AL60" s="49" t="s">
        <v>80</v>
      </c>
      <c r="AM60" s="49" t="s">
        <v>89</v>
      </c>
      <c r="AN60" s="49" t="s">
        <v>80</v>
      </c>
      <c r="AO60" s="49" t="s">
        <v>56</v>
      </c>
      <c r="AP60" s="49" t="s">
        <v>80</v>
      </c>
      <c r="AQ60" s="49" t="s">
        <v>80</v>
      </c>
      <c r="AR60" s="49" t="s">
        <v>80</v>
      </c>
      <c r="AS60" s="49" t="s">
        <v>56</v>
      </c>
      <c r="AT60" s="49" t="s">
        <v>80</v>
      </c>
      <c r="AU60" s="49" t="s">
        <v>80</v>
      </c>
      <c r="AV60" s="49" t="s">
        <v>80</v>
      </c>
      <c r="AW60" s="49" t="s">
        <v>80</v>
      </c>
      <c r="AX60" s="49" t="s">
        <v>80</v>
      </c>
      <c r="AY60" s="49" t="s">
        <v>80</v>
      </c>
      <c r="AZ60" s="49" t="s">
        <v>80</v>
      </c>
      <c r="BA60" s="49" t="s">
        <v>80</v>
      </c>
      <c r="BB60" s="49" t="s">
        <v>80</v>
      </c>
      <c r="BC60" s="49" t="s">
        <v>80</v>
      </c>
      <c r="BD60" s="49" t="s">
        <v>56</v>
      </c>
      <c r="BE60" s="49" t="s">
        <v>80</v>
      </c>
      <c r="BF60" s="49" t="s">
        <v>80</v>
      </c>
      <c r="BG60" s="49" t="s">
        <v>80</v>
      </c>
      <c r="BH60" s="49" t="s">
        <v>80</v>
      </c>
      <c r="BI60" s="49" t="s">
        <v>80</v>
      </c>
      <c r="BJ60" s="49" t="s">
        <v>80</v>
      </c>
      <c r="BK60" s="49" t="s">
        <v>80</v>
      </c>
      <c r="BL60" s="49" t="s">
        <v>56</v>
      </c>
      <c r="BM60" s="49" t="s">
        <v>80</v>
      </c>
      <c r="BN60" s="49" t="s">
        <v>80</v>
      </c>
      <c r="BO60" s="49" t="s">
        <v>80</v>
      </c>
      <c r="BP60" s="49" t="s">
        <v>80</v>
      </c>
      <c r="BQ60" s="49" t="s">
        <v>80</v>
      </c>
      <c r="BR60" s="49" t="s">
        <v>80</v>
      </c>
      <c r="BS60" s="49" t="s">
        <v>80</v>
      </c>
      <c r="BT60" s="49" t="s">
        <v>80</v>
      </c>
      <c r="BU60" s="49" t="s">
        <v>56</v>
      </c>
      <c r="BV60" s="49" t="s">
        <v>80</v>
      </c>
      <c r="BW60" s="49" t="s">
        <v>80</v>
      </c>
      <c r="BX60" s="49" t="s">
        <v>80</v>
      </c>
      <c r="BY60" s="49" t="s">
        <v>80</v>
      </c>
      <c r="BZ60" s="49" t="s">
        <v>80</v>
      </c>
      <c r="CA60" s="49" t="s">
        <v>89</v>
      </c>
      <c r="CB60" s="49" t="s">
        <v>56</v>
      </c>
      <c r="CC60" s="49" t="s">
        <v>89</v>
      </c>
      <c r="CD60" s="49" t="s">
        <v>56</v>
      </c>
      <c r="CE60" s="49" t="s">
        <v>56</v>
      </c>
      <c r="CF60" s="49" t="s">
        <v>80</v>
      </c>
      <c r="CG60" s="49" t="s">
        <v>80</v>
      </c>
      <c r="CH60" s="49" t="s">
        <v>80</v>
      </c>
      <c r="CI60" s="49" t="s">
        <v>56</v>
      </c>
      <c r="CJ60" s="49" t="s">
        <v>80</v>
      </c>
      <c r="CK60" s="49" t="s">
        <v>80</v>
      </c>
      <c r="CL60" s="49" t="s">
        <v>80</v>
      </c>
      <c r="CM60" s="49" t="s">
        <v>80</v>
      </c>
      <c r="CN60" s="49" t="s">
        <v>80</v>
      </c>
      <c r="CO60" s="49" t="s">
        <v>80</v>
      </c>
      <c r="CP60" s="49" t="s">
        <v>80</v>
      </c>
      <c r="CQ60" s="49" t="s">
        <v>89</v>
      </c>
      <c r="CR60" s="49" t="s">
        <v>80</v>
      </c>
      <c r="CS60" s="49" t="s">
        <v>80</v>
      </c>
      <c r="CT60" s="49" t="s">
        <v>56</v>
      </c>
      <c r="CU60" s="49" t="s">
        <v>80</v>
      </c>
      <c r="CV60" s="49" t="s">
        <v>56</v>
      </c>
      <c r="CW60" s="49" t="s">
        <v>80</v>
      </c>
      <c r="CX60" s="49" t="s">
        <v>80</v>
      </c>
      <c r="CY60" s="49" t="s">
        <v>56</v>
      </c>
      <c r="CZ60" s="49" t="s">
        <v>80</v>
      </c>
      <c r="DA60" s="49" t="s">
        <v>56</v>
      </c>
      <c r="DB60" s="49" t="s">
        <v>80</v>
      </c>
      <c r="DC60" s="49" t="s">
        <v>56</v>
      </c>
      <c r="DD60" s="49" t="s">
        <v>56</v>
      </c>
      <c r="DE60" s="49" t="s">
        <v>56</v>
      </c>
      <c r="DF60" s="49" t="s">
        <v>80</v>
      </c>
      <c r="DG60" s="49" t="s">
        <v>80</v>
      </c>
      <c r="DH60" s="49" t="s">
        <v>56</v>
      </c>
      <c r="DI60" s="49" t="s">
        <v>80</v>
      </c>
      <c r="DJ60" s="49" t="s">
        <v>80</v>
      </c>
      <c r="DK60" s="49" t="s">
        <v>56</v>
      </c>
      <c r="DL60" s="49" t="s">
        <v>56</v>
      </c>
      <c r="DM60" s="49" t="s">
        <v>56</v>
      </c>
      <c r="DN60" s="49" t="s">
        <v>80</v>
      </c>
      <c r="DO60" s="49" t="s">
        <v>56</v>
      </c>
      <c r="DP60" s="49" t="s">
        <v>56</v>
      </c>
      <c r="DQ60" s="49" t="s">
        <v>56</v>
      </c>
      <c r="DR60" s="49" t="s">
        <v>80</v>
      </c>
      <c r="DS60" s="49" t="s">
        <v>80</v>
      </c>
      <c r="DT60" s="49" t="s">
        <v>80</v>
      </c>
      <c r="DU60" s="49" t="s">
        <v>80</v>
      </c>
      <c r="DV60" s="49" t="s">
        <v>80</v>
      </c>
      <c r="DW60" s="49" t="s">
        <v>56</v>
      </c>
      <c r="DX60" s="49" t="s">
        <v>56</v>
      </c>
      <c r="DY60" s="49" t="s">
        <v>3</v>
      </c>
      <c r="DZ60" s="49" t="s">
        <v>3</v>
      </c>
      <c r="EA60" s="49" t="s">
        <v>3</v>
      </c>
      <c r="EB60" s="49" t="s">
        <v>3</v>
      </c>
      <c r="EC60" s="49" t="s">
        <v>3</v>
      </c>
      <c r="ED60" s="49" t="s">
        <v>3</v>
      </c>
      <c r="EE60" s="49" t="s">
        <v>3</v>
      </c>
      <c r="EF60" s="49" t="s">
        <v>3</v>
      </c>
      <c r="EG60" s="49" t="s">
        <v>3</v>
      </c>
      <c r="EH60" s="49" t="s">
        <v>3</v>
      </c>
      <c r="EI60" s="49" t="s">
        <v>3</v>
      </c>
      <c r="EJ60" s="49" t="s">
        <v>3</v>
      </c>
      <c r="EK60" s="49" t="s">
        <v>3</v>
      </c>
      <c r="EL60" s="49" t="s">
        <v>3</v>
      </c>
      <c r="EM60" s="49" t="s">
        <v>3</v>
      </c>
      <c r="EN60" s="49" t="s">
        <v>3</v>
      </c>
      <c r="EO60" s="49" t="s">
        <v>3</v>
      </c>
      <c r="EP60" s="49" t="s">
        <v>3</v>
      </c>
      <c r="EQ60" s="49" t="s">
        <v>3</v>
      </c>
      <c r="ER60" s="49" t="s">
        <v>3</v>
      </c>
      <c r="ES60" s="49" t="s">
        <v>3</v>
      </c>
      <c r="ET60" s="49" t="s">
        <v>3</v>
      </c>
      <c r="EU60" s="49" t="s">
        <v>3</v>
      </c>
      <c r="EV60" s="49" t="s">
        <v>3</v>
      </c>
      <c r="EW60" s="49" t="s">
        <v>3</v>
      </c>
      <c r="EX60" s="49" t="s">
        <v>3</v>
      </c>
      <c r="EY60" s="49" t="s">
        <v>3</v>
      </c>
      <c r="EZ60" s="49" t="s">
        <v>3</v>
      </c>
      <c r="FA60" s="49" t="s">
        <v>3</v>
      </c>
      <c r="FB60" s="49" t="s">
        <v>3</v>
      </c>
      <c r="FC60" s="49" t="s">
        <v>3</v>
      </c>
      <c r="FD60" s="49" t="s">
        <v>3</v>
      </c>
      <c r="FE60" s="49" t="s">
        <v>3</v>
      </c>
      <c r="FF60" s="49" t="s">
        <v>3</v>
      </c>
      <c r="FG60" s="49" t="s">
        <v>3</v>
      </c>
      <c r="FH60" s="49" t="s">
        <v>3</v>
      </c>
      <c r="FI60" s="49" t="s">
        <v>3</v>
      </c>
      <c r="FJ60" s="49" t="s">
        <v>3</v>
      </c>
      <c r="FK60" s="49" t="s">
        <v>3</v>
      </c>
      <c r="FL60" s="49" t="s">
        <v>3</v>
      </c>
      <c r="FM60" s="49" t="s">
        <v>3</v>
      </c>
      <c r="FN60" s="49" t="s">
        <v>3</v>
      </c>
      <c r="FO60" s="49" t="s">
        <v>3</v>
      </c>
      <c r="FP60" s="49" t="s">
        <v>3</v>
      </c>
      <c r="FQ60" s="49" t="s">
        <v>3</v>
      </c>
      <c r="FR60" s="49" t="s">
        <v>3</v>
      </c>
      <c r="FS60" s="49" t="s">
        <v>3</v>
      </c>
      <c r="FT60" s="49" t="s">
        <v>3</v>
      </c>
      <c r="FU60" s="49" t="s">
        <v>3</v>
      </c>
      <c r="FV60" s="49" t="s">
        <v>3</v>
      </c>
      <c r="FW60" s="49" t="s">
        <v>3</v>
      </c>
      <c r="FX60" s="49" t="s">
        <v>3</v>
      </c>
      <c r="FY60" s="49" t="s">
        <v>3</v>
      </c>
      <c r="FZ60" s="49" t="s">
        <v>3</v>
      </c>
      <c r="GA60" s="49" t="s">
        <v>3</v>
      </c>
      <c r="GB60" s="49" t="s">
        <v>3</v>
      </c>
      <c r="GC60" s="49" t="s">
        <v>3</v>
      </c>
      <c r="GD60" s="49" t="s">
        <v>3</v>
      </c>
      <c r="GE60" s="49" t="s">
        <v>3</v>
      </c>
      <c r="GF60" s="49" t="s">
        <v>3</v>
      </c>
      <c r="GG60" s="49" t="s">
        <v>3</v>
      </c>
      <c r="GH60" s="49" t="s">
        <v>3</v>
      </c>
      <c r="GI60" s="49" t="s">
        <v>3</v>
      </c>
      <c r="GJ60" s="49" t="s">
        <v>3</v>
      </c>
      <c r="GK60" s="49" t="s">
        <v>3</v>
      </c>
      <c r="GL60" s="49" t="s">
        <v>3</v>
      </c>
      <c r="GM60" s="49" t="s">
        <v>3</v>
      </c>
      <c r="GN60" s="49" t="s">
        <v>3</v>
      </c>
      <c r="GO60" s="49" t="s">
        <v>3</v>
      </c>
      <c r="GP60" s="49" t="s">
        <v>3</v>
      </c>
      <c r="GQ60" s="49" t="s">
        <v>3</v>
      </c>
      <c r="GR60" s="49" t="s">
        <v>3</v>
      </c>
      <c r="GS60" s="49" t="s">
        <v>3</v>
      </c>
      <c r="GT60" s="49" t="s">
        <v>3</v>
      </c>
      <c r="GU60" s="49" t="s">
        <v>3</v>
      </c>
      <c r="GV60" s="49" t="s">
        <v>3</v>
      </c>
      <c r="GW60" s="49" t="s">
        <v>3</v>
      </c>
      <c r="GX60" s="49" t="s">
        <v>3</v>
      </c>
      <c r="GY60" s="49" t="s">
        <v>3</v>
      </c>
      <c r="GZ60" s="49" t="s">
        <v>3</v>
      </c>
      <c r="HA60" s="49" t="s">
        <v>3</v>
      </c>
      <c r="HB60" s="49" t="s">
        <v>3</v>
      </c>
      <c r="HC60" s="49" t="s">
        <v>3</v>
      </c>
      <c r="HD60" s="49" t="s">
        <v>3</v>
      </c>
      <c r="HE60" s="49" t="s">
        <v>3</v>
      </c>
      <c r="HF60" s="49" t="s">
        <v>3</v>
      </c>
      <c r="HG60" s="49" t="s">
        <v>3</v>
      </c>
      <c r="HH60" s="49" t="s">
        <v>3</v>
      </c>
      <c r="HI60" s="49" t="s">
        <v>3</v>
      </c>
      <c r="HJ60" s="49" t="s">
        <v>3</v>
      </c>
      <c r="HK60" s="49" t="s">
        <v>3</v>
      </c>
      <c r="HL60" s="49" t="s">
        <v>3</v>
      </c>
      <c r="HM60" s="49" t="s">
        <v>3</v>
      </c>
      <c r="HN60" s="49" t="s">
        <v>3</v>
      </c>
      <c r="HO60" s="49" t="s">
        <v>3</v>
      </c>
      <c r="HP60" s="49" t="s">
        <v>3</v>
      </c>
      <c r="HQ60" s="49" t="s">
        <v>3</v>
      </c>
      <c r="HR60" s="49" t="s">
        <v>3</v>
      </c>
      <c r="HS60" s="49" t="s">
        <v>3</v>
      </c>
      <c r="HT60" s="49" t="s">
        <v>3</v>
      </c>
      <c r="HU60" s="49" t="s">
        <v>3</v>
      </c>
      <c r="HV60" s="49" t="s">
        <v>3</v>
      </c>
      <c r="HW60" s="49" t="s">
        <v>3</v>
      </c>
      <c r="HX60" s="49" t="s">
        <v>3</v>
      </c>
      <c r="HY60" s="49" t="s">
        <v>3</v>
      </c>
      <c r="HZ60" s="49" t="s">
        <v>3</v>
      </c>
      <c r="IA60" s="49" t="s">
        <v>3</v>
      </c>
      <c r="IB60" s="49" t="s">
        <v>3</v>
      </c>
      <c r="IC60" s="49" t="s">
        <v>3</v>
      </c>
      <c r="ID60" s="49" t="s">
        <v>3</v>
      </c>
      <c r="IE60" s="49" t="s">
        <v>3</v>
      </c>
      <c r="IF60" s="49" t="s">
        <v>3</v>
      </c>
      <c r="IG60" s="49" t="s">
        <v>3</v>
      </c>
      <c r="IH60" s="49" t="s">
        <v>3</v>
      </c>
      <c r="II60" s="49" t="s">
        <v>3</v>
      </c>
      <c r="IJ60" s="49" t="s">
        <v>3</v>
      </c>
      <c r="IK60" s="49" t="s">
        <v>3</v>
      </c>
      <c r="IL60" s="49" t="s">
        <v>3</v>
      </c>
      <c r="IM60" s="49" t="s">
        <v>3</v>
      </c>
      <c r="IN60" s="49" t="s">
        <v>3</v>
      </c>
      <c r="IO60" s="49" t="s">
        <v>3</v>
      </c>
      <c r="IP60" s="49" t="s">
        <v>3</v>
      </c>
      <c r="IQ60" s="49" t="s">
        <v>3</v>
      </c>
    </row>
    <row r="61" spans="1:251" ht="17" thickBot="1" x14ac:dyDescent="0.25">
      <c r="A61" s="45"/>
      <c r="B61" s="46" t="s">
        <v>2113</v>
      </c>
    </row>
    <row r="62" spans="1:251" ht="14.25" customHeight="1" thickTop="1" x14ac:dyDescent="0.2">
      <c r="A62" s="39" t="s">
        <v>2114</v>
      </c>
      <c r="B62" s="40" t="s">
        <v>2115</v>
      </c>
      <c r="C62" s="49" t="s">
        <v>56</v>
      </c>
      <c r="D62" s="49" t="s">
        <v>56</v>
      </c>
      <c r="E62" s="49" t="s">
        <v>80</v>
      </c>
      <c r="F62" s="49" t="s">
        <v>89</v>
      </c>
      <c r="G62" s="49" t="s">
        <v>56</v>
      </c>
      <c r="H62" s="49" t="s">
        <v>56</v>
      </c>
      <c r="I62" s="49" t="s">
        <v>89</v>
      </c>
      <c r="J62" s="49" t="s">
        <v>56</v>
      </c>
      <c r="K62" s="49" t="s">
        <v>80</v>
      </c>
      <c r="L62" s="49" t="s">
        <v>80</v>
      </c>
      <c r="M62" s="49" t="s">
        <v>56</v>
      </c>
      <c r="N62" s="49" t="s">
        <v>80</v>
      </c>
      <c r="O62" s="49" t="s">
        <v>56</v>
      </c>
      <c r="P62" s="49" t="s">
        <v>56</v>
      </c>
      <c r="Q62" s="49" t="s">
        <v>80</v>
      </c>
      <c r="R62" s="49" t="s">
        <v>89</v>
      </c>
      <c r="S62" s="49" t="s">
        <v>89</v>
      </c>
      <c r="T62" s="49" t="s">
        <v>56</v>
      </c>
      <c r="U62" s="49" t="s">
        <v>80</v>
      </c>
      <c r="V62" s="49" t="s">
        <v>89</v>
      </c>
      <c r="W62" s="49" t="s">
        <v>89</v>
      </c>
      <c r="X62" s="49" t="s">
        <v>56</v>
      </c>
      <c r="Y62" s="49" t="s">
        <v>89</v>
      </c>
      <c r="Z62" s="49" t="s">
        <v>80</v>
      </c>
      <c r="AA62" s="49" t="s">
        <v>80</v>
      </c>
      <c r="AB62" s="49" t="s">
        <v>56</v>
      </c>
      <c r="AC62" s="49" t="s">
        <v>56</v>
      </c>
      <c r="AD62" s="49" t="s">
        <v>80</v>
      </c>
      <c r="AE62" s="49" t="s">
        <v>56</v>
      </c>
      <c r="AF62" s="49" t="s">
        <v>56</v>
      </c>
      <c r="AG62" s="49" t="s">
        <v>56</v>
      </c>
      <c r="AH62" s="49" t="s">
        <v>56</v>
      </c>
      <c r="AI62" s="49" t="s">
        <v>56</v>
      </c>
      <c r="AJ62" s="49" t="s">
        <v>80</v>
      </c>
      <c r="AK62" s="49" t="s">
        <v>89</v>
      </c>
      <c r="AL62" s="49" t="s">
        <v>80</v>
      </c>
      <c r="AM62" s="49" t="s">
        <v>89</v>
      </c>
      <c r="AN62" s="49" t="s">
        <v>80</v>
      </c>
      <c r="AO62" s="49" t="s">
        <v>56</v>
      </c>
      <c r="AP62" s="49" t="s">
        <v>56</v>
      </c>
      <c r="AQ62" s="49" t="s">
        <v>56</v>
      </c>
      <c r="AR62" s="49" t="s">
        <v>56</v>
      </c>
      <c r="AS62" s="49" t="s">
        <v>56</v>
      </c>
      <c r="AT62" s="49" t="s">
        <v>56</v>
      </c>
      <c r="AU62" s="49" t="s">
        <v>89</v>
      </c>
      <c r="AV62" s="49" t="s">
        <v>89</v>
      </c>
      <c r="AW62" s="49" t="s">
        <v>80</v>
      </c>
      <c r="AX62" s="49" t="s">
        <v>80</v>
      </c>
      <c r="AY62" s="49" t="s">
        <v>56</v>
      </c>
      <c r="AZ62" s="49" t="s">
        <v>80</v>
      </c>
      <c r="BA62" s="49" t="s">
        <v>56</v>
      </c>
      <c r="BB62" s="49" t="s">
        <v>89</v>
      </c>
      <c r="BC62" s="49" t="s">
        <v>80</v>
      </c>
      <c r="BD62" s="49" t="s">
        <v>89</v>
      </c>
      <c r="BE62" s="49" t="s">
        <v>89</v>
      </c>
      <c r="BF62" s="49" t="s">
        <v>56</v>
      </c>
      <c r="BG62" s="49" t="s">
        <v>56</v>
      </c>
      <c r="BH62" s="49" t="s">
        <v>80</v>
      </c>
      <c r="BI62" s="49" t="s">
        <v>89</v>
      </c>
      <c r="BJ62" s="49" t="s">
        <v>80</v>
      </c>
      <c r="BK62" s="49" t="s">
        <v>80</v>
      </c>
      <c r="BL62" s="49" t="s">
        <v>56</v>
      </c>
      <c r="BM62" s="49" t="s">
        <v>56</v>
      </c>
      <c r="BN62" s="49" t="s">
        <v>56</v>
      </c>
      <c r="BO62" s="49" t="s">
        <v>80</v>
      </c>
      <c r="BP62" s="49" t="s">
        <v>89</v>
      </c>
      <c r="BQ62" s="49" t="s">
        <v>56</v>
      </c>
      <c r="BR62" s="49" t="s">
        <v>80</v>
      </c>
      <c r="BS62" s="49" t="s">
        <v>80</v>
      </c>
      <c r="BT62" s="49" t="s">
        <v>89</v>
      </c>
      <c r="BU62" s="49" t="s">
        <v>56</v>
      </c>
      <c r="BV62" s="49" t="s">
        <v>80</v>
      </c>
      <c r="BW62" s="49" t="s">
        <v>56</v>
      </c>
      <c r="BX62" s="49" t="s">
        <v>80</v>
      </c>
      <c r="BY62" s="49" t="s">
        <v>80</v>
      </c>
      <c r="BZ62" s="49" t="s">
        <v>56</v>
      </c>
      <c r="CA62" s="49" t="s">
        <v>89</v>
      </c>
      <c r="CB62" s="49" t="s">
        <v>56</v>
      </c>
      <c r="CC62" s="49" t="s">
        <v>89</v>
      </c>
      <c r="CD62" s="49" t="s">
        <v>56</v>
      </c>
      <c r="CE62" s="49" t="s">
        <v>56</v>
      </c>
      <c r="CF62" s="49" t="s">
        <v>89</v>
      </c>
      <c r="CG62" s="49" t="s">
        <v>80</v>
      </c>
      <c r="CH62" s="49" t="s">
        <v>56</v>
      </c>
      <c r="CI62" s="49" t="s">
        <v>56</v>
      </c>
      <c r="CJ62" s="49" t="s">
        <v>56</v>
      </c>
      <c r="CK62" s="49" t="s">
        <v>56</v>
      </c>
      <c r="CL62" s="49" t="s">
        <v>80</v>
      </c>
      <c r="CM62" s="49" t="s">
        <v>80</v>
      </c>
      <c r="CN62" s="49" t="s">
        <v>80</v>
      </c>
      <c r="CO62" s="49" t="s">
        <v>80</v>
      </c>
      <c r="CP62" s="49" t="s">
        <v>80</v>
      </c>
      <c r="CQ62" s="49" t="s">
        <v>89</v>
      </c>
      <c r="CR62" s="49" t="s">
        <v>56</v>
      </c>
      <c r="CS62" s="49" t="s">
        <v>80</v>
      </c>
      <c r="CT62" s="49" t="s">
        <v>56</v>
      </c>
      <c r="CU62" s="49" t="s">
        <v>89</v>
      </c>
      <c r="CV62" s="49" t="s">
        <v>56</v>
      </c>
      <c r="CW62" s="49" t="s">
        <v>89</v>
      </c>
      <c r="CX62" s="49" t="s">
        <v>80</v>
      </c>
      <c r="CY62" s="49" t="s">
        <v>56</v>
      </c>
      <c r="CZ62" s="49" t="s">
        <v>89</v>
      </c>
      <c r="DA62" s="49" t="s">
        <v>56</v>
      </c>
      <c r="DB62" s="49" t="s">
        <v>80</v>
      </c>
      <c r="DC62" s="49" t="s">
        <v>56</v>
      </c>
      <c r="DD62" s="49" t="s">
        <v>56</v>
      </c>
      <c r="DE62" s="49" t="s">
        <v>56</v>
      </c>
      <c r="DF62" s="49" t="s">
        <v>80</v>
      </c>
      <c r="DG62" s="49" t="s">
        <v>80</v>
      </c>
      <c r="DH62" s="49" t="s">
        <v>56</v>
      </c>
      <c r="DI62" s="49" t="s">
        <v>56</v>
      </c>
      <c r="DJ62" s="49" t="s">
        <v>56</v>
      </c>
      <c r="DK62" s="49" t="s">
        <v>56</v>
      </c>
      <c r="DL62" s="49" t="s">
        <v>56</v>
      </c>
      <c r="DM62" s="49" t="s">
        <v>56</v>
      </c>
      <c r="DN62" s="49" t="s">
        <v>80</v>
      </c>
      <c r="DO62" s="49" t="s">
        <v>89</v>
      </c>
      <c r="DP62" s="49" t="s">
        <v>56</v>
      </c>
      <c r="DQ62" s="49" t="s">
        <v>56</v>
      </c>
      <c r="DR62" s="49" t="s">
        <v>80</v>
      </c>
      <c r="DS62" s="49" t="s">
        <v>80</v>
      </c>
      <c r="DT62" s="49" t="s">
        <v>56</v>
      </c>
      <c r="DU62" s="49" t="s">
        <v>80</v>
      </c>
      <c r="DV62" s="49" t="s">
        <v>80</v>
      </c>
      <c r="DW62" s="49" t="s">
        <v>56</v>
      </c>
      <c r="DX62" s="49" t="s">
        <v>89</v>
      </c>
      <c r="DY62" s="49" t="s">
        <v>3</v>
      </c>
      <c r="DZ62" s="49" t="s">
        <v>3</v>
      </c>
      <c r="EA62" s="49" t="s">
        <v>3</v>
      </c>
      <c r="EB62" s="49" t="s">
        <v>3</v>
      </c>
      <c r="EC62" s="49" t="s">
        <v>3</v>
      </c>
      <c r="ED62" s="49" t="s">
        <v>3</v>
      </c>
      <c r="EE62" s="49" t="s">
        <v>3</v>
      </c>
      <c r="EF62" s="49" t="s">
        <v>3</v>
      </c>
      <c r="EG62" s="49" t="s">
        <v>3</v>
      </c>
      <c r="EH62" s="49" t="s">
        <v>3</v>
      </c>
      <c r="EI62" s="49" t="s">
        <v>3</v>
      </c>
      <c r="EJ62" s="49" t="s">
        <v>3</v>
      </c>
      <c r="EK62" s="49" t="s">
        <v>3</v>
      </c>
      <c r="EL62" s="49" t="s">
        <v>3</v>
      </c>
      <c r="EM62" s="49" t="s">
        <v>3</v>
      </c>
      <c r="EN62" s="49" t="s">
        <v>3</v>
      </c>
      <c r="EO62" s="49" t="s">
        <v>3</v>
      </c>
      <c r="EP62" s="49" t="s">
        <v>3</v>
      </c>
      <c r="EQ62" s="49" t="s">
        <v>3</v>
      </c>
      <c r="ER62" s="49" t="s">
        <v>3</v>
      </c>
      <c r="ES62" s="49" t="s">
        <v>3</v>
      </c>
      <c r="ET62" s="49" t="s">
        <v>3</v>
      </c>
      <c r="EU62" s="49" t="s">
        <v>3</v>
      </c>
      <c r="EV62" s="49" t="s">
        <v>3</v>
      </c>
      <c r="EW62" s="49" t="s">
        <v>3</v>
      </c>
      <c r="EX62" s="49" t="s">
        <v>3</v>
      </c>
      <c r="EY62" s="49" t="s">
        <v>3</v>
      </c>
      <c r="EZ62" s="49" t="s">
        <v>3</v>
      </c>
      <c r="FA62" s="49" t="s">
        <v>3</v>
      </c>
      <c r="FB62" s="49" t="s">
        <v>3</v>
      </c>
      <c r="FC62" s="49" t="s">
        <v>3</v>
      </c>
      <c r="FD62" s="49" t="s">
        <v>3</v>
      </c>
      <c r="FE62" s="49" t="s">
        <v>3</v>
      </c>
      <c r="FF62" s="49" t="s">
        <v>3</v>
      </c>
      <c r="FG62" s="49" t="s">
        <v>3</v>
      </c>
      <c r="FH62" s="49" t="s">
        <v>3</v>
      </c>
      <c r="FI62" s="49" t="s">
        <v>3</v>
      </c>
      <c r="FJ62" s="49" t="s">
        <v>3</v>
      </c>
      <c r="FK62" s="49" t="s">
        <v>3</v>
      </c>
      <c r="FL62" s="49" t="s">
        <v>3</v>
      </c>
      <c r="FM62" s="49" t="s">
        <v>3</v>
      </c>
      <c r="FN62" s="49" t="s">
        <v>3</v>
      </c>
      <c r="FO62" s="49" t="s">
        <v>3</v>
      </c>
      <c r="FP62" s="49" t="s">
        <v>3</v>
      </c>
      <c r="FQ62" s="49" t="s">
        <v>3</v>
      </c>
      <c r="FR62" s="49" t="s">
        <v>3</v>
      </c>
      <c r="FS62" s="49" t="s">
        <v>3</v>
      </c>
      <c r="FT62" s="49" t="s">
        <v>3</v>
      </c>
      <c r="FU62" s="49" t="s">
        <v>3</v>
      </c>
      <c r="FV62" s="49" t="s">
        <v>3</v>
      </c>
      <c r="FW62" s="49" t="s">
        <v>3</v>
      </c>
      <c r="FX62" s="49" t="s">
        <v>3</v>
      </c>
      <c r="FY62" s="49" t="s">
        <v>3</v>
      </c>
      <c r="FZ62" s="49" t="s">
        <v>3</v>
      </c>
      <c r="GA62" s="49" t="s">
        <v>3</v>
      </c>
      <c r="GB62" s="49" t="s">
        <v>3</v>
      </c>
      <c r="GC62" s="49" t="s">
        <v>3</v>
      </c>
      <c r="GD62" s="49" t="s">
        <v>3</v>
      </c>
      <c r="GE62" s="49" t="s">
        <v>3</v>
      </c>
      <c r="GF62" s="49" t="s">
        <v>3</v>
      </c>
      <c r="GG62" s="49" t="s">
        <v>3</v>
      </c>
      <c r="GH62" s="49" t="s">
        <v>3</v>
      </c>
      <c r="GI62" s="49" t="s">
        <v>3</v>
      </c>
      <c r="GJ62" s="49" t="s">
        <v>3</v>
      </c>
      <c r="GK62" s="49" t="s">
        <v>3</v>
      </c>
      <c r="GL62" s="49" t="s">
        <v>3</v>
      </c>
      <c r="GM62" s="49" t="s">
        <v>3</v>
      </c>
      <c r="GN62" s="49" t="s">
        <v>3</v>
      </c>
      <c r="GO62" s="49" t="s">
        <v>3</v>
      </c>
      <c r="GP62" s="49" t="s">
        <v>3</v>
      </c>
      <c r="GQ62" s="49" t="s">
        <v>3</v>
      </c>
      <c r="GR62" s="49" t="s">
        <v>3</v>
      </c>
      <c r="GS62" s="49" t="s">
        <v>3</v>
      </c>
      <c r="GT62" s="49" t="s">
        <v>3</v>
      </c>
      <c r="GU62" s="49" t="s">
        <v>3</v>
      </c>
      <c r="GV62" s="49" t="s">
        <v>3</v>
      </c>
      <c r="GW62" s="49" t="s">
        <v>3</v>
      </c>
      <c r="GX62" s="49" t="s">
        <v>3</v>
      </c>
      <c r="GY62" s="49" t="s">
        <v>3</v>
      </c>
      <c r="GZ62" s="49" t="s">
        <v>3</v>
      </c>
      <c r="HA62" s="49" t="s">
        <v>3</v>
      </c>
      <c r="HB62" s="49" t="s">
        <v>3</v>
      </c>
      <c r="HC62" s="49" t="s">
        <v>3</v>
      </c>
      <c r="HD62" s="49" t="s">
        <v>3</v>
      </c>
      <c r="HE62" s="49" t="s">
        <v>3</v>
      </c>
      <c r="HF62" s="49" t="s">
        <v>3</v>
      </c>
      <c r="HG62" s="49" t="s">
        <v>3</v>
      </c>
      <c r="HH62" s="49" t="s">
        <v>3</v>
      </c>
      <c r="HI62" s="49" t="s">
        <v>3</v>
      </c>
      <c r="HJ62" s="49" t="s">
        <v>3</v>
      </c>
      <c r="HK62" s="49" t="s">
        <v>3</v>
      </c>
      <c r="HL62" s="49" t="s">
        <v>3</v>
      </c>
      <c r="HM62" s="49" t="s">
        <v>3</v>
      </c>
      <c r="HN62" s="49" t="s">
        <v>3</v>
      </c>
      <c r="HO62" s="49" t="s">
        <v>3</v>
      </c>
      <c r="HP62" s="49" t="s">
        <v>3</v>
      </c>
      <c r="HQ62" s="49" t="s">
        <v>3</v>
      </c>
      <c r="HR62" s="49" t="s">
        <v>3</v>
      </c>
      <c r="HS62" s="49" t="s">
        <v>3</v>
      </c>
      <c r="HT62" s="49" t="s">
        <v>3</v>
      </c>
      <c r="HU62" s="49" t="s">
        <v>3</v>
      </c>
      <c r="HV62" s="49" t="s">
        <v>3</v>
      </c>
      <c r="HW62" s="49" t="s">
        <v>3</v>
      </c>
      <c r="HX62" s="49" t="s">
        <v>3</v>
      </c>
      <c r="HY62" s="49" t="s">
        <v>3</v>
      </c>
      <c r="HZ62" s="49" t="s">
        <v>3</v>
      </c>
      <c r="IA62" s="49" t="s">
        <v>3</v>
      </c>
      <c r="IB62" s="49" t="s">
        <v>3</v>
      </c>
      <c r="IC62" s="49" t="s">
        <v>3</v>
      </c>
      <c r="ID62" s="49" t="s">
        <v>3</v>
      </c>
      <c r="IE62" s="49" t="s">
        <v>3</v>
      </c>
      <c r="IF62" s="49" t="s">
        <v>3</v>
      </c>
      <c r="IG62" s="49" t="s">
        <v>3</v>
      </c>
      <c r="IH62" s="49" t="s">
        <v>3</v>
      </c>
      <c r="II62" s="49" t="s">
        <v>3</v>
      </c>
      <c r="IJ62" s="49" t="s">
        <v>3</v>
      </c>
      <c r="IK62" s="49" t="s">
        <v>3</v>
      </c>
      <c r="IL62" s="49" t="s">
        <v>3</v>
      </c>
      <c r="IM62" s="49" t="s">
        <v>3</v>
      </c>
      <c r="IN62" s="49" t="s">
        <v>3</v>
      </c>
      <c r="IO62" s="49" t="s">
        <v>3</v>
      </c>
      <c r="IP62" s="49" t="s">
        <v>3</v>
      </c>
      <c r="IQ62" s="49" t="s">
        <v>3</v>
      </c>
    </row>
    <row r="63" spans="1:251" ht="15.75" customHeight="1" thickBot="1" x14ac:dyDescent="0.25">
      <c r="A63" s="45"/>
      <c r="B63" s="46" t="s">
        <v>2116</v>
      </c>
      <c r="V63" s="41"/>
      <c r="AB63" s="41" t="s">
        <v>2336</v>
      </c>
      <c r="BB63" s="41" t="s">
        <v>2117</v>
      </c>
      <c r="BD63" s="41" t="s">
        <v>2118</v>
      </c>
      <c r="BF63" s="41" t="s">
        <v>2119</v>
      </c>
      <c r="CR63" s="11" t="s">
        <v>2386</v>
      </c>
    </row>
    <row r="64" spans="1:251" ht="32.25" customHeight="1" thickTop="1" x14ac:dyDescent="0.2">
      <c r="F64" s="41"/>
    </row>
  </sheetData>
  <pageMargins left="0.75" right="0.75" top="1" bottom="1" header="0.5" footer="0.5"/>
  <pageSetup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9"/>
  <dimension ref="A1:D150"/>
  <sheetViews>
    <sheetView zoomScale="80" zoomScaleNormal="80" zoomScalePageLayoutView="80" workbookViewId="0">
      <pane ySplit="2" topLeftCell="A3" activePane="bottomLeft" state="frozen"/>
      <selection pane="bottomLeft" activeCell="E133" sqref="E133"/>
    </sheetView>
  </sheetViews>
  <sheetFormatPr baseColWidth="10" defaultColWidth="10.83203125" defaultRowHeight="15" x14ac:dyDescent="0.2"/>
  <cols>
    <col min="1" max="1" width="7" style="69" customWidth="1"/>
    <col min="2" max="2" width="33.1640625" style="38" customWidth="1"/>
    <col min="3" max="3" width="120.33203125" style="38" customWidth="1"/>
    <col min="4" max="4" width="14.83203125" style="38" customWidth="1"/>
    <col min="5" max="16384" width="10.83203125" style="38"/>
  </cols>
  <sheetData>
    <row r="1" spans="1:4" ht="17" thickBot="1" x14ac:dyDescent="0.25">
      <c r="A1" s="50" t="s">
        <v>2120</v>
      </c>
      <c r="B1" s="41"/>
      <c r="C1" s="41"/>
      <c r="D1" s="41"/>
    </row>
    <row r="2" spans="1:4" ht="18" thickTop="1" thickBot="1" x14ac:dyDescent="0.25">
      <c r="A2" s="51" t="s">
        <v>2121</v>
      </c>
      <c r="B2" s="52" t="s">
        <v>1026</v>
      </c>
      <c r="C2" s="52" t="s">
        <v>2122</v>
      </c>
      <c r="D2" s="53" t="s">
        <v>2123</v>
      </c>
    </row>
    <row r="3" spans="1:4" ht="17" thickTop="1" x14ac:dyDescent="0.2">
      <c r="A3" s="54">
        <v>2</v>
      </c>
      <c r="B3" s="55" t="s">
        <v>1028</v>
      </c>
      <c r="C3" s="55" t="s">
        <v>2124</v>
      </c>
      <c r="D3" s="40" t="s">
        <v>702</v>
      </c>
    </row>
    <row r="4" spans="1:4" ht="16" x14ac:dyDescent="0.2">
      <c r="A4" s="56">
        <v>3</v>
      </c>
      <c r="B4" s="41" t="s">
        <v>1029</v>
      </c>
      <c r="C4" s="41" t="s">
        <v>2125</v>
      </c>
      <c r="D4" s="43" t="s">
        <v>702</v>
      </c>
    </row>
    <row r="5" spans="1:4" x14ac:dyDescent="0.2">
      <c r="A5" s="57" t="s">
        <v>1121</v>
      </c>
      <c r="B5" s="41"/>
      <c r="C5" s="41"/>
      <c r="D5" s="43"/>
    </row>
    <row r="6" spans="1:4" ht="192" x14ac:dyDescent="0.2">
      <c r="A6" s="56">
        <v>4</v>
      </c>
      <c r="B6" s="11" t="s">
        <v>1122</v>
      </c>
      <c r="C6" s="41" t="s">
        <v>2126</v>
      </c>
      <c r="D6" s="43" t="s">
        <v>1123</v>
      </c>
    </row>
    <row r="7" spans="1:4" x14ac:dyDescent="0.2">
      <c r="A7" s="56"/>
      <c r="D7" s="58" t="s">
        <v>1124</v>
      </c>
    </row>
    <row r="8" spans="1:4" x14ac:dyDescent="0.2">
      <c r="A8" s="56"/>
      <c r="D8" s="58" t="s">
        <v>1125</v>
      </c>
    </row>
    <row r="9" spans="1:4" ht="128" x14ac:dyDescent="0.2">
      <c r="A9" s="56">
        <v>5</v>
      </c>
      <c r="B9" s="11" t="s">
        <v>1207</v>
      </c>
      <c r="C9" s="41" t="s">
        <v>2127</v>
      </c>
      <c r="D9" s="43" t="s">
        <v>1123</v>
      </c>
    </row>
    <row r="10" spans="1:4" x14ac:dyDescent="0.2">
      <c r="A10" s="56"/>
      <c r="D10" s="58" t="s">
        <v>1124</v>
      </c>
    </row>
    <row r="11" spans="1:4" x14ac:dyDescent="0.2">
      <c r="A11" s="56"/>
      <c r="D11" s="58" t="s">
        <v>1125</v>
      </c>
    </row>
    <row r="12" spans="1:4" ht="320" x14ac:dyDescent="0.2">
      <c r="A12" s="56">
        <v>6</v>
      </c>
      <c r="B12" s="41" t="s">
        <v>1275</v>
      </c>
      <c r="C12" s="41" t="s">
        <v>2128</v>
      </c>
      <c r="D12" s="43" t="s">
        <v>1123</v>
      </c>
    </row>
    <row r="13" spans="1:4" x14ac:dyDescent="0.2">
      <c r="A13" s="56"/>
      <c r="D13" s="58" t="s">
        <v>1124</v>
      </c>
    </row>
    <row r="14" spans="1:4" x14ac:dyDescent="0.2">
      <c r="A14" s="56"/>
      <c r="D14" s="58" t="s">
        <v>1125</v>
      </c>
    </row>
    <row r="15" spans="1:4" ht="18" customHeight="1" x14ac:dyDescent="0.2">
      <c r="A15" s="56">
        <v>7</v>
      </c>
      <c r="B15" s="38" t="s">
        <v>1351</v>
      </c>
      <c r="C15" s="41" t="s">
        <v>3010</v>
      </c>
      <c r="D15" s="58" t="s">
        <v>80</v>
      </c>
    </row>
    <row r="16" spans="1:4" x14ac:dyDescent="0.2">
      <c r="A16" s="56"/>
      <c r="D16" s="58" t="s">
        <v>56</v>
      </c>
    </row>
    <row r="17" spans="1:4" x14ac:dyDescent="0.2">
      <c r="A17" s="56"/>
      <c r="D17" s="58" t="s">
        <v>89</v>
      </c>
    </row>
    <row r="18" spans="1:4" ht="16" thickBot="1" x14ac:dyDescent="0.25">
      <c r="A18" s="59">
        <v>8</v>
      </c>
      <c r="B18" s="60" t="s">
        <v>1352</v>
      </c>
      <c r="C18" s="60" t="s">
        <v>2129</v>
      </c>
      <c r="D18" s="61"/>
    </row>
    <row r="19" spans="1:4" ht="16" thickTop="1" x14ac:dyDescent="0.2">
      <c r="A19" s="62" t="s">
        <v>2130</v>
      </c>
      <c r="B19" s="63"/>
      <c r="C19" s="63"/>
      <c r="D19" s="64"/>
    </row>
    <row r="20" spans="1:4" s="41" customFormat="1" ht="48" x14ac:dyDescent="0.2">
      <c r="A20" s="65">
        <v>9</v>
      </c>
      <c r="B20" s="41" t="s">
        <v>1356</v>
      </c>
      <c r="C20" s="41" t="s">
        <v>2131</v>
      </c>
      <c r="D20" s="43" t="s">
        <v>1123</v>
      </c>
    </row>
    <row r="21" spans="1:4" s="41" customFormat="1" x14ac:dyDescent="0.2">
      <c r="A21" s="65"/>
      <c r="D21" s="58" t="s">
        <v>1124</v>
      </c>
    </row>
    <row r="22" spans="1:4" s="41" customFormat="1" x14ac:dyDescent="0.2">
      <c r="A22" s="65"/>
      <c r="D22" s="58" t="s">
        <v>1125</v>
      </c>
    </row>
    <row r="23" spans="1:4" s="41" customFormat="1" ht="80" x14ac:dyDescent="0.2">
      <c r="A23" s="65">
        <v>10</v>
      </c>
      <c r="B23" s="41" t="s">
        <v>1426</v>
      </c>
      <c r="C23" s="41" t="s">
        <v>2132</v>
      </c>
      <c r="D23" s="43" t="s">
        <v>1123</v>
      </c>
    </row>
    <row r="24" spans="1:4" s="41" customFormat="1" x14ac:dyDescent="0.2">
      <c r="A24" s="65"/>
      <c r="D24" s="58" t="s">
        <v>1124</v>
      </c>
    </row>
    <row r="25" spans="1:4" s="41" customFormat="1" x14ac:dyDescent="0.2">
      <c r="A25" s="65"/>
      <c r="D25" s="58" t="s">
        <v>1125</v>
      </c>
    </row>
    <row r="26" spans="1:4" s="41" customFormat="1" ht="224" x14ac:dyDescent="0.2">
      <c r="A26" s="65">
        <v>11</v>
      </c>
      <c r="B26" s="41" t="s">
        <v>1500</v>
      </c>
      <c r="C26" s="41" t="s">
        <v>2133</v>
      </c>
      <c r="D26" s="43" t="s">
        <v>347</v>
      </c>
    </row>
    <row r="27" spans="1:4" s="41" customFormat="1" ht="16" x14ac:dyDescent="0.2">
      <c r="A27" s="65"/>
      <c r="D27" s="43" t="s">
        <v>1123</v>
      </c>
    </row>
    <row r="28" spans="1:4" s="41" customFormat="1" x14ac:dyDescent="0.2">
      <c r="A28" s="65"/>
      <c r="D28" s="58" t="s">
        <v>1124</v>
      </c>
    </row>
    <row r="29" spans="1:4" s="41" customFormat="1" x14ac:dyDescent="0.2">
      <c r="A29" s="65"/>
      <c r="D29" s="58" t="s">
        <v>1125</v>
      </c>
    </row>
    <row r="30" spans="1:4" s="41" customFormat="1" ht="48" x14ac:dyDescent="0.2">
      <c r="A30" s="65">
        <v>12</v>
      </c>
      <c r="B30" s="41" t="s">
        <v>1526</v>
      </c>
      <c r="C30" s="41" t="s">
        <v>2134</v>
      </c>
      <c r="D30" s="43" t="s">
        <v>347</v>
      </c>
    </row>
    <row r="31" spans="1:4" s="41" customFormat="1" ht="16" x14ac:dyDescent="0.2">
      <c r="A31" s="65"/>
      <c r="D31" s="43" t="s">
        <v>1123</v>
      </c>
    </row>
    <row r="32" spans="1:4" s="41" customFormat="1" x14ac:dyDescent="0.2">
      <c r="A32" s="65"/>
      <c r="D32" s="58" t="s">
        <v>1124</v>
      </c>
    </row>
    <row r="33" spans="1:4" s="41" customFormat="1" x14ac:dyDescent="0.2">
      <c r="A33" s="65"/>
      <c r="D33" s="58" t="s">
        <v>1125</v>
      </c>
    </row>
    <row r="34" spans="1:4" s="41" customFormat="1" ht="48" x14ac:dyDescent="0.2">
      <c r="A34" s="65">
        <v>13</v>
      </c>
      <c r="B34" s="41" t="s">
        <v>1528</v>
      </c>
      <c r="C34" s="41" t="s">
        <v>2135</v>
      </c>
      <c r="D34" s="43" t="s">
        <v>347</v>
      </c>
    </row>
    <row r="35" spans="1:4" s="41" customFormat="1" ht="16" x14ac:dyDescent="0.2">
      <c r="A35" s="65"/>
      <c r="D35" s="43" t="s">
        <v>1123</v>
      </c>
    </row>
    <row r="36" spans="1:4" s="41" customFormat="1" x14ac:dyDescent="0.2">
      <c r="A36" s="65"/>
      <c r="D36" s="58" t="s">
        <v>1124</v>
      </c>
    </row>
    <row r="37" spans="1:4" s="41" customFormat="1" x14ac:dyDescent="0.2">
      <c r="A37" s="65"/>
      <c r="D37" s="58" t="s">
        <v>1125</v>
      </c>
    </row>
    <row r="38" spans="1:4" s="41" customFormat="1" ht="16" x14ac:dyDescent="0.2">
      <c r="A38" s="65" t="s">
        <v>769</v>
      </c>
      <c r="B38" s="41" t="s">
        <v>2136</v>
      </c>
      <c r="C38" s="41" t="s">
        <v>2137</v>
      </c>
      <c r="D38" s="58" t="s">
        <v>80</v>
      </c>
    </row>
    <row r="39" spans="1:4" s="41" customFormat="1" x14ac:dyDescent="0.2">
      <c r="A39" s="65"/>
      <c r="D39" s="58" t="s">
        <v>56</v>
      </c>
    </row>
    <row r="40" spans="1:4" s="41" customFormat="1" x14ac:dyDescent="0.2">
      <c r="A40" s="65"/>
      <c r="D40" s="58" t="s">
        <v>89</v>
      </c>
    </row>
    <row r="41" spans="1:4" s="41" customFormat="1" ht="96" x14ac:dyDescent="0.2">
      <c r="A41" s="65">
        <v>14</v>
      </c>
      <c r="B41" s="41" t="s">
        <v>1531</v>
      </c>
      <c r="C41" s="41" t="s">
        <v>2138</v>
      </c>
      <c r="D41" s="43" t="s">
        <v>1123</v>
      </c>
    </row>
    <row r="42" spans="1:4" s="41" customFormat="1" x14ac:dyDescent="0.2">
      <c r="A42" s="65"/>
      <c r="D42" s="58" t="s">
        <v>1124</v>
      </c>
    </row>
    <row r="43" spans="1:4" s="41" customFormat="1" x14ac:dyDescent="0.2">
      <c r="A43" s="65"/>
      <c r="D43" s="58" t="s">
        <v>1125</v>
      </c>
    </row>
    <row r="44" spans="1:4" s="41" customFormat="1" ht="80" x14ac:dyDescent="0.2">
      <c r="A44" s="65">
        <v>15</v>
      </c>
      <c r="B44" s="41" t="s">
        <v>1606</v>
      </c>
      <c r="C44" s="41" t="s">
        <v>2139</v>
      </c>
      <c r="D44" s="43" t="s">
        <v>347</v>
      </c>
    </row>
    <row r="45" spans="1:4" s="41" customFormat="1" ht="16" x14ac:dyDescent="0.2">
      <c r="A45" s="65"/>
      <c r="D45" s="43" t="s">
        <v>1123</v>
      </c>
    </row>
    <row r="46" spans="1:4" s="41" customFormat="1" x14ac:dyDescent="0.2">
      <c r="A46" s="65"/>
      <c r="D46" s="58" t="s">
        <v>1124</v>
      </c>
    </row>
    <row r="47" spans="1:4" s="41" customFormat="1" x14ac:dyDescent="0.2">
      <c r="A47" s="65"/>
      <c r="D47" s="58" t="s">
        <v>1125</v>
      </c>
    </row>
    <row r="48" spans="1:4" s="41" customFormat="1" ht="16" x14ac:dyDescent="0.2">
      <c r="A48" s="65" t="s">
        <v>769</v>
      </c>
      <c r="B48" s="41" t="s">
        <v>1614</v>
      </c>
      <c r="C48" s="41" t="s">
        <v>2140</v>
      </c>
      <c r="D48" s="58" t="s">
        <v>80</v>
      </c>
    </row>
    <row r="49" spans="1:4" s="41" customFormat="1" x14ac:dyDescent="0.2">
      <c r="A49" s="65"/>
      <c r="D49" s="58" t="s">
        <v>56</v>
      </c>
    </row>
    <row r="50" spans="1:4" s="41" customFormat="1" x14ac:dyDescent="0.2">
      <c r="A50" s="65"/>
      <c r="D50" s="58" t="s">
        <v>89</v>
      </c>
    </row>
    <row r="51" spans="1:4" s="41" customFormat="1" ht="20" customHeight="1" x14ac:dyDescent="0.2">
      <c r="A51" s="65">
        <v>16</v>
      </c>
      <c r="B51" s="41" t="s">
        <v>1615</v>
      </c>
      <c r="C51" s="41" t="s">
        <v>3010</v>
      </c>
      <c r="D51" s="58" t="s">
        <v>80</v>
      </c>
    </row>
    <row r="52" spans="1:4" s="41" customFormat="1" x14ac:dyDescent="0.2">
      <c r="A52" s="65"/>
      <c r="D52" s="58" t="s">
        <v>56</v>
      </c>
    </row>
    <row r="53" spans="1:4" s="41" customFormat="1" x14ac:dyDescent="0.2">
      <c r="A53" s="65"/>
      <c r="D53" s="58" t="s">
        <v>89</v>
      </c>
    </row>
    <row r="54" spans="1:4" ht="16" thickBot="1" x14ac:dyDescent="0.25">
      <c r="A54" s="59">
        <v>17</v>
      </c>
      <c r="B54" s="60" t="s">
        <v>1616</v>
      </c>
      <c r="C54" s="60" t="s">
        <v>2129</v>
      </c>
      <c r="D54" s="61"/>
    </row>
    <row r="55" spans="1:4" s="41" customFormat="1" ht="16" thickTop="1" x14ac:dyDescent="0.2">
      <c r="A55" s="62" t="s">
        <v>2141</v>
      </c>
      <c r="B55" s="55"/>
      <c r="C55" s="55"/>
      <c r="D55" s="40"/>
    </row>
    <row r="56" spans="1:4" s="41" customFormat="1" ht="32" x14ac:dyDescent="0.2">
      <c r="A56" s="65">
        <v>18</v>
      </c>
      <c r="B56" s="41" t="s">
        <v>1619</v>
      </c>
      <c r="C56" s="41" t="s">
        <v>2142</v>
      </c>
      <c r="D56" s="43" t="s">
        <v>1123</v>
      </c>
    </row>
    <row r="57" spans="1:4" x14ac:dyDescent="0.2">
      <c r="A57" s="56"/>
      <c r="D57" s="58" t="s">
        <v>1124</v>
      </c>
    </row>
    <row r="58" spans="1:4" x14ac:dyDescent="0.2">
      <c r="A58" s="56"/>
      <c r="D58" s="58" t="s">
        <v>1125</v>
      </c>
    </row>
    <row r="59" spans="1:4" s="41" customFormat="1" ht="64" x14ac:dyDescent="0.2">
      <c r="A59" s="65">
        <v>19</v>
      </c>
      <c r="B59" s="41" t="s">
        <v>1620</v>
      </c>
      <c r="C59" s="41" t="s">
        <v>2143</v>
      </c>
      <c r="D59" s="43" t="s">
        <v>1123</v>
      </c>
    </row>
    <row r="60" spans="1:4" s="41" customFormat="1" x14ac:dyDescent="0.2">
      <c r="A60" s="65"/>
      <c r="D60" s="58" t="s">
        <v>1124</v>
      </c>
    </row>
    <row r="61" spans="1:4" s="41" customFormat="1" x14ac:dyDescent="0.2">
      <c r="A61" s="65"/>
      <c r="D61" s="58" t="s">
        <v>1125</v>
      </c>
    </row>
    <row r="62" spans="1:4" s="41" customFormat="1" ht="64" x14ac:dyDescent="0.2">
      <c r="A62" s="65">
        <v>20</v>
      </c>
      <c r="B62" s="41" t="s">
        <v>1621</v>
      </c>
      <c r="C62" s="41" t="s">
        <v>2144</v>
      </c>
      <c r="D62" s="43" t="s">
        <v>347</v>
      </c>
    </row>
    <row r="63" spans="1:4" s="41" customFormat="1" ht="16" x14ac:dyDescent="0.2">
      <c r="A63" s="65"/>
      <c r="D63" s="43" t="s">
        <v>1123</v>
      </c>
    </row>
    <row r="64" spans="1:4" s="41" customFormat="1" x14ac:dyDescent="0.2">
      <c r="A64" s="65"/>
      <c r="D64" s="58" t="s">
        <v>1124</v>
      </c>
    </row>
    <row r="65" spans="1:4" s="41" customFormat="1" x14ac:dyDescent="0.2">
      <c r="A65" s="65"/>
      <c r="D65" s="58" t="s">
        <v>1125</v>
      </c>
    </row>
    <row r="66" spans="1:4" s="41" customFormat="1" ht="48" x14ac:dyDescent="0.2">
      <c r="A66" s="65">
        <v>21</v>
      </c>
      <c r="B66" s="41" t="s">
        <v>1622</v>
      </c>
      <c r="C66" s="41" t="s">
        <v>2145</v>
      </c>
      <c r="D66" s="43" t="s">
        <v>347</v>
      </c>
    </row>
    <row r="67" spans="1:4" s="41" customFormat="1" ht="16" x14ac:dyDescent="0.2">
      <c r="A67" s="65"/>
      <c r="D67" s="43" t="s">
        <v>1123</v>
      </c>
    </row>
    <row r="68" spans="1:4" s="41" customFormat="1" x14ac:dyDescent="0.2">
      <c r="A68" s="65"/>
      <c r="D68" s="58" t="s">
        <v>1124</v>
      </c>
    </row>
    <row r="69" spans="1:4" s="41" customFormat="1" x14ac:dyDescent="0.2">
      <c r="A69" s="65"/>
      <c r="D69" s="58" t="s">
        <v>1125</v>
      </c>
    </row>
    <row r="70" spans="1:4" s="41" customFormat="1" ht="96" x14ac:dyDescent="0.2">
      <c r="A70" s="65">
        <v>22</v>
      </c>
      <c r="B70" s="41" t="s">
        <v>1623</v>
      </c>
      <c r="C70" s="41" t="s">
        <v>2146</v>
      </c>
      <c r="D70" s="43" t="s">
        <v>347</v>
      </c>
    </row>
    <row r="71" spans="1:4" s="41" customFormat="1" ht="16" x14ac:dyDescent="0.2">
      <c r="A71" s="65"/>
      <c r="D71" s="43" t="s">
        <v>1123</v>
      </c>
    </row>
    <row r="72" spans="1:4" s="41" customFormat="1" x14ac:dyDescent="0.2">
      <c r="A72" s="65"/>
      <c r="D72" s="58" t="s">
        <v>1124</v>
      </c>
    </row>
    <row r="73" spans="1:4" s="41" customFormat="1" x14ac:dyDescent="0.2">
      <c r="A73" s="65"/>
      <c r="D73" s="58" t="s">
        <v>1125</v>
      </c>
    </row>
    <row r="74" spans="1:4" s="41" customFormat="1" ht="192" x14ac:dyDescent="0.2">
      <c r="A74" s="65">
        <v>23</v>
      </c>
      <c r="B74" s="41" t="s">
        <v>2147</v>
      </c>
      <c r="C74" s="41" t="s">
        <v>2148</v>
      </c>
      <c r="D74" s="43" t="s">
        <v>347</v>
      </c>
    </row>
    <row r="75" spans="1:4" s="41" customFormat="1" ht="16" x14ac:dyDescent="0.2">
      <c r="A75" s="65"/>
      <c r="D75" s="43" t="s">
        <v>1123</v>
      </c>
    </row>
    <row r="76" spans="1:4" s="41" customFormat="1" x14ac:dyDescent="0.2">
      <c r="A76" s="65"/>
      <c r="D76" s="58" t="s">
        <v>1124</v>
      </c>
    </row>
    <row r="77" spans="1:4" s="41" customFormat="1" x14ac:dyDescent="0.2">
      <c r="A77" s="65"/>
      <c r="D77" s="58" t="s">
        <v>1125</v>
      </c>
    </row>
    <row r="78" spans="1:4" s="41" customFormat="1" ht="20" customHeight="1" x14ac:dyDescent="0.2">
      <c r="A78" s="65">
        <v>24</v>
      </c>
      <c r="B78" s="41" t="s">
        <v>1624</v>
      </c>
      <c r="C78" s="41" t="s">
        <v>3010</v>
      </c>
      <c r="D78" s="43" t="s">
        <v>80</v>
      </c>
    </row>
    <row r="79" spans="1:4" s="41" customFormat="1" ht="16" x14ac:dyDescent="0.2">
      <c r="A79" s="65"/>
      <c r="D79" s="43" t="s">
        <v>56</v>
      </c>
    </row>
    <row r="80" spans="1:4" x14ac:dyDescent="0.2">
      <c r="A80" s="56"/>
      <c r="D80" s="58" t="s">
        <v>89</v>
      </c>
    </row>
    <row r="81" spans="1:4" ht="16" thickBot="1" x14ac:dyDescent="0.25">
      <c r="A81" s="59">
        <v>25</v>
      </c>
      <c r="B81" s="60" t="s">
        <v>1625</v>
      </c>
      <c r="C81" s="60" t="s">
        <v>2129</v>
      </c>
      <c r="D81" s="61"/>
    </row>
    <row r="82" spans="1:4" ht="16" thickTop="1" x14ac:dyDescent="0.2">
      <c r="A82" s="62" t="s">
        <v>1626</v>
      </c>
      <c r="B82" s="63"/>
      <c r="C82" s="63"/>
      <c r="D82" s="64"/>
    </row>
    <row r="83" spans="1:4" s="41" customFormat="1" ht="144" x14ac:dyDescent="0.2">
      <c r="A83" s="65">
        <v>26</v>
      </c>
      <c r="B83" s="41" t="s">
        <v>1627</v>
      </c>
      <c r="C83" s="41" t="s">
        <v>2149</v>
      </c>
      <c r="D83" s="43" t="s">
        <v>1123</v>
      </c>
    </row>
    <row r="84" spans="1:4" s="41" customFormat="1" x14ac:dyDescent="0.2">
      <c r="A84" s="65"/>
      <c r="D84" s="58" t="s">
        <v>1124</v>
      </c>
    </row>
    <row r="85" spans="1:4" s="41" customFormat="1" x14ac:dyDescent="0.2">
      <c r="A85" s="65"/>
      <c r="D85" s="58" t="s">
        <v>1125</v>
      </c>
    </row>
    <row r="86" spans="1:4" s="41" customFormat="1" ht="64" x14ac:dyDescent="0.2">
      <c r="A86" s="65">
        <v>27</v>
      </c>
      <c r="B86" s="41" t="s">
        <v>1696</v>
      </c>
      <c r="C86" s="41" t="s">
        <v>2150</v>
      </c>
      <c r="D86" s="43" t="s">
        <v>347</v>
      </c>
    </row>
    <row r="87" spans="1:4" s="41" customFormat="1" ht="16" x14ac:dyDescent="0.2">
      <c r="A87" s="65"/>
      <c r="D87" s="43" t="s">
        <v>1123</v>
      </c>
    </row>
    <row r="88" spans="1:4" s="41" customFormat="1" x14ac:dyDescent="0.2">
      <c r="A88" s="65"/>
      <c r="D88" s="58" t="s">
        <v>1124</v>
      </c>
    </row>
    <row r="89" spans="1:4" s="41" customFormat="1" x14ac:dyDescent="0.2">
      <c r="A89" s="65"/>
      <c r="D89" s="58" t="s">
        <v>1125</v>
      </c>
    </row>
    <row r="90" spans="1:4" s="41" customFormat="1" ht="96" x14ac:dyDescent="0.2">
      <c r="A90" s="65">
        <v>28</v>
      </c>
      <c r="B90" s="41" t="s">
        <v>1712</v>
      </c>
      <c r="C90" s="41" t="s">
        <v>2151</v>
      </c>
      <c r="D90" s="43" t="s">
        <v>347</v>
      </c>
    </row>
    <row r="91" spans="1:4" s="41" customFormat="1" ht="16" x14ac:dyDescent="0.2">
      <c r="A91" s="65"/>
      <c r="D91" s="43" t="s">
        <v>1123</v>
      </c>
    </row>
    <row r="92" spans="1:4" s="41" customFormat="1" x14ac:dyDescent="0.2">
      <c r="A92" s="65"/>
      <c r="D92" s="58" t="s">
        <v>1124</v>
      </c>
    </row>
    <row r="93" spans="1:4" s="41" customFormat="1" x14ac:dyDescent="0.2">
      <c r="A93" s="65"/>
      <c r="D93" s="58" t="s">
        <v>1125</v>
      </c>
    </row>
    <row r="94" spans="1:4" s="41" customFormat="1" ht="240" x14ac:dyDescent="0.2">
      <c r="A94" s="65">
        <v>29</v>
      </c>
      <c r="B94" s="41" t="s">
        <v>1726</v>
      </c>
      <c r="C94" s="41" t="s">
        <v>2152</v>
      </c>
      <c r="D94" s="43" t="s">
        <v>347</v>
      </c>
    </row>
    <row r="95" spans="1:4" s="41" customFormat="1" ht="16" x14ac:dyDescent="0.2">
      <c r="A95" s="65"/>
      <c r="D95" s="43" t="s">
        <v>1123</v>
      </c>
    </row>
    <row r="96" spans="1:4" s="41" customFormat="1" x14ac:dyDescent="0.2">
      <c r="A96" s="65"/>
      <c r="D96" s="58" t="s">
        <v>1124</v>
      </c>
    </row>
    <row r="97" spans="1:4" s="41" customFormat="1" x14ac:dyDescent="0.2">
      <c r="A97" s="65"/>
      <c r="D97" s="58" t="s">
        <v>1125</v>
      </c>
    </row>
    <row r="98" spans="1:4" s="41" customFormat="1" ht="19" customHeight="1" x14ac:dyDescent="0.2">
      <c r="A98" s="65">
        <v>30</v>
      </c>
      <c r="B98" s="41" t="s">
        <v>1734</v>
      </c>
      <c r="C98" s="41" t="s">
        <v>3010</v>
      </c>
      <c r="D98" s="43" t="s">
        <v>80</v>
      </c>
    </row>
    <row r="99" spans="1:4" s="41" customFormat="1" ht="16" x14ac:dyDescent="0.2">
      <c r="A99" s="65"/>
      <c r="D99" s="43" t="s">
        <v>56</v>
      </c>
    </row>
    <row r="100" spans="1:4" s="41" customFormat="1" x14ac:dyDescent="0.2">
      <c r="A100" s="65"/>
      <c r="D100" s="58" t="s">
        <v>89</v>
      </c>
    </row>
    <row r="101" spans="1:4" ht="16" thickBot="1" x14ac:dyDescent="0.25">
      <c r="A101" s="59">
        <v>31</v>
      </c>
      <c r="B101" s="60" t="s">
        <v>1735</v>
      </c>
      <c r="C101" s="60" t="s">
        <v>2129</v>
      </c>
      <c r="D101" s="61"/>
    </row>
    <row r="102" spans="1:4" s="41" customFormat="1" ht="16" thickTop="1" x14ac:dyDescent="0.2">
      <c r="A102" s="62" t="s">
        <v>1736</v>
      </c>
      <c r="B102" s="55"/>
      <c r="C102" s="55"/>
      <c r="D102" s="40"/>
    </row>
    <row r="103" spans="1:4" s="41" customFormat="1" ht="112" x14ac:dyDescent="0.2">
      <c r="A103" s="65">
        <v>32</v>
      </c>
      <c r="B103" s="41" t="s">
        <v>1737</v>
      </c>
      <c r="C103" s="41" t="s">
        <v>2153</v>
      </c>
      <c r="D103" s="43" t="s">
        <v>1123</v>
      </c>
    </row>
    <row r="104" spans="1:4" s="41" customFormat="1" x14ac:dyDescent="0.2">
      <c r="A104" s="65"/>
      <c r="D104" s="58" t="s">
        <v>1124</v>
      </c>
    </row>
    <row r="105" spans="1:4" s="41" customFormat="1" x14ac:dyDescent="0.2">
      <c r="A105" s="65"/>
      <c r="D105" s="58" t="s">
        <v>1125</v>
      </c>
    </row>
    <row r="106" spans="1:4" s="41" customFormat="1" ht="48" x14ac:dyDescent="0.2">
      <c r="A106" s="65">
        <v>33</v>
      </c>
      <c r="B106" s="41" t="s">
        <v>1820</v>
      </c>
      <c r="C106" s="41" t="s">
        <v>2154</v>
      </c>
      <c r="D106" s="43" t="s">
        <v>1123</v>
      </c>
    </row>
    <row r="107" spans="1:4" s="41" customFormat="1" x14ac:dyDescent="0.2">
      <c r="A107" s="65"/>
      <c r="D107" s="58" t="s">
        <v>1124</v>
      </c>
    </row>
    <row r="108" spans="1:4" s="41" customFormat="1" x14ac:dyDescent="0.2">
      <c r="A108" s="65"/>
      <c r="D108" s="58" t="s">
        <v>1125</v>
      </c>
    </row>
    <row r="109" spans="1:4" s="41" customFormat="1" ht="64" x14ac:dyDescent="0.2">
      <c r="A109" s="65">
        <v>34</v>
      </c>
      <c r="B109" s="41" t="s">
        <v>1892</v>
      </c>
      <c r="C109" s="41" t="s">
        <v>2155</v>
      </c>
      <c r="D109" s="43" t="s">
        <v>347</v>
      </c>
    </row>
    <row r="110" spans="1:4" s="41" customFormat="1" ht="16" x14ac:dyDescent="0.2">
      <c r="A110" s="65"/>
      <c r="D110" s="43" t="s">
        <v>1123</v>
      </c>
    </row>
    <row r="111" spans="1:4" s="41" customFormat="1" x14ac:dyDescent="0.2">
      <c r="A111" s="65"/>
      <c r="D111" s="58" t="s">
        <v>1124</v>
      </c>
    </row>
    <row r="112" spans="1:4" s="41" customFormat="1" ht="16" x14ac:dyDescent="0.2">
      <c r="A112" s="65"/>
      <c r="D112" s="43" t="s">
        <v>1125</v>
      </c>
    </row>
    <row r="113" spans="1:4" s="41" customFormat="1" ht="48" x14ac:dyDescent="0.2">
      <c r="A113" s="65">
        <v>35</v>
      </c>
      <c r="B113" s="41" t="s">
        <v>1948</v>
      </c>
      <c r="C113" s="41" t="s">
        <v>2156</v>
      </c>
      <c r="D113" s="43" t="s">
        <v>347</v>
      </c>
    </row>
    <row r="114" spans="1:4" s="41" customFormat="1" ht="16" x14ac:dyDescent="0.2">
      <c r="A114" s="65"/>
      <c r="D114" s="43" t="s">
        <v>1123</v>
      </c>
    </row>
    <row r="115" spans="1:4" s="41" customFormat="1" x14ac:dyDescent="0.2">
      <c r="A115" s="65"/>
      <c r="D115" s="58" t="s">
        <v>1124</v>
      </c>
    </row>
    <row r="116" spans="1:4" s="41" customFormat="1" ht="16" x14ac:dyDescent="0.2">
      <c r="A116" s="65"/>
      <c r="D116" s="43" t="s">
        <v>1125</v>
      </c>
    </row>
    <row r="117" spans="1:4" s="41" customFormat="1" ht="80" x14ac:dyDescent="0.2">
      <c r="A117" s="65">
        <v>36</v>
      </c>
      <c r="B117" s="41" t="s">
        <v>1958</v>
      </c>
      <c r="C117" s="41" t="s">
        <v>2157</v>
      </c>
      <c r="D117" s="43" t="s">
        <v>347</v>
      </c>
    </row>
    <row r="118" spans="1:4" s="41" customFormat="1" ht="16" x14ac:dyDescent="0.2">
      <c r="A118" s="65"/>
      <c r="D118" s="43" t="s">
        <v>1123</v>
      </c>
    </row>
    <row r="119" spans="1:4" s="41" customFormat="1" x14ac:dyDescent="0.2">
      <c r="A119" s="65"/>
      <c r="D119" s="58" t="s">
        <v>1124</v>
      </c>
    </row>
    <row r="120" spans="1:4" s="41" customFormat="1" ht="16" x14ac:dyDescent="0.2">
      <c r="A120" s="65"/>
      <c r="D120" s="43" t="s">
        <v>1125</v>
      </c>
    </row>
    <row r="121" spans="1:4" s="41" customFormat="1" ht="20" customHeight="1" x14ac:dyDescent="0.2">
      <c r="A121" s="65">
        <v>37</v>
      </c>
      <c r="B121" s="41" t="s">
        <v>1968</v>
      </c>
      <c r="C121" s="41" t="s">
        <v>3010</v>
      </c>
      <c r="D121" s="43" t="s">
        <v>80</v>
      </c>
    </row>
    <row r="122" spans="1:4" s="41" customFormat="1" ht="16" x14ac:dyDescent="0.2">
      <c r="A122" s="65"/>
      <c r="D122" s="43" t="s">
        <v>56</v>
      </c>
    </row>
    <row r="123" spans="1:4" x14ac:dyDescent="0.2">
      <c r="A123" s="56"/>
      <c r="D123" s="58" t="s">
        <v>89</v>
      </c>
    </row>
    <row r="124" spans="1:4" ht="16" thickBot="1" x14ac:dyDescent="0.25">
      <c r="A124" s="59">
        <v>38</v>
      </c>
      <c r="B124" s="60" t="s">
        <v>1969</v>
      </c>
      <c r="C124" s="60" t="s">
        <v>2129</v>
      </c>
      <c r="D124" s="61"/>
    </row>
    <row r="125" spans="1:4" ht="16" thickTop="1" x14ac:dyDescent="0.2">
      <c r="A125" s="62" t="s">
        <v>1970</v>
      </c>
      <c r="B125" s="63"/>
      <c r="C125" s="63"/>
      <c r="D125" s="64"/>
    </row>
    <row r="126" spans="1:4" s="41" customFormat="1" ht="80" x14ac:dyDescent="0.2">
      <c r="A126" s="65">
        <v>39</v>
      </c>
      <c r="B126" s="41" t="s">
        <v>1971</v>
      </c>
      <c r="C126" s="41" t="s">
        <v>2158</v>
      </c>
      <c r="D126" s="43" t="s">
        <v>1123</v>
      </c>
    </row>
    <row r="127" spans="1:4" s="41" customFormat="1" x14ac:dyDescent="0.2">
      <c r="A127" s="65"/>
      <c r="D127" s="58" t="s">
        <v>1124</v>
      </c>
    </row>
    <row r="128" spans="1:4" s="41" customFormat="1" ht="16" x14ac:dyDescent="0.2">
      <c r="A128" s="65"/>
      <c r="D128" s="43" t="s">
        <v>1125</v>
      </c>
    </row>
    <row r="129" spans="1:4" s="41" customFormat="1" ht="48" x14ac:dyDescent="0.2">
      <c r="A129" s="65"/>
      <c r="B129" s="41" t="s">
        <v>2030</v>
      </c>
      <c r="D129" s="43"/>
    </row>
    <row r="130" spans="1:4" s="41" customFormat="1" ht="380" x14ac:dyDescent="0.2">
      <c r="A130" s="65">
        <v>40</v>
      </c>
      <c r="B130" s="41" t="s">
        <v>2031</v>
      </c>
      <c r="C130" s="41" t="s">
        <v>2159</v>
      </c>
      <c r="D130" s="43" t="s">
        <v>1123</v>
      </c>
    </row>
    <row r="131" spans="1:4" s="41" customFormat="1" x14ac:dyDescent="0.2">
      <c r="A131" s="65"/>
      <c r="D131" s="58" t="s">
        <v>1124</v>
      </c>
    </row>
    <row r="132" spans="1:4" s="41" customFormat="1" ht="16" x14ac:dyDescent="0.2">
      <c r="A132" s="65"/>
      <c r="D132" s="43" t="s">
        <v>1125</v>
      </c>
    </row>
    <row r="133" spans="1:4" s="41" customFormat="1" ht="395" x14ac:dyDescent="0.2">
      <c r="A133" s="65">
        <v>41</v>
      </c>
      <c r="B133" s="41" t="s">
        <v>2084</v>
      </c>
      <c r="C133" s="41" t="s">
        <v>2160</v>
      </c>
      <c r="D133" s="43" t="s">
        <v>1123</v>
      </c>
    </row>
    <row r="134" spans="1:4" s="41" customFormat="1" x14ac:dyDescent="0.2">
      <c r="A134" s="65"/>
      <c r="D134" s="58" t="s">
        <v>1124</v>
      </c>
    </row>
    <row r="135" spans="1:4" s="41" customFormat="1" ht="16" x14ac:dyDescent="0.2">
      <c r="A135" s="65"/>
      <c r="D135" s="43" t="s">
        <v>1125</v>
      </c>
    </row>
    <row r="136" spans="1:4" s="41" customFormat="1" ht="17" customHeight="1" x14ac:dyDescent="0.2">
      <c r="A136" s="65">
        <v>42</v>
      </c>
      <c r="B136" s="41" t="s">
        <v>2112</v>
      </c>
      <c r="C136" s="41" t="s">
        <v>3010</v>
      </c>
      <c r="D136" s="43" t="s">
        <v>80</v>
      </c>
    </row>
    <row r="137" spans="1:4" s="41" customFormat="1" ht="16" x14ac:dyDescent="0.2">
      <c r="A137" s="65"/>
      <c r="D137" s="43" t="s">
        <v>56</v>
      </c>
    </row>
    <row r="138" spans="1:4" s="41" customFormat="1" x14ac:dyDescent="0.2">
      <c r="A138" s="65"/>
      <c r="D138" s="58" t="s">
        <v>89</v>
      </c>
    </row>
    <row r="139" spans="1:4" ht="16" thickBot="1" x14ac:dyDescent="0.25">
      <c r="A139" s="59">
        <v>43</v>
      </c>
      <c r="B139" s="60" t="s">
        <v>2113</v>
      </c>
      <c r="C139" s="60" t="s">
        <v>2129</v>
      </c>
      <c r="D139" s="61"/>
    </row>
    <row r="140" spans="1:4" s="41" customFormat="1" ht="58" customHeight="1" thickTop="1" x14ac:dyDescent="0.2">
      <c r="A140" s="66">
        <v>44</v>
      </c>
      <c r="B140" s="55" t="s">
        <v>2115</v>
      </c>
      <c r="C140" s="41" t="s">
        <v>2161</v>
      </c>
      <c r="D140" s="40" t="s">
        <v>80</v>
      </c>
    </row>
    <row r="141" spans="1:4" s="41" customFormat="1" ht="16" x14ac:dyDescent="0.2">
      <c r="A141" s="65"/>
      <c r="D141" s="43" t="s">
        <v>56</v>
      </c>
    </row>
    <row r="142" spans="1:4" s="41" customFormat="1" ht="16" x14ac:dyDescent="0.2">
      <c r="A142" s="65"/>
      <c r="D142" s="43" t="s">
        <v>89</v>
      </c>
    </row>
    <row r="143" spans="1:4" s="41" customFormat="1" ht="17" thickBot="1" x14ac:dyDescent="0.25">
      <c r="A143" s="67">
        <v>45</v>
      </c>
      <c r="B143" s="68" t="s">
        <v>2116</v>
      </c>
      <c r="C143" s="68" t="s">
        <v>2162</v>
      </c>
      <c r="D143" s="46"/>
    </row>
    <row r="144" spans="1:4" s="41" customFormat="1" ht="16" thickTop="1" x14ac:dyDescent="0.2">
      <c r="A144" s="32"/>
    </row>
    <row r="145" spans="1:1" s="41" customFormat="1" x14ac:dyDescent="0.2">
      <c r="A145" s="32"/>
    </row>
    <row r="146" spans="1:1" s="41" customFormat="1" x14ac:dyDescent="0.2">
      <c r="A146" s="32"/>
    </row>
    <row r="147" spans="1:1" s="41" customFormat="1" x14ac:dyDescent="0.2">
      <c r="A147" s="32"/>
    </row>
    <row r="148" spans="1:1" s="41" customFormat="1" x14ac:dyDescent="0.2">
      <c r="A148" s="32"/>
    </row>
    <row r="149" spans="1:1" s="41" customFormat="1" x14ac:dyDescent="0.2">
      <c r="A149" s="32"/>
    </row>
    <row r="150" spans="1:1" s="41" customFormat="1" x14ac:dyDescent="0.2">
      <c r="A150" s="32"/>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b1035e45-3990-4182-9ef7-9f31170b6ef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4D4B0AC725F5F4D902EFCE88522A04E" ma:contentTypeVersion="17" ma:contentTypeDescription="Create a new document." ma:contentTypeScope="" ma:versionID="11dd07023f7bff2cf8155150d80377c0">
  <xsd:schema xmlns:xsd="http://www.w3.org/2001/XMLSchema" xmlns:xs="http://www.w3.org/2001/XMLSchema" xmlns:p="http://schemas.microsoft.com/office/2006/metadata/properties" xmlns:ns3="b1035e45-3990-4182-9ef7-9f31170b6efb" xmlns:ns4="1525530d-249a-4df8-8e07-5e34bbda6b6a" targetNamespace="http://schemas.microsoft.com/office/2006/metadata/properties" ma:root="true" ma:fieldsID="72e86498f3a6a8fa5d7a253a594b9593" ns3:_="" ns4:_="">
    <xsd:import namespace="b1035e45-3990-4182-9ef7-9f31170b6efb"/>
    <xsd:import namespace="1525530d-249a-4df8-8e07-5e34bbda6b6a"/>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ServiceSearchProperties" minOccurs="0"/>
                <xsd:element ref="ns3:MediaServiceObjectDetectorVersions" minOccurs="0"/>
                <xsd:element ref="ns3:_activity"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035e45-3990-4182-9ef7-9f31170b6e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_activity" ma:index="23" nillable="true" ma:displayName="_activity" ma:hidden="true" ma:internalName="_activity">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525530d-249a-4df8-8e07-5e34bbda6b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17F48E-801E-4E53-B7D3-79A53268B6BC}">
  <ds:schemaRefs>
    <ds:schemaRef ds:uri="http://schemas.microsoft.com/sharepoint/v3/contenttype/forms"/>
  </ds:schemaRefs>
</ds:datastoreItem>
</file>

<file path=customXml/itemProps2.xml><?xml version="1.0" encoding="utf-8"?>
<ds:datastoreItem xmlns:ds="http://schemas.openxmlformats.org/officeDocument/2006/customXml" ds:itemID="{9D2F18DA-5E4D-41F2-AEB0-D73C2C99D962}">
  <ds:schemaRefs>
    <ds:schemaRef ds:uri="http://schemas.microsoft.com/office/2006/metadata/properties"/>
    <ds:schemaRef ds:uri="http://purl.org/dc/elements/1.1/"/>
    <ds:schemaRef ds:uri="http://purl.org/dc/terms/"/>
    <ds:schemaRef ds:uri="http://schemas.openxmlformats.org/package/2006/metadata/core-properties"/>
    <ds:schemaRef ds:uri="b1035e45-3990-4182-9ef7-9f31170b6efb"/>
    <ds:schemaRef ds:uri="http://schemas.microsoft.com/office/2006/documentManagement/types"/>
    <ds:schemaRef ds:uri="http://www.w3.org/XML/1998/namespace"/>
    <ds:schemaRef ds:uri="http://schemas.microsoft.com/office/infopath/2007/PartnerControls"/>
    <ds:schemaRef ds:uri="1525530d-249a-4df8-8e07-5e34bbda6b6a"/>
    <ds:schemaRef ds:uri="http://purl.org/dc/dcmitype/"/>
  </ds:schemaRefs>
</ds:datastoreItem>
</file>

<file path=customXml/itemProps3.xml><?xml version="1.0" encoding="utf-8"?>
<ds:datastoreItem xmlns:ds="http://schemas.openxmlformats.org/officeDocument/2006/customXml" ds:itemID="{25969005-C7F1-46AE-B66D-33756EA996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035e45-3990-4182-9ef7-9f31170b6efb"/>
    <ds:schemaRef ds:uri="1525530d-249a-4df8-8e07-5e34bbda6b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Extraction Sheet</vt:lpstr>
      <vt:lpstr>Data Dictionary</vt:lpstr>
      <vt:lpstr>Modes of Delivery</vt:lpstr>
      <vt:lpstr>RoB 2.0</vt:lpstr>
      <vt:lpstr>RoB 2.0 Dictionary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Natasha Hudek</dc:creator>
  <cp:lastModifiedBy>Natasha Hudek</cp:lastModifiedBy>
  <cp:revision/>
  <dcterms:created xsi:type="dcterms:W3CDTF">2006-09-16T00:00:00Z</dcterms:created>
  <dcterms:modified xsi:type="dcterms:W3CDTF">2024-01-05T12:39:35Z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0x01010044D4B0AC725F5F4D902EFCE88522A04E</vt:lpwstr>
  </property>
</Properties>
</file>