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BE7D37C-0A6E-454E-B8F3-8D2D8966B0B9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Factors" sheetId="1" r:id="rId1"/>
    <sheet name="Carriage rate" sheetId="2" r:id="rId2"/>
    <sheet name="AMR profil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" i="2" l="1"/>
  <c r="Q8" i="2"/>
  <c r="Q7" i="2"/>
  <c r="Q6" i="2"/>
  <c r="Q5" i="2"/>
  <c r="Q4" i="2"/>
  <c r="Q3" i="2"/>
  <c r="Q2" i="2"/>
  <c r="J28" i="1"/>
  <c r="H28" i="1"/>
  <c r="J27" i="1"/>
  <c r="H27" i="1"/>
  <c r="J26" i="1"/>
  <c r="H26" i="1"/>
  <c r="H25" i="1"/>
  <c r="J24" i="1"/>
  <c r="H24" i="1"/>
  <c r="J23" i="1"/>
  <c r="H23" i="1"/>
  <c r="G14" i="1"/>
  <c r="J6" i="1"/>
  <c r="J5" i="1"/>
  <c r="H5" i="1"/>
  <c r="J4" i="1"/>
  <c r="H4" i="1"/>
  <c r="H3" i="1"/>
  <c r="J2" i="1"/>
  <c r="H2" i="1"/>
</calcChain>
</file>

<file path=xl/sharedStrings.xml><?xml version="1.0" encoding="utf-8"?>
<sst xmlns="http://schemas.openxmlformats.org/spreadsheetml/2006/main" count="279" uniqueCount="135">
  <si>
    <t>S.No</t>
  </si>
  <si>
    <t xml:space="preserve">Authors </t>
  </si>
  <si>
    <t>Year of publication</t>
  </si>
  <si>
    <t>Sample Size</t>
  </si>
  <si>
    <t>Hussien S et al</t>
  </si>
  <si>
    <t>Carriage rate</t>
  </si>
  <si>
    <t>MDR</t>
  </si>
  <si>
    <t>Gebre et al</t>
  </si>
  <si>
    <t>Abaye et al</t>
  </si>
  <si>
    <t>Wada et al</t>
  </si>
  <si>
    <t>Haile et al</t>
  </si>
  <si>
    <t>Abatneh et al</t>
  </si>
  <si>
    <t>Assefa et al</t>
  </si>
  <si>
    <t>Tilahun et al</t>
  </si>
  <si>
    <t>Factors</t>
  </si>
  <si>
    <t>A</t>
  </si>
  <si>
    <t>B</t>
  </si>
  <si>
    <t>C</t>
  </si>
  <si>
    <t>D</t>
  </si>
  <si>
    <t>3-23month age</t>
  </si>
  <si>
    <t>one or more sibiling</t>
  </si>
  <si>
    <t>Co-sleeping with family</t>
  </si>
  <si>
    <t>have child attending kinder/day care</t>
  </si>
  <si>
    <t>wasted child</t>
  </si>
  <si>
    <t>Sibiling &lt;5yr</t>
  </si>
  <si>
    <t>Malnutrition</t>
  </si>
  <si>
    <t>Ottits media</t>
  </si>
  <si>
    <t>No Exclusive breast feeding</t>
  </si>
  <si>
    <t>#person perhouse 4-5 than less than 3</t>
  </si>
  <si>
    <t>#person perhouse &gt;5 than less than 3</t>
  </si>
  <si>
    <t>#person perhouse &gt;4 than less than 3</t>
  </si>
  <si>
    <t>Sharing the same room with their following children</t>
  </si>
  <si>
    <t>Sharing the same room with their following for children for 2-6 yr</t>
  </si>
  <si>
    <t>Sharing the same room with their following for children for &gt;6 yr</t>
  </si>
  <si>
    <t>Sharing the same room with their following for children for &lt;2 yr</t>
  </si>
  <si>
    <t xml:space="preserve">Sibiling </t>
  </si>
  <si>
    <t># of sibiling 1-2</t>
  </si>
  <si>
    <t># of sibiling &gt;=3</t>
  </si>
  <si>
    <t>History of hospitalization</t>
  </si>
  <si>
    <t>Passive exposure to cigarate</t>
  </si>
  <si>
    <t>Male</t>
  </si>
  <si>
    <t>Age&lt;5yr</t>
  </si>
  <si>
    <t>Sibiling at least 1</t>
  </si>
  <si>
    <t>Living with 1 or more sibiling &lt;5yrs</t>
  </si>
  <si>
    <t>Co-sleeping with sibiling</t>
  </si>
  <si>
    <t>Passive smoking</t>
  </si>
  <si>
    <t>Sharing bed with parent</t>
  </si>
  <si>
    <t>cooking in the bed</t>
  </si>
  <si>
    <t>Age&lt;3 than 9-15</t>
  </si>
  <si>
    <t>Age 3-9 than 9-16</t>
  </si>
  <si>
    <t>Number of rooms per household (single)</t>
  </si>
  <si>
    <t>Co-sleeping with parent</t>
  </si>
  <si>
    <t>History of hospitalization (not associated but for check up)</t>
  </si>
  <si>
    <t>Age&lt;3yr than &gt;=8</t>
  </si>
  <si>
    <t>Age &lt;5 (not associated) than &gt;5</t>
  </si>
  <si>
    <t>Sibiling&lt;5 than 5+</t>
  </si>
  <si>
    <t># room persouse (single)</t>
  </si>
  <si>
    <t>History of pneumonia(LRTI)</t>
  </si>
  <si>
    <t>Age &lt;3 than 5+</t>
  </si>
  <si>
    <t>Age 3-4 than 5+</t>
  </si>
  <si>
    <t>history of hospitalization</t>
  </si>
  <si>
    <t>RTI</t>
  </si>
  <si>
    <t>Number of children in one class &gt;60 than under 20</t>
  </si>
  <si>
    <t>Number of children in one class &gt;40 than under 40</t>
  </si>
  <si>
    <t>Waiting time in kindergarten or day care (full than half)</t>
  </si>
  <si>
    <t>Illeterate Mothers’ education level</t>
  </si>
  <si>
    <t>Rural dweller</t>
  </si>
  <si>
    <t>Bayu et al</t>
  </si>
  <si>
    <t>LRTI</t>
  </si>
  <si>
    <t>Negash et al</t>
  </si>
  <si>
    <t>Name of first author</t>
  </si>
  <si>
    <t>publication year</t>
  </si>
  <si>
    <t xml:space="preserve">region </t>
  </si>
  <si>
    <t>study subject</t>
  </si>
  <si>
    <t>Study design</t>
  </si>
  <si>
    <t>PCV status</t>
  </si>
  <si>
    <t>dx method</t>
  </si>
  <si>
    <t>type of swabs</t>
  </si>
  <si>
    <t>Media Transport</t>
  </si>
  <si>
    <t>sample size</t>
  </si>
  <si>
    <t xml:space="preserve">male </t>
  </si>
  <si>
    <t>female</t>
  </si>
  <si>
    <t>age range</t>
  </si>
  <si>
    <t>speciemen</t>
  </si>
  <si>
    <t>case</t>
  </si>
  <si>
    <t>Over ll cariage r ate</t>
  </si>
  <si>
    <t>Seof carriage rate</t>
  </si>
  <si>
    <t>Case in male</t>
  </si>
  <si>
    <t>M carage rte</t>
  </si>
  <si>
    <t>Fcase</t>
  </si>
  <si>
    <t>Fcariage trae</t>
  </si>
  <si>
    <t xml:space="preserve"> Hussen </t>
  </si>
  <si>
    <t>SNNRP</t>
  </si>
  <si>
    <t>Under-five children</t>
  </si>
  <si>
    <t xml:space="preserve">Cross-section </t>
  </si>
  <si>
    <t>Culture</t>
  </si>
  <si>
    <t>Rayon Tipped</t>
  </si>
  <si>
    <t>STGG</t>
  </si>
  <si>
    <t>3–59 months</t>
  </si>
  <si>
    <t>NP swab</t>
  </si>
  <si>
    <t>Gebre</t>
  </si>
  <si>
    <t>Oromia</t>
  </si>
  <si>
    <t>prospective cross-sectional</t>
  </si>
  <si>
    <t>2-59 weeks</t>
  </si>
  <si>
    <t>above six</t>
  </si>
  <si>
    <t>cotton tipped</t>
  </si>
  <si>
    <t>24-72 months</t>
  </si>
  <si>
    <t>School aged(&lt;13)</t>
  </si>
  <si>
    <t>Pre PCV</t>
  </si>
  <si>
    <t>3 to 13 years</t>
  </si>
  <si>
    <t>Under-six</t>
  </si>
  <si>
    <t>post PCV</t>
  </si>
  <si>
    <t>na</t>
  </si>
  <si>
    <t>5 to 6 years</t>
  </si>
  <si>
    <t>School aged(&lt;15)</t>
  </si>
  <si>
    <t>Amies transport medium</t>
  </si>
  <si>
    <t>5 months to 14 years</t>
  </si>
  <si>
    <t>Amhara</t>
  </si>
  <si>
    <t>Under 10 yrs</t>
  </si>
  <si>
    <t>NA</t>
  </si>
  <si>
    <t>under-six</t>
  </si>
  <si>
    <t>1–6 years</t>
  </si>
  <si>
    <t>No of is0late</t>
  </si>
  <si>
    <t>AMR method</t>
  </si>
  <si>
    <t>Oxacillin</t>
  </si>
  <si>
    <t>tetracycline</t>
  </si>
  <si>
    <t>Erythromycin</t>
  </si>
  <si>
    <t>TMP-SMX</t>
  </si>
  <si>
    <t>chloramphenicol.</t>
  </si>
  <si>
    <t>Vancomycin</t>
  </si>
  <si>
    <t>penicillin</t>
  </si>
  <si>
    <t>Ciprofoxacillin</t>
  </si>
  <si>
    <t>cotrimoxazol</t>
  </si>
  <si>
    <t>clindamyicn</t>
  </si>
  <si>
    <t>Disk diffusion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</si>
</sst>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opLeftCell="B1" workbookViewId="0">
      <pane ySplit="1" topLeftCell="A56" activePane="bottomLeft" state="frozen"/>
      <selection pane="bottomLeft" activeCell="E74" sqref="E74"/>
    </sheetView>
  </sheetViews>
  <sheetFormatPr defaultRowHeight="15" x14ac:dyDescent="0.25"/>
  <cols>
    <col min="1" max="1" width="4" customWidth="1"/>
    <col min="2" max="2" width="14.85546875" customWidth="1"/>
    <col min="3" max="5" width="5.85546875" customWidth="1"/>
    <col min="6" max="6" width="21.28515625" customWidth="1"/>
    <col min="7" max="10" width="5.85546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6</v>
      </c>
    </row>
    <row r="2" spans="1:11" x14ac:dyDescent="0.25">
      <c r="A2">
        <v>1</v>
      </c>
      <c r="B2" t="s">
        <v>4</v>
      </c>
      <c r="C2">
        <v>2022</v>
      </c>
      <c r="D2">
        <v>413</v>
      </c>
      <c r="E2">
        <v>161</v>
      </c>
      <c r="F2" t="s">
        <v>19</v>
      </c>
      <c r="G2">
        <v>104</v>
      </c>
      <c r="H2">
        <f>201-104</f>
        <v>97</v>
      </c>
      <c r="I2">
        <v>57</v>
      </c>
      <c r="J2">
        <f>212-57</f>
        <v>155</v>
      </c>
      <c r="K2">
        <v>68</v>
      </c>
    </row>
    <row r="3" spans="1:11" x14ac:dyDescent="0.25">
      <c r="B3" t="s">
        <v>4</v>
      </c>
      <c r="C3">
        <v>2022</v>
      </c>
      <c r="D3">
        <v>413</v>
      </c>
      <c r="E3">
        <v>161</v>
      </c>
      <c r="F3" t="s">
        <v>20</v>
      </c>
      <c r="G3">
        <v>135</v>
      </c>
      <c r="H3">
        <f>281-135</f>
        <v>146</v>
      </c>
      <c r="I3">
        <v>26</v>
      </c>
      <c r="J3">
        <v>106</v>
      </c>
    </row>
    <row r="4" spans="1:11" x14ac:dyDescent="0.25">
      <c r="B4" t="s">
        <v>4</v>
      </c>
      <c r="C4">
        <v>2022</v>
      </c>
      <c r="D4">
        <v>413</v>
      </c>
      <c r="E4">
        <v>161</v>
      </c>
      <c r="F4" t="s">
        <v>21</v>
      </c>
      <c r="G4">
        <v>138</v>
      </c>
      <c r="H4">
        <f>322-138</f>
        <v>184</v>
      </c>
      <c r="I4">
        <v>23</v>
      </c>
      <c r="J4">
        <f>91-23</f>
        <v>68</v>
      </c>
    </row>
    <row r="5" spans="1:11" x14ac:dyDescent="0.25">
      <c r="B5" t="s">
        <v>4</v>
      </c>
      <c r="C5">
        <v>2022</v>
      </c>
      <c r="D5">
        <v>413</v>
      </c>
      <c r="E5">
        <v>161</v>
      </c>
      <c r="F5" t="s">
        <v>22</v>
      </c>
      <c r="G5">
        <v>76</v>
      </c>
      <c r="H5">
        <f>134-76</f>
        <v>58</v>
      </c>
      <c r="I5">
        <v>85</v>
      </c>
      <c r="J5">
        <f>279-85</f>
        <v>194</v>
      </c>
    </row>
    <row r="6" spans="1:11" x14ac:dyDescent="0.25">
      <c r="B6" t="s">
        <v>4</v>
      </c>
      <c r="C6">
        <v>2022</v>
      </c>
      <c r="D6">
        <v>413</v>
      </c>
      <c r="E6">
        <v>161</v>
      </c>
      <c r="F6" t="s">
        <v>23</v>
      </c>
      <c r="G6">
        <v>29</v>
      </c>
      <c r="H6">
        <v>23</v>
      </c>
      <c r="I6">
        <v>132</v>
      </c>
      <c r="J6">
        <f>361-132</f>
        <v>229</v>
      </c>
    </row>
    <row r="7" spans="1:11" x14ac:dyDescent="0.25">
      <c r="A7">
        <v>2</v>
      </c>
      <c r="B7" t="s">
        <v>7</v>
      </c>
      <c r="C7">
        <v>2017</v>
      </c>
      <c r="D7">
        <v>361</v>
      </c>
      <c r="E7">
        <v>158</v>
      </c>
      <c r="F7" t="s">
        <v>24</v>
      </c>
      <c r="G7">
        <v>86</v>
      </c>
      <c r="H7">
        <v>78</v>
      </c>
      <c r="I7">
        <v>72</v>
      </c>
      <c r="J7">
        <v>125</v>
      </c>
      <c r="K7">
        <v>28</v>
      </c>
    </row>
    <row r="8" spans="1:11" x14ac:dyDescent="0.25">
      <c r="B8" t="s">
        <v>7</v>
      </c>
      <c r="C8">
        <v>2017</v>
      </c>
      <c r="D8">
        <v>361</v>
      </c>
      <c r="E8">
        <v>158</v>
      </c>
      <c r="F8" t="s">
        <v>25</v>
      </c>
      <c r="G8">
        <v>48</v>
      </c>
      <c r="H8">
        <v>34</v>
      </c>
      <c r="I8">
        <v>110</v>
      </c>
      <c r="J8">
        <v>169</v>
      </c>
    </row>
    <row r="9" spans="1:11" x14ac:dyDescent="0.25">
      <c r="B9" t="s">
        <v>7</v>
      </c>
      <c r="C9">
        <v>2017</v>
      </c>
      <c r="D9">
        <v>361</v>
      </c>
      <c r="E9">
        <v>158</v>
      </c>
      <c r="F9" t="s">
        <v>26</v>
      </c>
      <c r="G9">
        <v>8</v>
      </c>
      <c r="H9">
        <v>4</v>
      </c>
      <c r="I9">
        <v>150</v>
      </c>
      <c r="J9">
        <v>199</v>
      </c>
    </row>
    <row r="10" spans="1:11" x14ac:dyDescent="0.25">
      <c r="A10">
        <v>3</v>
      </c>
      <c r="B10" t="s">
        <v>8</v>
      </c>
      <c r="C10">
        <v>2019</v>
      </c>
      <c r="D10">
        <v>477</v>
      </c>
      <c r="E10">
        <v>88</v>
      </c>
      <c r="F10" t="s">
        <v>27</v>
      </c>
      <c r="G10">
        <v>33</v>
      </c>
      <c r="H10">
        <v>45</v>
      </c>
      <c r="I10">
        <v>55</v>
      </c>
      <c r="J10">
        <v>344</v>
      </c>
      <c r="K10">
        <v>7</v>
      </c>
    </row>
    <row r="11" spans="1:11" x14ac:dyDescent="0.25">
      <c r="B11" t="s">
        <v>8</v>
      </c>
      <c r="C11">
        <v>2019</v>
      </c>
      <c r="D11">
        <v>477</v>
      </c>
      <c r="E11">
        <v>88</v>
      </c>
      <c r="F11" t="s">
        <v>28</v>
      </c>
      <c r="G11">
        <v>43</v>
      </c>
      <c r="H11">
        <v>149</v>
      </c>
      <c r="I11">
        <v>45</v>
      </c>
      <c r="J11">
        <v>240</v>
      </c>
    </row>
    <row r="12" spans="1:11" x14ac:dyDescent="0.25">
      <c r="B12" t="s">
        <v>8</v>
      </c>
      <c r="C12">
        <v>2019</v>
      </c>
      <c r="D12">
        <v>477</v>
      </c>
      <c r="E12">
        <v>88</v>
      </c>
      <c r="F12" t="s">
        <v>29</v>
      </c>
      <c r="G12">
        <v>24</v>
      </c>
      <c r="H12">
        <v>21</v>
      </c>
      <c r="I12">
        <v>64</v>
      </c>
      <c r="J12">
        <v>368</v>
      </c>
    </row>
    <row r="13" spans="1:11" x14ac:dyDescent="0.25">
      <c r="B13" t="s">
        <v>8</v>
      </c>
      <c r="C13">
        <v>2019</v>
      </c>
      <c r="D13">
        <v>477</v>
      </c>
      <c r="E13">
        <v>88</v>
      </c>
      <c r="F13" t="s">
        <v>30</v>
      </c>
      <c r="G13">
        <v>65</v>
      </c>
      <c r="H13">
        <v>170</v>
      </c>
      <c r="I13">
        <v>21</v>
      </c>
      <c r="J13">
        <v>219</v>
      </c>
    </row>
    <row r="14" spans="1:11" x14ac:dyDescent="0.25">
      <c r="B14" t="s">
        <v>8</v>
      </c>
      <c r="C14">
        <v>2019</v>
      </c>
      <c r="D14">
        <v>477</v>
      </c>
      <c r="E14">
        <v>88</v>
      </c>
      <c r="F14" t="s">
        <v>31</v>
      </c>
      <c r="G14">
        <f>67</f>
        <v>67</v>
      </c>
      <c r="H14">
        <v>215</v>
      </c>
      <c r="I14">
        <v>21</v>
      </c>
      <c r="J14">
        <v>174</v>
      </c>
    </row>
    <row r="15" spans="1:11" x14ac:dyDescent="0.25">
      <c r="B15" t="s">
        <v>8</v>
      </c>
      <c r="C15">
        <v>2019</v>
      </c>
      <c r="D15">
        <v>477</v>
      </c>
      <c r="E15">
        <v>88</v>
      </c>
      <c r="F15" t="s">
        <v>32</v>
      </c>
      <c r="G15">
        <v>31</v>
      </c>
      <c r="H15">
        <v>54</v>
      </c>
      <c r="I15">
        <v>57</v>
      </c>
      <c r="J15">
        <v>21</v>
      </c>
    </row>
    <row r="16" spans="1:11" x14ac:dyDescent="0.25">
      <c r="B16" t="s">
        <v>8</v>
      </c>
      <c r="C16">
        <v>2019</v>
      </c>
      <c r="D16">
        <v>477</v>
      </c>
      <c r="E16">
        <v>88</v>
      </c>
      <c r="F16" t="s">
        <v>34</v>
      </c>
      <c r="G16">
        <v>16</v>
      </c>
      <c r="H16">
        <v>102</v>
      </c>
      <c r="I16">
        <v>21</v>
      </c>
      <c r="J16">
        <v>174</v>
      </c>
    </row>
    <row r="17" spans="1:11" x14ac:dyDescent="0.25">
      <c r="B17" t="s">
        <v>8</v>
      </c>
      <c r="C17">
        <v>2019</v>
      </c>
      <c r="D17">
        <v>477</v>
      </c>
      <c r="E17">
        <v>88</v>
      </c>
      <c r="F17" t="s">
        <v>33</v>
      </c>
      <c r="G17">
        <v>20</v>
      </c>
      <c r="H17">
        <v>59</v>
      </c>
      <c r="I17">
        <v>21</v>
      </c>
      <c r="J17">
        <v>174</v>
      </c>
    </row>
    <row r="18" spans="1:11" x14ac:dyDescent="0.25">
      <c r="B18" t="s">
        <v>8</v>
      </c>
      <c r="C18">
        <v>2019</v>
      </c>
      <c r="D18">
        <v>477</v>
      </c>
      <c r="E18">
        <v>88</v>
      </c>
      <c r="F18" t="s">
        <v>35</v>
      </c>
      <c r="G18">
        <v>52</v>
      </c>
      <c r="H18">
        <v>114</v>
      </c>
      <c r="I18">
        <v>36</v>
      </c>
      <c r="J18">
        <v>275</v>
      </c>
    </row>
    <row r="19" spans="1:11" x14ac:dyDescent="0.25">
      <c r="B19" t="s">
        <v>8</v>
      </c>
      <c r="C19">
        <v>2019</v>
      </c>
      <c r="D19">
        <v>477</v>
      </c>
      <c r="E19">
        <v>88</v>
      </c>
      <c r="F19" t="s">
        <v>36</v>
      </c>
      <c r="G19">
        <v>34</v>
      </c>
      <c r="H19">
        <v>106</v>
      </c>
      <c r="I19">
        <v>36</v>
      </c>
      <c r="J19">
        <v>275</v>
      </c>
    </row>
    <row r="20" spans="1:11" x14ac:dyDescent="0.25">
      <c r="B20" t="s">
        <v>8</v>
      </c>
      <c r="C20">
        <v>2019</v>
      </c>
      <c r="D20">
        <v>477</v>
      </c>
      <c r="E20">
        <v>88</v>
      </c>
      <c r="F20" t="s">
        <v>37</v>
      </c>
      <c r="G20">
        <v>18</v>
      </c>
      <c r="H20">
        <v>8</v>
      </c>
      <c r="I20">
        <v>36</v>
      </c>
      <c r="J20">
        <v>275</v>
      </c>
    </row>
    <row r="21" spans="1:11" x14ac:dyDescent="0.25">
      <c r="B21" t="s">
        <v>8</v>
      </c>
      <c r="C21">
        <v>2019</v>
      </c>
      <c r="D21">
        <v>477</v>
      </c>
      <c r="E21">
        <v>88</v>
      </c>
      <c r="F21" t="s">
        <v>38</v>
      </c>
      <c r="G21">
        <v>26</v>
      </c>
      <c r="H21">
        <v>17</v>
      </c>
      <c r="I21">
        <v>62</v>
      </c>
      <c r="J21">
        <v>372</v>
      </c>
    </row>
    <row r="22" spans="1:11" x14ac:dyDescent="0.25">
      <c r="B22" t="s">
        <v>8</v>
      </c>
      <c r="C22">
        <v>2019</v>
      </c>
      <c r="D22">
        <v>477</v>
      </c>
      <c r="E22">
        <v>88</v>
      </c>
      <c r="F22" t="s">
        <v>39</v>
      </c>
      <c r="G22">
        <v>12</v>
      </c>
      <c r="H22">
        <v>16</v>
      </c>
      <c r="I22">
        <v>76</v>
      </c>
      <c r="J22">
        <v>373</v>
      </c>
    </row>
    <row r="23" spans="1:11" x14ac:dyDescent="0.25">
      <c r="A23">
        <v>4</v>
      </c>
      <c r="B23" t="s">
        <v>9</v>
      </c>
      <c r="C23">
        <v>2019</v>
      </c>
      <c r="D23">
        <v>710</v>
      </c>
      <c r="E23">
        <v>311</v>
      </c>
      <c r="F23" t="s">
        <v>40</v>
      </c>
      <c r="G23">
        <v>152</v>
      </c>
      <c r="H23">
        <f>311-G23</f>
        <v>159</v>
      </c>
      <c r="I23">
        <v>201</v>
      </c>
      <c r="J23">
        <f>399-I23</f>
        <v>198</v>
      </c>
      <c r="K23">
        <v>90</v>
      </c>
    </row>
    <row r="24" spans="1:11" x14ac:dyDescent="0.25">
      <c r="B24" t="s">
        <v>9</v>
      </c>
      <c r="C24">
        <v>2019</v>
      </c>
      <c r="D24">
        <v>710</v>
      </c>
      <c r="E24">
        <v>311</v>
      </c>
      <c r="F24" t="s">
        <v>41</v>
      </c>
      <c r="G24">
        <v>73</v>
      </c>
      <c r="H24">
        <f>311-73</f>
        <v>238</v>
      </c>
      <c r="I24">
        <v>47</v>
      </c>
      <c r="J24">
        <f>399-I24</f>
        <v>352</v>
      </c>
    </row>
    <row r="25" spans="1:11" x14ac:dyDescent="0.25">
      <c r="B25" t="s">
        <v>9</v>
      </c>
      <c r="C25">
        <v>2019</v>
      </c>
      <c r="D25">
        <v>710</v>
      </c>
      <c r="E25">
        <v>311</v>
      </c>
      <c r="F25" t="s">
        <v>42</v>
      </c>
      <c r="G25">
        <v>284</v>
      </c>
      <c r="H25">
        <f>311-284</f>
        <v>27</v>
      </c>
      <c r="I25">
        <v>356</v>
      </c>
      <c r="J25">
        <v>43</v>
      </c>
    </row>
    <row r="26" spans="1:11" x14ac:dyDescent="0.25">
      <c r="B26" t="s">
        <v>9</v>
      </c>
      <c r="C26">
        <v>2019</v>
      </c>
      <c r="D26">
        <v>710</v>
      </c>
      <c r="E26">
        <v>311</v>
      </c>
      <c r="F26" t="s">
        <v>43</v>
      </c>
      <c r="G26">
        <v>182</v>
      </c>
      <c r="H26">
        <f>311-182</f>
        <v>129</v>
      </c>
      <c r="I26">
        <v>217</v>
      </c>
      <c r="J26">
        <f>399-217</f>
        <v>182</v>
      </c>
    </row>
    <row r="27" spans="1:11" x14ac:dyDescent="0.25">
      <c r="B27" t="s">
        <v>9</v>
      </c>
      <c r="C27">
        <v>2019</v>
      </c>
      <c r="D27">
        <v>710</v>
      </c>
      <c r="E27">
        <v>311</v>
      </c>
      <c r="F27" t="s">
        <v>44</v>
      </c>
      <c r="G27">
        <v>233</v>
      </c>
      <c r="H27">
        <f>311-233</f>
        <v>78</v>
      </c>
      <c r="I27">
        <v>229</v>
      </c>
      <c r="J27">
        <f>399-229</f>
        <v>170</v>
      </c>
    </row>
    <row r="28" spans="1:11" x14ac:dyDescent="0.25">
      <c r="B28" t="s">
        <v>9</v>
      </c>
      <c r="C28">
        <v>2019</v>
      </c>
      <c r="D28">
        <v>710</v>
      </c>
      <c r="E28">
        <v>311</v>
      </c>
      <c r="F28" t="s">
        <v>45</v>
      </c>
      <c r="G28">
        <v>63</v>
      </c>
      <c r="H28">
        <f>311-63</f>
        <v>248</v>
      </c>
      <c r="I28">
        <v>42</v>
      </c>
      <c r="J28">
        <f>399-42</f>
        <v>357</v>
      </c>
    </row>
    <row r="29" spans="1:11" x14ac:dyDescent="0.25">
      <c r="A29">
        <v>5</v>
      </c>
      <c r="B29" t="s">
        <v>10</v>
      </c>
      <c r="C29">
        <v>2019</v>
      </c>
      <c r="D29">
        <v>317</v>
      </c>
      <c r="E29">
        <v>68</v>
      </c>
      <c r="F29" t="s">
        <v>41</v>
      </c>
      <c r="G29">
        <v>19</v>
      </c>
      <c r="H29">
        <v>36</v>
      </c>
      <c r="I29">
        <v>49</v>
      </c>
      <c r="J29">
        <v>213</v>
      </c>
      <c r="K29">
        <v>2</v>
      </c>
    </row>
    <row r="30" spans="1:11" x14ac:dyDescent="0.25">
      <c r="B30" t="s">
        <v>10</v>
      </c>
      <c r="C30">
        <v>2019</v>
      </c>
      <c r="D30">
        <v>317</v>
      </c>
      <c r="E30">
        <v>68</v>
      </c>
      <c r="F30" t="s">
        <v>24</v>
      </c>
      <c r="G30">
        <v>56</v>
      </c>
      <c r="H30">
        <v>160</v>
      </c>
      <c r="I30">
        <v>12</v>
      </c>
      <c r="J30">
        <v>89</v>
      </c>
    </row>
    <row r="31" spans="1:11" x14ac:dyDescent="0.25">
      <c r="B31" t="s">
        <v>10</v>
      </c>
      <c r="C31">
        <v>2019</v>
      </c>
      <c r="D31">
        <v>317</v>
      </c>
      <c r="E31">
        <v>68</v>
      </c>
      <c r="F31" t="s">
        <v>46</v>
      </c>
      <c r="G31">
        <v>58</v>
      </c>
      <c r="H31">
        <v>157</v>
      </c>
      <c r="I31">
        <v>10</v>
      </c>
      <c r="J31">
        <v>92</v>
      </c>
    </row>
    <row r="32" spans="1:11" x14ac:dyDescent="0.25">
      <c r="B32" t="s">
        <v>10</v>
      </c>
      <c r="C32">
        <v>2019</v>
      </c>
      <c r="D32">
        <v>317</v>
      </c>
      <c r="E32">
        <v>68</v>
      </c>
      <c r="F32" t="s">
        <v>47</v>
      </c>
      <c r="G32">
        <v>50</v>
      </c>
      <c r="H32">
        <v>118</v>
      </c>
      <c r="I32">
        <v>18</v>
      </c>
      <c r="J32">
        <v>131</v>
      </c>
    </row>
    <row r="33" spans="1:11" x14ac:dyDescent="0.25">
      <c r="B33" t="s">
        <v>10</v>
      </c>
      <c r="C33">
        <v>2019</v>
      </c>
      <c r="D33">
        <v>317</v>
      </c>
      <c r="E33">
        <v>68</v>
      </c>
      <c r="F33" t="s">
        <v>38</v>
      </c>
      <c r="G33">
        <v>18</v>
      </c>
      <c r="H33">
        <v>21</v>
      </c>
      <c r="I33">
        <v>32</v>
      </c>
      <c r="J33">
        <v>147</v>
      </c>
    </row>
    <row r="34" spans="1:11" x14ac:dyDescent="0.25">
      <c r="A34">
        <v>6</v>
      </c>
      <c r="B34" t="s">
        <v>11</v>
      </c>
      <c r="C34">
        <v>2020</v>
      </c>
      <c r="D34">
        <v>293</v>
      </c>
      <c r="E34">
        <v>74</v>
      </c>
      <c r="F34" t="s">
        <v>48</v>
      </c>
      <c r="G34">
        <v>37</v>
      </c>
      <c r="H34">
        <v>86</v>
      </c>
      <c r="I34">
        <v>6</v>
      </c>
      <c r="J34">
        <v>46</v>
      </c>
      <c r="K34">
        <v>14</v>
      </c>
    </row>
    <row r="35" spans="1:11" x14ac:dyDescent="0.25">
      <c r="B35" t="s">
        <v>11</v>
      </c>
      <c r="C35">
        <v>2020</v>
      </c>
      <c r="D35">
        <v>293</v>
      </c>
      <c r="E35">
        <v>74</v>
      </c>
      <c r="F35" t="s">
        <v>49</v>
      </c>
      <c r="G35">
        <v>31</v>
      </c>
      <c r="H35">
        <v>87</v>
      </c>
      <c r="I35">
        <v>6</v>
      </c>
      <c r="J35">
        <v>46</v>
      </c>
    </row>
    <row r="36" spans="1:11" x14ac:dyDescent="0.25">
      <c r="B36" t="s">
        <v>11</v>
      </c>
      <c r="C36">
        <v>2020</v>
      </c>
      <c r="D36">
        <v>293</v>
      </c>
      <c r="E36">
        <v>74</v>
      </c>
      <c r="F36" t="s">
        <v>50</v>
      </c>
      <c r="G36">
        <v>18</v>
      </c>
      <c r="H36">
        <v>40</v>
      </c>
      <c r="I36">
        <v>56</v>
      </c>
      <c r="J36">
        <v>179</v>
      </c>
    </row>
    <row r="37" spans="1:11" x14ac:dyDescent="0.25">
      <c r="B37" t="s">
        <v>11</v>
      </c>
      <c r="C37">
        <v>2020</v>
      </c>
      <c r="D37">
        <v>293</v>
      </c>
      <c r="E37">
        <v>74</v>
      </c>
      <c r="F37" t="s">
        <v>51</v>
      </c>
      <c r="G37">
        <v>73</v>
      </c>
      <c r="H37">
        <v>213</v>
      </c>
      <c r="I37">
        <v>1</v>
      </c>
      <c r="J37">
        <v>6</v>
      </c>
    </row>
    <row r="38" spans="1:11" x14ac:dyDescent="0.25">
      <c r="B38" t="s">
        <v>11</v>
      </c>
      <c r="C38">
        <v>2020</v>
      </c>
      <c r="D38">
        <v>293</v>
      </c>
      <c r="E38">
        <v>74</v>
      </c>
      <c r="F38" t="s">
        <v>52</v>
      </c>
      <c r="G38">
        <v>7</v>
      </c>
      <c r="H38">
        <v>11</v>
      </c>
      <c r="I38">
        <v>67</v>
      </c>
      <c r="J38">
        <v>208</v>
      </c>
    </row>
    <row r="39" spans="1:11" x14ac:dyDescent="0.25">
      <c r="A39">
        <v>7</v>
      </c>
      <c r="B39" t="s">
        <v>12</v>
      </c>
      <c r="C39">
        <v>2013</v>
      </c>
      <c r="D39">
        <v>234</v>
      </c>
      <c r="E39">
        <v>96</v>
      </c>
      <c r="F39" t="s">
        <v>53</v>
      </c>
      <c r="G39">
        <v>29</v>
      </c>
      <c r="H39">
        <v>28</v>
      </c>
      <c r="I39">
        <v>21</v>
      </c>
      <c r="J39">
        <v>48</v>
      </c>
      <c r="K39">
        <v>19</v>
      </c>
    </row>
    <row r="40" spans="1:11" x14ac:dyDescent="0.25">
      <c r="B40" t="s">
        <v>12</v>
      </c>
      <c r="C40">
        <v>2013</v>
      </c>
      <c r="D40">
        <v>234</v>
      </c>
      <c r="E40">
        <v>96</v>
      </c>
      <c r="F40" t="s">
        <v>54</v>
      </c>
      <c r="G40">
        <v>51</v>
      </c>
      <c r="H40">
        <v>60</v>
      </c>
      <c r="I40">
        <v>45</v>
      </c>
      <c r="J40">
        <v>84</v>
      </c>
    </row>
    <row r="41" spans="1:11" x14ac:dyDescent="0.25">
      <c r="B41" t="s">
        <v>12</v>
      </c>
      <c r="C41">
        <v>2013</v>
      </c>
      <c r="D41">
        <v>234</v>
      </c>
      <c r="E41">
        <v>96</v>
      </c>
      <c r="F41" t="s">
        <v>55</v>
      </c>
      <c r="G41">
        <v>36</v>
      </c>
      <c r="H41">
        <v>54</v>
      </c>
      <c r="I41">
        <v>60</v>
      </c>
      <c r="J41">
        <v>84</v>
      </c>
    </row>
    <row r="42" spans="1:11" x14ac:dyDescent="0.25">
      <c r="B42" t="s">
        <v>12</v>
      </c>
      <c r="C42">
        <v>2013</v>
      </c>
      <c r="D42">
        <v>234</v>
      </c>
      <c r="E42">
        <v>96</v>
      </c>
      <c r="F42" t="s">
        <v>56</v>
      </c>
      <c r="G42">
        <v>91</v>
      </c>
      <c r="H42">
        <v>126</v>
      </c>
      <c r="I42">
        <v>5</v>
      </c>
      <c r="J42">
        <v>12</v>
      </c>
    </row>
    <row r="43" spans="1:11" x14ac:dyDescent="0.25">
      <c r="B43" t="s">
        <v>12</v>
      </c>
      <c r="C43">
        <v>2013</v>
      </c>
      <c r="D43">
        <v>234</v>
      </c>
      <c r="E43">
        <v>96</v>
      </c>
      <c r="F43" t="s">
        <v>57</v>
      </c>
      <c r="G43">
        <v>12</v>
      </c>
      <c r="H43">
        <v>15</v>
      </c>
      <c r="I43">
        <v>75</v>
      </c>
      <c r="J43">
        <v>100</v>
      </c>
    </row>
    <row r="44" spans="1:11" x14ac:dyDescent="0.25">
      <c r="A44">
        <v>8</v>
      </c>
      <c r="B44" t="s">
        <v>13</v>
      </c>
      <c r="C44">
        <v>2022</v>
      </c>
      <c r="D44">
        <v>418</v>
      </c>
      <c r="E44">
        <v>125</v>
      </c>
      <c r="F44" t="s">
        <v>58</v>
      </c>
      <c r="G44">
        <v>18</v>
      </c>
      <c r="H44">
        <v>7</v>
      </c>
      <c r="I44">
        <v>167</v>
      </c>
      <c r="J44">
        <v>70</v>
      </c>
      <c r="K44">
        <v>174</v>
      </c>
    </row>
    <row r="45" spans="1:11" x14ac:dyDescent="0.25">
      <c r="B45" t="s">
        <v>13</v>
      </c>
      <c r="C45">
        <v>2022</v>
      </c>
      <c r="D45">
        <v>418</v>
      </c>
      <c r="E45">
        <v>125</v>
      </c>
      <c r="F45" t="s">
        <v>59</v>
      </c>
      <c r="G45">
        <v>107</v>
      </c>
      <c r="H45">
        <v>49</v>
      </c>
      <c r="I45">
        <v>167</v>
      </c>
      <c r="J45">
        <v>70</v>
      </c>
    </row>
    <row r="46" spans="1:11" x14ac:dyDescent="0.25">
      <c r="B46" t="s">
        <v>13</v>
      </c>
      <c r="C46">
        <v>2022</v>
      </c>
      <c r="D46">
        <v>418</v>
      </c>
      <c r="E46">
        <v>125</v>
      </c>
      <c r="F46" t="s">
        <v>41</v>
      </c>
      <c r="G46">
        <v>125</v>
      </c>
      <c r="H46">
        <v>56</v>
      </c>
      <c r="I46">
        <v>167</v>
      </c>
      <c r="J46">
        <v>70</v>
      </c>
    </row>
    <row r="47" spans="1:11" x14ac:dyDescent="0.25">
      <c r="B47" t="s">
        <v>13</v>
      </c>
      <c r="C47">
        <v>2022</v>
      </c>
      <c r="D47">
        <v>418</v>
      </c>
      <c r="E47">
        <v>125</v>
      </c>
      <c r="F47" t="s">
        <v>56</v>
      </c>
      <c r="G47">
        <v>152</v>
      </c>
      <c r="H47">
        <v>69</v>
      </c>
      <c r="I47">
        <v>143</v>
      </c>
      <c r="J47">
        <v>56</v>
      </c>
    </row>
    <row r="48" spans="1:11" x14ac:dyDescent="0.25">
      <c r="B48" t="s">
        <v>13</v>
      </c>
      <c r="C48">
        <v>2022</v>
      </c>
      <c r="D48">
        <v>418</v>
      </c>
      <c r="E48">
        <v>125</v>
      </c>
      <c r="F48" t="s">
        <v>60</v>
      </c>
      <c r="G48">
        <v>59</v>
      </c>
      <c r="H48">
        <v>30</v>
      </c>
      <c r="I48">
        <v>234</v>
      </c>
      <c r="J48">
        <v>95</v>
      </c>
    </row>
    <row r="49" spans="2:10" x14ac:dyDescent="0.25">
      <c r="B49" t="s">
        <v>13</v>
      </c>
      <c r="C49">
        <v>2022</v>
      </c>
      <c r="D49">
        <v>418</v>
      </c>
      <c r="E49">
        <v>125</v>
      </c>
      <c r="F49" t="s">
        <v>61</v>
      </c>
      <c r="G49">
        <v>77</v>
      </c>
      <c r="H49">
        <v>39</v>
      </c>
      <c r="I49">
        <v>216</v>
      </c>
      <c r="J49">
        <v>86</v>
      </c>
    </row>
    <row r="50" spans="2:10" x14ac:dyDescent="0.25">
      <c r="B50" t="s">
        <v>13</v>
      </c>
      <c r="C50">
        <v>2022</v>
      </c>
      <c r="D50">
        <v>418</v>
      </c>
      <c r="E50">
        <v>125</v>
      </c>
      <c r="F50" t="s">
        <v>45</v>
      </c>
      <c r="G50">
        <v>25</v>
      </c>
      <c r="H50">
        <v>20</v>
      </c>
      <c r="I50">
        <v>268</v>
      </c>
      <c r="J50">
        <v>105</v>
      </c>
    </row>
    <row r="51" spans="2:10" x14ac:dyDescent="0.25">
      <c r="B51" t="s">
        <v>13</v>
      </c>
      <c r="C51">
        <v>2022</v>
      </c>
      <c r="D51">
        <v>418</v>
      </c>
      <c r="E51">
        <v>125</v>
      </c>
      <c r="F51" t="s">
        <v>62</v>
      </c>
      <c r="G51">
        <v>25</v>
      </c>
      <c r="H51">
        <v>20</v>
      </c>
      <c r="I51">
        <v>50</v>
      </c>
      <c r="J51">
        <v>20</v>
      </c>
    </row>
    <row r="52" spans="2:10" x14ac:dyDescent="0.25">
      <c r="B52" t="s">
        <v>13</v>
      </c>
      <c r="C52">
        <v>2022</v>
      </c>
      <c r="D52">
        <v>418</v>
      </c>
      <c r="E52">
        <v>125</v>
      </c>
      <c r="F52" t="s">
        <v>63</v>
      </c>
      <c r="G52">
        <v>155</v>
      </c>
      <c r="H52">
        <v>75</v>
      </c>
      <c r="I52">
        <v>128</v>
      </c>
      <c r="J52">
        <v>50</v>
      </c>
    </row>
    <row r="53" spans="2:10" x14ac:dyDescent="0.25">
      <c r="B53" t="s">
        <v>13</v>
      </c>
      <c r="C53">
        <v>2022</v>
      </c>
      <c r="D53">
        <v>418</v>
      </c>
      <c r="E53">
        <v>125</v>
      </c>
      <c r="F53" t="s">
        <v>64</v>
      </c>
      <c r="G53">
        <v>201</v>
      </c>
      <c r="H53">
        <v>88</v>
      </c>
      <c r="I53">
        <v>92</v>
      </c>
      <c r="J53">
        <v>37</v>
      </c>
    </row>
    <row r="54" spans="2:10" x14ac:dyDescent="0.25">
      <c r="B54" t="s">
        <v>13</v>
      </c>
      <c r="C54">
        <v>2022</v>
      </c>
      <c r="D54">
        <v>418</v>
      </c>
      <c r="E54">
        <v>125</v>
      </c>
      <c r="F54" t="s">
        <v>65</v>
      </c>
      <c r="G54">
        <v>51</v>
      </c>
      <c r="H54">
        <v>31</v>
      </c>
      <c r="I54">
        <v>65</v>
      </c>
      <c r="J54">
        <v>26</v>
      </c>
    </row>
    <row r="55" spans="2:10" x14ac:dyDescent="0.25">
      <c r="B55" t="s">
        <v>67</v>
      </c>
      <c r="C55">
        <v>2020</v>
      </c>
      <c r="D55">
        <v>403</v>
      </c>
      <c r="E55">
        <v>43</v>
      </c>
      <c r="F55" t="s">
        <v>45</v>
      </c>
      <c r="G55">
        <v>41</v>
      </c>
      <c r="H55">
        <v>234</v>
      </c>
      <c r="I55">
        <v>2</v>
      </c>
      <c r="J55">
        <v>106</v>
      </c>
    </row>
    <row r="56" spans="2:10" x14ac:dyDescent="0.25">
      <c r="B56" t="s">
        <v>67</v>
      </c>
      <c r="C56">
        <v>2020</v>
      </c>
      <c r="D56">
        <v>403</v>
      </c>
      <c r="E56">
        <v>43</v>
      </c>
      <c r="F56" t="s">
        <v>66</v>
      </c>
      <c r="G56">
        <v>37</v>
      </c>
      <c r="H56">
        <v>210</v>
      </c>
      <c r="I56">
        <v>6</v>
      </c>
      <c r="J56">
        <v>131</v>
      </c>
    </row>
    <row r="57" spans="2:10" x14ac:dyDescent="0.25">
      <c r="B57" t="s">
        <v>69</v>
      </c>
      <c r="C57">
        <v>2021</v>
      </c>
      <c r="D57">
        <v>101</v>
      </c>
      <c r="E57">
        <v>19</v>
      </c>
      <c r="F57" t="s">
        <v>68</v>
      </c>
      <c r="G57">
        <v>4</v>
      </c>
      <c r="H57">
        <v>3</v>
      </c>
      <c r="I57">
        <v>15</v>
      </c>
      <c r="J57">
        <v>79</v>
      </c>
    </row>
    <row r="58" spans="2:10" x14ac:dyDescent="0.25">
      <c r="B58" t="s">
        <v>69</v>
      </c>
      <c r="C58">
        <v>2021</v>
      </c>
      <c r="D58">
        <v>101</v>
      </c>
      <c r="E58">
        <v>19</v>
      </c>
      <c r="F58" t="s">
        <v>25</v>
      </c>
      <c r="G58">
        <v>5</v>
      </c>
      <c r="H58">
        <v>14</v>
      </c>
      <c r="I58">
        <v>35</v>
      </c>
      <c r="J58">
        <v>47</v>
      </c>
    </row>
    <row r="59" spans="2:10" x14ac:dyDescent="0.25">
      <c r="B59" t="s">
        <v>69</v>
      </c>
      <c r="C59">
        <v>2021</v>
      </c>
      <c r="D59">
        <v>101</v>
      </c>
      <c r="E59">
        <v>19</v>
      </c>
      <c r="F59" t="s">
        <v>61</v>
      </c>
      <c r="G59">
        <v>6</v>
      </c>
      <c r="H59">
        <v>10</v>
      </c>
      <c r="I59">
        <v>32</v>
      </c>
      <c r="J59">
        <v>154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E2C90-05A8-4DCC-8BB1-DF76EC16FB15}">
  <dimension ref="A1:U9"/>
  <sheetViews>
    <sheetView workbookViewId="0">
      <selection sqref="A1:U9"/>
    </sheetView>
  </sheetViews>
  <sheetFormatPr defaultRowHeight="15" x14ac:dyDescent="0.25"/>
  <sheetData>
    <row r="1" spans="1:21" ht="15.75" x14ac:dyDescent="0.25">
      <c r="A1" s="1" t="s">
        <v>70</v>
      </c>
      <c r="B1" s="1" t="s">
        <v>71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  <c r="H1" s="1" t="s">
        <v>77</v>
      </c>
      <c r="I1" s="1" t="s">
        <v>78</v>
      </c>
      <c r="J1" s="1" t="s">
        <v>79</v>
      </c>
      <c r="K1" s="1" t="s">
        <v>80</v>
      </c>
      <c r="L1" s="1" t="s">
        <v>81</v>
      </c>
      <c r="M1" s="1" t="s">
        <v>82</v>
      </c>
      <c r="N1" s="1" t="s">
        <v>83</v>
      </c>
      <c r="O1" s="1" t="s">
        <v>84</v>
      </c>
      <c r="P1" s="1" t="s">
        <v>85</v>
      </c>
      <c r="Q1" s="1" t="s">
        <v>86</v>
      </c>
      <c r="R1" s="1" t="s">
        <v>87</v>
      </c>
      <c r="S1" s="1" t="s">
        <v>88</v>
      </c>
      <c r="T1" s="1" t="s">
        <v>89</v>
      </c>
      <c r="U1" s="1" t="s">
        <v>90</v>
      </c>
    </row>
    <row r="2" spans="1:21" ht="15.75" x14ac:dyDescent="0.25">
      <c r="A2" s="1" t="s">
        <v>91</v>
      </c>
      <c r="B2" s="1">
        <v>2021</v>
      </c>
      <c r="C2" s="1" t="s">
        <v>92</v>
      </c>
      <c r="D2" s="1" t="s">
        <v>93</v>
      </c>
      <c r="E2" s="1" t="s">
        <v>94</v>
      </c>
      <c r="F2" s="1"/>
      <c r="G2" s="1" t="s">
        <v>95</v>
      </c>
      <c r="H2" s="1" t="s">
        <v>96</v>
      </c>
      <c r="I2" s="1" t="s">
        <v>97</v>
      </c>
      <c r="J2" s="1">
        <v>413</v>
      </c>
      <c r="K2" s="1">
        <v>187</v>
      </c>
      <c r="L2" s="1">
        <v>226</v>
      </c>
      <c r="M2" s="1" t="s">
        <v>98</v>
      </c>
      <c r="N2" s="1" t="s">
        <v>99</v>
      </c>
      <c r="O2" s="1">
        <v>161</v>
      </c>
      <c r="P2" s="1">
        <v>39</v>
      </c>
      <c r="Q2" s="1">
        <f>SQRT((P2*(100-P2))/J2)</f>
        <v>2.4000605319242942</v>
      </c>
      <c r="R2" s="1">
        <v>66</v>
      </c>
      <c r="S2" s="1">
        <v>16</v>
      </c>
      <c r="T2" s="1">
        <v>95</v>
      </c>
      <c r="U2" s="1">
        <v>23</v>
      </c>
    </row>
    <row r="3" spans="1:21" ht="15.75" x14ac:dyDescent="0.25">
      <c r="A3" s="1" t="s">
        <v>100</v>
      </c>
      <c r="B3" s="1">
        <v>2017</v>
      </c>
      <c r="C3" s="1" t="s">
        <v>101</v>
      </c>
      <c r="D3" s="1" t="s">
        <v>93</v>
      </c>
      <c r="E3" s="1" t="s">
        <v>102</v>
      </c>
      <c r="F3" s="1"/>
      <c r="G3" s="1" t="s">
        <v>95</v>
      </c>
      <c r="H3" s="1" t="s">
        <v>96</v>
      </c>
      <c r="I3" s="1" t="s">
        <v>97</v>
      </c>
      <c r="J3" s="1">
        <v>361</v>
      </c>
      <c r="K3" s="1">
        <v>206</v>
      </c>
      <c r="L3" s="1">
        <v>155</v>
      </c>
      <c r="M3" s="1" t="s">
        <v>103</v>
      </c>
      <c r="N3" s="1" t="s">
        <v>99</v>
      </c>
      <c r="O3" s="1">
        <v>158</v>
      </c>
      <c r="P3" s="1">
        <v>43.8</v>
      </c>
      <c r="Q3" s="1">
        <f t="shared" ref="Q3:Q9" si="0">SQRT((P3*(100-P3))/J3)</f>
        <v>2.611268994526005</v>
      </c>
      <c r="R3" s="1"/>
      <c r="S3" s="1">
        <v>42.2</v>
      </c>
      <c r="T3" s="1"/>
      <c r="U3" s="1">
        <v>45.8</v>
      </c>
    </row>
    <row r="4" spans="1:21" ht="15.75" x14ac:dyDescent="0.25">
      <c r="A4" s="1" t="s">
        <v>8</v>
      </c>
      <c r="B4" s="1">
        <v>2019</v>
      </c>
      <c r="C4" s="1" t="s">
        <v>101</v>
      </c>
      <c r="D4" s="1" t="s">
        <v>104</v>
      </c>
      <c r="E4" s="1" t="s">
        <v>94</v>
      </c>
      <c r="F4" s="1"/>
      <c r="G4" s="1" t="s">
        <v>95</v>
      </c>
      <c r="H4" s="1" t="s">
        <v>105</v>
      </c>
      <c r="I4" s="1" t="s">
        <v>97</v>
      </c>
      <c r="J4" s="1">
        <v>477</v>
      </c>
      <c r="K4" s="1">
        <v>244</v>
      </c>
      <c r="L4" s="1">
        <v>233</v>
      </c>
      <c r="M4" s="1" t="s">
        <v>106</v>
      </c>
      <c r="N4" s="1" t="s">
        <v>99</v>
      </c>
      <c r="O4" s="1">
        <v>88</v>
      </c>
      <c r="P4" s="1">
        <v>18.399999999999999</v>
      </c>
      <c r="Q4" s="1">
        <f t="shared" si="0"/>
        <v>1.7741682434241806</v>
      </c>
      <c r="R4" s="1">
        <v>45</v>
      </c>
      <c r="S4" s="1">
        <v>9.4</v>
      </c>
      <c r="T4" s="1">
        <v>43</v>
      </c>
      <c r="U4" s="1">
        <v>9</v>
      </c>
    </row>
    <row r="5" spans="1:21" ht="15.75" x14ac:dyDescent="0.25">
      <c r="A5" s="1" t="s">
        <v>9</v>
      </c>
      <c r="B5" s="1">
        <v>2019</v>
      </c>
      <c r="C5" s="1" t="s">
        <v>92</v>
      </c>
      <c r="D5" s="1" t="s">
        <v>107</v>
      </c>
      <c r="E5" s="1" t="s">
        <v>94</v>
      </c>
      <c r="F5" s="1" t="s">
        <v>108</v>
      </c>
      <c r="G5" s="1" t="s">
        <v>95</v>
      </c>
      <c r="H5" s="1" t="s">
        <v>105</v>
      </c>
      <c r="I5" s="1" t="s">
        <v>97</v>
      </c>
      <c r="J5" s="1">
        <v>710</v>
      </c>
      <c r="K5" s="1">
        <v>353</v>
      </c>
      <c r="L5" s="1">
        <v>357</v>
      </c>
      <c r="M5" s="1" t="s">
        <v>109</v>
      </c>
      <c r="N5" s="1" t="s">
        <v>99</v>
      </c>
      <c r="O5" s="1">
        <v>311</v>
      </c>
      <c r="P5" s="1">
        <v>43.8</v>
      </c>
      <c r="Q5" s="1">
        <f t="shared" si="0"/>
        <v>1.8619844025912133</v>
      </c>
      <c r="R5" s="1">
        <v>152</v>
      </c>
      <c r="S5" s="1">
        <v>21.4</v>
      </c>
      <c r="T5" s="1">
        <v>159</v>
      </c>
      <c r="U5" s="1">
        <v>22.4</v>
      </c>
    </row>
    <row r="6" spans="1:21" ht="15.75" x14ac:dyDescent="0.25">
      <c r="A6" s="1" t="s">
        <v>10</v>
      </c>
      <c r="B6" s="1">
        <v>2019</v>
      </c>
      <c r="C6" s="1" t="s">
        <v>92</v>
      </c>
      <c r="D6" s="1" t="s">
        <v>110</v>
      </c>
      <c r="E6" s="1" t="s">
        <v>94</v>
      </c>
      <c r="F6" s="1" t="s">
        <v>111</v>
      </c>
      <c r="G6" s="1" t="s">
        <v>95</v>
      </c>
      <c r="H6" s="1" t="s">
        <v>96</v>
      </c>
      <c r="I6" s="1" t="s">
        <v>112</v>
      </c>
      <c r="J6" s="1">
        <v>317</v>
      </c>
      <c r="K6" s="1">
        <v>154</v>
      </c>
      <c r="L6" s="1">
        <v>163</v>
      </c>
      <c r="M6" s="1" t="s">
        <v>113</v>
      </c>
      <c r="N6" s="1" t="s">
        <v>99</v>
      </c>
      <c r="O6" s="1">
        <v>68</v>
      </c>
      <c r="P6" s="1">
        <v>21.5</v>
      </c>
      <c r="Q6" s="1">
        <f t="shared" si="0"/>
        <v>2.3074081763124541</v>
      </c>
      <c r="R6" s="1">
        <v>36</v>
      </c>
      <c r="S6" s="1">
        <v>11.4</v>
      </c>
      <c r="T6" s="1">
        <v>32</v>
      </c>
      <c r="U6" s="1">
        <v>10.1</v>
      </c>
    </row>
    <row r="7" spans="1:21" ht="15.75" x14ac:dyDescent="0.25">
      <c r="A7" s="1" t="s">
        <v>11</v>
      </c>
      <c r="B7" s="1">
        <v>2020</v>
      </c>
      <c r="C7" s="1" t="s">
        <v>92</v>
      </c>
      <c r="D7" s="1" t="s">
        <v>114</v>
      </c>
      <c r="E7" s="1" t="s">
        <v>94</v>
      </c>
      <c r="F7" s="1"/>
      <c r="G7" s="1" t="s">
        <v>95</v>
      </c>
      <c r="H7" s="1" t="s">
        <v>105</v>
      </c>
      <c r="I7" s="1" t="s">
        <v>115</v>
      </c>
      <c r="J7" s="1">
        <v>293</v>
      </c>
      <c r="K7" s="1">
        <v>170</v>
      </c>
      <c r="L7" s="1">
        <v>123</v>
      </c>
      <c r="M7" s="1" t="s">
        <v>116</v>
      </c>
      <c r="N7" s="1" t="s">
        <v>99</v>
      </c>
      <c r="O7" s="1">
        <v>74</v>
      </c>
      <c r="P7" s="1">
        <v>25.3</v>
      </c>
      <c r="Q7" s="1">
        <f t="shared" si="0"/>
        <v>2.539725335180361</v>
      </c>
      <c r="R7" s="1">
        <v>46</v>
      </c>
      <c r="S7" s="1">
        <v>15.7</v>
      </c>
      <c r="T7" s="1">
        <v>28</v>
      </c>
      <c r="U7" s="1">
        <v>9.6</v>
      </c>
    </row>
    <row r="8" spans="1:21" ht="15.75" x14ac:dyDescent="0.25">
      <c r="A8" s="1" t="s">
        <v>12</v>
      </c>
      <c r="B8" s="1">
        <v>2013</v>
      </c>
      <c r="C8" s="1" t="s">
        <v>117</v>
      </c>
      <c r="D8" s="1" t="s">
        <v>118</v>
      </c>
      <c r="E8" s="1" t="s">
        <v>94</v>
      </c>
      <c r="F8" s="1"/>
      <c r="G8" s="1" t="s">
        <v>95</v>
      </c>
      <c r="H8" s="1" t="s">
        <v>105</v>
      </c>
      <c r="I8" s="1" t="s">
        <v>115</v>
      </c>
      <c r="J8" s="1">
        <v>234</v>
      </c>
      <c r="K8" s="1">
        <v>113</v>
      </c>
      <c r="L8" s="1">
        <v>121</v>
      </c>
      <c r="M8" s="1" t="s">
        <v>119</v>
      </c>
      <c r="N8" s="1" t="s">
        <v>99</v>
      </c>
      <c r="O8" s="1">
        <v>96</v>
      </c>
      <c r="P8" s="1">
        <v>41</v>
      </c>
      <c r="Q8" s="1">
        <f t="shared" si="0"/>
        <v>3.2152148975778956</v>
      </c>
      <c r="R8" s="1">
        <v>49</v>
      </c>
      <c r="S8" s="1">
        <v>20.9</v>
      </c>
      <c r="T8" s="1">
        <v>47</v>
      </c>
      <c r="U8" s="1">
        <v>20.100000000000001</v>
      </c>
    </row>
    <row r="9" spans="1:21" ht="15.75" x14ac:dyDescent="0.25">
      <c r="A9" s="1" t="s">
        <v>13</v>
      </c>
      <c r="B9" s="1">
        <v>2022</v>
      </c>
      <c r="C9" s="1" t="s">
        <v>117</v>
      </c>
      <c r="D9" s="1" t="s">
        <v>120</v>
      </c>
      <c r="E9" s="1" t="s">
        <v>94</v>
      </c>
      <c r="F9" s="1"/>
      <c r="G9" s="1" t="s">
        <v>95</v>
      </c>
      <c r="H9" s="1"/>
      <c r="I9" s="1" t="s">
        <v>97</v>
      </c>
      <c r="J9" s="1">
        <v>418</v>
      </c>
      <c r="K9" s="1">
        <v>198</v>
      </c>
      <c r="L9" s="1">
        <v>220</v>
      </c>
      <c r="M9" s="1" t="s">
        <v>121</v>
      </c>
      <c r="N9" s="1" t="s">
        <v>99</v>
      </c>
      <c r="O9" s="1">
        <v>125</v>
      </c>
      <c r="P9" s="1">
        <v>29.9</v>
      </c>
      <c r="Q9" s="1">
        <f t="shared" si="0"/>
        <v>2.2392700023759238</v>
      </c>
      <c r="R9" s="1">
        <v>62</v>
      </c>
      <c r="S9" s="1">
        <v>14.8</v>
      </c>
      <c r="T9" s="1">
        <v>63</v>
      </c>
      <c r="U9" s="1">
        <v>15.1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4ACC9-1395-4B4D-95EF-A1BBE33F7CFC}">
  <dimension ref="A1:R9"/>
  <sheetViews>
    <sheetView tabSelected="1" workbookViewId="0">
      <selection activeCell="F15" sqref="F15"/>
    </sheetView>
  </sheetViews>
  <sheetFormatPr defaultRowHeight="15" x14ac:dyDescent="0.25"/>
  <sheetData>
    <row r="1" spans="1:18" ht="15.75" x14ac:dyDescent="0.25">
      <c r="A1" s="1" t="s">
        <v>70</v>
      </c>
      <c r="B1" s="1" t="s">
        <v>71</v>
      </c>
      <c r="C1" s="1" t="s">
        <v>72</v>
      </c>
      <c r="D1" s="1" t="s">
        <v>73</v>
      </c>
      <c r="E1" s="1" t="s">
        <v>122</v>
      </c>
      <c r="F1" s="1" t="s">
        <v>123</v>
      </c>
      <c r="G1" s="1" t="s">
        <v>83</v>
      </c>
      <c r="H1" s="1" t="s">
        <v>6</v>
      </c>
      <c r="I1" s="1" t="s">
        <v>124</v>
      </c>
      <c r="J1" s="1" t="s">
        <v>125</v>
      </c>
      <c r="K1" s="1" t="s">
        <v>126</v>
      </c>
      <c r="L1" s="1" t="s">
        <v>127</v>
      </c>
      <c r="M1" s="1" t="s">
        <v>128</v>
      </c>
      <c r="N1" s="1" t="s">
        <v>129</v>
      </c>
      <c r="O1" s="1" t="s">
        <v>130</v>
      </c>
      <c r="P1" s="1" t="s">
        <v>131</v>
      </c>
      <c r="Q1" s="1" t="s">
        <v>132</v>
      </c>
      <c r="R1" s="1" t="s">
        <v>133</v>
      </c>
    </row>
    <row r="2" spans="1:18" ht="15.75" x14ac:dyDescent="0.25">
      <c r="A2" s="1" t="s">
        <v>91</v>
      </c>
      <c r="B2" s="1">
        <v>2021</v>
      </c>
      <c r="C2" s="1" t="s">
        <v>92</v>
      </c>
      <c r="D2" s="1" t="s">
        <v>93</v>
      </c>
      <c r="E2" s="1">
        <v>161</v>
      </c>
      <c r="F2" s="1" t="s">
        <v>134</v>
      </c>
      <c r="G2" s="1" t="s">
        <v>99</v>
      </c>
      <c r="H2" s="1">
        <v>42.2</v>
      </c>
      <c r="I2" s="1">
        <v>38.5</v>
      </c>
      <c r="J2" s="1">
        <v>37.299999999999997</v>
      </c>
      <c r="K2" s="1">
        <v>6.8</v>
      </c>
      <c r="L2" s="1">
        <v>34.200000000000003</v>
      </c>
      <c r="M2" s="1">
        <v>10.6</v>
      </c>
      <c r="N2" s="1">
        <v>8.1</v>
      </c>
      <c r="O2" s="1"/>
      <c r="P2" s="1"/>
      <c r="Q2" s="1"/>
      <c r="R2" s="1"/>
    </row>
    <row r="3" spans="1:18" ht="15.75" x14ac:dyDescent="0.25">
      <c r="A3" s="1" t="s">
        <v>100</v>
      </c>
      <c r="B3" s="1">
        <v>2017</v>
      </c>
      <c r="C3" s="1" t="s">
        <v>101</v>
      </c>
      <c r="D3" s="1" t="s">
        <v>93</v>
      </c>
      <c r="E3" s="1">
        <v>158</v>
      </c>
      <c r="F3" s="1" t="s">
        <v>134</v>
      </c>
      <c r="G3" s="1" t="s">
        <v>99</v>
      </c>
      <c r="H3" s="1">
        <v>53.8</v>
      </c>
      <c r="I3" s="1">
        <v>36.1</v>
      </c>
      <c r="J3" s="1">
        <v>43.7</v>
      </c>
      <c r="K3" s="1">
        <v>5.7</v>
      </c>
      <c r="L3" s="1">
        <v>38</v>
      </c>
      <c r="M3" s="1">
        <v>13.3</v>
      </c>
      <c r="N3" s="1"/>
      <c r="O3" s="2">
        <v>36.1</v>
      </c>
      <c r="P3" s="1"/>
      <c r="Q3" s="1"/>
      <c r="R3" s="1"/>
    </row>
    <row r="4" spans="1:18" ht="15.75" x14ac:dyDescent="0.25">
      <c r="A4" s="1" t="s">
        <v>8</v>
      </c>
      <c r="B4" s="1">
        <v>2019</v>
      </c>
      <c r="C4" s="1" t="s">
        <v>101</v>
      </c>
      <c r="D4" s="1" t="s">
        <v>104</v>
      </c>
      <c r="E4" s="1">
        <v>88</v>
      </c>
      <c r="F4" s="1" t="s">
        <v>134</v>
      </c>
      <c r="G4" s="1" t="s">
        <v>99</v>
      </c>
      <c r="H4" s="1">
        <v>20.399999999999999</v>
      </c>
      <c r="I4" s="1"/>
      <c r="J4" s="1"/>
      <c r="K4" s="1">
        <v>23.9</v>
      </c>
      <c r="L4" s="1"/>
      <c r="M4" s="1">
        <v>4.5</v>
      </c>
      <c r="N4" s="1">
        <v>2.2999999999999998</v>
      </c>
      <c r="O4" s="1">
        <v>15</v>
      </c>
      <c r="P4" s="1">
        <v>3.4</v>
      </c>
      <c r="Q4" s="1"/>
      <c r="R4" s="1"/>
    </row>
    <row r="5" spans="1:18" ht="15.75" x14ac:dyDescent="0.25">
      <c r="A5" s="1" t="s">
        <v>9</v>
      </c>
      <c r="B5" s="1">
        <v>2019</v>
      </c>
      <c r="C5" s="1" t="s">
        <v>92</v>
      </c>
      <c r="D5" s="1" t="s">
        <v>107</v>
      </c>
      <c r="E5" s="1">
        <v>311</v>
      </c>
      <c r="F5" s="1" t="s">
        <v>134</v>
      </c>
      <c r="G5" s="1" t="s">
        <v>99</v>
      </c>
      <c r="H5" s="1">
        <v>28.9</v>
      </c>
      <c r="I5" s="1">
        <v>28.3</v>
      </c>
      <c r="J5" s="1">
        <v>48.9</v>
      </c>
      <c r="K5" s="1">
        <v>17.04</v>
      </c>
      <c r="L5" s="1">
        <v>49.5</v>
      </c>
      <c r="M5" s="1">
        <v>12.5</v>
      </c>
      <c r="N5" s="1"/>
      <c r="O5" s="1"/>
      <c r="P5" s="1"/>
      <c r="Q5" s="1">
        <v>45.3</v>
      </c>
      <c r="R5" s="1"/>
    </row>
    <row r="6" spans="1:18" ht="15.75" x14ac:dyDescent="0.25">
      <c r="A6" s="1" t="s">
        <v>10</v>
      </c>
      <c r="B6" s="1">
        <v>2019</v>
      </c>
      <c r="C6" s="1" t="s">
        <v>92</v>
      </c>
      <c r="D6" s="1" t="s">
        <v>110</v>
      </c>
      <c r="E6" s="1">
        <v>68</v>
      </c>
      <c r="F6" s="1" t="s">
        <v>134</v>
      </c>
      <c r="G6" s="1" t="s">
        <v>99</v>
      </c>
      <c r="H6" s="1">
        <v>2.9</v>
      </c>
      <c r="I6" s="1">
        <v>48.5</v>
      </c>
      <c r="J6" s="1">
        <v>42.6</v>
      </c>
      <c r="K6" s="1">
        <v>4.4000000000000004</v>
      </c>
      <c r="L6" s="1"/>
      <c r="M6" s="1">
        <v>8.8000000000000007</v>
      </c>
      <c r="N6" s="1"/>
      <c r="O6" s="1"/>
      <c r="P6" s="1"/>
      <c r="Q6" s="1">
        <v>64.599999999999994</v>
      </c>
      <c r="R6" s="1">
        <v>4.4000000000000004</v>
      </c>
    </row>
    <row r="7" spans="1:18" ht="15.75" x14ac:dyDescent="0.25">
      <c r="A7" s="1" t="s">
        <v>11</v>
      </c>
      <c r="B7" s="1">
        <v>2020</v>
      </c>
      <c r="C7" s="1" t="s">
        <v>92</v>
      </c>
      <c r="D7" s="1" t="s">
        <v>114</v>
      </c>
      <c r="E7" s="1">
        <v>74</v>
      </c>
      <c r="F7" s="1" t="s">
        <v>134</v>
      </c>
      <c r="G7" s="1" t="s">
        <v>99</v>
      </c>
      <c r="H7" s="1">
        <v>18.899999999999999</v>
      </c>
      <c r="I7" s="1"/>
      <c r="J7" s="1">
        <v>48.65</v>
      </c>
      <c r="K7" s="1">
        <v>27</v>
      </c>
      <c r="L7" s="1">
        <v>39.200000000000003</v>
      </c>
      <c r="M7" s="1">
        <v>23</v>
      </c>
      <c r="N7" s="1"/>
      <c r="O7" s="1"/>
      <c r="P7" s="1"/>
      <c r="Q7" s="1"/>
      <c r="R7" s="1"/>
    </row>
    <row r="8" spans="1:18" ht="15.75" x14ac:dyDescent="0.25">
      <c r="A8" s="1" t="s">
        <v>12</v>
      </c>
      <c r="B8" s="1">
        <v>2013</v>
      </c>
      <c r="C8" s="1" t="s">
        <v>117</v>
      </c>
      <c r="D8" s="1" t="s">
        <v>118</v>
      </c>
      <c r="E8" s="1">
        <v>96</v>
      </c>
      <c r="F8" s="1" t="s">
        <v>134</v>
      </c>
      <c r="G8" s="1" t="s">
        <v>99</v>
      </c>
      <c r="H8" s="1">
        <v>14.58</v>
      </c>
      <c r="I8" s="1"/>
      <c r="J8" s="1">
        <v>33.200000000000003</v>
      </c>
      <c r="K8" s="1">
        <v>33.200000000000003</v>
      </c>
      <c r="L8" s="1"/>
      <c r="M8" s="1">
        <v>14.6</v>
      </c>
      <c r="N8" s="1"/>
      <c r="O8" s="1">
        <v>10.4</v>
      </c>
      <c r="P8" s="1">
        <v>2.1</v>
      </c>
      <c r="Q8" s="1">
        <v>22.9</v>
      </c>
      <c r="R8" s="1"/>
    </row>
    <row r="9" spans="1:18" ht="15.75" x14ac:dyDescent="0.25">
      <c r="A9" s="3" t="s">
        <v>13</v>
      </c>
      <c r="B9" s="3">
        <v>2022</v>
      </c>
      <c r="C9" s="3" t="s">
        <v>117</v>
      </c>
      <c r="D9" s="3" t="s">
        <v>120</v>
      </c>
      <c r="E9" s="3">
        <v>125</v>
      </c>
      <c r="F9" s="3" t="s">
        <v>134</v>
      </c>
      <c r="G9" s="3" t="s">
        <v>99</v>
      </c>
      <c r="H9" s="3">
        <v>68.8</v>
      </c>
      <c r="I9" s="3">
        <v>40.799999999999997</v>
      </c>
      <c r="J9" s="3">
        <v>68.8</v>
      </c>
      <c r="K9" s="3">
        <v>24.8</v>
      </c>
      <c r="L9" s="3">
        <v>68</v>
      </c>
      <c r="M9" s="3">
        <v>47.2</v>
      </c>
      <c r="N9" s="3"/>
      <c r="O9" s="3">
        <v>36</v>
      </c>
      <c r="P9" s="3"/>
      <c r="Q9" s="3"/>
      <c r="R9" s="3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Factors</vt:lpstr>
      <vt:lpstr>Carriage rate</vt:lpstr>
      <vt:lpstr>AMR profile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2015-06-05T18:17:20Z</dcterms:created>
  <dcterms:modified xsi:type="dcterms:W3CDTF">2024-10-24T09:11:33Z</dcterms:modified>
</cp:coreProperties>
</file>