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225" windowWidth="14805" windowHeight="7890" tabRatio="781"/>
  </bookViews>
  <sheets>
    <sheet name="GLOBAL_AC_COND" sheetId="1" r:id="rId1"/>
    <sheet name="MALE_AC_COND" sheetId="6" r:id="rId2"/>
    <sheet name="FEMALE_AC_COND" sheetId="7" r:id="rId3"/>
    <sheet name=" " sheetId="3" r:id="rId4"/>
    <sheet name="GLOBAL_EFW_COND" sheetId="8" r:id="rId5"/>
    <sheet name="MALE_EFW_COND" sheetId="9" r:id="rId6"/>
    <sheet name="FEMALE_EFW_COND" sheetId="10" r:id="rId7"/>
    <sheet name="   " sheetId="2" r:id="rId8"/>
  </sheets>
  <definedNames>
    <definedName name="ACG_05" localSheetId="2">OFFSET(FEMALE_AC_COND!$AB$10,0,0,127-COUNTIF(FEMALE_AC_COND!$AB$10:$AB$136,""))</definedName>
    <definedName name="ACG_05" localSheetId="0">OFFSET(GLOBAL_AC_COND!$AB$10,0,0,127-COUNTIF(GLOBAL_AC_COND!$AB$10:$AB$136,""))</definedName>
    <definedName name="ACG_05" localSheetId="1">OFFSET(MALE_AC_COND!$AB$10,0,0,127-COUNTIF(MALE_AC_COND!$AB$10:$AB$136,""))</definedName>
    <definedName name="ACG_10" localSheetId="2">OFFSET(FEMALE_AC_COND!$AC$10,0,0,127-COUNTIF(FEMALE_AC_COND!$AC$10:$AC$136,""))</definedName>
    <definedName name="ACG_10" localSheetId="0">OFFSET(GLOBAL_AC_COND!$AC$10,0,0,127-COUNTIF(GLOBAL_AC_COND!$AC$10:$AC$136,""))</definedName>
    <definedName name="ACG_10" localSheetId="1">OFFSET(MALE_AC_COND!$AC$10,0,0,127-COUNTIF(MALE_AC_COND!$AC$10:$AC$136,""))</definedName>
    <definedName name="ACG_25" localSheetId="2">OFFSET(FEMALE_AC_COND!$AD$10,0,0,127-COUNTIF(FEMALE_AC_COND!$AD$10:$AD$136,""))</definedName>
    <definedName name="ACG_25" localSheetId="0">OFFSET(GLOBAL_AC_COND!$AD$10,0,0,127-COUNTIF(GLOBAL_AC_COND!$AD$10:$AD$136,""))</definedName>
    <definedName name="ACG_25" localSheetId="1">OFFSET(MALE_AC_COND!$AD$10,0,0,127-COUNTIF(MALE_AC_COND!$AD$10:$AD$136,""))</definedName>
    <definedName name="ACG_50" localSheetId="2">OFFSET(FEMALE_AC_COND!$AE$10,0,0,127-COUNTIF(FEMALE_AC_COND!$AE$10:$AE$136,""))</definedName>
    <definedName name="ACG_50" localSheetId="0">OFFSET(GLOBAL_AC_COND!$AE$10,0,0,127-COUNTIF(GLOBAL_AC_COND!$AE$10:$AE$136,""))</definedName>
    <definedName name="ACG_50" localSheetId="1">OFFSET(MALE_AC_COND!$AE$10,0,0,127-COUNTIF(MALE_AC_COND!$AE$10:$AE$136,""))</definedName>
    <definedName name="ACG_75" localSheetId="2" xml:space="preserve"> OFFSET(FEMALE_AC_COND!$AF$10,0,0,127-COUNTIF(FEMALE_AC_COND!$AF$10:$AF$136,""))</definedName>
    <definedName name="ACG_75" localSheetId="0" xml:space="preserve"> OFFSET(GLOBAL_AC_COND!$AF$10,0,0,127-COUNTIF(GLOBAL_AC_COND!$AF$10:$AF$136,""))</definedName>
    <definedName name="ACG_75" localSheetId="1" xml:space="preserve"> OFFSET(MALE_AC_COND!$AF$10,0,0,127-COUNTIF(MALE_AC_COND!$AF$10:$AF$136,""))</definedName>
    <definedName name="ACG_90" localSheetId="2" xml:space="preserve"> OFFSET(FEMALE_AC_COND!$AG$10,0,0,127-COUNTIF(FEMALE_AC_COND!$AG$10:$AG$136,""))</definedName>
    <definedName name="ACG_90" localSheetId="0" xml:space="preserve"> OFFSET(GLOBAL_AC_COND!$AG$10,0,0,127-COUNTIF(GLOBAL_AC_COND!$AG$10:$AG$136,""))</definedName>
    <definedName name="ACG_90" localSheetId="1" xml:space="preserve"> OFFSET(MALE_AC_COND!$AG$10,0,0,127-COUNTIF(MALE_AC_COND!$AG$10:$AG$136,""))</definedName>
    <definedName name="ACG_95" localSheetId="2" xml:space="preserve"> OFFSET(FEMALE_AC_COND!$AH$10,0,0,127-COUNTIF(FEMALE_AC_COND!$AH$10:$AH$136,""))</definedName>
    <definedName name="ACG_95" localSheetId="0" xml:space="preserve"> OFFSET(GLOBAL_AC_COND!$AH$10,0,0,127-COUNTIF(GLOBAL_AC_COND!$AH$10:$AH$136,""))</definedName>
    <definedName name="ACG_95" localSheetId="1" xml:space="preserve"> OFFSET(MALE_AC_COND!$AH$10,0,0,127-COUNTIF(MALE_AC_COND!$AH$10:$AH$136,""))</definedName>
    <definedName name="ACG_x" comment="female_AC_x" localSheetId="2">OFFSET(FEMALE_AC_COND!$V$10,0,0,127-COUNTIF(FEMALE_AC_COND!$V$10:$V$136,""))</definedName>
    <definedName name="ACG_x" comment="global_AC_x" localSheetId="0">OFFSET(GLOBAL_AC_COND!$V$10,0,0,127-COUNTIF(GLOBAL_AC_COND!$V$10:$V$136,""))</definedName>
    <definedName name="ACG_x" comment="male_AC_x" localSheetId="1">OFFSET(MALE_AC_COND!$V$10,0,0,127-COUNTIF(MALE_AC_COND!$V$10:$V$136,""))</definedName>
    <definedName name="EFW_05" localSheetId="6">OFFSET(FEMALE_EFW_COND!$AB$10,0,0,127-COUNTIF(FEMALE_EFW_COND!$AB$10:$AB$136,""))</definedName>
    <definedName name="EFW_05" localSheetId="4">OFFSET(GLOBAL_EFW_COND!$AB$10,0,0,127-COUNTIF(GLOBAL_EFW_COND!$AB$10:$AB$136,""))</definedName>
    <definedName name="EFW_05" localSheetId="5">OFFSET(MALE_EFW_COND!$AB$10,0,0,127-COUNTIF(MALE_EFW_COND!$AB$10:$AB$136,""))</definedName>
    <definedName name="EFW_10" localSheetId="6">OFFSET(FEMALE_EFW_COND!$AC$10,0,0,127-COUNTIF(FEMALE_EFW_COND!$AC$10:$AC$136,""))</definedName>
    <definedName name="EFW_10" localSheetId="4">OFFSET(GLOBAL_EFW_COND!$AC$10,0,0,127-COUNTIF(GLOBAL_EFW_COND!$AC$10:$AC$136,""))</definedName>
    <definedName name="EFW_10" localSheetId="5">OFFSET(MALE_EFW_COND!$AC$10,0,0,127-COUNTIF(MALE_EFW_COND!$AC$10:$AC$136,""))</definedName>
    <definedName name="EFW_25" localSheetId="6">OFFSET(FEMALE_EFW_COND!$AD$10,0,0,127-COUNTIF(FEMALE_EFW_COND!$AD$10:$AD$136,""))</definedName>
    <definedName name="EFW_25" localSheetId="4">OFFSET(GLOBAL_EFW_COND!$AD$10,0,0,127-COUNTIF(GLOBAL_EFW_COND!$AD$10:$AD$136,""))</definedName>
    <definedName name="EFW_25" localSheetId="5">OFFSET(MALE_EFW_COND!$AD$10,0,0,127-COUNTIF(MALE_EFW_COND!$AD$10:$AD$136,""))</definedName>
    <definedName name="EFW_50" localSheetId="6">OFFSET(FEMALE_EFW_COND!$AE$10,0,0,127-COUNTIF(FEMALE_EFW_COND!$AE$10:$AE$136,""))</definedName>
    <definedName name="EFW_50" localSheetId="4">OFFSET(GLOBAL_EFW_COND!$AE$10,0,0,127-COUNTIF(GLOBAL_EFW_COND!$AE$10:$AE$136,""))</definedName>
    <definedName name="EFW_50" localSheetId="5">OFFSET(MALE_EFW_COND!$AE$10,0,0,127-COUNTIF(MALE_EFW_COND!$AE$10:$AE$136,""))</definedName>
    <definedName name="EFW_75" localSheetId="6" xml:space="preserve"> OFFSET(FEMALE_EFW_COND!$AF$10,0,0,127-COUNTIF(FEMALE_EFW_COND!$AF$10:$AF$136,""))</definedName>
    <definedName name="EFW_75" localSheetId="4" xml:space="preserve"> OFFSET(GLOBAL_EFW_COND!$AF$10,0,0,127-COUNTIF(GLOBAL_EFW_COND!$AF$10:$AF$136,""))</definedName>
    <definedName name="EFW_75" localSheetId="5" xml:space="preserve"> OFFSET(MALE_EFW_COND!$AF$10,0,0,127-COUNTIF(MALE_EFW_COND!$AF$10:$AF$136,""))</definedName>
    <definedName name="EFW_90" localSheetId="6" xml:space="preserve"> OFFSET(FEMALE_EFW_COND!$AG$10,0,0,127-COUNTIF(FEMALE_EFW_COND!$AG$10:$AG$136,""))</definedName>
    <definedName name="EFW_90" localSheetId="4" xml:space="preserve"> OFFSET(GLOBAL_EFW_COND!$AG$10,0,0,127-COUNTIF(GLOBAL_EFW_COND!$AG$10:$AG$136,""))</definedName>
    <definedName name="EFW_90" localSheetId="5" xml:space="preserve"> OFFSET(MALE_EFW_COND!$AG$10,0,0,127-COUNTIF(MALE_EFW_COND!$AG$10:$AG$136,""))</definedName>
    <definedName name="EFW_95" localSheetId="6" xml:space="preserve"> OFFSET(FEMALE_EFW_COND!$AH$10,0,0,127-COUNTIF(FEMALE_EFW_COND!$AH$10:$AH$136,""))</definedName>
    <definedName name="EFW_95" localSheetId="4" xml:space="preserve"> OFFSET(GLOBAL_EFW_COND!$AH$10,0,0,127-COUNTIF(GLOBAL_EFW_COND!$AH$10:$AH$136,""))</definedName>
    <definedName name="EFW_95" localSheetId="5" xml:space="preserve"> OFFSET(MALE_EFW_COND!$AH$10,0,0,127-COUNTIF(MALE_EFW_COND!$AH$10:$AH$136,""))</definedName>
    <definedName name="EFW_x" comment="global_AC_x" localSheetId="6">OFFSET(FEMALE_EFW_COND!$V$10,0,0,127-COUNTIF(FEMALE_EFW_COND!$V$10:$V$136,""))</definedName>
    <definedName name="EFW_x" comment="global_AC_x" localSheetId="4">OFFSET(GLOBAL_EFW_COND!$V$10,0,0,127-COUNTIF(GLOBAL_EFW_COND!$V$10:$V$136,""))</definedName>
    <definedName name="EFW_x" comment="global_AC_x" localSheetId="5">OFFSET(MALE_EFW_COND!$V$10,0,0,127-COUNTIF(MALE_EFW_COND!$V$10:$V$136,""))</definedName>
  </definedNames>
  <calcPr calcId="145621"/>
</workbook>
</file>

<file path=xl/calcChain.xml><?xml version="1.0" encoding="utf-8"?>
<calcChain xmlns="http://schemas.openxmlformats.org/spreadsheetml/2006/main">
  <c r="B53" i="10" l="1"/>
  <c r="E23" i="10"/>
  <c r="E24" i="10" s="1"/>
  <c r="F22" i="10"/>
  <c r="F23" i="10" s="1"/>
  <c r="E22" i="10"/>
  <c r="D22" i="10"/>
  <c r="D23" i="10" s="1"/>
  <c r="D25" i="10" s="1"/>
  <c r="U10" i="10"/>
  <c r="U11" i="10" s="1"/>
  <c r="AA8" i="10"/>
  <c r="U6" i="10"/>
  <c r="H6" i="10"/>
  <c r="E27" i="7"/>
  <c r="B53" i="9"/>
  <c r="F22" i="9"/>
  <c r="F23" i="9" s="1"/>
  <c r="E22" i="9"/>
  <c r="E23" i="9" s="1"/>
  <c r="E24" i="9" s="1"/>
  <c r="D22" i="9"/>
  <c r="D23" i="9" s="1"/>
  <c r="D25" i="9" s="1"/>
  <c r="U10" i="9"/>
  <c r="U11" i="9" s="1"/>
  <c r="U12" i="9" s="1"/>
  <c r="AA8" i="9"/>
  <c r="U6" i="9"/>
  <c r="H6" i="9"/>
  <c r="B53" i="8"/>
  <c r="D24" i="10" l="1"/>
  <c r="U12" i="10"/>
  <c r="W11" i="10"/>
  <c r="E25" i="10"/>
  <c r="E31" i="10" s="1"/>
  <c r="W10" i="10"/>
  <c r="V10" i="10"/>
  <c r="V11" i="10"/>
  <c r="F26" i="10"/>
  <c r="E28" i="10"/>
  <c r="V10" i="9"/>
  <c r="W10" i="9"/>
  <c r="X10" i="9" s="1"/>
  <c r="Z10" i="9" s="1"/>
  <c r="U13" i="9"/>
  <c r="W12" i="9"/>
  <c r="X12" i="9" s="1"/>
  <c r="V12" i="9"/>
  <c r="F26" i="9"/>
  <c r="D24" i="9"/>
  <c r="E25" i="9"/>
  <c r="E27" i="9" s="1"/>
  <c r="V11" i="9"/>
  <c r="W11" i="9"/>
  <c r="X11" i="9" s="1"/>
  <c r="Z11" i="9" s="1"/>
  <c r="H6" i="8"/>
  <c r="F22" i="8"/>
  <c r="F23" i="8" s="1"/>
  <c r="E22" i="8"/>
  <c r="E23" i="8" s="1"/>
  <c r="D22" i="8"/>
  <c r="D23" i="8" s="1"/>
  <c r="U10" i="8"/>
  <c r="AA8" i="8"/>
  <c r="U6" i="8"/>
  <c r="H6" i="7"/>
  <c r="AA8" i="7"/>
  <c r="AA8" i="1"/>
  <c r="AA8" i="6"/>
  <c r="H6" i="6"/>
  <c r="H6" i="1"/>
  <c r="B53" i="7"/>
  <c r="F22" i="7"/>
  <c r="F23" i="7" s="1"/>
  <c r="E22" i="7"/>
  <c r="E23" i="7" s="1"/>
  <c r="D22" i="7"/>
  <c r="D23" i="7" s="1"/>
  <c r="D25" i="7" s="1"/>
  <c r="U10" i="7"/>
  <c r="V10" i="7" s="1"/>
  <c r="U6" i="7"/>
  <c r="B53" i="6"/>
  <c r="F22" i="6"/>
  <c r="F23" i="6" s="1"/>
  <c r="E22" i="6"/>
  <c r="E23" i="6" s="1"/>
  <c r="D22" i="6"/>
  <c r="D23" i="6" s="1"/>
  <c r="U10" i="6"/>
  <c r="W10" i="6" s="1"/>
  <c r="U6" i="6"/>
  <c r="E22" i="1"/>
  <c r="E29" i="9" l="1"/>
  <c r="E32" i="9"/>
  <c r="F24" i="10"/>
  <c r="E27" i="10"/>
  <c r="E30" i="10"/>
  <c r="E32" i="10"/>
  <c r="E33" i="10"/>
  <c r="E35" i="10"/>
  <c r="E34" i="10"/>
  <c r="E29" i="10"/>
  <c r="X10" i="10"/>
  <c r="Z10" i="10" s="1"/>
  <c r="D35" i="10"/>
  <c r="D33" i="10"/>
  <c r="D31" i="10"/>
  <c r="D29" i="10"/>
  <c r="D36" i="10"/>
  <c r="D28" i="10"/>
  <c r="D30" i="10"/>
  <c r="D27" i="10"/>
  <c r="D34" i="10"/>
  <c r="D32" i="10"/>
  <c r="U13" i="10"/>
  <c r="W12" i="10"/>
  <c r="V12" i="10"/>
  <c r="X11" i="10"/>
  <c r="Y11" i="10" s="1"/>
  <c r="F25" i="10"/>
  <c r="E36" i="10"/>
  <c r="Y10" i="9"/>
  <c r="AF10" i="9" s="1"/>
  <c r="Y11" i="9"/>
  <c r="AA11" i="9" s="1"/>
  <c r="F25" i="9"/>
  <c r="E31" i="9"/>
  <c r="E33" i="9"/>
  <c r="E34" i="9"/>
  <c r="Z12" i="9"/>
  <c r="E30" i="9"/>
  <c r="Y12" i="9"/>
  <c r="U14" i="9"/>
  <c r="W13" i="9"/>
  <c r="V13" i="9"/>
  <c r="E35" i="9"/>
  <c r="E28" i="9"/>
  <c r="E36" i="9"/>
  <c r="D36" i="9"/>
  <c r="D34" i="9"/>
  <c r="D32" i="9"/>
  <c r="D30" i="9"/>
  <c r="D28" i="9"/>
  <c r="D33" i="9"/>
  <c r="D29" i="9"/>
  <c r="D27" i="9"/>
  <c r="F24" i="9"/>
  <c r="D35" i="9"/>
  <c r="D31" i="9"/>
  <c r="U11" i="8"/>
  <c r="V10" i="8"/>
  <c r="D25" i="8"/>
  <c r="F26" i="8"/>
  <c r="D24" i="8"/>
  <c r="E25" i="8"/>
  <c r="E24" i="8"/>
  <c r="W10" i="8"/>
  <c r="X10" i="8" s="1"/>
  <c r="E24" i="7"/>
  <c r="E25" i="7"/>
  <c r="E25" i="6"/>
  <c r="W10" i="7"/>
  <c r="X10" i="7" s="1"/>
  <c r="Z10" i="7" s="1"/>
  <c r="U11" i="7"/>
  <c r="U12" i="7" s="1"/>
  <c r="U13" i="7" s="1"/>
  <c r="V10" i="6"/>
  <c r="F26" i="7"/>
  <c r="D24" i="7"/>
  <c r="E24" i="6"/>
  <c r="F26" i="6"/>
  <c r="D25" i="6"/>
  <c r="X10" i="6"/>
  <c r="U11" i="6"/>
  <c r="D24" i="6"/>
  <c r="E27" i="6" l="1"/>
  <c r="E28" i="7"/>
  <c r="F32" i="10"/>
  <c r="F28" i="10"/>
  <c r="F34" i="10"/>
  <c r="F31" i="10"/>
  <c r="F36" i="10"/>
  <c r="X12" i="10"/>
  <c r="Y12" i="10" s="1"/>
  <c r="F27" i="10"/>
  <c r="Y10" i="10"/>
  <c r="AF10" i="10" s="1"/>
  <c r="F35" i="10"/>
  <c r="V13" i="10"/>
  <c r="W13" i="10"/>
  <c r="U14" i="10"/>
  <c r="F33" i="10"/>
  <c r="F30" i="10"/>
  <c r="Z11" i="10"/>
  <c r="AH11" i="10" s="1"/>
  <c r="F29" i="10"/>
  <c r="AB10" i="9"/>
  <c r="AD10" i="9"/>
  <c r="AG10" i="9"/>
  <c r="AC10" i="9"/>
  <c r="AA10" i="9"/>
  <c r="E27" i="8"/>
  <c r="F25" i="7"/>
  <c r="E29" i="7"/>
  <c r="AI10" i="9"/>
  <c r="AH10" i="9"/>
  <c r="AI11" i="9"/>
  <c r="AC11" i="9"/>
  <c r="F27" i="9"/>
  <c r="AG11" i="9"/>
  <c r="AE10" i="9"/>
  <c r="AE11" i="9"/>
  <c r="AF11" i="9"/>
  <c r="AH11" i="9"/>
  <c r="AD11" i="9"/>
  <c r="AB11" i="9"/>
  <c r="X13" i="9"/>
  <c r="Z13" i="9" s="1"/>
  <c r="F35" i="9"/>
  <c r="F33" i="9"/>
  <c r="F31" i="9"/>
  <c r="F29" i="9"/>
  <c r="F36" i="9"/>
  <c r="F32" i="9"/>
  <c r="F28" i="9"/>
  <c r="F30" i="9"/>
  <c r="F34" i="9"/>
  <c r="V14" i="9"/>
  <c r="U15" i="9"/>
  <c r="W14" i="9"/>
  <c r="X14" i="9" s="1"/>
  <c r="Z14" i="9" s="1"/>
  <c r="AG12" i="9"/>
  <c r="AC12" i="9"/>
  <c r="AF12" i="9"/>
  <c r="AE12" i="9"/>
  <c r="AD12" i="9"/>
  <c r="AI12" i="9"/>
  <c r="AH12" i="9"/>
  <c r="AB12" i="9"/>
  <c r="AA12" i="9"/>
  <c r="E36" i="8"/>
  <c r="E35" i="8"/>
  <c r="E31" i="8"/>
  <c r="E34" i="8"/>
  <c r="E30" i="8"/>
  <c r="E33" i="8"/>
  <c r="E29" i="8"/>
  <c r="E32" i="8"/>
  <c r="E28" i="8"/>
  <c r="Y10" i="8"/>
  <c r="W11" i="8"/>
  <c r="X11" i="8" s="1"/>
  <c r="V11" i="8"/>
  <c r="D31" i="8"/>
  <c r="D30" i="8"/>
  <c r="D33" i="8"/>
  <c r="D28" i="8"/>
  <c r="D36" i="8"/>
  <c r="D32" i="8"/>
  <c r="D35" i="8"/>
  <c r="F24" i="8"/>
  <c r="F27" i="8" s="1"/>
  <c r="D29" i="8"/>
  <c r="D27" i="8"/>
  <c r="D34" i="8"/>
  <c r="U12" i="8"/>
  <c r="U13" i="8" s="1"/>
  <c r="F25" i="8"/>
  <c r="Z10" i="8"/>
  <c r="E32" i="7"/>
  <c r="E36" i="7"/>
  <c r="E31" i="7"/>
  <c r="E35" i="7"/>
  <c r="E33" i="7"/>
  <c r="E30" i="7"/>
  <c r="E34" i="7"/>
  <c r="W11" i="7"/>
  <c r="X11" i="7" s="1"/>
  <c r="E32" i="6"/>
  <c r="E36" i="6"/>
  <c r="E29" i="6"/>
  <c r="E33" i="6"/>
  <c r="E30" i="6"/>
  <c r="E34" i="6"/>
  <c r="E31" i="6"/>
  <c r="E35" i="6"/>
  <c r="D32" i="6"/>
  <c r="D36" i="6"/>
  <c r="D33" i="6"/>
  <c r="D34" i="6"/>
  <c r="D31" i="6"/>
  <c r="D35" i="6"/>
  <c r="D29" i="6"/>
  <c r="D30" i="6"/>
  <c r="V11" i="7"/>
  <c r="W12" i="7"/>
  <c r="X12" i="7" s="1"/>
  <c r="Y12" i="7" s="1"/>
  <c r="V12" i="7"/>
  <c r="Y10" i="7"/>
  <c r="AD10" i="7" s="1"/>
  <c r="D32" i="7"/>
  <c r="D36" i="7"/>
  <c r="D30" i="7"/>
  <c r="D34" i="7"/>
  <c r="D33" i="7"/>
  <c r="D31" i="7"/>
  <c r="D35" i="7"/>
  <c r="Y11" i="7"/>
  <c r="F25" i="6"/>
  <c r="Y10" i="6"/>
  <c r="D29" i="7"/>
  <c r="D27" i="7"/>
  <c r="D28" i="7"/>
  <c r="F24" i="7"/>
  <c r="F27" i="7" s="1"/>
  <c r="U14" i="7"/>
  <c r="V13" i="7"/>
  <c r="W13" i="7"/>
  <c r="Z10" i="6"/>
  <c r="V11" i="6"/>
  <c r="U12" i="6"/>
  <c r="W11" i="6"/>
  <c r="X11" i="6" s="1"/>
  <c r="D27" i="6"/>
  <c r="D28" i="6"/>
  <c r="F24" i="6"/>
  <c r="E28" i="6"/>
  <c r="AH10" i="6" l="1"/>
  <c r="F27" i="6"/>
  <c r="AB10" i="10"/>
  <c r="AI10" i="10"/>
  <c r="AD10" i="10"/>
  <c r="AH10" i="10"/>
  <c r="AG10" i="10"/>
  <c r="AE10" i="10"/>
  <c r="AA10" i="10"/>
  <c r="AC10" i="10"/>
  <c r="X13" i="10"/>
  <c r="Z13" i="10" s="1"/>
  <c r="Z12" i="10"/>
  <c r="AE11" i="10"/>
  <c r="AF11" i="10"/>
  <c r="AB11" i="10"/>
  <c r="AG11" i="10"/>
  <c r="AI11" i="10"/>
  <c r="W14" i="10"/>
  <c r="X14" i="10" s="1"/>
  <c r="V14" i="10"/>
  <c r="U15" i="10"/>
  <c r="AA11" i="10"/>
  <c r="AC11" i="10"/>
  <c r="AD11" i="10"/>
  <c r="Z11" i="7"/>
  <c r="AH11" i="7" s="1"/>
  <c r="Y13" i="9"/>
  <c r="AF13" i="9" s="1"/>
  <c r="Y14" i="9"/>
  <c r="W15" i="9"/>
  <c r="X15" i="9" s="1"/>
  <c r="Z15" i="9" s="1"/>
  <c r="V15" i="9"/>
  <c r="U16" i="9"/>
  <c r="W12" i="8"/>
  <c r="X12" i="8" s="1"/>
  <c r="Z12" i="8" s="1"/>
  <c r="V12" i="8"/>
  <c r="AI10" i="8"/>
  <c r="AG10" i="8"/>
  <c r="AA10" i="8"/>
  <c r="AH10" i="8"/>
  <c r="AD10" i="8"/>
  <c r="AB10" i="8"/>
  <c r="AC10" i="8"/>
  <c r="AE10" i="8"/>
  <c r="AF10" i="8"/>
  <c r="Z11" i="8"/>
  <c r="Y11" i="8"/>
  <c r="F30" i="8"/>
  <c r="F29" i="8"/>
  <c r="F35" i="8"/>
  <c r="F31" i="8"/>
  <c r="F34" i="8"/>
  <c r="F33" i="8"/>
  <c r="F32" i="8"/>
  <c r="F28" i="8"/>
  <c r="F36" i="8"/>
  <c r="W13" i="8"/>
  <c r="X13" i="8" s="1"/>
  <c r="V13" i="8"/>
  <c r="U14" i="8"/>
  <c r="AI10" i="7"/>
  <c r="AH10" i="7"/>
  <c r="AC10" i="7"/>
  <c r="AA10" i="7"/>
  <c r="F32" i="6"/>
  <c r="F36" i="6"/>
  <c r="F33" i="6"/>
  <c r="F34" i="6"/>
  <c r="F31" i="6"/>
  <c r="F35" i="6"/>
  <c r="F29" i="6"/>
  <c r="F30" i="6"/>
  <c r="AE10" i="7"/>
  <c r="AG10" i="7"/>
  <c r="AF10" i="7"/>
  <c r="F30" i="7"/>
  <c r="F34" i="7"/>
  <c r="F36" i="7"/>
  <c r="F33" i="7"/>
  <c r="F31" i="7"/>
  <c r="F35" i="7"/>
  <c r="F32" i="7"/>
  <c r="AB10" i="7"/>
  <c r="AD10" i="6"/>
  <c r="AC10" i="6"/>
  <c r="AG10" i="6"/>
  <c r="AF10" i="6"/>
  <c r="AE10" i="6"/>
  <c r="AB10" i="6"/>
  <c r="AA10" i="6"/>
  <c r="AI10" i="6"/>
  <c r="Z12" i="7"/>
  <c r="AA12" i="7" s="1"/>
  <c r="X13" i="7"/>
  <c r="Z13" i="7" s="1"/>
  <c r="V14" i="7"/>
  <c r="U15" i="7"/>
  <c r="W14" i="7"/>
  <c r="F28" i="7"/>
  <c r="F29" i="7"/>
  <c r="Y11" i="6"/>
  <c r="Z11" i="6"/>
  <c r="W12" i="6"/>
  <c r="X12" i="6" s="1"/>
  <c r="Y12" i="6" s="1"/>
  <c r="V12" i="6"/>
  <c r="U13" i="6"/>
  <c r="F28" i="6"/>
  <c r="AF11" i="7" l="1"/>
  <c r="AI13" i="9"/>
  <c r="AE13" i="9"/>
  <c r="AD13" i="9"/>
  <c r="AH13" i="9"/>
  <c r="AC13" i="9"/>
  <c r="AB13" i="9"/>
  <c r="AG13" i="9"/>
  <c r="AA13" i="9"/>
  <c r="Y13" i="10"/>
  <c r="AE13" i="10" s="1"/>
  <c r="Z14" i="10"/>
  <c r="Y14" i="10"/>
  <c r="AF12" i="10"/>
  <c r="AB12" i="10"/>
  <c r="AG12" i="10"/>
  <c r="AC12" i="10"/>
  <c r="AI12" i="10"/>
  <c r="AH12" i="10"/>
  <c r="AD12" i="10"/>
  <c r="AA12" i="10"/>
  <c r="AE12" i="10"/>
  <c r="U16" i="10"/>
  <c r="W15" i="10"/>
  <c r="X15" i="10" s="1"/>
  <c r="Z15" i="10" s="1"/>
  <c r="V15" i="10"/>
  <c r="AG11" i="7"/>
  <c r="AE11" i="7"/>
  <c r="AB11" i="7"/>
  <c r="AC11" i="7"/>
  <c r="AI11" i="7"/>
  <c r="AD11" i="7"/>
  <c r="AA11" i="7"/>
  <c r="U17" i="9"/>
  <c r="W16" i="9"/>
  <c r="X16" i="9" s="1"/>
  <c r="V16" i="9"/>
  <c r="Y15" i="9"/>
  <c r="AH14" i="9"/>
  <c r="AG14" i="9"/>
  <c r="AF14" i="9"/>
  <c r="AD14" i="9"/>
  <c r="AC14" i="9"/>
  <c r="AB14" i="9"/>
  <c r="AI14" i="9"/>
  <c r="AE14" i="9"/>
  <c r="AA14" i="9"/>
  <c r="Y13" i="8"/>
  <c r="Y12" i="8"/>
  <c r="AI11" i="8"/>
  <c r="AA11" i="8"/>
  <c r="AF11" i="8"/>
  <c r="AH11" i="8"/>
  <c r="AB11" i="8"/>
  <c r="AG11" i="8"/>
  <c r="AC11" i="8"/>
  <c r="AE11" i="8"/>
  <c r="AD11" i="8"/>
  <c r="Z13" i="8"/>
  <c r="U15" i="8"/>
  <c r="W14" i="8"/>
  <c r="X14" i="8" s="1"/>
  <c r="V14" i="8"/>
  <c r="AG12" i="7"/>
  <c r="AE12" i="7"/>
  <c r="AC12" i="7"/>
  <c r="AI12" i="7"/>
  <c r="AF12" i="7"/>
  <c r="Y13" i="7"/>
  <c r="AI13" i="7" s="1"/>
  <c r="AB12" i="7"/>
  <c r="AD12" i="7"/>
  <c r="AH12" i="7"/>
  <c r="AF11" i="6"/>
  <c r="AH11" i="6"/>
  <c r="AA11" i="6"/>
  <c r="AB11" i="6"/>
  <c r="AE11" i="6"/>
  <c r="X14" i="7"/>
  <c r="Z14" i="7" s="1"/>
  <c r="W15" i="7"/>
  <c r="X15" i="7" s="1"/>
  <c r="V15" i="7"/>
  <c r="U16" i="7"/>
  <c r="V16" i="7" s="1"/>
  <c r="Z12" i="6"/>
  <c r="AF12" i="6" s="1"/>
  <c r="AC11" i="6"/>
  <c r="AG11" i="6"/>
  <c r="U14" i="6"/>
  <c r="W13" i="6"/>
  <c r="X13" i="6" s="1"/>
  <c r="V13" i="6"/>
  <c r="AI11" i="6"/>
  <c r="AD11" i="6"/>
  <c r="AG13" i="10" l="1"/>
  <c r="AI14" i="10"/>
  <c r="AI13" i="10"/>
  <c r="AH13" i="10"/>
  <c r="AF13" i="10"/>
  <c r="AA13" i="10"/>
  <c r="AC13" i="10"/>
  <c r="AD13" i="10"/>
  <c r="AB13" i="10"/>
  <c r="AB14" i="10"/>
  <c r="AE14" i="10"/>
  <c r="AA14" i="10"/>
  <c r="AH14" i="10"/>
  <c r="AD14" i="10"/>
  <c r="AG14" i="10"/>
  <c r="AF14" i="10"/>
  <c r="AC14" i="10"/>
  <c r="Y15" i="10"/>
  <c r="U17" i="10"/>
  <c r="W16" i="10"/>
  <c r="X16" i="10" s="1"/>
  <c r="Y16" i="10" s="1"/>
  <c r="V16" i="10"/>
  <c r="AB13" i="8"/>
  <c r="AB15" i="9"/>
  <c r="AI15" i="9"/>
  <c r="AG15" i="9"/>
  <c r="AD15" i="9"/>
  <c r="AC15" i="9"/>
  <c r="AA15" i="9"/>
  <c r="AF15" i="9"/>
  <c r="AH15" i="9"/>
  <c r="AE15" i="9"/>
  <c r="Y16" i="9"/>
  <c r="Z16" i="9"/>
  <c r="U18" i="9"/>
  <c r="W17" i="9"/>
  <c r="V17" i="9"/>
  <c r="AE13" i="8"/>
  <c r="AF13" i="8"/>
  <c r="AA13" i="8"/>
  <c r="AC13" i="8"/>
  <c r="Y14" i="8"/>
  <c r="AG13" i="8"/>
  <c r="AI12" i="8"/>
  <c r="AE12" i="8"/>
  <c r="AC12" i="8"/>
  <c r="AH12" i="8"/>
  <c r="AG12" i="8"/>
  <c r="AA12" i="8"/>
  <c r="AF12" i="8"/>
  <c r="AD12" i="8"/>
  <c r="AB12" i="8"/>
  <c r="AH13" i="8"/>
  <c r="AD13" i="8"/>
  <c r="AI13" i="8"/>
  <c r="Z14" i="8"/>
  <c r="U16" i="8"/>
  <c r="V15" i="8"/>
  <c r="W15" i="8"/>
  <c r="AH13" i="7"/>
  <c r="AB13" i="7"/>
  <c r="AA13" i="7"/>
  <c r="AF13" i="7"/>
  <c r="AC13" i="7"/>
  <c r="AG13" i="7"/>
  <c r="Y14" i="7"/>
  <c r="AD14" i="7" s="1"/>
  <c r="AD13" i="7"/>
  <c r="AE13" i="7"/>
  <c r="AD12" i="6"/>
  <c r="AE12" i="6"/>
  <c r="AC12" i="6"/>
  <c r="AG12" i="6"/>
  <c r="AA12" i="6"/>
  <c r="AH12" i="6"/>
  <c r="U17" i="7"/>
  <c r="W16" i="7"/>
  <c r="Z15" i="7"/>
  <c r="Y15" i="7"/>
  <c r="AI12" i="6"/>
  <c r="AB12" i="6"/>
  <c r="Y13" i="6"/>
  <c r="Z13" i="6"/>
  <c r="U15" i="6"/>
  <c r="V14" i="6"/>
  <c r="W14" i="6"/>
  <c r="Z16" i="10" l="1"/>
  <c r="AI16" i="10" s="1"/>
  <c r="V17" i="10"/>
  <c r="W17" i="10"/>
  <c r="X17" i="10" s="1"/>
  <c r="Z17" i="10" s="1"/>
  <c r="U18" i="10"/>
  <c r="AG15" i="10"/>
  <c r="AB15" i="10"/>
  <c r="AI15" i="10"/>
  <c r="AC15" i="10"/>
  <c r="AF15" i="10"/>
  <c r="AE15" i="10"/>
  <c r="AH15" i="10"/>
  <c r="AD15" i="10"/>
  <c r="AA15" i="10"/>
  <c r="V18" i="9"/>
  <c r="U19" i="9"/>
  <c r="W18" i="9"/>
  <c r="X17" i="9"/>
  <c r="Z17" i="9" s="1"/>
  <c r="AI16" i="9"/>
  <c r="AH16" i="9"/>
  <c r="AG16" i="9"/>
  <c r="AF16" i="9"/>
  <c r="AE16" i="9"/>
  <c r="AD16" i="9"/>
  <c r="AC16" i="9"/>
  <c r="AB16" i="9"/>
  <c r="AA16" i="9"/>
  <c r="AB14" i="8"/>
  <c r="AE14" i="8"/>
  <c r="AH14" i="8"/>
  <c r="AG14" i="8"/>
  <c r="AC14" i="8"/>
  <c r="AA14" i="8"/>
  <c r="AD14" i="8"/>
  <c r="AF14" i="8"/>
  <c r="AI14" i="8"/>
  <c r="V16" i="8"/>
  <c r="U17" i="8"/>
  <c r="W16" i="8"/>
  <c r="X16" i="8" s="1"/>
  <c r="X15" i="8"/>
  <c r="AH14" i="7"/>
  <c r="AC14" i="7"/>
  <c r="AA14" i="7"/>
  <c r="AF14" i="7"/>
  <c r="AE14" i="7"/>
  <c r="AG14" i="7"/>
  <c r="AI14" i="7"/>
  <c r="AB14" i="7"/>
  <c r="X16" i="7"/>
  <c r="Y16" i="7" s="1"/>
  <c r="AE15" i="7"/>
  <c r="AD15" i="7"/>
  <c r="AB15" i="7"/>
  <c r="AC15" i="7"/>
  <c r="AA15" i="7"/>
  <c r="AF15" i="7"/>
  <c r="AI15" i="7"/>
  <c r="AH15" i="7"/>
  <c r="AG15" i="7"/>
  <c r="U18" i="7"/>
  <c r="W17" i="7"/>
  <c r="V17" i="7"/>
  <c r="V15" i="6"/>
  <c r="W15" i="6"/>
  <c r="X15" i="6" s="1"/>
  <c r="Z15" i="6" s="1"/>
  <c r="U16" i="6"/>
  <c r="X14" i="6"/>
  <c r="Z14" i="6" s="1"/>
  <c r="AF13" i="6"/>
  <c r="AE13" i="6"/>
  <c r="AD13" i="6"/>
  <c r="AH13" i="6"/>
  <c r="AG13" i="6"/>
  <c r="AB13" i="6"/>
  <c r="AA13" i="6"/>
  <c r="AI13" i="6"/>
  <c r="AC13" i="6"/>
  <c r="Y17" i="10" l="1"/>
  <c r="AF17" i="10" s="1"/>
  <c r="AC16" i="10"/>
  <c r="AH16" i="10"/>
  <c r="AA16" i="10"/>
  <c r="AB16" i="10"/>
  <c r="AF16" i="10"/>
  <c r="AE16" i="10"/>
  <c r="AD16" i="10"/>
  <c r="AG16" i="10"/>
  <c r="W18" i="10"/>
  <c r="V18" i="10"/>
  <c r="U19" i="10"/>
  <c r="X18" i="9"/>
  <c r="Z18" i="9" s="1"/>
  <c r="W19" i="9"/>
  <c r="X19" i="9" s="1"/>
  <c r="V19" i="9"/>
  <c r="U20" i="9"/>
  <c r="Y17" i="9"/>
  <c r="Y16" i="8"/>
  <c r="Z15" i="8"/>
  <c r="Y15" i="8"/>
  <c r="Z16" i="8"/>
  <c r="W17" i="8"/>
  <c r="X17" i="8" s="1"/>
  <c r="V17" i="8"/>
  <c r="U18" i="8"/>
  <c r="Z16" i="7"/>
  <c r="AH16" i="7" s="1"/>
  <c r="X17" i="7"/>
  <c r="Y17" i="7" s="1"/>
  <c r="V18" i="7"/>
  <c r="W18" i="7"/>
  <c r="X18" i="7" s="1"/>
  <c r="U19" i="7"/>
  <c r="AI16" i="7"/>
  <c r="AD16" i="7"/>
  <c r="AG16" i="7"/>
  <c r="AF16" i="7"/>
  <c r="AB16" i="7"/>
  <c r="Y15" i="6"/>
  <c r="W16" i="6"/>
  <c r="X16" i="6" s="1"/>
  <c r="V16" i="6"/>
  <c r="U17" i="6"/>
  <c r="Y14" i="6"/>
  <c r="U10" i="1"/>
  <c r="AG17" i="10" l="1"/>
  <c r="AD17" i="10"/>
  <c r="AI17" i="10"/>
  <c r="AC17" i="10"/>
  <c r="AA17" i="10"/>
  <c r="AE17" i="10"/>
  <c r="AB17" i="10"/>
  <c r="AH17" i="10"/>
  <c r="X18" i="10"/>
  <c r="Y18" i="10" s="1"/>
  <c r="U20" i="10"/>
  <c r="W19" i="10"/>
  <c r="V19" i="10"/>
  <c r="Y18" i="9"/>
  <c r="AI18" i="9" s="1"/>
  <c r="U21" i="9"/>
  <c r="W20" i="9"/>
  <c r="X20" i="9" s="1"/>
  <c r="V20" i="9"/>
  <c r="Y19" i="9"/>
  <c r="Z19" i="9"/>
  <c r="AC17" i="9"/>
  <c r="AB17" i="9"/>
  <c r="AA17" i="9"/>
  <c r="AE17" i="9"/>
  <c r="AH17" i="9"/>
  <c r="AI17" i="9"/>
  <c r="AD17" i="9"/>
  <c r="AG17" i="9"/>
  <c r="AF17" i="9"/>
  <c r="AG16" i="8"/>
  <c r="AB16" i="8"/>
  <c r="AF16" i="8"/>
  <c r="AI15" i="8"/>
  <c r="AB15" i="8"/>
  <c r="AC15" i="8"/>
  <c r="AH15" i="8"/>
  <c r="AA15" i="8"/>
  <c r="AD15" i="8"/>
  <c r="AG15" i="8"/>
  <c r="AE15" i="8"/>
  <c r="AF15" i="8"/>
  <c r="AA16" i="8"/>
  <c r="AI16" i="8"/>
  <c r="AC16" i="8"/>
  <c r="AD16" i="8"/>
  <c r="AH16" i="8"/>
  <c r="Y17" i="8"/>
  <c r="AE16" i="8"/>
  <c r="U19" i="8"/>
  <c r="W18" i="8"/>
  <c r="X18" i="8" s="1"/>
  <c r="V18" i="8"/>
  <c r="Z17" i="8"/>
  <c r="AC16" i="7"/>
  <c r="AA16" i="7"/>
  <c r="AE16" i="7"/>
  <c r="Z17" i="7"/>
  <c r="AD17" i="7" s="1"/>
  <c r="AB17" i="7"/>
  <c r="Y18" i="7"/>
  <c r="Z18" i="7"/>
  <c r="W19" i="7"/>
  <c r="V19" i="7"/>
  <c r="U20" i="7"/>
  <c r="Z16" i="6"/>
  <c r="Y16" i="6"/>
  <c r="U18" i="6"/>
  <c r="W17" i="6"/>
  <c r="V17" i="6"/>
  <c r="AI14" i="6"/>
  <c r="AD14" i="6"/>
  <c r="AA14" i="6"/>
  <c r="AG14" i="6"/>
  <c r="AF14" i="6"/>
  <c r="AH14" i="6"/>
  <c r="AC14" i="6"/>
  <c r="AB14" i="6"/>
  <c r="AE14" i="6"/>
  <c r="AE15" i="6"/>
  <c r="AB15" i="6"/>
  <c r="AH15" i="6"/>
  <c r="AG15" i="6"/>
  <c r="AA15" i="6"/>
  <c r="AD15" i="6"/>
  <c r="AC15" i="6"/>
  <c r="AF15" i="6"/>
  <c r="AI15" i="6"/>
  <c r="V10" i="1"/>
  <c r="U11" i="1"/>
  <c r="W10" i="1"/>
  <c r="U6" i="1"/>
  <c r="Z18" i="10" l="1"/>
  <c r="AH18" i="10" s="1"/>
  <c r="X19" i="10"/>
  <c r="Y19" i="10" s="1"/>
  <c r="U21" i="10"/>
  <c r="W20" i="10"/>
  <c r="V20" i="10"/>
  <c r="AB18" i="9"/>
  <c r="AF18" i="9"/>
  <c r="AC18" i="9"/>
  <c r="AG18" i="9"/>
  <c r="AD18" i="9"/>
  <c r="AH18" i="9"/>
  <c r="AA18" i="9"/>
  <c r="AE18" i="9"/>
  <c r="Z20" i="9"/>
  <c r="Y20" i="9"/>
  <c r="U22" i="9"/>
  <c r="W21" i="9"/>
  <c r="X21" i="9" s="1"/>
  <c r="Z21" i="9" s="1"/>
  <c r="V21" i="9"/>
  <c r="AE19" i="9"/>
  <c r="AD19" i="9"/>
  <c r="AC19" i="9"/>
  <c r="AF19" i="9"/>
  <c r="AI19" i="9"/>
  <c r="AH19" i="9"/>
  <c r="AG19" i="9"/>
  <c r="AB19" i="9"/>
  <c r="AA19" i="9"/>
  <c r="Y18" i="8"/>
  <c r="AG17" i="8"/>
  <c r="AE17" i="8"/>
  <c r="AF17" i="8"/>
  <c r="AI17" i="8"/>
  <c r="AH17" i="8"/>
  <c r="AD17" i="8"/>
  <c r="AC17" i="8"/>
  <c r="AB17" i="8"/>
  <c r="AA17" i="8"/>
  <c r="Z18" i="8"/>
  <c r="U20" i="8"/>
  <c r="V19" i="8"/>
  <c r="W19" i="8"/>
  <c r="X19" i="8" s="1"/>
  <c r="AE17" i="7"/>
  <c r="AH17" i="7"/>
  <c r="AD16" i="6"/>
  <c r="AA17" i="7"/>
  <c r="AI17" i="7"/>
  <c r="AF17" i="7"/>
  <c r="AG17" i="7"/>
  <c r="AC17" i="7"/>
  <c r="AE16" i="6"/>
  <c r="AH16" i="6"/>
  <c r="X19" i="7"/>
  <c r="Y19" i="7" s="1"/>
  <c r="U21" i="7"/>
  <c r="W20" i="7"/>
  <c r="X20" i="7" s="1"/>
  <c r="Y20" i="7" s="1"/>
  <c r="V20" i="7"/>
  <c r="AF18" i="7"/>
  <c r="AH18" i="7"/>
  <c r="AG18" i="7"/>
  <c r="AD18" i="7"/>
  <c r="AC18" i="7"/>
  <c r="AA18" i="7"/>
  <c r="AB18" i="7"/>
  <c r="AE18" i="7"/>
  <c r="AI18" i="7"/>
  <c r="AI16" i="6"/>
  <c r="AB16" i="6"/>
  <c r="AG16" i="6"/>
  <c r="AF16" i="6"/>
  <c r="AA16" i="6"/>
  <c r="AC16" i="6"/>
  <c r="X17" i="6"/>
  <c r="Y17" i="6" s="1"/>
  <c r="U19" i="6"/>
  <c r="W18" i="6"/>
  <c r="V18" i="6"/>
  <c r="U12" i="1"/>
  <c r="V12" i="1" s="1"/>
  <c r="W11" i="1"/>
  <c r="V11" i="1"/>
  <c r="F22" i="1"/>
  <c r="F23" i="1" s="1"/>
  <c r="E23" i="1"/>
  <c r="E24" i="1" s="1"/>
  <c r="D22" i="1"/>
  <c r="B53" i="1"/>
  <c r="AE18" i="10" l="1"/>
  <c r="AG18" i="10"/>
  <c r="AI18" i="10"/>
  <c r="AC18" i="10"/>
  <c r="AB18" i="10"/>
  <c r="AA18" i="10"/>
  <c r="AF18" i="10"/>
  <c r="AD18" i="10"/>
  <c r="X20" i="10"/>
  <c r="Z20" i="10" s="1"/>
  <c r="Z19" i="10"/>
  <c r="AE19" i="10" s="1"/>
  <c r="V21" i="10"/>
  <c r="U22" i="10"/>
  <c r="W21" i="10"/>
  <c r="Y21" i="9"/>
  <c r="AC21" i="9" s="1"/>
  <c r="AI20" i="9"/>
  <c r="AH20" i="9"/>
  <c r="AG20" i="9"/>
  <c r="AF20" i="9"/>
  <c r="AE20" i="9"/>
  <c r="AD20" i="9"/>
  <c r="AC20" i="9"/>
  <c r="AB20" i="9"/>
  <c r="AA20" i="9"/>
  <c r="U23" i="9"/>
  <c r="W22" i="9"/>
  <c r="X22" i="9" s="1"/>
  <c r="V22" i="9"/>
  <c r="AI18" i="8"/>
  <c r="AE18" i="8"/>
  <c r="AH18" i="8"/>
  <c r="AG18" i="8"/>
  <c r="AD18" i="8"/>
  <c r="Y19" i="8"/>
  <c r="AC18" i="8"/>
  <c r="AA18" i="8"/>
  <c r="AF18" i="8"/>
  <c r="AB18" i="8"/>
  <c r="Z19" i="8"/>
  <c r="V20" i="8"/>
  <c r="W20" i="8"/>
  <c r="U21" i="8"/>
  <c r="Z19" i="7"/>
  <c r="AF19" i="7" s="1"/>
  <c r="U22" i="7"/>
  <c r="W21" i="7"/>
  <c r="V21" i="7"/>
  <c r="Z20" i="7"/>
  <c r="AB20" i="7" s="1"/>
  <c r="X18" i="6"/>
  <c r="Z18" i="6" s="1"/>
  <c r="Z17" i="6"/>
  <c r="AB17" i="6" s="1"/>
  <c r="V19" i="6"/>
  <c r="U20" i="6"/>
  <c r="W19" i="6"/>
  <c r="W12" i="1"/>
  <c r="U13" i="1"/>
  <c r="D23" i="1"/>
  <c r="E25" i="1"/>
  <c r="E36" i="1" s="1"/>
  <c r="AB19" i="10" l="1"/>
  <c r="AG19" i="10"/>
  <c r="AI19" i="10"/>
  <c r="AH19" i="10"/>
  <c r="AC19" i="10"/>
  <c r="AF19" i="10"/>
  <c r="X21" i="10"/>
  <c r="Z21" i="10" s="1"/>
  <c r="Y20" i="10"/>
  <c r="AD19" i="10"/>
  <c r="AA19" i="10"/>
  <c r="U23" i="10"/>
  <c r="W22" i="10"/>
  <c r="X22" i="10" s="1"/>
  <c r="Y22" i="10" s="1"/>
  <c r="V22" i="10"/>
  <c r="AI19" i="7"/>
  <c r="AG19" i="7"/>
  <c r="AB19" i="7"/>
  <c r="AC19" i="7"/>
  <c r="AE19" i="7"/>
  <c r="AD19" i="7"/>
  <c r="AA19" i="7"/>
  <c r="E27" i="1"/>
  <c r="AI21" i="9"/>
  <c r="AF21" i="9"/>
  <c r="AE21" i="9"/>
  <c r="AH21" i="9"/>
  <c r="AG21" i="9"/>
  <c r="AD21" i="9"/>
  <c r="AA21" i="9"/>
  <c r="Z22" i="9"/>
  <c r="AB21" i="9"/>
  <c r="U24" i="9"/>
  <c r="W23" i="9"/>
  <c r="X23" i="9" s="1"/>
  <c r="Z23" i="9" s="1"/>
  <c r="V23" i="9"/>
  <c r="Y22" i="9"/>
  <c r="AG19" i="8"/>
  <c r="AD19" i="8"/>
  <c r="AI19" i="8"/>
  <c r="AC19" i="8"/>
  <c r="AE19" i="8"/>
  <c r="AH19" i="8"/>
  <c r="AB19" i="8"/>
  <c r="AA19" i="8"/>
  <c r="AF19" i="8"/>
  <c r="U22" i="8"/>
  <c r="W21" i="8"/>
  <c r="X21" i="8" s="1"/>
  <c r="Z21" i="8" s="1"/>
  <c r="V21" i="8"/>
  <c r="X20" i="8"/>
  <c r="Z20" i="8" s="1"/>
  <c r="AH19" i="7"/>
  <c r="E34" i="1"/>
  <c r="E29" i="1"/>
  <c r="E35" i="1"/>
  <c r="E31" i="1"/>
  <c r="E32" i="1"/>
  <c r="E33" i="1"/>
  <c r="E30" i="1"/>
  <c r="AC20" i="7"/>
  <c r="AA20" i="7"/>
  <c r="Y18" i="6"/>
  <c r="AI18" i="6" s="1"/>
  <c r="AD17" i="6"/>
  <c r="AE20" i="7"/>
  <c r="AF20" i="7"/>
  <c r="U23" i="7"/>
  <c r="W22" i="7"/>
  <c r="X22" i="7" s="1"/>
  <c r="Z22" i="7" s="1"/>
  <c r="V22" i="7"/>
  <c r="AD20" i="7"/>
  <c r="AG20" i="7"/>
  <c r="X21" i="7"/>
  <c r="Z21" i="7" s="1"/>
  <c r="AH20" i="7"/>
  <c r="AI20" i="7"/>
  <c r="AC17" i="6"/>
  <c r="W20" i="6"/>
  <c r="V20" i="6"/>
  <c r="U21" i="6"/>
  <c r="AG17" i="6"/>
  <c r="X19" i="6"/>
  <c r="Z19" i="6" s="1"/>
  <c r="AH17" i="6"/>
  <c r="AF17" i="6"/>
  <c r="AI17" i="6"/>
  <c r="AE17" i="6"/>
  <c r="AA17" i="6"/>
  <c r="W13" i="1"/>
  <c r="X13" i="1" s="1"/>
  <c r="U14" i="1"/>
  <c r="V13" i="1"/>
  <c r="X10" i="1"/>
  <c r="X12" i="1"/>
  <c r="X11" i="1"/>
  <c r="F26" i="1"/>
  <c r="D24" i="1"/>
  <c r="D25" i="1"/>
  <c r="E28" i="1"/>
  <c r="Y21" i="10" l="1"/>
  <c r="AH21" i="10" s="1"/>
  <c r="Z22" i="10"/>
  <c r="AI22" i="10" s="1"/>
  <c r="AA21" i="10"/>
  <c r="AF20" i="10"/>
  <c r="AE20" i="10"/>
  <c r="AA20" i="10"/>
  <c r="AH20" i="10"/>
  <c r="AD20" i="10"/>
  <c r="AG20" i="10"/>
  <c r="AC20" i="10"/>
  <c r="AB20" i="10"/>
  <c r="AI20" i="10"/>
  <c r="V23" i="10"/>
  <c r="U24" i="10"/>
  <c r="W23" i="10"/>
  <c r="X23" i="10" s="1"/>
  <c r="Y23" i="10" s="1"/>
  <c r="AE22" i="9"/>
  <c r="AD22" i="9"/>
  <c r="AC22" i="9"/>
  <c r="AF22" i="9"/>
  <c r="AB22" i="9"/>
  <c r="AH22" i="9"/>
  <c r="AA22" i="9"/>
  <c r="AI22" i="9"/>
  <c r="AG22" i="9"/>
  <c r="U25" i="9"/>
  <c r="W24" i="9"/>
  <c r="X24" i="9" s="1"/>
  <c r="V24" i="9"/>
  <c r="Y23" i="9"/>
  <c r="Y21" i="8"/>
  <c r="Y20" i="8"/>
  <c r="U23" i="8"/>
  <c r="W22" i="8"/>
  <c r="V22" i="8"/>
  <c r="D36" i="1"/>
  <c r="D34" i="1"/>
  <c r="D31" i="1"/>
  <c r="D35" i="1"/>
  <c r="D33" i="1"/>
  <c r="D32" i="1"/>
  <c r="X20" i="6"/>
  <c r="Y20" i="6" s="1"/>
  <c r="AE18" i="6"/>
  <c r="AH18" i="6"/>
  <c r="AA18" i="6"/>
  <c r="AD18" i="6"/>
  <c r="AG18" i="6"/>
  <c r="AF18" i="6"/>
  <c r="AC18" i="6"/>
  <c r="AB18" i="6"/>
  <c r="V23" i="7"/>
  <c r="U24" i="7"/>
  <c r="W23" i="7"/>
  <c r="Y22" i="7"/>
  <c r="Y21" i="7"/>
  <c r="Y19" i="6"/>
  <c r="AC19" i="6" s="1"/>
  <c r="U22" i="6"/>
  <c r="W21" i="6"/>
  <c r="V21" i="6"/>
  <c r="U15" i="1"/>
  <c r="W14" i="1"/>
  <c r="X14" i="1" s="1"/>
  <c r="V14" i="1"/>
  <c r="Z11" i="1"/>
  <c r="Z12" i="1"/>
  <c r="Z10" i="1"/>
  <c r="Y10" i="1"/>
  <c r="Y12" i="1"/>
  <c r="Y11" i="1"/>
  <c r="Y13" i="1"/>
  <c r="Z13" i="1"/>
  <c r="F25" i="1"/>
  <c r="D29" i="1"/>
  <c r="D30" i="1"/>
  <c r="F24" i="1"/>
  <c r="D28" i="1"/>
  <c r="D27" i="1"/>
  <c r="AF21" i="10" l="1"/>
  <c r="AE21" i="10"/>
  <c r="AB21" i="10"/>
  <c r="F27" i="1"/>
  <c r="AD21" i="10"/>
  <c r="AI21" i="10"/>
  <c r="AG21" i="10"/>
  <c r="AC21" i="10"/>
  <c r="AB22" i="10"/>
  <c r="AA22" i="10"/>
  <c r="AC22" i="10"/>
  <c r="AD22" i="10"/>
  <c r="AG22" i="10"/>
  <c r="AE22" i="10"/>
  <c r="AF22" i="10"/>
  <c r="AH22" i="10"/>
  <c r="Z23" i="10"/>
  <c r="AB23" i="10" s="1"/>
  <c r="U25" i="10"/>
  <c r="W24" i="10"/>
  <c r="X24" i="10" s="1"/>
  <c r="Y24" i="10" s="1"/>
  <c r="V24" i="10"/>
  <c r="Z24" i="9"/>
  <c r="U26" i="9"/>
  <c r="W25" i="9"/>
  <c r="X25" i="9" s="1"/>
  <c r="Y25" i="9" s="1"/>
  <c r="V25" i="9"/>
  <c r="AG23" i="9"/>
  <c r="AB23" i="9"/>
  <c r="AE23" i="9"/>
  <c r="AH23" i="9"/>
  <c r="AC23" i="9"/>
  <c r="AA23" i="9"/>
  <c r="AD23" i="9"/>
  <c r="AF23" i="9"/>
  <c r="AI23" i="9"/>
  <c r="Y24" i="9"/>
  <c r="AE20" i="8"/>
  <c r="AH20" i="8"/>
  <c r="AD20" i="8"/>
  <c r="AC20" i="8"/>
  <c r="AG20" i="8"/>
  <c r="AI20" i="8"/>
  <c r="AA20" i="8"/>
  <c r="AF20" i="8"/>
  <c r="AB20" i="8"/>
  <c r="AI21" i="8"/>
  <c r="AH21" i="8"/>
  <c r="AG21" i="8"/>
  <c r="AE21" i="8"/>
  <c r="AA21" i="8"/>
  <c r="AF21" i="8"/>
  <c r="AB21" i="8"/>
  <c r="AC21" i="8"/>
  <c r="AD21" i="8"/>
  <c r="X22" i="8"/>
  <c r="Z22" i="8" s="1"/>
  <c r="U24" i="8"/>
  <c r="W23" i="8"/>
  <c r="X23" i="8" s="1"/>
  <c r="V23" i="8"/>
  <c r="F32" i="1"/>
  <c r="F36" i="1"/>
  <c r="F30" i="1"/>
  <c r="F34" i="1"/>
  <c r="F31" i="1"/>
  <c r="F35" i="1"/>
  <c r="F29" i="1"/>
  <c r="F33" i="1"/>
  <c r="AD19" i="6"/>
  <c r="Z20" i="6"/>
  <c r="AB20" i="6" s="1"/>
  <c r="AH19" i="6"/>
  <c r="AE19" i="6"/>
  <c r="AB19" i="6"/>
  <c r="AG19" i="6"/>
  <c r="AI19" i="6"/>
  <c r="AF19" i="6"/>
  <c r="X23" i="7"/>
  <c r="Z23" i="7" s="1"/>
  <c r="AA22" i="7"/>
  <c r="AB22" i="7"/>
  <c r="AH22" i="7"/>
  <c r="AE22" i="7"/>
  <c r="AF22" i="7"/>
  <c r="AG22" i="7"/>
  <c r="AI22" i="7"/>
  <c r="AC22" i="7"/>
  <c r="AD22" i="7"/>
  <c r="AF21" i="7"/>
  <c r="AI21" i="7"/>
  <c r="AG21" i="7"/>
  <c r="AB21" i="7"/>
  <c r="AA21" i="7"/>
  <c r="AE21" i="7"/>
  <c r="AC21" i="7"/>
  <c r="AD21" i="7"/>
  <c r="AH21" i="7"/>
  <c r="U25" i="7"/>
  <c r="W24" i="7"/>
  <c r="X24" i="7" s="1"/>
  <c r="V24" i="7"/>
  <c r="AA19" i="6"/>
  <c r="X21" i="6"/>
  <c r="Y21" i="6" s="1"/>
  <c r="V22" i="6"/>
  <c r="W22" i="6"/>
  <c r="X22" i="6" s="1"/>
  <c r="U23" i="6"/>
  <c r="Y14" i="1"/>
  <c r="W15" i="1"/>
  <c r="U16" i="1"/>
  <c r="V15" i="1"/>
  <c r="AF10" i="1"/>
  <c r="AH10" i="1"/>
  <c r="AD10" i="1"/>
  <c r="AI10" i="1"/>
  <c r="AA10" i="1"/>
  <c r="AG10" i="1"/>
  <c r="AE10" i="1"/>
  <c r="AE11" i="1"/>
  <c r="AI11" i="1"/>
  <c r="AA11" i="1"/>
  <c r="AG11" i="1"/>
  <c r="AF11" i="1"/>
  <c r="AH11" i="1"/>
  <c r="AF12" i="1"/>
  <c r="AE12" i="1"/>
  <c r="AI12" i="1"/>
  <c r="AA12" i="1"/>
  <c r="AG12" i="1"/>
  <c r="AH12" i="1"/>
  <c r="AH13" i="1"/>
  <c r="AE13" i="1"/>
  <c r="AG13" i="1"/>
  <c r="AI13" i="1"/>
  <c r="AA13" i="1"/>
  <c r="AF13" i="1"/>
  <c r="Z14" i="1"/>
  <c r="AC12" i="1"/>
  <c r="AD12" i="1"/>
  <c r="AB12" i="1"/>
  <c r="AC10" i="1"/>
  <c r="AB10" i="1"/>
  <c r="AD13" i="1"/>
  <c r="AB13" i="1"/>
  <c r="AC13" i="1"/>
  <c r="AC11" i="1"/>
  <c r="AB11" i="1"/>
  <c r="AD11" i="1"/>
  <c r="F28" i="1"/>
  <c r="AA20" i="6" l="1"/>
  <c r="AA23" i="10"/>
  <c r="AF23" i="10"/>
  <c r="AC23" i="10"/>
  <c r="AG23" i="10"/>
  <c r="AD23" i="10"/>
  <c r="AH23" i="10"/>
  <c r="Z24" i="10"/>
  <c r="AA24" i="10" s="1"/>
  <c r="AI23" i="10"/>
  <c r="AE23" i="10"/>
  <c r="V25" i="10"/>
  <c r="U26" i="10"/>
  <c r="W25" i="10"/>
  <c r="Z25" i="9"/>
  <c r="AF25" i="9" s="1"/>
  <c r="AA24" i="9"/>
  <c r="AF24" i="9"/>
  <c r="AI24" i="9"/>
  <c r="AG24" i="9"/>
  <c r="AB24" i="9"/>
  <c r="AE24" i="9"/>
  <c r="AC24" i="9"/>
  <c r="AH24" i="9"/>
  <c r="AD24" i="9"/>
  <c r="U27" i="9"/>
  <c r="W26" i="9"/>
  <c r="X26" i="9" s="1"/>
  <c r="V26" i="9"/>
  <c r="Y23" i="8"/>
  <c r="Y22" i="8"/>
  <c r="Z23" i="8"/>
  <c r="U25" i="8"/>
  <c r="V24" i="8"/>
  <c r="W24" i="8"/>
  <c r="AE20" i="6"/>
  <c r="AD14" i="1"/>
  <c r="AC14" i="1"/>
  <c r="Y23" i="7"/>
  <c r="AD23" i="7" s="1"/>
  <c r="AD20" i="6"/>
  <c r="AI20" i="6"/>
  <c r="AG20" i="6"/>
  <c r="AH20" i="6"/>
  <c r="AC20" i="6"/>
  <c r="AF20" i="6"/>
  <c r="Y24" i="7"/>
  <c r="Z24" i="7"/>
  <c r="U26" i="7"/>
  <c r="W25" i="7"/>
  <c r="X25" i="7" s="1"/>
  <c r="V25" i="7"/>
  <c r="U24" i="6"/>
  <c r="W23" i="6"/>
  <c r="X23" i="6" s="1"/>
  <c r="V23" i="6"/>
  <c r="Y22" i="6"/>
  <c r="Z22" i="6"/>
  <c r="Z21" i="6"/>
  <c r="AF21" i="6" s="1"/>
  <c r="AB14" i="1"/>
  <c r="X15" i="1"/>
  <c r="Z15" i="1" s="1"/>
  <c r="W16" i="1"/>
  <c r="U17" i="1"/>
  <c r="V16" i="1"/>
  <c r="AG14" i="1"/>
  <c r="AE14" i="1"/>
  <c r="AH14" i="1"/>
  <c r="AI14" i="1"/>
  <c r="AA14" i="1"/>
  <c r="AF14" i="1"/>
  <c r="AI24" i="10" l="1"/>
  <c r="AC24" i="10"/>
  <c r="AD24" i="10"/>
  <c r="AE24" i="10"/>
  <c r="AB24" i="10"/>
  <c r="AF24" i="10"/>
  <c r="X25" i="10"/>
  <c r="Z25" i="10" s="1"/>
  <c r="AH24" i="10"/>
  <c r="AG24" i="10"/>
  <c r="V26" i="10"/>
  <c r="U27" i="10"/>
  <c r="W26" i="10"/>
  <c r="X26" i="10" s="1"/>
  <c r="Z26" i="10" s="1"/>
  <c r="AC25" i="9"/>
  <c r="AA25" i="9"/>
  <c r="AI25" i="9"/>
  <c r="AD25" i="9"/>
  <c r="U28" i="9"/>
  <c r="W27" i="9"/>
  <c r="X27" i="9" s="1"/>
  <c r="Y27" i="9" s="1"/>
  <c r="V27" i="9"/>
  <c r="Y26" i="9"/>
  <c r="AB25" i="9"/>
  <c r="AE25" i="9"/>
  <c r="Z26" i="9"/>
  <c r="AH25" i="9"/>
  <c r="AG25" i="9"/>
  <c r="AI23" i="8"/>
  <c r="AF23" i="8"/>
  <c r="AB23" i="8"/>
  <c r="AH23" i="8"/>
  <c r="AA23" i="8"/>
  <c r="AC23" i="8"/>
  <c r="AD23" i="8"/>
  <c r="AI22" i="8"/>
  <c r="AG22" i="8"/>
  <c r="AE22" i="8"/>
  <c r="AF22" i="8"/>
  <c r="AD22" i="8"/>
  <c r="AH22" i="8"/>
  <c r="AA22" i="8"/>
  <c r="AB22" i="8"/>
  <c r="AC22" i="8"/>
  <c r="AG23" i="8"/>
  <c r="AE23" i="8"/>
  <c r="X24" i="8"/>
  <c r="W25" i="8"/>
  <c r="V25" i="8"/>
  <c r="U26" i="8"/>
  <c r="AB23" i="7"/>
  <c r="AA23" i="7"/>
  <c r="Y15" i="1"/>
  <c r="AA15" i="1" s="1"/>
  <c r="AF23" i="7"/>
  <c r="AH24" i="7"/>
  <c r="AE23" i="7"/>
  <c r="AC23" i="7"/>
  <c r="AA24" i="7"/>
  <c r="AD24" i="7"/>
  <c r="AI23" i="7"/>
  <c r="AG23" i="7"/>
  <c r="AB24" i="7"/>
  <c r="AH23" i="7"/>
  <c r="AG24" i="7"/>
  <c r="AF24" i="7"/>
  <c r="Y23" i="6"/>
  <c r="Z23" i="6"/>
  <c r="AE24" i="7"/>
  <c r="AI24" i="7"/>
  <c r="AC24" i="7"/>
  <c r="Y25" i="7"/>
  <c r="V26" i="7"/>
  <c r="U27" i="7"/>
  <c r="W26" i="7"/>
  <c r="Z25" i="7"/>
  <c r="AD21" i="6"/>
  <c r="AC21" i="6"/>
  <c r="V24" i="6"/>
  <c r="W24" i="6"/>
  <c r="X24" i="6" s="1"/>
  <c r="U25" i="6"/>
  <c r="AH21" i="6"/>
  <c r="AB21" i="6"/>
  <c r="AI21" i="6"/>
  <c r="AE21" i="6"/>
  <c r="AD22" i="6"/>
  <c r="AC22" i="6"/>
  <c r="AA22" i="6"/>
  <c r="AF22" i="6"/>
  <c r="AH22" i="6"/>
  <c r="AG22" i="6"/>
  <c r="AE22" i="6"/>
  <c r="AI22" i="6"/>
  <c r="AB22" i="6"/>
  <c r="AG21" i="6"/>
  <c r="AA21" i="6"/>
  <c r="U18" i="1"/>
  <c r="V17" i="1"/>
  <c r="W17" i="1"/>
  <c r="X16" i="1"/>
  <c r="Y16" i="1" s="1"/>
  <c r="Y25" i="10" l="1"/>
  <c r="AD25" i="10" s="1"/>
  <c r="Y26" i="10"/>
  <c r="U28" i="10"/>
  <c r="W27" i="10"/>
  <c r="X27" i="10" s="1"/>
  <c r="Y27" i="10" s="1"/>
  <c r="V27" i="10"/>
  <c r="AD25" i="7"/>
  <c r="AI23" i="6"/>
  <c r="Z27" i="9"/>
  <c r="AF27" i="9" s="1"/>
  <c r="AC26" i="9"/>
  <c r="AA26" i="9"/>
  <c r="AI26" i="9"/>
  <c r="AB26" i="9"/>
  <c r="AD26" i="9"/>
  <c r="AF26" i="9"/>
  <c r="AH26" i="9"/>
  <c r="AG26" i="9"/>
  <c r="AE26" i="9"/>
  <c r="V28" i="9"/>
  <c r="U29" i="9"/>
  <c r="W28" i="9"/>
  <c r="X28" i="9" s="1"/>
  <c r="Z24" i="8"/>
  <c r="Y24" i="8"/>
  <c r="X25" i="8"/>
  <c r="Z25" i="8" s="1"/>
  <c r="U27" i="8"/>
  <c r="W26" i="8"/>
  <c r="V26" i="8"/>
  <c r="AG23" i="6"/>
  <c r="AD15" i="1"/>
  <c r="AG15" i="1"/>
  <c r="AF15" i="1"/>
  <c r="AI15" i="1"/>
  <c r="AH15" i="1"/>
  <c r="AB15" i="1"/>
  <c r="AE15" i="1"/>
  <c r="AC15" i="1"/>
  <c r="Z16" i="1"/>
  <c r="AI16" i="1" s="1"/>
  <c r="AF23" i="6"/>
  <c r="AA23" i="6"/>
  <c r="AB23" i="6"/>
  <c r="AH23" i="6"/>
  <c r="AE23" i="6"/>
  <c r="AC23" i="6"/>
  <c r="AD23" i="6"/>
  <c r="AC25" i="7"/>
  <c r="AF25" i="7"/>
  <c r="X26" i="7"/>
  <c r="Z26" i="7" s="1"/>
  <c r="AB25" i="7"/>
  <c r="AI25" i="7"/>
  <c r="U28" i="7"/>
  <c r="W27" i="7"/>
  <c r="V27" i="7"/>
  <c r="AE25" i="7"/>
  <c r="AG25" i="7"/>
  <c r="AA25" i="7"/>
  <c r="AH25" i="7"/>
  <c r="Y24" i="6"/>
  <c r="V25" i="6"/>
  <c r="W25" i="6"/>
  <c r="U26" i="6"/>
  <c r="Z24" i="6"/>
  <c r="W18" i="1"/>
  <c r="V18" i="1"/>
  <c r="U19" i="1"/>
  <c r="X17" i="1"/>
  <c r="Y17" i="1" s="1"/>
  <c r="AC16" i="1" l="1"/>
  <c r="AI27" i="9"/>
  <c r="AH25" i="10"/>
  <c r="AG25" i="10"/>
  <c r="AC25" i="10"/>
  <c r="AF25" i="10"/>
  <c r="AI25" i="10"/>
  <c r="AE25" i="10"/>
  <c r="AB25" i="10"/>
  <c r="AA25" i="10"/>
  <c r="Z27" i="10"/>
  <c r="AA27" i="10" s="1"/>
  <c r="AD26" i="10"/>
  <c r="AC26" i="10"/>
  <c r="AF26" i="10"/>
  <c r="AI26" i="10"/>
  <c r="AA26" i="10"/>
  <c r="AB26" i="10"/>
  <c r="AH26" i="10"/>
  <c r="AG26" i="10"/>
  <c r="AE26" i="10"/>
  <c r="U29" i="10"/>
  <c r="V28" i="10"/>
  <c r="W28" i="10"/>
  <c r="X28" i="10" s="1"/>
  <c r="Z28" i="10" s="1"/>
  <c r="AA16" i="1"/>
  <c r="AG27" i="9"/>
  <c r="AD27" i="9"/>
  <c r="AA27" i="9"/>
  <c r="AB27" i="9"/>
  <c r="AC27" i="9"/>
  <c r="AH27" i="9"/>
  <c r="AE27" i="9"/>
  <c r="Z28" i="9"/>
  <c r="Y28" i="9"/>
  <c r="U30" i="9"/>
  <c r="W29" i="9"/>
  <c r="X29" i="9" s="1"/>
  <c r="Y29" i="9" s="1"/>
  <c r="V29" i="9"/>
  <c r="Y25" i="8"/>
  <c r="AD25" i="8" s="1"/>
  <c r="AE24" i="8"/>
  <c r="AB24" i="8"/>
  <c r="AH24" i="8"/>
  <c r="AG24" i="8"/>
  <c r="AF24" i="8"/>
  <c r="AD24" i="8"/>
  <c r="AA24" i="8"/>
  <c r="AI24" i="8"/>
  <c r="AC24" i="8"/>
  <c r="X26" i="8"/>
  <c r="Y26" i="8" s="1"/>
  <c r="U28" i="8"/>
  <c r="V27" i="8"/>
  <c r="W27" i="8"/>
  <c r="AB16" i="1"/>
  <c r="AG16" i="1"/>
  <c r="AH16" i="1"/>
  <c r="AF16" i="1"/>
  <c r="AE16" i="1"/>
  <c r="Z17" i="1"/>
  <c r="AF17" i="1" s="1"/>
  <c r="AD16" i="1"/>
  <c r="X27" i="7"/>
  <c r="Y27" i="7" s="1"/>
  <c r="Y26" i="7"/>
  <c r="W28" i="7"/>
  <c r="X28" i="7" s="1"/>
  <c r="Z28" i="7" s="1"/>
  <c r="V28" i="7"/>
  <c r="U29" i="7"/>
  <c r="X25" i="6"/>
  <c r="Y25" i="6" s="1"/>
  <c r="V26" i="6"/>
  <c r="U27" i="6"/>
  <c r="W26" i="6"/>
  <c r="AD24" i="6"/>
  <c r="AB24" i="6"/>
  <c r="AI24" i="6"/>
  <c r="AF24" i="6"/>
  <c r="AG24" i="6"/>
  <c r="AA24" i="6"/>
  <c r="AC24" i="6"/>
  <c r="AE24" i="6"/>
  <c r="AH24" i="6"/>
  <c r="W19" i="1"/>
  <c r="X19" i="1" s="1"/>
  <c r="Y19" i="1" s="1"/>
  <c r="U20" i="1"/>
  <c r="V19" i="1"/>
  <c r="X18" i="1"/>
  <c r="Y18" i="1" s="1"/>
  <c r="AH27" i="10" l="1"/>
  <c r="AC27" i="10"/>
  <c r="AE27" i="10"/>
  <c r="AB27" i="10"/>
  <c r="Y28" i="10"/>
  <c r="AF27" i="10"/>
  <c r="AI27" i="10"/>
  <c r="AD27" i="10"/>
  <c r="AG27" i="10"/>
  <c r="V29" i="10"/>
  <c r="U30" i="10"/>
  <c r="W29" i="10"/>
  <c r="AD17" i="1"/>
  <c r="AA25" i="8"/>
  <c r="AF25" i="8"/>
  <c r="V30" i="9"/>
  <c r="U31" i="9"/>
  <c r="W30" i="9"/>
  <c r="X30" i="9" s="1"/>
  <c r="Z30" i="9" s="1"/>
  <c r="Z29" i="9"/>
  <c r="AG29" i="9" s="1"/>
  <c r="AE28" i="9"/>
  <c r="AB28" i="9"/>
  <c r="AF28" i="9"/>
  <c r="AA28" i="9"/>
  <c r="AG28" i="9"/>
  <c r="AD28" i="9"/>
  <c r="AC28" i="9"/>
  <c r="AH28" i="9"/>
  <c r="AI28" i="9"/>
  <c r="AE25" i="8"/>
  <c r="Z26" i="8"/>
  <c r="AE26" i="8" s="1"/>
  <c r="AB25" i="8"/>
  <c r="AG25" i="8"/>
  <c r="AC25" i="8"/>
  <c r="AI25" i="8"/>
  <c r="AH25" i="8"/>
  <c r="AB26" i="8"/>
  <c r="W28" i="8"/>
  <c r="X28" i="8" s="1"/>
  <c r="V28" i="8"/>
  <c r="U29" i="8"/>
  <c r="X27" i="8"/>
  <c r="AA17" i="1"/>
  <c r="Z18" i="1"/>
  <c r="AG18" i="1" s="1"/>
  <c r="AG17" i="1"/>
  <c r="AB17" i="1"/>
  <c r="AE17" i="1"/>
  <c r="AI17" i="1"/>
  <c r="AH17" i="1"/>
  <c r="AC17" i="1"/>
  <c r="Z27" i="7"/>
  <c r="AC27" i="7" s="1"/>
  <c r="Z25" i="6"/>
  <c r="AG25" i="6" s="1"/>
  <c r="Y28" i="7"/>
  <c r="AF26" i="7"/>
  <c r="AI26" i="7"/>
  <c r="AG26" i="7"/>
  <c r="AB26" i="7"/>
  <c r="AC26" i="7"/>
  <c r="AA26" i="7"/>
  <c r="AH26" i="7"/>
  <c r="AD26" i="7"/>
  <c r="AE26" i="7"/>
  <c r="U30" i="7"/>
  <c r="W29" i="7"/>
  <c r="V29" i="7"/>
  <c r="AG27" i="7"/>
  <c r="V27" i="6"/>
  <c r="U28" i="6"/>
  <c r="W27" i="6"/>
  <c r="X26" i="6"/>
  <c r="Z26" i="6" s="1"/>
  <c r="Z19" i="1"/>
  <c r="AH19" i="1" s="1"/>
  <c r="W20" i="1"/>
  <c r="X20" i="1" s="1"/>
  <c r="Z20" i="1" s="1"/>
  <c r="U21" i="1"/>
  <c r="V20" i="1"/>
  <c r="AF18" i="1" l="1"/>
  <c r="AI26" i="8"/>
  <c r="AG26" i="8"/>
  <c r="AF26" i="8"/>
  <c r="AH26" i="8"/>
  <c r="AH27" i="7"/>
  <c r="X29" i="10"/>
  <c r="Z29" i="10" s="1"/>
  <c r="AH28" i="10"/>
  <c r="AG28" i="10"/>
  <c r="AA28" i="10"/>
  <c r="AD28" i="10"/>
  <c r="AC28" i="10"/>
  <c r="AF28" i="10"/>
  <c r="AB28" i="10"/>
  <c r="AI28" i="10"/>
  <c r="AE28" i="10"/>
  <c r="U31" i="10"/>
  <c r="W30" i="10"/>
  <c r="X30" i="10" s="1"/>
  <c r="V30" i="10"/>
  <c r="AI27" i="7"/>
  <c r="AF27" i="7"/>
  <c r="AD18" i="1"/>
  <c r="AA18" i="1"/>
  <c r="AE29" i="9"/>
  <c r="AD29" i="9"/>
  <c r="AH29" i="9"/>
  <c r="Y30" i="9"/>
  <c r="AC30" i="9" s="1"/>
  <c r="AB29" i="9"/>
  <c r="U32" i="9"/>
  <c r="W31" i="9"/>
  <c r="X31" i="9" s="1"/>
  <c r="V31" i="9"/>
  <c r="AC29" i="9"/>
  <c r="AA29" i="9"/>
  <c r="AI29" i="9"/>
  <c r="AF29" i="9"/>
  <c r="AD26" i="8"/>
  <c r="AA26" i="8"/>
  <c r="AC26" i="8"/>
  <c r="Z27" i="8"/>
  <c r="Y27" i="8"/>
  <c r="Y28" i="8"/>
  <c r="Z28" i="8"/>
  <c r="U30" i="8"/>
  <c r="W29" i="8"/>
  <c r="V29" i="8"/>
  <c r="AE27" i="7"/>
  <c r="AA27" i="7"/>
  <c r="AB27" i="7"/>
  <c r="AD27" i="7"/>
  <c r="AF25" i="6"/>
  <c r="AA25" i="6"/>
  <c r="AI18" i="1"/>
  <c r="AB18" i="1"/>
  <c r="AC18" i="1"/>
  <c r="AE18" i="1"/>
  <c r="AH18" i="1"/>
  <c r="AC19" i="1"/>
  <c r="AC25" i="6"/>
  <c r="AB25" i="6"/>
  <c r="AD25" i="6"/>
  <c r="AH25" i="6"/>
  <c r="AI25" i="6"/>
  <c r="AE25" i="6"/>
  <c r="Y26" i="6"/>
  <c r="AF26" i="6" s="1"/>
  <c r="X29" i="7"/>
  <c r="Y29" i="7" s="1"/>
  <c r="V30" i="7"/>
  <c r="W30" i="7"/>
  <c r="X30" i="7" s="1"/>
  <c r="Z30" i="7" s="1"/>
  <c r="U31" i="7"/>
  <c r="AC28" i="7"/>
  <c r="AE28" i="7"/>
  <c r="AB28" i="7"/>
  <c r="AH28" i="7"/>
  <c r="AA28" i="7"/>
  <c r="AD28" i="7"/>
  <c r="AF28" i="7"/>
  <c r="AG28" i="7"/>
  <c r="AI28" i="7"/>
  <c r="X27" i="6"/>
  <c r="Y27" i="6" s="1"/>
  <c r="V28" i="6"/>
  <c r="U29" i="6"/>
  <c r="W28" i="6"/>
  <c r="W21" i="1"/>
  <c r="U22" i="1"/>
  <c r="V21" i="1"/>
  <c r="AE19" i="1"/>
  <c r="AF19" i="1"/>
  <c r="Y20" i="1"/>
  <c r="AD20" i="1" s="1"/>
  <c r="AG19" i="1"/>
  <c r="AI19" i="1"/>
  <c r="AB19" i="1"/>
  <c r="AD19" i="1"/>
  <c r="AA19" i="1"/>
  <c r="Z30" i="10" l="1"/>
  <c r="Y30" i="10"/>
  <c r="Y29" i="10"/>
  <c r="V31" i="10"/>
  <c r="U32" i="10"/>
  <c r="W31" i="10"/>
  <c r="X31" i="10" s="1"/>
  <c r="AE30" i="9"/>
  <c r="AG30" i="9"/>
  <c r="AH30" i="9"/>
  <c r="AD30" i="9"/>
  <c r="Z31" i="9"/>
  <c r="AA30" i="9"/>
  <c r="AB30" i="9"/>
  <c r="AF30" i="9"/>
  <c r="Y31" i="9"/>
  <c r="AE31" i="9" s="1"/>
  <c r="AI30" i="9"/>
  <c r="V32" i="9"/>
  <c r="U33" i="9"/>
  <c r="W32" i="9"/>
  <c r="AG27" i="8"/>
  <c r="AE27" i="8"/>
  <c r="AF27" i="8"/>
  <c r="AI27" i="8"/>
  <c r="AA27" i="8"/>
  <c r="AD27" i="8"/>
  <c r="AH27" i="8"/>
  <c r="AC27" i="8"/>
  <c r="AB27" i="8"/>
  <c r="AE28" i="8"/>
  <c r="AH28" i="8"/>
  <c r="AI28" i="8"/>
  <c r="AF28" i="8"/>
  <c r="AD28" i="8"/>
  <c r="AG28" i="8"/>
  <c r="AC28" i="8"/>
  <c r="AA28" i="8"/>
  <c r="AB28" i="8"/>
  <c r="X29" i="8"/>
  <c r="Y29" i="8" s="1"/>
  <c r="V30" i="8"/>
  <c r="U31" i="8"/>
  <c r="W30" i="8"/>
  <c r="X21" i="1"/>
  <c r="Z21" i="1" s="1"/>
  <c r="Z29" i="7"/>
  <c r="AB29" i="7" s="1"/>
  <c r="AI26" i="6"/>
  <c r="AG26" i="6"/>
  <c r="AH26" i="6"/>
  <c r="AB26" i="6"/>
  <c r="AE26" i="6"/>
  <c r="AC26" i="6"/>
  <c r="AD26" i="6"/>
  <c r="AA26" i="6"/>
  <c r="AC29" i="7"/>
  <c r="Y30" i="7"/>
  <c r="U32" i="7"/>
  <c r="W31" i="7"/>
  <c r="X31" i="7" s="1"/>
  <c r="Z31" i="7" s="1"/>
  <c r="V31" i="7"/>
  <c r="Z27" i="6"/>
  <c r="AF27" i="6" s="1"/>
  <c r="X28" i="6"/>
  <c r="Z28" i="6" s="1"/>
  <c r="V29" i="6"/>
  <c r="U30" i="6"/>
  <c r="W29" i="6"/>
  <c r="AC20" i="1"/>
  <c r="W22" i="1"/>
  <c r="X22" i="1" s="1"/>
  <c r="V22" i="1"/>
  <c r="U23" i="1"/>
  <c r="AB20" i="1"/>
  <c r="AI20" i="1"/>
  <c r="AA20" i="1"/>
  <c r="AF20" i="1"/>
  <c r="AH20" i="1"/>
  <c r="AG20" i="1"/>
  <c r="AE20" i="1"/>
  <c r="AH30" i="10" l="1"/>
  <c r="AG30" i="10"/>
  <c r="AB30" i="10"/>
  <c r="AA30" i="10"/>
  <c r="AF30" i="10"/>
  <c r="AE30" i="10"/>
  <c r="AD30" i="10"/>
  <c r="AA31" i="9"/>
  <c r="Z31" i="10"/>
  <c r="AC30" i="10"/>
  <c r="AI30" i="10"/>
  <c r="AD29" i="10"/>
  <c r="AA29" i="10"/>
  <c r="AB29" i="10"/>
  <c r="AH29" i="10"/>
  <c r="AF29" i="10"/>
  <c r="AG29" i="10"/>
  <c r="AE29" i="10"/>
  <c r="AI29" i="10"/>
  <c r="AC29" i="10"/>
  <c r="Y31" i="10"/>
  <c r="W32" i="10"/>
  <c r="X32" i="10" s="1"/>
  <c r="V32" i="10"/>
  <c r="U33" i="10"/>
  <c r="AH31" i="9"/>
  <c r="AH29" i="7"/>
  <c r="AA27" i="6"/>
  <c r="AC31" i="9"/>
  <c r="AD31" i="9"/>
  <c r="AI31" i="9"/>
  <c r="AF31" i="9"/>
  <c r="AB31" i="9"/>
  <c r="AG31" i="9"/>
  <c r="U34" i="9"/>
  <c r="W33" i="9"/>
  <c r="X33" i="9" s="1"/>
  <c r="V33" i="9"/>
  <c r="X32" i="9"/>
  <c r="Z32" i="9" s="1"/>
  <c r="X30" i="8"/>
  <c r="Z30" i="8" s="1"/>
  <c r="Z29" i="8"/>
  <c r="AF29" i="8" s="1"/>
  <c r="U32" i="8"/>
  <c r="W31" i="8"/>
  <c r="V31" i="8"/>
  <c r="AH27" i="6"/>
  <c r="Y21" i="1"/>
  <c r="Y31" i="7"/>
  <c r="AE31" i="7" s="1"/>
  <c r="AD29" i="7"/>
  <c r="AI29" i="7"/>
  <c r="AA29" i="7"/>
  <c r="AE29" i="7"/>
  <c r="AG29" i="7"/>
  <c r="AF29" i="7"/>
  <c r="AB27" i="6"/>
  <c r="AE27" i="6"/>
  <c r="Y28" i="6"/>
  <c r="AI28" i="6" s="1"/>
  <c r="X29" i="6"/>
  <c r="Y29" i="6" s="1"/>
  <c r="AI27" i="6"/>
  <c r="W32" i="7"/>
  <c r="X32" i="7" s="1"/>
  <c r="V32" i="7"/>
  <c r="U33" i="7"/>
  <c r="AF30" i="7"/>
  <c r="AG30" i="7"/>
  <c r="AB30" i="7"/>
  <c r="AE30" i="7"/>
  <c r="AA30" i="7"/>
  <c r="AC30" i="7"/>
  <c r="AH30" i="7"/>
  <c r="AI30" i="7"/>
  <c r="AD30" i="7"/>
  <c r="AD27" i="6"/>
  <c r="AC27" i="6"/>
  <c r="AG27" i="6"/>
  <c r="U31" i="6"/>
  <c r="W30" i="6"/>
  <c r="V30" i="6"/>
  <c r="W23" i="1"/>
  <c r="X23" i="1" s="1"/>
  <c r="Z23" i="1" s="1"/>
  <c r="V23" i="1"/>
  <c r="U24" i="1"/>
  <c r="Z22" i="1"/>
  <c r="Y22" i="1"/>
  <c r="Y23" i="1"/>
  <c r="AI23" i="1" s="1"/>
  <c r="Y32" i="10" l="1"/>
  <c r="Z32" i="10"/>
  <c r="AB31" i="10"/>
  <c r="AI31" i="10"/>
  <c r="AG31" i="10"/>
  <c r="AC31" i="10"/>
  <c r="AH31" i="10"/>
  <c r="AF31" i="10"/>
  <c r="AE31" i="10"/>
  <c r="AD31" i="10"/>
  <c r="AA31" i="10"/>
  <c r="V33" i="10"/>
  <c r="U34" i="10"/>
  <c r="W33" i="10"/>
  <c r="AA31" i="7"/>
  <c r="AH31" i="7"/>
  <c r="Y33" i="9"/>
  <c r="Z33" i="9"/>
  <c r="Y32" i="9"/>
  <c r="V34" i="9"/>
  <c r="U35" i="9"/>
  <c r="W34" i="9"/>
  <c r="X34" i="9" s="1"/>
  <c r="AD29" i="8"/>
  <c r="AI29" i="8"/>
  <c r="Y30" i="8"/>
  <c r="AC29" i="8"/>
  <c r="AH29" i="8"/>
  <c r="AA29" i="8"/>
  <c r="AE29" i="8"/>
  <c r="AB29" i="8"/>
  <c r="AG29" i="8"/>
  <c r="X31" i="8"/>
  <c r="V32" i="8"/>
  <c r="U33" i="8"/>
  <c r="W32" i="8"/>
  <c r="AD31" i="7"/>
  <c r="AF31" i="7"/>
  <c r="AG31" i="7"/>
  <c r="AB31" i="7"/>
  <c r="AI21" i="1"/>
  <c r="AH21" i="1"/>
  <c r="AE21" i="1"/>
  <c r="AB21" i="1"/>
  <c r="AA21" i="1"/>
  <c r="AG21" i="1"/>
  <c r="AD21" i="1"/>
  <c r="AF21" i="1"/>
  <c r="AC21" i="1"/>
  <c r="AI31" i="7"/>
  <c r="AC31" i="7"/>
  <c r="AB28" i="6"/>
  <c r="AG28" i="6"/>
  <c r="AH28" i="6"/>
  <c r="AE28" i="6"/>
  <c r="AA28" i="6"/>
  <c r="AD28" i="6"/>
  <c r="AF28" i="6"/>
  <c r="AC28" i="6"/>
  <c r="Z29" i="6"/>
  <c r="AB29" i="6" s="1"/>
  <c r="Z32" i="7"/>
  <c r="Y32" i="7"/>
  <c r="U34" i="7"/>
  <c r="W33" i="7"/>
  <c r="V33" i="7"/>
  <c r="X30" i="6"/>
  <c r="Z30" i="6" s="1"/>
  <c r="V31" i="6"/>
  <c r="W31" i="6"/>
  <c r="U32" i="6"/>
  <c r="AF23" i="1"/>
  <c r="AG23" i="1"/>
  <c r="AA23" i="1"/>
  <c r="AF22" i="1"/>
  <c r="AA22" i="1"/>
  <c r="AH22" i="1"/>
  <c r="AB22" i="1"/>
  <c r="AG22" i="1"/>
  <c r="AE22" i="1"/>
  <c r="AC22" i="1"/>
  <c r="AI22" i="1"/>
  <c r="AD22" i="1"/>
  <c r="AE23" i="1"/>
  <c r="V24" i="1"/>
  <c r="W24" i="1"/>
  <c r="U25" i="1"/>
  <c r="AH23" i="1"/>
  <c r="AC23" i="1"/>
  <c r="AD23" i="1"/>
  <c r="AB23" i="1"/>
  <c r="X33" i="10" l="1"/>
  <c r="Y33" i="10" s="1"/>
  <c r="AD32" i="10"/>
  <c r="AC32" i="10"/>
  <c r="AF32" i="10"/>
  <c r="AA32" i="10"/>
  <c r="AB32" i="10"/>
  <c r="AE32" i="10"/>
  <c r="AG32" i="10"/>
  <c r="AI32" i="10"/>
  <c r="AH32" i="10"/>
  <c r="V34" i="10"/>
  <c r="W34" i="10"/>
  <c r="X34" i="10" s="1"/>
  <c r="U35" i="10"/>
  <c r="AC32" i="7"/>
  <c r="AG32" i="7"/>
  <c r="Z34" i="9"/>
  <c r="U36" i="9"/>
  <c r="W35" i="9"/>
  <c r="X35" i="9" s="1"/>
  <c r="Y35" i="9" s="1"/>
  <c r="V35" i="9"/>
  <c r="AA32" i="9"/>
  <c r="AG32" i="9"/>
  <c r="AI32" i="9"/>
  <c r="AF32" i="9"/>
  <c r="AE32" i="9"/>
  <c r="AB32" i="9"/>
  <c r="AH32" i="9"/>
  <c r="AD32" i="9"/>
  <c r="AC32" i="9"/>
  <c r="Y34" i="9"/>
  <c r="AI33" i="9"/>
  <c r="AH33" i="9"/>
  <c r="AD33" i="9"/>
  <c r="AG33" i="9"/>
  <c r="AA33" i="9"/>
  <c r="AE33" i="9"/>
  <c r="AF33" i="9"/>
  <c r="AC33" i="9"/>
  <c r="AB33" i="9"/>
  <c r="Z31" i="8"/>
  <c r="Y31" i="8"/>
  <c r="AB30" i="8"/>
  <c r="AG30" i="8"/>
  <c r="AE30" i="8"/>
  <c r="AC30" i="8"/>
  <c r="AI30" i="8"/>
  <c r="AH30" i="8"/>
  <c r="AD30" i="8"/>
  <c r="AF30" i="8"/>
  <c r="AA30" i="8"/>
  <c r="X32" i="8"/>
  <c r="Z32" i="8" s="1"/>
  <c r="U34" i="8"/>
  <c r="W33" i="8"/>
  <c r="V33" i="8"/>
  <c r="AB32" i="7"/>
  <c r="AD32" i="7"/>
  <c r="AA32" i="7"/>
  <c r="AF32" i="7"/>
  <c r="AE32" i="7"/>
  <c r="AH32" i="7"/>
  <c r="AI32" i="7"/>
  <c r="AH29" i="6"/>
  <c r="AI29" i="6"/>
  <c r="AF29" i="6"/>
  <c r="AA29" i="6"/>
  <c r="AD29" i="6"/>
  <c r="AC29" i="6"/>
  <c r="Y30" i="6"/>
  <c r="AB30" i="6" s="1"/>
  <c r="AG29" i="6"/>
  <c r="AE29" i="6"/>
  <c r="X33" i="7"/>
  <c r="Z33" i="7" s="1"/>
  <c r="U35" i="7"/>
  <c r="V34" i="7"/>
  <c r="W34" i="7"/>
  <c r="X34" i="7" s="1"/>
  <c r="Z34" i="7" s="1"/>
  <c r="X31" i="6"/>
  <c r="Y31" i="6" s="1"/>
  <c r="V32" i="6"/>
  <c r="U33" i="6"/>
  <c r="W32" i="6"/>
  <c r="X32" i="6" s="1"/>
  <c r="W25" i="1"/>
  <c r="U26" i="1"/>
  <c r="V25" i="1"/>
  <c r="X24" i="1"/>
  <c r="Z24" i="1" s="1"/>
  <c r="Y34" i="10" l="1"/>
  <c r="Z34" i="10"/>
  <c r="Z33" i="10"/>
  <c r="AB33" i="10" s="1"/>
  <c r="V35" i="10"/>
  <c r="U36" i="10"/>
  <c r="W35" i="10"/>
  <c r="X35" i="10" s="1"/>
  <c r="Z35" i="9"/>
  <c r="AF35" i="9" s="1"/>
  <c r="V36" i="9"/>
  <c r="W36" i="9"/>
  <c r="U37" i="9"/>
  <c r="AD34" i="9"/>
  <c r="AI34" i="9"/>
  <c r="AG34" i="9"/>
  <c r="AC34" i="9"/>
  <c r="AE34" i="9"/>
  <c r="AB34" i="9"/>
  <c r="AA34" i="9"/>
  <c r="AF34" i="9"/>
  <c r="AH34" i="9"/>
  <c r="AG31" i="8"/>
  <c r="AA31" i="8"/>
  <c r="AI31" i="8"/>
  <c r="AE31" i="8"/>
  <c r="AD31" i="8"/>
  <c r="AB31" i="8"/>
  <c r="AF31" i="8"/>
  <c r="AC31" i="8"/>
  <c r="AH31" i="8"/>
  <c r="Y32" i="8"/>
  <c r="X33" i="8"/>
  <c r="Y33" i="8" s="1"/>
  <c r="U35" i="8"/>
  <c r="V34" i="8"/>
  <c r="W34" i="8"/>
  <c r="AH30" i="6"/>
  <c r="Y24" i="1"/>
  <c r="AF24" i="1" s="1"/>
  <c r="Y33" i="7"/>
  <c r="AE33" i="7" s="1"/>
  <c r="AC30" i="6"/>
  <c r="AD30" i="6"/>
  <c r="AG30" i="6"/>
  <c r="AI30" i="6"/>
  <c r="AA30" i="6"/>
  <c r="AF30" i="6"/>
  <c r="AE30" i="6"/>
  <c r="U36" i="7"/>
  <c r="W35" i="7"/>
  <c r="X35" i="7" s="1"/>
  <c r="V35" i="7"/>
  <c r="Y34" i="7"/>
  <c r="Y32" i="6"/>
  <c r="Z32" i="6"/>
  <c r="Z31" i="6"/>
  <c r="AH31" i="6" s="1"/>
  <c r="V33" i="6"/>
  <c r="U34" i="6"/>
  <c r="W33" i="6"/>
  <c r="X33" i="6" s="1"/>
  <c r="Y33" i="6" s="1"/>
  <c r="V26" i="1"/>
  <c r="W26" i="1"/>
  <c r="X26" i="1" s="1"/>
  <c r="Z26" i="1" s="1"/>
  <c r="U27" i="1"/>
  <c r="X25" i="1"/>
  <c r="Y25" i="1" s="1"/>
  <c r="Z25" i="1"/>
  <c r="AI33" i="7" l="1"/>
  <c r="AG33" i="7"/>
  <c r="AC34" i="10"/>
  <c r="AI33" i="10"/>
  <c r="AE34" i="10"/>
  <c r="AH34" i="10"/>
  <c r="AD34" i="10"/>
  <c r="AF34" i="10"/>
  <c r="AB34" i="10"/>
  <c r="AH33" i="10"/>
  <c r="AG34" i="10"/>
  <c r="AG33" i="10"/>
  <c r="AA33" i="10"/>
  <c r="AD33" i="10"/>
  <c r="AA34" i="10"/>
  <c r="AI34" i="10"/>
  <c r="AF33" i="10"/>
  <c r="AC33" i="10"/>
  <c r="AE33" i="10"/>
  <c r="Z35" i="10"/>
  <c r="Y35" i="10"/>
  <c r="U37" i="10"/>
  <c r="W36" i="10"/>
  <c r="V36" i="10"/>
  <c r="AD33" i="7"/>
  <c r="AD35" i="9"/>
  <c r="AB35" i="9"/>
  <c r="AH35" i="9"/>
  <c r="AA35" i="9"/>
  <c r="W37" i="9"/>
  <c r="U38" i="9"/>
  <c r="V37" i="9"/>
  <c r="AE35" i="9"/>
  <c r="AC35" i="9"/>
  <c r="X36" i="9"/>
  <c r="Y36" i="9" s="1"/>
  <c r="AI35" i="9"/>
  <c r="AG35" i="9"/>
  <c r="AF32" i="8"/>
  <c r="AA32" i="8"/>
  <c r="AG32" i="8"/>
  <c r="AH32" i="8"/>
  <c r="AD32" i="8"/>
  <c r="AC32" i="8"/>
  <c r="AE32" i="8"/>
  <c r="AB32" i="8"/>
  <c r="AI32" i="8"/>
  <c r="X34" i="8"/>
  <c r="Y34" i="8" s="1"/>
  <c r="Z33" i="8"/>
  <c r="AH33" i="8" s="1"/>
  <c r="U36" i="8"/>
  <c r="W35" i="8"/>
  <c r="X35" i="8" s="1"/>
  <c r="V35" i="8"/>
  <c r="AB33" i="7"/>
  <c r="AA33" i="7"/>
  <c r="AC33" i="7"/>
  <c r="AF33" i="7"/>
  <c r="AA24" i="1"/>
  <c r="AH24" i="1"/>
  <c r="AI24" i="1"/>
  <c r="AC24" i="1"/>
  <c r="AD24" i="1"/>
  <c r="AB24" i="1"/>
  <c r="AG24" i="1"/>
  <c r="AE24" i="1"/>
  <c r="AH33" i="7"/>
  <c r="Z35" i="7"/>
  <c r="Y35" i="7"/>
  <c r="AC34" i="7"/>
  <c r="AI34" i="7"/>
  <c r="AF34" i="7"/>
  <c r="AA34" i="7"/>
  <c r="AH34" i="7"/>
  <c r="AG34" i="7"/>
  <c r="AB34" i="7"/>
  <c r="AD34" i="7"/>
  <c r="AE34" i="7"/>
  <c r="W36" i="7"/>
  <c r="X36" i="7" s="1"/>
  <c r="V36" i="7"/>
  <c r="U37" i="7"/>
  <c r="AD31" i="6"/>
  <c r="AI31" i="6"/>
  <c r="Z33" i="6"/>
  <c r="AH33" i="6" s="1"/>
  <c r="AE31" i="6"/>
  <c r="AA31" i="6"/>
  <c r="AC31" i="6"/>
  <c r="U35" i="6"/>
  <c r="W34" i="6"/>
  <c r="V34" i="6"/>
  <c r="AG31" i="6"/>
  <c r="AF31" i="6"/>
  <c r="AB31" i="6"/>
  <c r="AB32" i="6"/>
  <c r="AG32" i="6"/>
  <c r="AI32" i="6"/>
  <c r="AH32" i="6"/>
  <c r="AD32" i="6"/>
  <c r="AE32" i="6"/>
  <c r="AF32" i="6"/>
  <c r="AA32" i="6"/>
  <c r="AC32" i="6"/>
  <c r="Y26" i="1"/>
  <c r="AB26" i="1" s="1"/>
  <c r="AH25" i="1"/>
  <c r="AA25" i="1"/>
  <c r="AD25" i="1"/>
  <c r="AF25" i="1"/>
  <c r="AI25" i="1"/>
  <c r="AB25" i="1"/>
  <c r="AG25" i="1"/>
  <c r="AC25" i="1"/>
  <c r="AE25" i="1"/>
  <c r="W27" i="1"/>
  <c r="X27" i="1" s="1"/>
  <c r="Z27" i="1" s="1"/>
  <c r="V27" i="1"/>
  <c r="U28" i="1"/>
  <c r="X36" i="10" l="1"/>
  <c r="Z36" i="10" s="1"/>
  <c r="AH35" i="10"/>
  <c r="AE35" i="10"/>
  <c r="AI35" i="10"/>
  <c r="AB35" i="10"/>
  <c r="AC35" i="10"/>
  <c r="AA35" i="10"/>
  <c r="AD35" i="10"/>
  <c r="AF35" i="10"/>
  <c r="AG35" i="10"/>
  <c r="W37" i="10"/>
  <c r="V37" i="10"/>
  <c r="U38" i="10"/>
  <c r="X37" i="9"/>
  <c r="Z37" i="9" s="1"/>
  <c r="U39" i="9"/>
  <c r="W38" i="9"/>
  <c r="V38" i="9"/>
  <c r="Z36" i="9"/>
  <c r="AG36" i="9" s="1"/>
  <c r="AD33" i="8"/>
  <c r="Y35" i="8"/>
  <c r="AC33" i="8"/>
  <c r="AE33" i="8"/>
  <c r="AA33" i="8"/>
  <c r="AF33" i="8"/>
  <c r="AI33" i="8"/>
  <c r="AB33" i="8"/>
  <c r="AG33" i="8"/>
  <c r="Z34" i="8"/>
  <c r="AA34" i="8" s="1"/>
  <c r="Z35" i="8"/>
  <c r="W36" i="8"/>
  <c r="V36" i="8"/>
  <c r="U37" i="8"/>
  <c r="Y27" i="1"/>
  <c r="AH27" i="1" s="1"/>
  <c r="Y36" i="7"/>
  <c r="Z36" i="7"/>
  <c r="AG35" i="7"/>
  <c r="AD35" i="7"/>
  <c r="AB35" i="7"/>
  <c r="AE35" i="7"/>
  <c r="AC35" i="7"/>
  <c r="AA35" i="7"/>
  <c r="AF35" i="7"/>
  <c r="AI35" i="7"/>
  <c r="AH35" i="7"/>
  <c r="U38" i="7"/>
  <c r="W37" i="7"/>
  <c r="X37" i="7" s="1"/>
  <c r="Z37" i="7" s="1"/>
  <c r="V37" i="7"/>
  <c r="AF33" i="6"/>
  <c r="X34" i="6"/>
  <c r="Y34" i="6" s="1"/>
  <c r="AG33" i="6"/>
  <c r="AB33" i="6"/>
  <c r="V35" i="6"/>
  <c r="U36" i="6"/>
  <c r="W35" i="6"/>
  <c r="AA33" i="6"/>
  <c r="AE33" i="6"/>
  <c r="AC33" i="6"/>
  <c r="AI33" i="6"/>
  <c r="AD33" i="6"/>
  <c r="AC26" i="1"/>
  <c r="AD26" i="1"/>
  <c r="U29" i="1"/>
  <c r="V28" i="1"/>
  <c r="W28" i="1"/>
  <c r="X28" i="1" s="1"/>
  <c r="Z28" i="1" s="1"/>
  <c r="AG26" i="1"/>
  <c r="AE26" i="1"/>
  <c r="AF26" i="1"/>
  <c r="AI26" i="1"/>
  <c r="AH26" i="1"/>
  <c r="AA26" i="1"/>
  <c r="Y36" i="10" l="1"/>
  <c r="X37" i="10"/>
  <c r="Z37" i="10" s="1"/>
  <c r="V38" i="10"/>
  <c r="U39" i="10"/>
  <c r="W38" i="10"/>
  <c r="X38" i="10" s="1"/>
  <c r="Y38" i="10" s="1"/>
  <c r="AF36" i="9"/>
  <c r="AD36" i="9"/>
  <c r="AB36" i="9"/>
  <c r="AA36" i="9"/>
  <c r="Y37" i="9"/>
  <c r="AE36" i="9"/>
  <c r="V39" i="9"/>
  <c r="W39" i="9"/>
  <c r="U40" i="9"/>
  <c r="AC36" i="9"/>
  <c r="AI36" i="9"/>
  <c r="X38" i="9"/>
  <c r="Y38" i="9" s="1"/>
  <c r="AH36" i="9"/>
  <c r="AC34" i="8"/>
  <c r="AI34" i="8"/>
  <c r="AG35" i="8"/>
  <c r="AA35" i="8"/>
  <c r="AF35" i="8"/>
  <c r="AD35" i="8"/>
  <c r="AI35" i="8"/>
  <c r="AE35" i="8"/>
  <c r="AH35" i="8"/>
  <c r="AC35" i="8"/>
  <c r="AB35" i="8"/>
  <c r="AB34" i="8"/>
  <c r="AF34" i="8"/>
  <c r="AE34" i="8"/>
  <c r="AH34" i="8"/>
  <c r="AG34" i="8"/>
  <c r="AD34" i="8"/>
  <c r="X36" i="8"/>
  <c r="Z36" i="8" s="1"/>
  <c r="U38" i="8"/>
  <c r="W37" i="8"/>
  <c r="V37" i="8"/>
  <c r="AB27" i="1"/>
  <c r="AA27" i="1"/>
  <c r="AC27" i="1"/>
  <c r="AF27" i="1"/>
  <c r="AI27" i="1"/>
  <c r="AD27" i="1"/>
  <c r="AE27" i="1"/>
  <c r="AG27" i="1"/>
  <c r="Y37" i="7"/>
  <c r="W38" i="7"/>
  <c r="X38" i="7" s="1"/>
  <c r="Z38" i="7" s="1"/>
  <c r="V38" i="7"/>
  <c r="U39" i="7"/>
  <c r="AE36" i="7"/>
  <c r="AB36" i="7"/>
  <c r="AD36" i="7"/>
  <c r="AC36" i="7"/>
  <c r="AF36" i="7"/>
  <c r="AG36" i="7"/>
  <c r="AA36" i="7"/>
  <c r="AH36" i="7"/>
  <c r="AI36" i="7"/>
  <c r="X35" i="6"/>
  <c r="Z35" i="6" s="1"/>
  <c r="Z34" i="6"/>
  <c r="AC34" i="6" s="1"/>
  <c r="U37" i="6"/>
  <c r="V36" i="6"/>
  <c r="W36" i="6"/>
  <c r="X36" i="6" s="1"/>
  <c r="Y28" i="1"/>
  <c r="AD28" i="1" s="1"/>
  <c r="W29" i="1"/>
  <c r="U30" i="1"/>
  <c r="V29" i="1"/>
  <c r="Y37" i="10" l="1"/>
  <c r="AB37" i="10" s="1"/>
  <c r="AB36" i="10"/>
  <c r="AA36" i="10"/>
  <c r="AD36" i="10"/>
  <c r="AC36" i="10"/>
  <c r="AH36" i="10"/>
  <c r="AE36" i="10"/>
  <c r="AF36" i="10"/>
  <c r="AG36" i="10"/>
  <c r="AI36" i="10"/>
  <c r="AF37" i="10"/>
  <c r="Z38" i="10"/>
  <c r="AI38" i="10" s="1"/>
  <c r="W39" i="10"/>
  <c r="U40" i="10"/>
  <c r="V39" i="10"/>
  <c r="Y35" i="6"/>
  <c r="AE35" i="6" s="1"/>
  <c r="AH37" i="9"/>
  <c r="AC37" i="9"/>
  <c r="AB37" i="9"/>
  <c r="AA37" i="9"/>
  <c r="AG37" i="9"/>
  <c r="AI37" i="9"/>
  <c r="AF37" i="9"/>
  <c r="AD37" i="9"/>
  <c r="AE37" i="9"/>
  <c r="X39" i="9"/>
  <c r="Y39" i="9" s="1"/>
  <c r="Z38" i="9"/>
  <c r="AB38" i="9" s="1"/>
  <c r="V40" i="9"/>
  <c r="W40" i="9"/>
  <c r="X40" i="9" s="1"/>
  <c r="U41" i="9"/>
  <c r="Y36" i="8"/>
  <c r="AI36" i="8" s="1"/>
  <c r="U39" i="8"/>
  <c r="W38" i="8"/>
  <c r="V38" i="8"/>
  <c r="X37" i="8"/>
  <c r="Y37" i="8" s="1"/>
  <c r="AI34" i="6"/>
  <c r="AF34" i="6"/>
  <c r="Y38" i="7"/>
  <c r="AA38" i="7" s="1"/>
  <c r="V39" i="7"/>
  <c r="U40" i="7"/>
  <c r="W39" i="7"/>
  <c r="X39" i="7" s="1"/>
  <c r="AF37" i="7"/>
  <c r="AC37" i="7"/>
  <c r="AI37" i="7"/>
  <c r="AB37" i="7"/>
  <c r="AG37" i="7"/>
  <c r="AD37" i="7"/>
  <c r="AH37" i="7"/>
  <c r="AA37" i="7"/>
  <c r="AE37" i="7"/>
  <c r="AD34" i="6"/>
  <c r="AE34" i="6"/>
  <c r="AH34" i="6"/>
  <c r="Y36" i="6"/>
  <c r="W37" i="6"/>
  <c r="X37" i="6" s="1"/>
  <c r="Y37" i="6" s="1"/>
  <c r="U38" i="6"/>
  <c r="V37" i="6"/>
  <c r="AA34" i="6"/>
  <c r="AB34" i="6"/>
  <c r="AG35" i="6"/>
  <c r="Z36" i="6"/>
  <c r="AG34" i="6"/>
  <c r="AC28" i="1"/>
  <c r="AB28" i="1"/>
  <c r="X29" i="1"/>
  <c r="Y29" i="1" s="1"/>
  <c r="U31" i="1"/>
  <c r="V30" i="1"/>
  <c r="W30" i="1"/>
  <c r="X30" i="1" s="1"/>
  <c r="Y30" i="1" s="1"/>
  <c r="AF28" i="1"/>
  <c r="AI28" i="1"/>
  <c r="AG28" i="1"/>
  <c r="AE28" i="1"/>
  <c r="AA28" i="1"/>
  <c r="AH28" i="1"/>
  <c r="AD35" i="6" l="1"/>
  <c r="AI35" i="6"/>
  <c r="AG37" i="10"/>
  <c r="AH37" i="10"/>
  <c r="AI37" i="10"/>
  <c r="AC37" i="10"/>
  <c r="AD37" i="10"/>
  <c r="AE37" i="10"/>
  <c r="AA37" i="10"/>
  <c r="X39" i="10"/>
  <c r="Z39" i="10" s="1"/>
  <c r="AC38" i="10"/>
  <c r="AB38" i="10"/>
  <c r="AD38" i="10"/>
  <c r="AG38" i="10"/>
  <c r="AH38" i="10"/>
  <c r="AA38" i="10"/>
  <c r="AF38" i="10"/>
  <c r="AE38" i="10"/>
  <c r="U41" i="10"/>
  <c r="V40" i="10"/>
  <c r="W40" i="10"/>
  <c r="AC35" i="6"/>
  <c r="AA35" i="6"/>
  <c r="AF35" i="6"/>
  <c r="AB35" i="6"/>
  <c r="AH35" i="6"/>
  <c r="AI38" i="9"/>
  <c r="AA38" i="9"/>
  <c r="AC38" i="9"/>
  <c r="AG38" i="9"/>
  <c r="Z39" i="9"/>
  <c r="AH39" i="9" s="1"/>
  <c r="Y40" i="9"/>
  <c r="Z40" i="9"/>
  <c r="AF38" i="9"/>
  <c r="AH38" i="9"/>
  <c r="W41" i="9"/>
  <c r="X41" i="9" s="1"/>
  <c r="Y41" i="9" s="1"/>
  <c r="V41" i="9"/>
  <c r="U42" i="9"/>
  <c r="AD38" i="9"/>
  <c r="AE38" i="9"/>
  <c r="AF36" i="8"/>
  <c r="AA36" i="8"/>
  <c r="AC36" i="8"/>
  <c r="AE36" i="8"/>
  <c r="AD36" i="8"/>
  <c r="AH36" i="8"/>
  <c r="AB36" i="8"/>
  <c r="AG36" i="8"/>
  <c r="X38" i="8"/>
  <c r="V39" i="8"/>
  <c r="U40" i="8"/>
  <c r="W39" i="8"/>
  <c r="X39" i="8" s="1"/>
  <c r="Z37" i="8"/>
  <c r="AI37" i="8" s="1"/>
  <c r="Z29" i="1"/>
  <c r="AA29" i="1" s="1"/>
  <c r="Z30" i="1"/>
  <c r="AI30" i="1" s="1"/>
  <c r="AI38" i="7"/>
  <c r="AD38" i="7"/>
  <c r="AC38" i="7"/>
  <c r="AG38" i="7"/>
  <c r="AH38" i="7"/>
  <c r="AB38" i="7"/>
  <c r="AF38" i="7"/>
  <c r="AE38" i="7"/>
  <c r="Z39" i="7"/>
  <c r="Y39" i="7"/>
  <c r="W40" i="7"/>
  <c r="X40" i="7" s="1"/>
  <c r="Y40" i="7" s="1"/>
  <c r="U41" i="7"/>
  <c r="V40" i="7"/>
  <c r="Z37" i="6"/>
  <c r="AE37" i="6" s="1"/>
  <c r="V38" i="6"/>
  <c r="U39" i="6"/>
  <c r="W38" i="6"/>
  <c r="X38" i="6" s="1"/>
  <c r="Y38" i="6" s="1"/>
  <c r="AE36" i="6"/>
  <c r="AG36" i="6"/>
  <c r="AC36" i="6"/>
  <c r="AD36" i="6"/>
  <c r="AA36" i="6"/>
  <c r="AF36" i="6"/>
  <c r="AB36" i="6"/>
  <c r="AI36" i="6"/>
  <c r="AH36" i="6"/>
  <c r="V31" i="1"/>
  <c r="W31" i="1"/>
  <c r="X31" i="1" s="1"/>
  <c r="Z31" i="1" s="1"/>
  <c r="U32" i="1"/>
  <c r="AI29" i="1"/>
  <c r="AB29" i="1"/>
  <c r="AE29" i="1" l="1"/>
  <c r="AD29" i="1"/>
  <c r="Y39" i="10"/>
  <c r="AE39" i="10" s="1"/>
  <c r="X40" i="10"/>
  <c r="Z40" i="10" s="1"/>
  <c r="W41" i="10"/>
  <c r="X41" i="10" s="1"/>
  <c r="Y41" i="10" s="1"/>
  <c r="V41" i="10"/>
  <c r="U42" i="10"/>
  <c r="AC30" i="1"/>
  <c r="AH29" i="1"/>
  <c r="AG29" i="1"/>
  <c r="AH30" i="1"/>
  <c r="AC29" i="1"/>
  <c r="AA39" i="9"/>
  <c r="AC39" i="9"/>
  <c r="AB39" i="9"/>
  <c r="AI39" i="9"/>
  <c r="U43" i="9"/>
  <c r="W42" i="9"/>
  <c r="X42" i="9" s="1"/>
  <c r="Y42" i="9" s="1"/>
  <c r="V42" i="9"/>
  <c r="Z41" i="9"/>
  <c r="AA41" i="9" s="1"/>
  <c r="AF40" i="9"/>
  <c r="AB40" i="9"/>
  <c r="AI40" i="9"/>
  <c r="AH40" i="9"/>
  <c r="AA40" i="9"/>
  <c r="AE40" i="9"/>
  <c r="AG40" i="9"/>
  <c r="AC40" i="9"/>
  <c r="AD40" i="9"/>
  <c r="AD39" i="9"/>
  <c r="AF39" i="9"/>
  <c r="AE39" i="9"/>
  <c r="AG39" i="9"/>
  <c r="AB37" i="8"/>
  <c r="AD37" i="8"/>
  <c r="AE37" i="8"/>
  <c r="AA37" i="8"/>
  <c r="AF37" i="8"/>
  <c r="AG37" i="8"/>
  <c r="AC37" i="8"/>
  <c r="Z38" i="8"/>
  <c r="Y38" i="8"/>
  <c r="Y39" i="8"/>
  <c r="AH37" i="8"/>
  <c r="Z39" i="8"/>
  <c r="W40" i="8"/>
  <c r="V40" i="8"/>
  <c r="U41" i="8"/>
  <c r="AF29" i="1"/>
  <c r="AA30" i="1"/>
  <c r="AF30" i="1"/>
  <c r="AE30" i="1"/>
  <c r="AB30" i="1"/>
  <c r="AG30" i="1"/>
  <c r="AD30" i="1"/>
  <c r="Y31" i="1"/>
  <c r="AA31" i="1" s="1"/>
  <c r="AD39" i="7"/>
  <c r="AE39" i="7"/>
  <c r="AG39" i="7"/>
  <c r="AA39" i="7"/>
  <c r="AH39" i="7"/>
  <c r="AC39" i="7"/>
  <c r="AB39" i="7"/>
  <c r="AI39" i="7"/>
  <c r="AF39" i="7"/>
  <c r="Z40" i="7"/>
  <c r="AA40" i="7" s="1"/>
  <c r="U42" i="7"/>
  <c r="V41" i="7"/>
  <c r="W41" i="7"/>
  <c r="AG37" i="6"/>
  <c r="AB37" i="6"/>
  <c r="AH37" i="6"/>
  <c r="AD37" i="6"/>
  <c r="Z38" i="6"/>
  <c r="AE38" i="6" s="1"/>
  <c r="AF37" i="6"/>
  <c r="AC37" i="6"/>
  <c r="AA37" i="6"/>
  <c r="AI37" i="6"/>
  <c r="W39" i="6"/>
  <c r="V39" i="6"/>
  <c r="U40" i="6"/>
  <c r="W32" i="1"/>
  <c r="V32" i="1"/>
  <c r="U33" i="1"/>
  <c r="Z41" i="10" l="1"/>
  <c r="AC41" i="10" s="1"/>
  <c r="AA39" i="10"/>
  <c r="AG39" i="10"/>
  <c r="AD39" i="10"/>
  <c r="AH39" i="10"/>
  <c r="AB39" i="10"/>
  <c r="AF39" i="10"/>
  <c r="AI39" i="10"/>
  <c r="AC39" i="10"/>
  <c r="AH41" i="10"/>
  <c r="AA41" i="10"/>
  <c r="Y40" i="10"/>
  <c r="V42" i="10"/>
  <c r="W42" i="10"/>
  <c r="U43" i="10"/>
  <c r="AG38" i="6"/>
  <c r="AI41" i="9"/>
  <c r="AB41" i="9"/>
  <c r="AE41" i="9"/>
  <c r="AF41" i="9"/>
  <c r="U44" i="9"/>
  <c r="W43" i="9"/>
  <c r="V43" i="9"/>
  <c r="AH41" i="9"/>
  <c r="AG41" i="9"/>
  <c r="Z42" i="9"/>
  <c r="AI42" i="9" s="1"/>
  <c r="AD41" i="9"/>
  <c r="AC41" i="9"/>
  <c r="AI39" i="8"/>
  <c r="AA39" i="8"/>
  <c r="AG39" i="8"/>
  <c r="AH39" i="8"/>
  <c r="AF39" i="8"/>
  <c r="AE39" i="8"/>
  <c r="AD39" i="8"/>
  <c r="AB39" i="8"/>
  <c r="AC39" i="8"/>
  <c r="AG38" i="8"/>
  <c r="AC38" i="8"/>
  <c r="AB38" i="8"/>
  <c r="AD38" i="8"/>
  <c r="AI38" i="8"/>
  <c r="AF38" i="8"/>
  <c r="AA38" i="8"/>
  <c r="AH38" i="8"/>
  <c r="AE38" i="8"/>
  <c r="U42" i="8"/>
  <c r="W41" i="8"/>
  <c r="X41" i="8" s="1"/>
  <c r="V41" i="8"/>
  <c r="X40" i="8"/>
  <c r="Z40" i="8" s="1"/>
  <c r="AC31" i="1"/>
  <c r="AG31" i="1"/>
  <c r="AB31" i="1"/>
  <c r="AE31" i="1"/>
  <c r="AI31" i="1"/>
  <c r="AD31" i="1"/>
  <c r="AF31" i="1"/>
  <c r="AH31" i="1"/>
  <c r="AD38" i="6"/>
  <c r="AA38" i="6"/>
  <c r="AH38" i="6"/>
  <c r="AB38" i="6"/>
  <c r="W42" i="7"/>
  <c r="V42" i="7"/>
  <c r="U43" i="7"/>
  <c r="AI40" i="7"/>
  <c r="AE40" i="7"/>
  <c r="X41" i="7"/>
  <c r="Y41" i="7" s="1"/>
  <c r="AD40" i="7"/>
  <c r="AF40" i="7"/>
  <c r="AG40" i="7"/>
  <c r="AB40" i="7"/>
  <c r="AC40" i="7"/>
  <c r="AH40" i="7"/>
  <c r="X39" i="6"/>
  <c r="Z39" i="6" s="1"/>
  <c r="AF38" i="6"/>
  <c r="AC38" i="6"/>
  <c r="AI38" i="6"/>
  <c r="U41" i="6"/>
  <c r="V40" i="6"/>
  <c r="W40" i="6"/>
  <c r="U34" i="1"/>
  <c r="V33" i="1"/>
  <c r="W33" i="1"/>
  <c r="X33" i="1" s="1"/>
  <c r="Y33" i="1" s="1"/>
  <c r="X32" i="1"/>
  <c r="Z32" i="1" s="1"/>
  <c r="AI41" i="10" l="1"/>
  <c r="AG41" i="10"/>
  <c r="AD41" i="10"/>
  <c r="AF41" i="10"/>
  <c r="AB41" i="10"/>
  <c r="AE41" i="10"/>
  <c r="AB40" i="10"/>
  <c r="AD40" i="10"/>
  <c r="AH40" i="10"/>
  <c r="AG40" i="10"/>
  <c r="AF40" i="10"/>
  <c r="AA40" i="10"/>
  <c r="AI40" i="10"/>
  <c r="AE40" i="10"/>
  <c r="AC40" i="10"/>
  <c r="X42" i="10"/>
  <c r="Z42" i="10" s="1"/>
  <c r="W43" i="10"/>
  <c r="X43" i="10" s="1"/>
  <c r="U44" i="10"/>
  <c r="V43" i="10"/>
  <c r="X43" i="9"/>
  <c r="Z43" i="9" s="1"/>
  <c r="AA42" i="9"/>
  <c r="V44" i="9"/>
  <c r="U45" i="9"/>
  <c r="W44" i="9"/>
  <c r="AD42" i="9"/>
  <c r="AC42" i="9"/>
  <c r="AE42" i="9"/>
  <c r="AG42" i="9"/>
  <c r="AH42" i="9"/>
  <c r="AF42" i="9"/>
  <c r="AB42" i="9"/>
  <c r="Y41" i="8"/>
  <c r="Y40" i="8"/>
  <c r="Z41" i="8"/>
  <c r="U43" i="8"/>
  <c r="W42" i="8"/>
  <c r="V42" i="8"/>
  <c r="Y32" i="1"/>
  <c r="AD32" i="1" s="1"/>
  <c r="Z33" i="1"/>
  <c r="AH33" i="1" s="1"/>
  <c r="Y39" i="6"/>
  <c r="AC39" i="6" s="1"/>
  <c r="Z41" i="7"/>
  <c r="AD41" i="7" s="1"/>
  <c r="V43" i="7"/>
  <c r="W43" i="7"/>
  <c r="U44" i="7"/>
  <c r="X42" i="7"/>
  <c r="Y42" i="7" s="1"/>
  <c r="X40" i="6"/>
  <c r="Y40" i="6" s="1"/>
  <c r="W41" i="6"/>
  <c r="X41" i="6" s="1"/>
  <c r="U42" i="6"/>
  <c r="V41" i="6"/>
  <c r="W34" i="1"/>
  <c r="V34" i="1"/>
  <c r="U35" i="1"/>
  <c r="AB33" i="1" l="1"/>
  <c r="Y43" i="10"/>
  <c r="Z43" i="10"/>
  <c r="Y42" i="10"/>
  <c r="U45" i="10"/>
  <c r="W44" i="10"/>
  <c r="V44" i="10"/>
  <c r="X44" i="9"/>
  <c r="Z44" i="9" s="1"/>
  <c r="Y43" i="9"/>
  <c r="W45" i="9"/>
  <c r="X45" i="9" s="1"/>
  <c r="V45" i="9"/>
  <c r="U46" i="9"/>
  <c r="AF40" i="8"/>
  <c r="AD40" i="8"/>
  <c r="AB40" i="8"/>
  <c r="AE40" i="8"/>
  <c r="AC40" i="8"/>
  <c r="AI40" i="8"/>
  <c r="AH40" i="8"/>
  <c r="AG40" i="8"/>
  <c r="AA40" i="8"/>
  <c r="AF41" i="8"/>
  <c r="AB41" i="8"/>
  <c r="AI41" i="8"/>
  <c r="AH41" i="8"/>
  <c r="AG41" i="8"/>
  <c r="AE41" i="8"/>
  <c r="AD41" i="8"/>
  <c r="AC41" i="8"/>
  <c r="AA41" i="8"/>
  <c r="V43" i="8"/>
  <c r="U44" i="8"/>
  <c r="W43" i="8"/>
  <c r="X42" i="8"/>
  <c r="Y42" i="8" s="1"/>
  <c r="AF41" i="7"/>
  <c r="AH32" i="1"/>
  <c r="AG33" i="1"/>
  <c r="AG32" i="1"/>
  <c r="AE33" i="1"/>
  <c r="AA32" i="1"/>
  <c r="AD33" i="1"/>
  <c r="AE32" i="1"/>
  <c r="AI32" i="1"/>
  <c r="AF32" i="1"/>
  <c r="AB32" i="1"/>
  <c r="AI33" i="1"/>
  <c r="AC32" i="1"/>
  <c r="AA33" i="1"/>
  <c r="AF33" i="1"/>
  <c r="AC33" i="1"/>
  <c r="AE41" i="7"/>
  <c r="Z42" i="7"/>
  <c r="AD42" i="7" s="1"/>
  <c r="AI41" i="7"/>
  <c r="AH41" i="7"/>
  <c r="AB41" i="7"/>
  <c r="AA41" i="7"/>
  <c r="AI39" i="6"/>
  <c r="AB39" i="6"/>
  <c r="AH39" i="6"/>
  <c r="AF39" i="6"/>
  <c r="AG39" i="6"/>
  <c r="AA39" i="6"/>
  <c r="AE39" i="6"/>
  <c r="AD39" i="6"/>
  <c r="AC41" i="7"/>
  <c r="AG41" i="7"/>
  <c r="W44" i="7"/>
  <c r="X44" i="7" s="1"/>
  <c r="U45" i="7"/>
  <c r="V44" i="7"/>
  <c r="X43" i="7"/>
  <c r="Z43" i="7" s="1"/>
  <c r="Z41" i="6"/>
  <c r="Y41" i="6"/>
  <c r="Z40" i="6"/>
  <c r="AD40" i="6" s="1"/>
  <c r="V42" i="6"/>
  <c r="U43" i="6"/>
  <c r="W42" i="6"/>
  <c r="V35" i="1"/>
  <c r="W35" i="1"/>
  <c r="X35" i="1" s="1"/>
  <c r="Z35" i="1" s="1"/>
  <c r="U36" i="1"/>
  <c r="X34" i="1"/>
  <c r="Y34" i="1" s="1"/>
  <c r="X44" i="10" l="1"/>
  <c r="Y44" i="10" s="1"/>
  <c r="AF42" i="10"/>
  <c r="AG42" i="10"/>
  <c r="AA42" i="10"/>
  <c r="AB42" i="10"/>
  <c r="AD42" i="10"/>
  <c r="AC42" i="10"/>
  <c r="AE42" i="10"/>
  <c r="AH42" i="10"/>
  <c r="AI42" i="10"/>
  <c r="AI43" i="10"/>
  <c r="AC43" i="10"/>
  <c r="AF43" i="10"/>
  <c r="AB43" i="10"/>
  <c r="AE43" i="10"/>
  <c r="AD43" i="10"/>
  <c r="AA43" i="10"/>
  <c r="AG43" i="10"/>
  <c r="AH43" i="10"/>
  <c r="V45" i="10"/>
  <c r="U46" i="10"/>
  <c r="W45" i="10"/>
  <c r="Y44" i="9"/>
  <c r="AH44" i="9" s="1"/>
  <c r="AE42" i="7"/>
  <c r="AH42" i="7"/>
  <c r="AF43" i="9"/>
  <c r="AA43" i="9"/>
  <c r="AI43" i="9"/>
  <c r="AC43" i="9"/>
  <c r="AB43" i="9"/>
  <c r="AG43" i="9"/>
  <c r="AD43" i="9"/>
  <c r="AH43" i="9"/>
  <c r="AE43" i="9"/>
  <c r="AB44" i="9"/>
  <c r="Y45" i="9"/>
  <c r="U47" i="9"/>
  <c r="V46" i="9"/>
  <c r="W46" i="9"/>
  <c r="Z45" i="9"/>
  <c r="X43" i="8"/>
  <c r="Z42" i="8"/>
  <c r="AI42" i="8" s="1"/>
  <c r="W44" i="8"/>
  <c r="X44" i="8" s="1"/>
  <c r="V44" i="8"/>
  <c r="U45" i="8"/>
  <c r="AI42" i="7"/>
  <c r="AA42" i="7"/>
  <c r="AF42" i="7"/>
  <c r="Y35" i="1"/>
  <c r="AH35" i="1" s="1"/>
  <c r="Z34" i="1"/>
  <c r="AG34" i="1" s="1"/>
  <c r="AB42" i="7"/>
  <c r="AC42" i="7"/>
  <c r="AG42" i="7"/>
  <c r="U46" i="7"/>
  <c r="W45" i="7"/>
  <c r="V45" i="7"/>
  <c r="Y43" i="7"/>
  <c r="Y44" i="7"/>
  <c r="Z44" i="7"/>
  <c r="X42" i="6"/>
  <c r="Y42" i="6" s="1"/>
  <c r="AE40" i="6"/>
  <c r="AC41" i="6"/>
  <c r="AI41" i="6"/>
  <c r="AE41" i="6"/>
  <c r="AB41" i="6"/>
  <c r="AG41" i="6"/>
  <c r="AD41" i="6"/>
  <c r="AF41" i="6"/>
  <c r="AA41" i="6"/>
  <c r="AH41" i="6"/>
  <c r="AF40" i="6"/>
  <c r="AH40" i="6"/>
  <c r="AA40" i="6"/>
  <c r="AB40" i="6"/>
  <c r="AG40" i="6"/>
  <c r="W43" i="6"/>
  <c r="V43" i="6"/>
  <c r="U44" i="6"/>
  <c r="AC40" i="6"/>
  <c r="AI40" i="6"/>
  <c r="U37" i="1"/>
  <c r="V36" i="1"/>
  <c r="W36" i="1"/>
  <c r="X36" i="1" s="1"/>
  <c r="Z36" i="1" s="1"/>
  <c r="AF44" i="9" l="1"/>
  <c r="AG44" i="9"/>
  <c r="AA44" i="9"/>
  <c r="AC44" i="9"/>
  <c r="AD44" i="9"/>
  <c r="AI44" i="9"/>
  <c r="X45" i="10"/>
  <c r="Z45" i="10" s="1"/>
  <c r="Z44" i="10"/>
  <c r="AF44" i="10" s="1"/>
  <c r="V46" i="10"/>
  <c r="W46" i="10"/>
  <c r="X46" i="10" s="1"/>
  <c r="Y46" i="10" s="1"/>
  <c r="U47" i="10"/>
  <c r="AE44" i="9"/>
  <c r="W47" i="9"/>
  <c r="U48" i="9"/>
  <c r="V47" i="9"/>
  <c r="X46" i="9"/>
  <c r="Y46" i="9" s="1"/>
  <c r="AI45" i="9"/>
  <c r="AF45" i="9"/>
  <c r="AG45" i="9"/>
  <c r="AE45" i="9"/>
  <c r="AD45" i="9"/>
  <c r="AA45" i="9"/>
  <c r="AC45" i="9"/>
  <c r="AB45" i="9"/>
  <c r="AH45" i="9"/>
  <c r="AF42" i="8"/>
  <c r="Y44" i="8"/>
  <c r="AE42" i="8"/>
  <c r="Z43" i="8"/>
  <c r="Y43" i="8"/>
  <c r="AD42" i="8"/>
  <c r="AH42" i="8"/>
  <c r="AG42" i="8"/>
  <c r="AB42" i="8"/>
  <c r="AA42" i="8"/>
  <c r="AC42" i="8"/>
  <c r="Z44" i="8"/>
  <c r="U46" i="8"/>
  <c r="W45" i="8"/>
  <c r="X45" i="8" s="1"/>
  <c r="V45" i="8"/>
  <c r="AI35" i="1"/>
  <c r="AG35" i="1"/>
  <c r="AD35" i="1"/>
  <c r="AI34" i="1"/>
  <c r="AC35" i="1"/>
  <c r="AF34" i="1"/>
  <c r="AF35" i="1"/>
  <c r="AE35" i="1"/>
  <c r="AD34" i="1"/>
  <c r="AB35" i="1"/>
  <c r="AA35" i="1"/>
  <c r="AE34" i="1"/>
  <c r="AB34" i="1"/>
  <c r="AC34" i="1"/>
  <c r="AA34" i="1"/>
  <c r="Y36" i="1"/>
  <c r="AI36" i="1" s="1"/>
  <c r="AH34" i="1"/>
  <c r="AF43" i="7"/>
  <c r="AE43" i="7"/>
  <c r="AA43" i="7"/>
  <c r="AG43" i="7"/>
  <c r="AH43" i="7"/>
  <c r="AI43" i="7"/>
  <c r="AB43" i="7"/>
  <c r="AD43" i="7"/>
  <c r="AC43" i="7"/>
  <c r="X45" i="7"/>
  <c r="Y45" i="7" s="1"/>
  <c r="AE44" i="7"/>
  <c r="AD44" i="7"/>
  <c r="AA44" i="7"/>
  <c r="AB44" i="7"/>
  <c r="AH44" i="7"/>
  <c r="AF44" i="7"/>
  <c r="AI44" i="7"/>
  <c r="AC44" i="7"/>
  <c r="AG44" i="7"/>
  <c r="V46" i="7"/>
  <c r="U47" i="7"/>
  <c r="W46" i="7"/>
  <c r="Z42" i="6"/>
  <c r="AD42" i="6" s="1"/>
  <c r="X43" i="6"/>
  <c r="Z43" i="6" s="1"/>
  <c r="U45" i="6"/>
  <c r="W44" i="6"/>
  <c r="V44" i="6"/>
  <c r="V37" i="1"/>
  <c r="U38" i="1"/>
  <c r="W37" i="1"/>
  <c r="X37" i="1" s="1"/>
  <c r="Z37" i="1" s="1"/>
  <c r="AD44" i="10" l="1"/>
  <c r="Z46" i="10"/>
  <c r="AI46" i="10" s="1"/>
  <c r="AE44" i="10"/>
  <c r="Y45" i="10"/>
  <c r="AI45" i="10" s="1"/>
  <c r="AC44" i="10"/>
  <c r="AA44" i="10"/>
  <c r="AI44" i="10"/>
  <c r="AH44" i="10"/>
  <c r="AG44" i="10"/>
  <c r="AB44" i="10"/>
  <c r="W47" i="10"/>
  <c r="X47" i="10" s="1"/>
  <c r="V47" i="10"/>
  <c r="U48" i="10"/>
  <c r="Z45" i="7"/>
  <c r="AF45" i="7" s="1"/>
  <c r="Z46" i="9"/>
  <c r="AB46" i="9" s="1"/>
  <c r="X47" i="9"/>
  <c r="Y47" i="9" s="1"/>
  <c r="V48" i="9"/>
  <c r="U49" i="9"/>
  <c r="W48" i="9"/>
  <c r="AE44" i="8"/>
  <c r="AG44" i="8"/>
  <c r="AB44" i="8"/>
  <c r="AD44" i="8"/>
  <c r="AF44" i="8"/>
  <c r="AH43" i="8"/>
  <c r="AG43" i="8"/>
  <c r="AI43" i="8"/>
  <c r="AE43" i="8"/>
  <c r="AD43" i="8"/>
  <c r="AA43" i="8"/>
  <c r="AB43" i="8"/>
  <c r="AF43" i="8"/>
  <c r="AC43" i="8"/>
  <c r="Y45" i="8"/>
  <c r="AI44" i="8"/>
  <c r="AC44" i="8"/>
  <c r="AA44" i="8"/>
  <c r="AH44" i="8"/>
  <c r="Z45" i="8"/>
  <c r="U47" i="8"/>
  <c r="W46" i="8"/>
  <c r="V46" i="8"/>
  <c r="AF36" i="1"/>
  <c r="AG36" i="1"/>
  <c r="AC36" i="1"/>
  <c r="AB36" i="1"/>
  <c r="AD36" i="1"/>
  <c r="AH36" i="1"/>
  <c r="AE36" i="1"/>
  <c r="AA36" i="1"/>
  <c r="AF42" i="6"/>
  <c r="AH42" i="6"/>
  <c r="Y43" i="6"/>
  <c r="AC43" i="6" s="1"/>
  <c r="AG42" i="6"/>
  <c r="AA42" i="6"/>
  <c r="AE42" i="6"/>
  <c r="AI42" i="6"/>
  <c r="AB42" i="6"/>
  <c r="AE45" i="7"/>
  <c r="AG45" i="7"/>
  <c r="AH45" i="7"/>
  <c r="AC45" i="7"/>
  <c r="AI45" i="7"/>
  <c r="AA45" i="7"/>
  <c r="AB45" i="7"/>
  <c r="V47" i="7"/>
  <c r="W47" i="7"/>
  <c r="U48" i="7"/>
  <c r="X46" i="7"/>
  <c r="Y46" i="7" s="1"/>
  <c r="X44" i="6"/>
  <c r="Y44" i="6" s="1"/>
  <c r="AC42" i="6"/>
  <c r="U46" i="6"/>
  <c r="W45" i="6"/>
  <c r="V45" i="6"/>
  <c r="W38" i="1"/>
  <c r="V38" i="1"/>
  <c r="U39" i="1"/>
  <c r="Y37" i="1"/>
  <c r="AD37" i="1" s="1"/>
  <c r="AI43" i="6" l="1"/>
  <c r="AG46" i="9"/>
  <c r="AC46" i="10"/>
  <c r="AE46" i="10"/>
  <c r="AE45" i="10"/>
  <c r="AG46" i="10"/>
  <c r="AA46" i="10"/>
  <c r="AB46" i="10"/>
  <c r="AH45" i="10"/>
  <c r="AD45" i="10"/>
  <c r="AA45" i="10"/>
  <c r="AB45" i="10"/>
  <c r="AF46" i="10"/>
  <c r="AD46" i="10"/>
  <c r="AC45" i="10"/>
  <c r="AG45" i="10"/>
  <c r="AF45" i="10"/>
  <c r="AH46" i="10"/>
  <c r="Y47" i="10"/>
  <c r="Z47" i="10"/>
  <c r="U49" i="10"/>
  <c r="W48" i="10"/>
  <c r="V48" i="10"/>
  <c r="AD46" i="9"/>
  <c r="AC46" i="9"/>
  <c r="AH46" i="9"/>
  <c r="AD45" i="7"/>
  <c r="AI46" i="9"/>
  <c r="AE46" i="9"/>
  <c r="AF46" i="9"/>
  <c r="AA46" i="9"/>
  <c r="Z47" i="9"/>
  <c r="AG47" i="9" s="1"/>
  <c r="W49" i="9"/>
  <c r="X49" i="9" s="1"/>
  <c r="Z49" i="9" s="1"/>
  <c r="U50" i="9"/>
  <c r="V49" i="9"/>
  <c r="X48" i="9"/>
  <c r="Y48" i="9" s="1"/>
  <c r="AI45" i="8"/>
  <c r="AD45" i="8"/>
  <c r="AA45" i="8"/>
  <c r="AE45" i="8"/>
  <c r="AC45" i="8"/>
  <c r="AG45" i="8"/>
  <c r="AF45" i="8"/>
  <c r="AH45" i="8"/>
  <c r="AB45" i="8"/>
  <c r="V47" i="8"/>
  <c r="U48" i="8"/>
  <c r="W47" i="8"/>
  <c r="X47" i="8" s="1"/>
  <c r="Z47" i="8" s="1"/>
  <c r="X46" i="8"/>
  <c r="Z46" i="8" s="1"/>
  <c r="AD43" i="6"/>
  <c r="AH43" i="6"/>
  <c r="AE43" i="6"/>
  <c r="AF43" i="6"/>
  <c r="AB43" i="6"/>
  <c r="AG43" i="6"/>
  <c r="AA43" i="6"/>
  <c r="X47" i="7"/>
  <c r="Y47" i="7" s="1"/>
  <c r="W48" i="7"/>
  <c r="X48" i="7" s="1"/>
  <c r="Y48" i="7" s="1"/>
  <c r="V48" i="7"/>
  <c r="U49" i="7"/>
  <c r="Z46" i="7"/>
  <c r="AB46" i="7" s="1"/>
  <c r="Z44" i="6"/>
  <c r="AF44" i="6" s="1"/>
  <c r="W46" i="6"/>
  <c r="U47" i="6"/>
  <c r="V46" i="6"/>
  <c r="X45" i="6"/>
  <c r="Y45" i="6" s="1"/>
  <c r="AH37" i="1"/>
  <c r="AE37" i="1"/>
  <c r="AG37" i="1"/>
  <c r="AF37" i="1"/>
  <c r="AI37" i="1"/>
  <c r="AA37" i="1"/>
  <c r="X38" i="1"/>
  <c r="Y38" i="1" s="1"/>
  <c r="AC37" i="1"/>
  <c r="AB37" i="1"/>
  <c r="U40" i="1"/>
  <c r="V39" i="1"/>
  <c r="W39" i="1"/>
  <c r="X39" i="1" s="1"/>
  <c r="Y39" i="1" s="1"/>
  <c r="AH47" i="9" l="1"/>
  <c r="AC47" i="9"/>
  <c r="X48" i="10"/>
  <c r="Y48" i="10" s="1"/>
  <c r="AI47" i="10"/>
  <c r="AH47" i="10"/>
  <c r="AB47" i="10"/>
  <c r="AD47" i="10"/>
  <c r="AE47" i="10"/>
  <c r="AC47" i="10"/>
  <c r="AA47" i="10"/>
  <c r="AG47" i="10"/>
  <c r="AF47" i="10"/>
  <c r="V49" i="10"/>
  <c r="W49" i="10"/>
  <c r="U50" i="10"/>
  <c r="AF47" i="9"/>
  <c r="AE47" i="9"/>
  <c r="AB47" i="9"/>
  <c r="AI47" i="9"/>
  <c r="AD47" i="9"/>
  <c r="Z48" i="9"/>
  <c r="AD48" i="9" s="1"/>
  <c r="AA47" i="9"/>
  <c r="Y49" i="9"/>
  <c r="AA49" i="9" s="1"/>
  <c r="U51" i="9"/>
  <c r="V50" i="9"/>
  <c r="W50" i="9"/>
  <c r="Y47" i="8"/>
  <c r="AE47" i="8" s="1"/>
  <c r="Y46" i="8"/>
  <c r="W48" i="8"/>
  <c r="X48" i="8" s="1"/>
  <c r="V48" i="8"/>
  <c r="U49" i="8"/>
  <c r="Z39" i="1"/>
  <c r="AE39" i="1" s="1"/>
  <c r="Z38" i="1"/>
  <c r="AH38" i="1" s="1"/>
  <c r="AG44" i="6"/>
  <c r="AI46" i="7"/>
  <c r="Z47" i="7"/>
  <c r="AB47" i="7" s="1"/>
  <c r="AE46" i="7"/>
  <c r="AG46" i="7"/>
  <c r="AD46" i="7"/>
  <c r="U50" i="7"/>
  <c r="W49" i="7"/>
  <c r="X49" i="7" s="1"/>
  <c r="Z49" i="7" s="1"/>
  <c r="V49" i="7"/>
  <c r="AC46" i="7"/>
  <c r="AH46" i="7"/>
  <c r="AF46" i="7"/>
  <c r="Z48" i="7"/>
  <c r="AA48" i="7" s="1"/>
  <c r="AA46" i="7"/>
  <c r="AI44" i="6"/>
  <c r="AH44" i="6"/>
  <c r="AD44" i="6"/>
  <c r="AA44" i="6"/>
  <c r="AC44" i="6"/>
  <c r="AE44" i="6"/>
  <c r="AB44" i="6"/>
  <c r="Z45" i="6"/>
  <c r="AD45" i="6" s="1"/>
  <c r="X46" i="6"/>
  <c r="Y46" i="6" s="1"/>
  <c r="V47" i="6"/>
  <c r="W47" i="6"/>
  <c r="U48" i="6"/>
  <c r="AE38" i="1"/>
  <c r="AI38" i="1"/>
  <c r="U41" i="1"/>
  <c r="W40" i="1"/>
  <c r="V40" i="1"/>
  <c r="AG39" i="1" l="1"/>
  <c r="AI48" i="9"/>
  <c r="X49" i="10"/>
  <c r="Y49" i="10" s="1"/>
  <c r="Z48" i="10"/>
  <c r="AB48" i="10" s="1"/>
  <c r="AF48" i="10"/>
  <c r="W50" i="10"/>
  <c r="X50" i="10" s="1"/>
  <c r="V50" i="10"/>
  <c r="U51" i="10"/>
  <c r="AB48" i="9"/>
  <c r="AC48" i="9"/>
  <c r="AE48" i="9"/>
  <c r="AF48" i="9"/>
  <c r="AA48" i="9"/>
  <c r="AC38" i="1"/>
  <c r="AI49" i="9"/>
  <c r="AE49" i="9"/>
  <c r="AH49" i="9"/>
  <c r="AC49" i="9"/>
  <c r="AF49" i="9"/>
  <c r="AD49" i="9"/>
  <c r="AG49" i="9"/>
  <c r="AG48" i="9"/>
  <c r="AH48" i="9"/>
  <c r="AB49" i="9"/>
  <c r="V51" i="9"/>
  <c r="W51" i="9"/>
  <c r="X51" i="9" s="1"/>
  <c r="Z51" i="9" s="1"/>
  <c r="U52" i="9"/>
  <c r="X50" i="9"/>
  <c r="Z50" i="9" s="1"/>
  <c r="AG47" i="8"/>
  <c r="AD47" i="8"/>
  <c r="AH47" i="8"/>
  <c r="AA47" i="8"/>
  <c r="AI47" i="8"/>
  <c r="AB47" i="8"/>
  <c r="AF47" i="8"/>
  <c r="AC47" i="8"/>
  <c r="Y48" i="8"/>
  <c r="AF46" i="8"/>
  <c r="AC46" i="8"/>
  <c r="AE46" i="8"/>
  <c r="AA46" i="8"/>
  <c r="AB46" i="8"/>
  <c r="AH46" i="8"/>
  <c r="AG46" i="8"/>
  <c r="AD46" i="8"/>
  <c r="AI46" i="8"/>
  <c r="Z48" i="8"/>
  <c r="U50" i="8"/>
  <c r="W49" i="8"/>
  <c r="X49" i="8" s="1"/>
  <c r="V49" i="8"/>
  <c r="AC39" i="1"/>
  <c r="AB39" i="1"/>
  <c r="AI39" i="1"/>
  <c r="AB38" i="1"/>
  <c r="AG38" i="1"/>
  <c r="AD38" i="1"/>
  <c r="AD39" i="1"/>
  <c r="AA38" i="1"/>
  <c r="AH39" i="1"/>
  <c r="AF38" i="1"/>
  <c r="AA39" i="1"/>
  <c r="AF39" i="1"/>
  <c r="AG47" i="7"/>
  <c r="AH47" i="7"/>
  <c r="Z46" i="6"/>
  <c r="AG46" i="6" s="1"/>
  <c r="AG48" i="7"/>
  <c r="AC48" i="7"/>
  <c r="AI47" i="7"/>
  <c r="AC47" i="7"/>
  <c r="AD47" i="7"/>
  <c r="AF47" i="7"/>
  <c r="AE47" i="7"/>
  <c r="AA47" i="7"/>
  <c r="U51" i="7"/>
  <c r="W50" i="7"/>
  <c r="X50" i="7" s="1"/>
  <c r="V50" i="7"/>
  <c r="AD48" i="7"/>
  <c r="AI48" i="7"/>
  <c r="Y49" i="7"/>
  <c r="AE48" i="7"/>
  <c r="AF48" i="7"/>
  <c r="AH48" i="7"/>
  <c r="AB48" i="7"/>
  <c r="AF45" i="6"/>
  <c r="X47" i="6"/>
  <c r="Y47" i="6" s="1"/>
  <c r="AC45" i="6"/>
  <c r="AH45" i="6"/>
  <c r="W48" i="6"/>
  <c r="U49" i="6"/>
  <c r="V48" i="6"/>
  <c r="AE45" i="6"/>
  <c r="AI45" i="6"/>
  <c r="AH46" i="6"/>
  <c r="AA45" i="6"/>
  <c r="AB45" i="6"/>
  <c r="AG45" i="6"/>
  <c r="X40" i="1"/>
  <c r="Y40" i="1" s="1"/>
  <c r="U42" i="1"/>
  <c r="W41" i="1"/>
  <c r="V41" i="1"/>
  <c r="AF46" i="6" l="1"/>
  <c r="AA48" i="10"/>
  <c r="AI48" i="10"/>
  <c r="AC48" i="10"/>
  <c r="AD48" i="10"/>
  <c r="AG48" i="10"/>
  <c r="AE48" i="10"/>
  <c r="AH48" i="10"/>
  <c r="Z49" i="10"/>
  <c r="AH49" i="10" s="1"/>
  <c r="Y50" i="10"/>
  <c r="Z50" i="10"/>
  <c r="U52" i="10"/>
  <c r="W51" i="10"/>
  <c r="V51" i="10"/>
  <c r="Y51" i="9"/>
  <c r="V52" i="9"/>
  <c r="W52" i="9"/>
  <c r="U53" i="9"/>
  <c r="Y50" i="9"/>
  <c r="Y49" i="8"/>
  <c r="AD48" i="8"/>
  <c r="AA48" i="8"/>
  <c r="AH48" i="8"/>
  <c r="AI48" i="8"/>
  <c r="AB48" i="8"/>
  <c r="AF48" i="8"/>
  <c r="AG48" i="8"/>
  <c r="AE48" i="8"/>
  <c r="AC48" i="8"/>
  <c r="Z49" i="8"/>
  <c r="U51" i="8"/>
  <c r="W50" i="8"/>
  <c r="V50" i="8"/>
  <c r="AD46" i="6"/>
  <c r="AA46" i="6"/>
  <c r="AC46" i="6"/>
  <c r="AI46" i="6"/>
  <c r="AE46" i="6"/>
  <c r="AB46" i="6"/>
  <c r="Z40" i="1"/>
  <c r="AA40" i="1" s="1"/>
  <c r="V51" i="7"/>
  <c r="U52" i="7"/>
  <c r="W51" i="7"/>
  <c r="AF49" i="7"/>
  <c r="AD49" i="7"/>
  <c r="AB49" i="7"/>
  <c r="AA49" i="7"/>
  <c r="AG49" i="7"/>
  <c r="AH49" i="7"/>
  <c r="AE49" i="7"/>
  <c r="AI49" i="7"/>
  <c r="AC49" i="7"/>
  <c r="Z50" i="7"/>
  <c r="Y50" i="7"/>
  <c r="X48" i="6"/>
  <c r="Z48" i="6" s="1"/>
  <c r="U50" i="6"/>
  <c r="W49" i="6"/>
  <c r="V49" i="6"/>
  <c r="Z47" i="6"/>
  <c r="AH47" i="6" s="1"/>
  <c r="X41" i="1"/>
  <c r="Y41" i="1" s="1"/>
  <c r="W42" i="1"/>
  <c r="X42" i="1" s="1"/>
  <c r="Z42" i="1" s="1"/>
  <c r="V42" i="1"/>
  <c r="U43" i="1"/>
  <c r="AE40" i="1" l="1"/>
  <c r="AI40" i="1"/>
  <c r="AC40" i="1"/>
  <c r="AE49" i="10"/>
  <c r="AC49" i="10"/>
  <c r="AF49" i="10"/>
  <c r="AB49" i="10"/>
  <c r="AG49" i="10"/>
  <c r="AI49" i="10"/>
  <c r="AA49" i="10"/>
  <c r="AD49" i="10"/>
  <c r="X51" i="10"/>
  <c r="Y51" i="10" s="1"/>
  <c r="AE50" i="10"/>
  <c r="AD50" i="10"/>
  <c r="AG50" i="10"/>
  <c r="AI50" i="10"/>
  <c r="AF50" i="10"/>
  <c r="AA50" i="10"/>
  <c r="AC50" i="10"/>
  <c r="AH50" i="10"/>
  <c r="AB50" i="10"/>
  <c r="U53" i="10"/>
  <c r="W52" i="10"/>
  <c r="X52" i="10" s="1"/>
  <c r="V52" i="10"/>
  <c r="AD40" i="1"/>
  <c r="AG40" i="1"/>
  <c r="AB40" i="1"/>
  <c r="AF40" i="1"/>
  <c r="AH40" i="1"/>
  <c r="X52" i="9"/>
  <c r="Y52" i="9" s="1"/>
  <c r="V53" i="9"/>
  <c r="W53" i="9"/>
  <c r="X53" i="9" s="1"/>
  <c r="Y53" i="9" s="1"/>
  <c r="U54" i="9"/>
  <c r="AB50" i="9"/>
  <c r="AG50" i="9"/>
  <c r="AC50" i="9"/>
  <c r="AE50" i="9"/>
  <c r="AI50" i="9"/>
  <c r="AD50" i="9"/>
  <c r="AA50" i="9"/>
  <c r="AH50" i="9"/>
  <c r="AF50" i="9"/>
  <c r="AF51" i="9"/>
  <c r="AB51" i="9"/>
  <c r="AD51" i="9"/>
  <c r="AG51" i="9"/>
  <c r="AA51" i="9"/>
  <c r="AC51" i="9"/>
  <c r="AE51" i="9"/>
  <c r="AI51" i="9"/>
  <c r="AH51" i="9"/>
  <c r="AF49" i="8"/>
  <c r="AH49" i="8"/>
  <c r="AC49" i="8"/>
  <c r="AE49" i="8"/>
  <c r="AG49" i="8"/>
  <c r="AD49" i="8"/>
  <c r="AI49" i="8"/>
  <c r="AA49" i="8"/>
  <c r="AB49" i="8"/>
  <c r="V51" i="8"/>
  <c r="U52" i="8"/>
  <c r="W51" i="8"/>
  <c r="X50" i="8"/>
  <c r="Z50" i="8" s="1"/>
  <c r="Z41" i="1"/>
  <c r="AF41" i="1" s="1"/>
  <c r="X51" i="7"/>
  <c r="Y51" i="7" s="1"/>
  <c r="W52" i="7"/>
  <c r="V52" i="7"/>
  <c r="U53" i="7"/>
  <c r="AG50" i="7"/>
  <c r="AE50" i="7"/>
  <c r="AB50" i="7"/>
  <c r="AD50" i="7"/>
  <c r="AC50" i="7"/>
  <c r="AH50" i="7"/>
  <c r="AI50" i="7"/>
  <c r="AF50" i="7"/>
  <c r="AA50" i="7"/>
  <c r="AD47" i="6"/>
  <c r="AA47" i="6"/>
  <c r="AB47" i="6"/>
  <c r="AI47" i="6"/>
  <c r="V50" i="6"/>
  <c r="U51" i="6"/>
  <c r="W50" i="6"/>
  <c r="X49" i="6"/>
  <c r="Z49" i="6" s="1"/>
  <c r="AE47" i="6"/>
  <c r="AG47" i="6"/>
  <c r="AF47" i="6"/>
  <c r="AC47" i="6"/>
  <c r="Y48" i="6"/>
  <c r="W43" i="1"/>
  <c r="X43" i="1" s="1"/>
  <c r="Y43" i="1" s="1"/>
  <c r="U44" i="1"/>
  <c r="V43" i="1"/>
  <c r="Y42" i="1"/>
  <c r="AB41" i="1"/>
  <c r="Z51" i="7" l="1"/>
  <c r="Z51" i="10"/>
  <c r="AF51" i="10" s="1"/>
  <c r="Z52" i="10"/>
  <c r="Y52" i="10"/>
  <c r="AB51" i="10"/>
  <c r="AA51" i="10"/>
  <c r="AD51" i="10"/>
  <c r="AH51" i="10"/>
  <c r="AI51" i="10"/>
  <c r="AG51" i="10"/>
  <c r="AC51" i="10"/>
  <c r="U54" i="10"/>
  <c r="W53" i="10"/>
  <c r="V53" i="10"/>
  <c r="AG41" i="1"/>
  <c r="Z52" i="9"/>
  <c r="Z53" i="9"/>
  <c r="AI53" i="9" s="1"/>
  <c r="W54" i="9"/>
  <c r="X54" i="9" s="1"/>
  <c r="U55" i="9"/>
  <c r="V54" i="9"/>
  <c r="Y50" i="8"/>
  <c r="X51" i="8"/>
  <c r="Z51" i="8" s="1"/>
  <c r="W52" i="8"/>
  <c r="V52" i="8"/>
  <c r="U53" i="8"/>
  <c r="Y49" i="6"/>
  <c r="AF49" i="6" s="1"/>
  <c r="AE41" i="1"/>
  <c r="AC41" i="1"/>
  <c r="AI41" i="1"/>
  <c r="AA41" i="1"/>
  <c r="AH41" i="1"/>
  <c r="AD41" i="1"/>
  <c r="X52" i="7"/>
  <c r="Y52" i="7" s="1"/>
  <c r="W53" i="7"/>
  <c r="V53" i="7"/>
  <c r="U54" i="7"/>
  <c r="AH51" i="7"/>
  <c r="AF51" i="7"/>
  <c r="AI51" i="7"/>
  <c r="AE51" i="7"/>
  <c r="AD51" i="7"/>
  <c r="AA51" i="7"/>
  <c r="AC51" i="7"/>
  <c r="AB51" i="7"/>
  <c r="AG51" i="7"/>
  <c r="X50" i="6"/>
  <c r="Z50" i="6" s="1"/>
  <c r="V51" i="6"/>
  <c r="W51" i="6"/>
  <c r="U52" i="6"/>
  <c r="Y50" i="6"/>
  <c r="AI48" i="6"/>
  <c r="AH48" i="6"/>
  <c r="AE48" i="6"/>
  <c r="AD48" i="6"/>
  <c r="AC48" i="6"/>
  <c r="AA48" i="6"/>
  <c r="AF48" i="6"/>
  <c r="AB48" i="6"/>
  <c r="AG48" i="6"/>
  <c r="Z43" i="1"/>
  <c r="AD43" i="1" s="1"/>
  <c r="U45" i="1"/>
  <c r="W44" i="1"/>
  <c r="X44" i="1" s="1"/>
  <c r="Y44" i="1" s="1"/>
  <c r="V44" i="1"/>
  <c r="AH42" i="1"/>
  <c r="AA42" i="1"/>
  <c r="AB42" i="1"/>
  <c r="AC42" i="1"/>
  <c r="AF42" i="1"/>
  <c r="AI42" i="1"/>
  <c r="AD42" i="1"/>
  <c r="AG42" i="1"/>
  <c r="AE42" i="1"/>
  <c r="AE51" i="10" l="1"/>
  <c r="X53" i="10"/>
  <c r="Y53" i="10" s="1"/>
  <c r="AG52" i="10"/>
  <c r="AB52" i="10"/>
  <c r="AE52" i="10"/>
  <c r="AI52" i="10"/>
  <c r="AC52" i="10"/>
  <c r="AA52" i="10"/>
  <c r="AH52" i="10"/>
  <c r="AD52" i="10"/>
  <c r="AF52" i="10"/>
  <c r="V54" i="10"/>
  <c r="W54" i="10"/>
  <c r="X54" i="10" s="1"/>
  <c r="U55" i="10"/>
  <c r="AE49" i="6"/>
  <c r="AC49" i="6"/>
  <c r="AA49" i="6"/>
  <c r="AB49" i="6"/>
  <c r="AD49" i="6"/>
  <c r="AH49" i="6"/>
  <c r="AI49" i="6"/>
  <c r="AG49" i="6"/>
  <c r="AB53" i="9"/>
  <c r="AD53" i="9"/>
  <c r="AG53" i="9"/>
  <c r="AI52" i="9"/>
  <c r="AE52" i="9"/>
  <c r="AF52" i="9"/>
  <c r="AA52" i="9"/>
  <c r="AC52" i="9"/>
  <c r="AH52" i="9"/>
  <c r="AD52" i="9"/>
  <c r="AG52" i="9"/>
  <c r="AH53" i="9"/>
  <c r="AB52" i="9"/>
  <c r="Z54" i="9"/>
  <c r="Y54" i="9"/>
  <c r="U56" i="9"/>
  <c r="W55" i="9"/>
  <c r="V55" i="9"/>
  <c r="AA53" i="9"/>
  <c r="AE53" i="9"/>
  <c r="AF53" i="9"/>
  <c r="AC53" i="9"/>
  <c r="Y51" i="8"/>
  <c r="AF50" i="8"/>
  <c r="AA50" i="8"/>
  <c r="AI50" i="8"/>
  <c r="AE50" i="8"/>
  <c r="AC50" i="8"/>
  <c r="AH50" i="8"/>
  <c r="AB50" i="8"/>
  <c r="AG50" i="8"/>
  <c r="AD50" i="8"/>
  <c r="W53" i="8"/>
  <c r="V53" i="8"/>
  <c r="U54" i="8"/>
  <c r="X52" i="8"/>
  <c r="Y52" i="8" s="1"/>
  <c r="AC43" i="1"/>
  <c r="Z52" i="7"/>
  <c r="AD52" i="7" s="1"/>
  <c r="X53" i="7"/>
  <c r="Y53" i="7" s="1"/>
  <c r="U55" i="7"/>
  <c r="W54" i="7"/>
  <c r="X54" i="7" s="1"/>
  <c r="V54" i="7"/>
  <c r="X51" i="6"/>
  <c r="Z51" i="6" s="1"/>
  <c r="W52" i="6"/>
  <c r="X52" i="6" s="1"/>
  <c r="U53" i="6"/>
  <c r="V52" i="6"/>
  <c r="AC50" i="6"/>
  <c r="AH50" i="6"/>
  <c r="AA50" i="6"/>
  <c r="AD50" i="6"/>
  <c r="AI50" i="6"/>
  <c r="AB50" i="6"/>
  <c r="AF50" i="6"/>
  <c r="AG50" i="6"/>
  <c r="AE50" i="6"/>
  <c r="Z44" i="1"/>
  <c r="AI44" i="1" s="1"/>
  <c r="U46" i="1"/>
  <c r="V45" i="1"/>
  <c r="W45" i="1"/>
  <c r="AE43" i="1"/>
  <c r="AA43" i="1"/>
  <c r="AH43" i="1"/>
  <c r="AI43" i="1"/>
  <c r="AG43" i="1"/>
  <c r="AB43" i="1"/>
  <c r="AF43" i="1"/>
  <c r="Z54" i="10" l="1"/>
  <c r="Y54" i="10"/>
  <c r="Z53" i="10"/>
  <c r="AE53" i="10" s="1"/>
  <c r="W55" i="10"/>
  <c r="V55" i="10"/>
  <c r="U56" i="10"/>
  <c r="U57" i="9"/>
  <c r="V56" i="9"/>
  <c r="W56" i="9"/>
  <c r="X55" i="9"/>
  <c r="Z55" i="9" s="1"/>
  <c r="AA54" i="9"/>
  <c r="AB54" i="9"/>
  <c r="AF54" i="9"/>
  <c r="AH54" i="9"/>
  <c r="AG54" i="9"/>
  <c r="AC54" i="9"/>
  <c r="AI54" i="9"/>
  <c r="AD54" i="9"/>
  <c r="AE54" i="9"/>
  <c r="AE51" i="8"/>
  <c r="AD51" i="8"/>
  <c r="AI51" i="8"/>
  <c r="AG51" i="8"/>
  <c r="AB51" i="8"/>
  <c r="AH51" i="8"/>
  <c r="AC51" i="8"/>
  <c r="AF51" i="8"/>
  <c r="AA51" i="8"/>
  <c r="X53" i="8"/>
  <c r="Y53" i="8" s="1"/>
  <c r="U55" i="8"/>
  <c r="W54" i="8"/>
  <c r="X54" i="8" s="1"/>
  <c r="V54" i="8"/>
  <c r="Z52" i="8"/>
  <c r="AC52" i="8" s="1"/>
  <c r="AD44" i="1"/>
  <c r="AB44" i="1"/>
  <c r="AG44" i="1"/>
  <c r="AB52" i="7"/>
  <c r="AH52" i="7"/>
  <c r="Y51" i="6"/>
  <c r="AF51" i="6" s="1"/>
  <c r="AF52" i="7"/>
  <c r="AA52" i="7"/>
  <c r="AG52" i="7"/>
  <c r="AC52" i="7"/>
  <c r="AI52" i="7"/>
  <c r="AE52" i="7"/>
  <c r="Y54" i="7"/>
  <c r="Z53" i="7"/>
  <c r="AI53" i="7" s="1"/>
  <c r="Z54" i="7"/>
  <c r="W55" i="7"/>
  <c r="V55" i="7"/>
  <c r="U56" i="7"/>
  <c r="Z52" i="6"/>
  <c r="Y52" i="6"/>
  <c r="U54" i="6"/>
  <c r="W53" i="6"/>
  <c r="V53" i="6"/>
  <c r="X45" i="1"/>
  <c r="Y45" i="1" s="1"/>
  <c r="U47" i="1"/>
  <c r="V46" i="1"/>
  <c r="W46" i="1"/>
  <c r="AF44" i="1"/>
  <c r="AA44" i="1"/>
  <c r="AE44" i="1"/>
  <c r="AC44" i="1"/>
  <c r="AH44" i="1"/>
  <c r="AB53" i="10" l="1"/>
  <c r="AG53" i="10"/>
  <c r="X55" i="10"/>
  <c r="Z55" i="10" s="1"/>
  <c r="AC53" i="10"/>
  <c r="AI53" i="10"/>
  <c r="AD53" i="10"/>
  <c r="AF53" i="10"/>
  <c r="AH54" i="10"/>
  <c r="AG54" i="10"/>
  <c r="AB54" i="10"/>
  <c r="AD54" i="10"/>
  <c r="AC54" i="10"/>
  <c r="AE54" i="10"/>
  <c r="AI54" i="10"/>
  <c r="AA54" i="10"/>
  <c r="AF54" i="10"/>
  <c r="AH53" i="10"/>
  <c r="AA53" i="10"/>
  <c r="U57" i="10"/>
  <c r="W56" i="10"/>
  <c r="X56" i="10" s="1"/>
  <c r="V56" i="10"/>
  <c r="AA51" i="6"/>
  <c r="AI51" i="6"/>
  <c r="X56" i="9"/>
  <c r="Z56" i="9" s="1"/>
  <c r="V57" i="9"/>
  <c r="W57" i="9"/>
  <c r="U58" i="9"/>
  <c r="Y55" i="9"/>
  <c r="AI52" i="8"/>
  <c r="AF52" i="8"/>
  <c r="Y54" i="8"/>
  <c r="AH52" i="8"/>
  <c r="AA52" i="8"/>
  <c r="AE52" i="8"/>
  <c r="AD52" i="8"/>
  <c r="AG52" i="8"/>
  <c r="AB52" i="8"/>
  <c r="Z53" i="8"/>
  <c r="AD53" i="8" s="1"/>
  <c r="Z54" i="8"/>
  <c r="U56" i="8"/>
  <c r="W55" i="8"/>
  <c r="V55" i="8"/>
  <c r="AH54" i="7"/>
  <c r="AA54" i="7"/>
  <c r="AG51" i="6"/>
  <c r="AD51" i="6"/>
  <c r="AH51" i="6"/>
  <c r="AC51" i="6"/>
  <c r="AE51" i="6"/>
  <c r="AB51" i="6"/>
  <c r="AI54" i="7"/>
  <c r="AC54" i="7"/>
  <c r="AB54" i="7"/>
  <c r="AD53" i="7"/>
  <c r="AH53" i="7"/>
  <c r="AG54" i="7"/>
  <c r="AE53" i="7"/>
  <c r="AE54" i="7"/>
  <c r="AF53" i="7"/>
  <c r="AB53" i="7"/>
  <c r="X55" i="7"/>
  <c r="Z55" i="7" s="1"/>
  <c r="AF54" i="7"/>
  <c r="AC53" i="7"/>
  <c r="AA53" i="7"/>
  <c r="AG53" i="7"/>
  <c r="V56" i="7"/>
  <c r="U57" i="7"/>
  <c r="W56" i="7"/>
  <c r="X56" i="7" s="1"/>
  <c r="AD54" i="7"/>
  <c r="X53" i="6"/>
  <c r="Z53" i="6" s="1"/>
  <c r="AD52" i="6"/>
  <c r="AE52" i="6"/>
  <c r="AC52" i="6"/>
  <c r="AB52" i="6"/>
  <c r="AA52" i="6"/>
  <c r="AH52" i="6"/>
  <c r="AI52" i="6"/>
  <c r="AG52" i="6"/>
  <c r="AF52" i="6"/>
  <c r="U55" i="6"/>
  <c r="W54" i="6"/>
  <c r="V54" i="6"/>
  <c r="X46" i="1"/>
  <c r="Y46" i="1" s="1"/>
  <c r="W47" i="1"/>
  <c r="U48" i="1"/>
  <c r="V47" i="1"/>
  <c r="Z45" i="1"/>
  <c r="AE45" i="1" s="1"/>
  <c r="Z46" i="1" l="1"/>
  <c r="Y55" i="10"/>
  <c r="AF55" i="10" s="1"/>
  <c r="Y56" i="10"/>
  <c r="Z56" i="10"/>
  <c r="U58" i="10"/>
  <c r="W57" i="10"/>
  <c r="X57" i="10" s="1"/>
  <c r="Y57" i="10" s="1"/>
  <c r="V57" i="10"/>
  <c r="X57" i="9"/>
  <c r="Y57" i="9" s="1"/>
  <c r="Y56" i="9"/>
  <c r="W58" i="9"/>
  <c r="X58" i="9" s="1"/>
  <c r="V58" i="9"/>
  <c r="U59" i="9"/>
  <c r="AB55" i="9"/>
  <c r="AA55" i="9"/>
  <c r="AI55" i="9"/>
  <c r="AF55" i="9"/>
  <c r="AD55" i="9"/>
  <c r="AH55" i="9"/>
  <c r="AC55" i="9"/>
  <c r="AE55" i="9"/>
  <c r="AG55" i="9"/>
  <c r="AH53" i="8"/>
  <c r="AC53" i="8"/>
  <c r="AB53" i="8"/>
  <c r="AE53" i="8"/>
  <c r="AI53" i="8"/>
  <c r="AA53" i="8"/>
  <c r="AF53" i="8"/>
  <c r="AB54" i="8"/>
  <c r="AF54" i="8"/>
  <c r="AI54" i="8"/>
  <c r="AE54" i="8"/>
  <c r="AA54" i="8"/>
  <c r="AH54" i="8"/>
  <c r="AC54" i="8"/>
  <c r="AG54" i="8"/>
  <c r="AD54" i="8"/>
  <c r="AG53" i="8"/>
  <c r="X55" i="8"/>
  <c r="Z55" i="8" s="1"/>
  <c r="V56" i="8"/>
  <c r="U57" i="8"/>
  <c r="W56" i="8"/>
  <c r="AH45" i="1"/>
  <c r="Y55" i="7"/>
  <c r="Z56" i="7"/>
  <c r="Y56" i="7"/>
  <c r="W57" i="7"/>
  <c r="X57" i="7" s="1"/>
  <c r="Z57" i="7" s="1"/>
  <c r="U58" i="7"/>
  <c r="V57" i="7"/>
  <c r="Y53" i="6"/>
  <c r="AA53" i="6" s="1"/>
  <c r="V55" i="6"/>
  <c r="W55" i="6"/>
  <c r="X55" i="6" s="1"/>
  <c r="U56" i="6"/>
  <c r="X54" i="6"/>
  <c r="Z54" i="6" s="1"/>
  <c r="AC46" i="1"/>
  <c r="AF46" i="1"/>
  <c r="AB46" i="1"/>
  <c r="AG46" i="1"/>
  <c r="AE46" i="1"/>
  <c r="AA46" i="1"/>
  <c r="AH46" i="1"/>
  <c r="AD46" i="1"/>
  <c r="AI46" i="1"/>
  <c r="AC45" i="1"/>
  <c r="AD45" i="1"/>
  <c r="AB45" i="1"/>
  <c r="AF45" i="1"/>
  <c r="AG45" i="1"/>
  <c r="U49" i="1"/>
  <c r="V48" i="1"/>
  <c r="W48" i="1"/>
  <c r="X48" i="1" s="1"/>
  <c r="Y48" i="1" s="1"/>
  <c r="X47" i="1"/>
  <c r="Z47" i="1" s="1"/>
  <c r="AA45" i="1"/>
  <c r="AI45" i="1"/>
  <c r="Z57" i="10" l="1"/>
  <c r="AG57" i="10" s="1"/>
  <c r="AI55" i="10"/>
  <c r="AE55" i="10"/>
  <c r="AG55" i="10"/>
  <c r="AH55" i="10"/>
  <c r="AB55" i="10"/>
  <c r="AC55" i="10"/>
  <c r="AA55" i="10"/>
  <c r="AD55" i="10"/>
  <c r="AF57" i="10"/>
  <c r="AA57" i="10"/>
  <c r="AH57" i="10"/>
  <c r="AD57" i="10"/>
  <c r="AI56" i="10"/>
  <c r="AH56" i="10"/>
  <c r="AD56" i="10"/>
  <c r="AG56" i="10"/>
  <c r="AF56" i="10"/>
  <c r="AE56" i="10"/>
  <c r="AB56" i="10"/>
  <c r="AA56" i="10"/>
  <c r="AC56" i="10"/>
  <c r="V58" i="10"/>
  <c r="U59" i="10"/>
  <c r="W58" i="10"/>
  <c r="Z58" i="9"/>
  <c r="Y58" i="9"/>
  <c r="Z57" i="9"/>
  <c r="AD57" i="9" s="1"/>
  <c r="AI56" i="9"/>
  <c r="AH56" i="9"/>
  <c r="AG56" i="9"/>
  <c r="AF56" i="9"/>
  <c r="AC56" i="9"/>
  <c r="AB56" i="9"/>
  <c r="AA56" i="9"/>
  <c r="AD56" i="9"/>
  <c r="AE56" i="9"/>
  <c r="U60" i="9"/>
  <c r="W59" i="9"/>
  <c r="X59" i="9" s="1"/>
  <c r="Y59" i="9" s="1"/>
  <c r="V59" i="9"/>
  <c r="Y55" i="8"/>
  <c r="X56" i="8"/>
  <c r="Y56" i="8" s="1"/>
  <c r="W57" i="8"/>
  <c r="X57" i="8" s="1"/>
  <c r="V57" i="8"/>
  <c r="U58" i="8"/>
  <c r="AF53" i="6"/>
  <c r="AE53" i="6"/>
  <c r="AH53" i="6"/>
  <c r="AG53" i="6"/>
  <c r="AB53" i="6"/>
  <c r="AD53" i="6"/>
  <c r="AC53" i="6"/>
  <c r="AI53" i="6"/>
  <c r="Y57" i="7"/>
  <c r="AB57" i="7" s="1"/>
  <c r="AH55" i="7"/>
  <c r="AG55" i="7"/>
  <c r="AE55" i="7"/>
  <c r="AI55" i="7"/>
  <c r="AC55" i="7"/>
  <c r="AA55" i="7"/>
  <c r="AD55" i="7"/>
  <c r="AB55" i="7"/>
  <c r="AF55" i="7"/>
  <c r="U59" i="7"/>
  <c r="V58" i="7"/>
  <c r="W58" i="7"/>
  <c r="X58" i="7" s="1"/>
  <c r="Y58" i="7" s="1"/>
  <c r="AI56" i="7"/>
  <c r="AF56" i="7"/>
  <c r="AH56" i="7"/>
  <c r="AE56" i="7"/>
  <c r="AA56" i="7"/>
  <c r="AB56" i="7"/>
  <c r="AC56" i="7"/>
  <c r="AG56" i="7"/>
  <c r="AD56" i="7"/>
  <c r="Y55" i="6"/>
  <c r="Z55" i="6"/>
  <c r="Y54" i="6"/>
  <c r="W56" i="6"/>
  <c r="X56" i="6" s="1"/>
  <c r="Z56" i="6" s="1"/>
  <c r="V56" i="6"/>
  <c r="U57" i="6"/>
  <c r="Z48" i="1"/>
  <c r="AH48" i="1" s="1"/>
  <c r="Y47" i="1"/>
  <c r="U50" i="1"/>
  <c r="V49" i="1"/>
  <c r="W49" i="1"/>
  <c r="X49" i="1" s="1"/>
  <c r="Y49" i="1" s="1"/>
  <c r="AB57" i="10" l="1"/>
  <c r="AE57" i="10"/>
  <c r="AC57" i="10"/>
  <c r="AI57" i="10"/>
  <c r="AD58" i="9"/>
  <c r="AF58" i="9"/>
  <c r="X58" i="10"/>
  <c r="Y58" i="10" s="1"/>
  <c r="W59" i="10"/>
  <c r="X59" i="10" s="1"/>
  <c r="V59" i="10"/>
  <c r="U60" i="10"/>
  <c r="AG58" i="9"/>
  <c r="AI58" i="9"/>
  <c r="AH57" i="7"/>
  <c r="AG57" i="7"/>
  <c r="AE58" i="9"/>
  <c r="AB58" i="9"/>
  <c r="AH58" i="9"/>
  <c r="AC58" i="9"/>
  <c r="AA58" i="9"/>
  <c r="AG57" i="9"/>
  <c r="AF57" i="9"/>
  <c r="AA57" i="9"/>
  <c r="AE57" i="9"/>
  <c r="AH57" i="9"/>
  <c r="AC57" i="9"/>
  <c r="AB57" i="9"/>
  <c r="AI57" i="9"/>
  <c r="U61" i="9"/>
  <c r="W60" i="9"/>
  <c r="V60" i="9"/>
  <c r="Z59" i="9"/>
  <c r="AI59" i="9" s="1"/>
  <c r="AI55" i="8"/>
  <c r="AD55" i="8"/>
  <c r="AH55" i="8"/>
  <c r="AA55" i="8"/>
  <c r="AC55" i="8"/>
  <c r="AB55" i="8"/>
  <c r="AE55" i="8"/>
  <c r="AG55" i="8"/>
  <c r="AF55" i="8"/>
  <c r="Y57" i="8"/>
  <c r="Z56" i="8"/>
  <c r="AG56" i="8" s="1"/>
  <c r="U59" i="8"/>
  <c r="W58" i="8"/>
  <c r="X58" i="8" s="1"/>
  <c r="V58" i="8"/>
  <c r="Z57" i="8"/>
  <c r="AD57" i="7"/>
  <c r="Z49" i="1"/>
  <c r="AH49" i="1" s="1"/>
  <c r="AC48" i="1"/>
  <c r="AG48" i="1"/>
  <c r="AF57" i="7"/>
  <c r="AI57" i="7"/>
  <c r="AC57" i="7"/>
  <c r="AA57" i="7"/>
  <c r="AE57" i="7"/>
  <c r="Z58" i="7"/>
  <c r="AH58" i="7" s="1"/>
  <c r="W59" i="7"/>
  <c r="V59" i="7"/>
  <c r="U60" i="7"/>
  <c r="Y56" i="6"/>
  <c r="AD56" i="6" s="1"/>
  <c r="AC54" i="6"/>
  <c r="AB54" i="6"/>
  <c r="AA54" i="6"/>
  <c r="AE54" i="6"/>
  <c r="AG54" i="6"/>
  <c r="AD54" i="6"/>
  <c r="AH54" i="6"/>
  <c r="AF54" i="6"/>
  <c r="AI54" i="6"/>
  <c r="U58" i="6"/>
  <c r="W57" i="6"/>
  <c r="X57" i="6" s="1"/>
  <c r="V57" i="6"/>
  <c r="AF55" i="6"/>
  <c r="AC55" i="6"/>
  <c r="AB55" i="6"/>
  <c r="AH55" i="6"/>
  <c r="AG55" i="6"/>
  <c r="AD55" i="6"/>
  <c r="AI55" i="6"/>
  <c r="AE55" i="6"/>
  <c r="AA55" i="6"/>
  <c r="AI47" i="1"/>
  <c r="AG47" i="1"/>
  <c r="AD47" i="1"/>
  <c r="AE47" i="1"/>
  <c r="AA47" i="1"/>
  <c r="AH47" i="1"/>
  <c r="AF47" i="1"/>
  <c r="AC47" i="1"/>
  <c r="AB47" i="1"/>
  <c r="AA48" i="1"/>
  <c r="AD48" i="1"/>
  <c r="AE48" i="1"/>
  <c r="AI48" i="1"/>
  <c r="V50" i="1"/>
  <c r="W50" i="1"/>
  <c r="X50" i="1" s="1"/>
  <c r="Y50" i="1" s="1"/>
  <c r="U51" i="1"/>
  <c r="AB48" i="1"/>
  <c r="AF48" i="1"/>
  <c r="AG49" i="1" l="1"/>
  <c r="AA56" i="6"/>
  <c r="AD49" i="1"/>
  <c r="Z59" i="10"/>
  <c r="Z58" i="10"/>
  <c r="AD58" i="10" s="1"/>
  <c r="Y59" i="10"/>
  <c r="U61" i="10"/>
  <c r="W60" i="10"/>
  <c r="X60" i="10" s="1"/>
  <c r="V60" i="10"/>
  <c r="AF49" i="1"/>
  <c r="AC49" i="1"/>
  <c r="AE49" i="1"/>
  <c r="AI49" i="1"/>
  <c r="AG59" i="9"/>
  <c r="AB59" i="9"/>
  <c r="AH59" i="9"/>
  <c r="AF59" i="9"/>
  <c r="V61" i="9"/>
  <c r="U62" i="9"/>
  <c r="W61" i="9"/>
  <c r="X61" i="9" s="1"/>
  <c r="X60" i="9"/>
  <c r="Y60" i="9" s="1"/>
  <c r="AE59" i="9"/>
  <c r="AD59" i="9"/>
  <c r="AC59" i="9"/>
  <c r="AA59" i="9"/>
  <c r="AD56" i="8"/>
  <c r="AH56" i="8"/>
  <c r="AI56" i="8"/>
  <c r="AA56" i="8"/>
  <c r="Y58" i="8"/>
  <c r="AB56" i="8"/>
  <c r="AF56" i="8"/>
  <c r="AF57" i="8"/>
  <c r="AI57" i="8"/>
  <c r="AC57" i="8"/>
  <c r="AD57" i="8"/>
  <c r="AG57" i="8"/>
  <c r="AE57" i="8"/>
  <c r="AA57" i="8"/>
  <c r="AH57" i="8"/>
  <c r="AB57" i="8"/>
  <c r="AC56" i="8"/>
  <c r="AE56" i="8"/>
  <c r="Z58" i="8"/>
  <c r="U60" i="8"/>
  <c r="W59" i="8"/>
  <c r="V59" i="8"/>
  <c r="AA49" i="1"/>
  <c r="Z50" i="1"/>
  <c r="AC50" i="1" s="1"/>
  <c r="AB49" i="1"/>
  <c r="AI58" i="7"/>
  <c r="AD58" i="7"/>
  <c r="AA58" i="7"/>
  <c r="AE58" i="7"/>
  <c r="AG56" i="6"/>
  <c r="AH56" i="6"/>
  <c r="AE56" i="6"/>
  <c r="AC56" i="6"/>
  <c r="AI56" i="6"/>
  <c r="AB56" i="6"/>
  <c r="AF56" i="6"/>
  <c r="AB58" i="7"/>
  <c r="AG58" i="7"/>
  <c r="AC58" i="7"/>
  <c r="V60" i="7"/>
  <c r="W60" i="7"/>
  <c r="U61" i="7"/>
  <c r="AF58" i="7"/>
  <c r="X59" i="7"/>
  <c r="Y59" i="7" s="1"/>
  <c r="Z57" i="6"/>
  <c r="Y57" i="6"/>
  <c r="U59" i="6"/>
  <c r="W58" i="6"/>
  <c r="V58" i="6"/>
  <c r="U52" i="1"/>
  <c r="W51" i="1"/>
  <c r="V51" i="1"/>
  <c r="Z60" i="10" l="1"/>
  <c r="Y60" i="10"/>
  <c r="AC58" i="10"/>
  <c r="AH58" i="10"/>
  <c r="AA58" i="10"/>
  <c r="AF58" i="10"/>
  <c r="AG59" i="10"/>
  <c r="AI59" i="10"/>
  <c r="AH59" i="10"/>
  <c r="AC59" i="10"/>
  <c r="AE59" i="10"/>
  <c r="AD59" i="10"/>
  <c r="AA59" i="10"/>
  <c r="AB59" i="10"/>
  <c r="AF59" i="10"/>
  <c r="AE58" i="10"/>
  <c r="AB58" i="10"/>
  <c r="AI58" i="10"/>
  <c r="AG58" i="10"/>
  <c r="U62" i="10"/>
  <c r="W61" i="10"/>
  <c r="X61" i="10" s="1"/>
  <c r="Z61" i="10" s="1"/>
  <c r="V61" i="10"/>
  <c r="AG50" i="1"/>
  <c r="AA50" i="1"/>
  <c r="AE50" i="1"/>
  <c r="Z60" i="9"/>
  <c r="AI60" i="9" s="1"/>
  <c r="Z61" i="9"/>
  <c r="Y61" i="9"/>
  <c r="U63" i="9"/>
  <c r="W62" i="9"/>
  <c r="X62" i="9" s="1"/>
  <c r="V62" i="9"/>
  <c r="AF58" i="8"/>
  <c r="AA58" i="8"/>
  <c r="AI58" i="8"/>
  <c r="AB58" i="8"/>
  <c r="AD58" i="8"/>
  <c r="AH58" i="8"/>
  <c r="AE58" i="8"/>
  <c r="AG58" i="8"/>
  <c r="AC58" i="8"/>
  <c r="V60" i="8"/>
  <c r="U61" i="8"/>
  <c r="W60" i="8"/>
  <c r="X60" i="8" s="1"/>
  <c r="Z60" i="8" s="1"/>
  <c r="X59" i="8"/>
  <c r="Z59" i="8" s="1"/>
  <c r="AF50" i="1"/>
  <c r="AD50" i="1"/>
  <c r="AH50" i="1"/>
  <c r="AB50" i="1"/>
  <c r="AI50" i="1"/>
  <c r="Z59" i="7"/>
  <c r="AC59" i="7" s="1"/>
  <c r="X60" i="7"/>
  <c r="Z60" i="7" s="1"/>
  <c r="W61" i="7"/>
  <c r="U62" i="7"/>
  <c r="V61" i="7"/>
  <c r="V59" i="6"/>
  <c r="U60" i="6"/>
  <c r="W59" i="6"/>
  <c r="AB57" i="6"/>
  <c r="AA57" i="6"/>
  <c r="AD57" i="6"/>
  <c r="AC57" i="6"/>
  <c r="AG57" i="6"/>
  <c r="AI57" i="6"/>
  <c r="AH57" i="6"/>
  <c r="AF57" i="6"/>
  <c r="AE57" i="6"/>
  <c r="X58" i="6"/>
  <c r="Y58" i="6" s="1"/>
  <c r="X51" i="1"/>
  <c r="Z51" i="1" s="1"/>
  <c r="W52" i="1"/>
  <c r="X52" i="1" s="1"/>
  <c r="V52" i="1"/>
  <c r="U53" i="1"/>
  <c r="AB60" i="9" l="1"/>
  <c r="AG60" i="9"/>
  <c r="AC60" i="9"/>
  <c r="AD60" i="9"/>
  <c r="AE60" i="9"/>
  <c r="AF60" i="9"/>
  <c r="AD60" i="10"/>
  <c r="AG60" i="10"/>
  <c r="AA60" i="10"/>
  <c r="AH60" i="10"/>
  <c r="AI60" i="10"/>
  <c r="AF60" i="10"/>
  <c r="AE60" i="10"/>
  <c r="AB60" i="10"/>
  <c r="AC60" i="10"/>
  <c r="Y61" i="10"/>
  <c r="V62" i="10"/>
  <c r="W62" i="10"/>
  <c r="X62" i="10" s="1"/>
  <c r="U63" i="10"/>
  <c r="AA60" i="9"/>
  <c r="AH60" i="9"/>
  <c r="Z62" i="9"/>
  <c r="V63" i="9"/>
  <c r="W63" i="9"/>
  <c r="X63" i="9" s="1"/>
  <c r="Z63" i="9" s="1"/>
  <c r="U64" i="9"/>
  <c r="AF61" i="9"/>
  <c r="AI61" i="9"/>
  <c r="AD61" i="9"/>
  <c r="AC61" i="9"/>
  <c r="AB61" i="9"/>
  <c r="AH61" i="9"/>
  <c r="AA61" i="9"/>
  <c r="AE61" i="9"/>
  <c r="AG61" i="9"/>
  <c r="Y62" i="9"/>
  <c r="Y59" i="8"/>
  <c r="AG59" i="8" s="1"/>
  <c r="Y60" i="8"/>
  <c r="W61" i="8"/>
  <c r="V61" i="8"/>
  <c r="U62" i="8"/>
  <c r="Y51" i="1"/>
  <c r="AH51" i="1" s="1"/>
  <c r="Z52" i="1"/>
  <c r="Y52" i="1"/>
  <c r="AI52" i="1" s="1"/>
  <c r="AA59" i="7"/>
  <c r="AE59" i="7"/>
  <c r="AH59" i="7"/>
  <c r="AB59" i="7"/>
  <c r="AI59" i="7"/>
  <c r="AD59" i="7"/>
  <c r="AF59" i="7"/>
  <c r="AG59" i="7"/>
  <c r="X61" i="7"/>
  <c r="Z61" i="7" s="1"/>
  <c r="Y60" i="7"/>
  <c r="U63" i="7"/>
  <c r="W62" i="7"/>
  <c r="V62" i="7"/>
  <c r="Z58" i="6"/>
  <c r="AB58" i="6" s="1"/>
  <c r="X59" i="6"/>
  <c r="Z59" i="6" s="1"/>
  <c r="W60" i="6"/>
  <c r="V60" i="6"/>
  <c r="U61" i="6"/>
  <c r="Y59" i="6"/>
  <c r="W53" i="1"/>
  <c r="X53" i="1" s="1"/>
  <c r="Y53" i="1" s="1"/>
  <c r="V53" i="1"/>
  <c r="U54" i="1"/>
  <c r="Z62" i="10" l="1"/>
  <c r="AC61" i="10"/>
  <c r="AB61" i="10"/>
  <c r="AD61" i="10"/>
  <c r="AE61" i="10"/>
  <c r="AG61" i="10"/>
  <c r="AF61" i="10"/>
  <c r="AA61" i="10"/>
  <c r="AH61" i="10"/>
  <c r="AI61" i="10"/>
  <c r="Y62" i="10"/>
  <c r="W63" i="10"/>
  <c r="V63" i="10"/>
  <c r="U64" i="10"/>
  <c r="AC51" i="1"/>
  <c r="AE59" i="8"/>
  <c r="Y63" i="9"/>
  <c r="AB63" i="9" s="1"/>
  <c r="V64" i="9"/>
  <c r="W64" i="9"/>
  <c r="U65" i="9"/>
  <c r="AE62" i="9"/>
  <c r="AC62" i="9"/>
  <c r="AA62" i="9"/>
  <c r="AH62" i="9"/>
  <c r="AI62" i="9"/>
  <c r="AB62" i="9"/>
  <c r="AG62" i="9"/>
  <c r="AF62" i="9"/>
  <c r="AD62" i="9"/>
  <c r="AC59" i="8"/>
  <c r="AF59" i="8"/>
  <c r="AI59" i="8"/>
  <c r="AB59" i="8"/>
  <c r="AA59" i="8"/>
  <c r="AH59" i="8"/>
  <c r="AD59" i="8"/>
  <c r="AG60" i="8"/>
  <c r="AH60" i="8"/>
  <c r="AD60" i="8"/>
  <c r="AC60" i="8"/>
  <c r="AE60" i="8"/>
  <c r="AB60" i="8"/>
  <c r="AA60" i="8"/>
  <c r="AF60" i="8"/>
  <c r="AI60" i="8"/>
  <c r="X61" i="8"/>
  <c r="U63" i="8"/>
  <c r="W62" i="8"/>
  <c r="V62" i="8"/>
  <c r="AB51" i="1"/>
  <c r="AA51" i="1"/>
  <c r="AG51" i="1"/>
  <c r="AF51" i="1"/>
  <c r="AI51" i="1"/>
  <c r="AD51" i="1"/>
  <c r="AE51" i="1"/>
  <c r="AD52" i="1"/>
  <c r="AG52" i="1"/>
  <c r="AB52" i="1"/>
  <c r="AE52" i="1"/>
  <c r="AC52" i="1"/>
  <c r="AA52" i="1"/>
  <c r="AH52" i="1"/>
  <c r="AF52" i="1"/>
  <c r="X62" i="7"/>
  <c r="Y62" i="7" s="1"/>
  <c r="Y61" i="7"/>
  <c r="AG60" i="7"/>
  <c r="AB60" i="7"/>
  <c r="AC60" i="7"/>
  <c r="AA60" i="7"/>
  <c r="AF60" i="7"/>
  <c r="AE60" i="7"/>
  <c r="AH60" i="7"/>
  <c r="AI60" i="7"/>
  <c r="AD60" i="7"/>
  <c r="U64" i="7"/>
  <c r="V63" i="7"/>
  <c r="W63" i="7"/>
  <c r="X63" i="7" s="1"/>
  <c r="Y63" i="7" s="1"/>
  <c r="AG58" i="6"/>
  <c r="AC58" i="6"/>
  <c r="AI59" i="6"/>
  <c r="AE59" i="6"/>
  <c r="AA59" i="6"/>
  <c r="AH59" i="6"/>
  <c r="AG59" i="6"/>
  <c r="AB59" i="6"/>
  <c r="AD59" i="6"/>
  <c r="AC59" i="6"/>
  <c r="AF59" i="6"/>
  <c r="X60" i="6"/>
  <c r="Y60" i="6" s="1"/>
  <c r="AF58" i="6"/>
  <c r="AE58" i="6"/>
  <c r="AD58" i="6"/>
  <c r="AH58" i="6"/>
  <c r="U62" i="6"/>
  <c r="W61" i="6"/>
  <c r="V61" i="6"/>
  <c r="Z60" i="6"/>
  <c r="AI58" i="6"/>
  <c r="AA58" i="6"/>
  <c r="W54" i="1"/>
  <c r="V54" i="1"/>
  <c r="U55" i="1"/>
  <c r="Z53" i="1"/>
  <c r="AF53" i="1" s="1"/>
  <c r="AI63" i="9" l="1"/>
  <c r="X63" i="10"/>
  <c r="Y63" i="10" s="1"/>
  <c r="AA62" i="10"/>
  <c r="AH62" i="10"/>
  <c r="AE62" i="10"/>
  <c r="AF62" i="10"/>
  <c r="AG62" i="10"/>
  <c r="AB62" i="10"/>
  <c r="AD62" i="10"/>
  <c r="AC62" i="10"/>
  <c r="AI62" i="10"/>
  <c r="U65" i="10"/>
  <c r="W64" i="10"/>
  <c r="X64" i="10" s="1"/>
  <c r="Z64" i="10" s="1"/>
  <c r="V64" i="10"/>
  <c r="AC63" i="9"/>
  <c r="AH63" i="9"/>
  <c r="AE63" i="9"/>
  <c r="AD63" i="9"/>
  <c r="X64" i="9"/>
  <c r="Y64" i="9" s="1"/>
  <c r="AG63" i="9"/>
  <c r="AF63" i="9"/>
  <c r="AA63" i="9"/>
  <c r="W65" i="9"/>
  <c r="X65" i="9" s="1"/>
  <c r="U66" i="9"/>
  <c r="V65" i="9"/>
  <c r="Z61" i="8"/>
  <c r="Y61" i="8"/>
  <c r="X62" i="8"/>
  <c r="Z62" i="8" s="1"/>
  <c r="U64" i="8"/>
  <c r="W63" i="8"/>
  <c r="V63" i="8"/>
  <c r="AB53" i="1"/>
  <c r="AE53" i="1"/>
  <c r="AC53" i="1"/>
  <c r="AD53" i="1"/>
  <c r="AH53" i="1"/>
  <c r="AG53" i="1"/>
  <c r="AI53" i="1"/>
  <c r="Z62" i="7"/>
  <c r="AB62" i="7" s="1"/>
  <c r="Z63" i="7"/>
  <c r="AD63" i="7" s="1"/>
  <c r="W64" i="7"/>
  <c r="X64" i="7" s="1"/>
  <c r="V64" i="7"/>
  <c r="U65" i="7"/>
  <c r="AI61" i="7"/>
  <c r="AC61" i="7"/>
  <c r="AB61" i="7"/>
  <c r="AE61" i="7"/>
  <c r="AD61" i="7"/>
  <c r="AA61" i="7"/>
  <c r="AG61" i="7"/>
  <c r="AH61" i="7"/>
  <c r="AF61" i="7"/>
  <c r="AD62" i="7"/>
  <c r="AI60" i="6"/>
  <c r="AH60" i="6"/>
  <c r="AC60" i="6"/>
  <c r="AA60" i="6"/>
  <c r="AE60" i="6"/>
  <c r="AD60" i="6"/>
  <c r="AG60" i="6"/>
  <c r="AF60" i="6"/>
  <c r="AB60" i="6"/>
  <c r="U63" i="6"/>
  <c r="W62" i="6"/>
  <c r="V62" i="6"/>
  <c r="X61" i="6"/>
  <c r="Z61" i="6" s="1"/>
  <c r="AA53" i="1"/>
  <c r="X54" i="1"/>
  <c r="Z54" i="1" s="1"/>
  <c r="W55" i="1"/>
  <c r="U56" i="1"/>
  <c r="V55" i="1"/>
  <c r="AI62" i="7" l="1"/>
  <c r="AA62" i="7"/>
  <c r="AC62" i="7"/>
  <c r="Z63" i="10"/>
  <c r="AA63" i="10" s="1"/>
  <c r="Y64" i="10"/>
  <c r="U66" i="10"/>
  <c r="W65" i="10"/>
  <c r="V65" i="10"/>
  <c r="AH62" i="7"/>
  <c r="AE62" i="7"/>
  <c r="AF62" i="7"/>
  <c r="AG62" i="7"/>
  <c r="Y54" i="1"/>
  <c r="AG54" i="1" s="1"/>
  <c r="Z65" i="9"/>
  <c r="Y65" i="9"/>
  <c r="Z64" i="9"/>
  <c r="AF64" i="9" s="1"/>
  <c r="U67" i="9"/>
  <c r="W66" i="9"/>
  <c r="X66" i="9" s="1"/>
  <c r="Z66" i="9" s="1"/>
  <c r="V66" i="9"/>
  <c r="AA61" i="8"/>
  <c r="AG61" i="8"/>
  <c r="AF61" i="8"/>
  <c r="AI61" i="8"/>
  <c r="AE61" i="8"/>
  <c r="AD61" i="8"/>
  <c r="AB61" i="8"/>
  <c r="AC61" i="8"/>
  <c r="AH61" i="8"/>
  <c r="Y62" i="8"/>
  <c r="V64" i="8"/>
  <c r="U65" i="8"/>
  <c r="W64" i="8"/>
  <c r="X63" i="8"/>
  <c r="AE63" i="7"/>
  <c r="AG63" i="7"/>
  <c r="AH63" i="7"/>
  <c r="AI63" i="7"/>
  <c r="AA63" i="7"/>
  <c r="AF63" i="7"/>
  <c r="AC63" i="7"/>
  <c r="AB63" i="7"/>
  <c r="Z64" i="7"/>
  <c r="Y64" i="7"/>
  <c r="U66" i="7"/>
  <c r="W65" i="7"/>
  <c r="X65" i="7" s="1"/>
  <c r="V65" i="7"/>
  <c r="V63" i="6"/>
  <c r="U64" i="6"/>
  <c r="W63" i="6"/>
  <c r="X63" i="6" s="1"/>
  <c r="X62" i="6"/>
  <c r="Y62" i="6" s="1"/>
  <c r="Y61" i="6"/>
  <c r="U57" i="1"/>
  <c r="W56" i="1"/>
  <c r="X56" i="1" s="1"/>
  <c r="Y56" i="1" s="1"/>
  <c r="V56" i="1"/>
  <c r="X55" i="1"/>
  <c r="Z55" i="1" s="1"/>
  <c r="AC54" i="1"/>
  <c r="AB54" i="1"/>
  <c r="AA54" i="1" l="1"/>
  <c r="AD54" i="1"/>
  <c r="AI54" i="1"/>
  <c r="AE54" i="1"/>
  <c r="AF54" i="1"/>
  <c r="AH54" i="1"/>
  <c r="AF63" i="10"/>
  <c r="AB63" i="10"/>
  <c r="AI63" i="10"/>
  <c r="AD63" i="10"/>
  <c r="AD65" i="9"/>
  <c r="AC63" i="10"/>
  <c r="AG63" i="10"/>
  <c r="AH63" i="10"/>
  <c r="AE63" i="10"/>
  <c r="X65" i="10"/>
  <c r="Y65" i="10" s="1"/>
  <c r="AI64" i="10"/>
  <c r="AH64" i="10"/>
  <c r="AF64" i="10"/>
  <c r="AB64" i="10"/>
  <c r="AA64" i="10"/>
  <c r="AG64" i="10"/>
  <c r="AC64" i="10"/>
  <c r="AD64" i="10"/>
  <c r="AE64" i="10"/>
  <c r="V66" i="10"/>
  <c r="U67" i="10"/>
  <c r="W66" i="10"/>
  <c r="X66" i="10" s="1"/>
  <c r="AG65" i="9"/>
  <c r="AB65" i="9"/>
  <c r="AC64" i="9"/>
  <c r="AA64" i="9"/>
  <c r="AE65" i="9"/>
  <c r="AG64" i="9"/>
  <c r="AB64" i="9"/>
  <c r="AI65" i="9"/>
  <c r="AA65" i="9"/>
  <c r="AD64" i="9"/>
  <c r="AH64" i="9"/>
  <c r="AH65" i="9"/>
  <c r="AC65" i="9"/>
  <c r="AF65" i="9"/>
  <c r="AE64" i="9"/>
  <c r="AI64" i="9"/>
  <c r="Y66" i="9"/>
  <c r="V67" i="9"/>
  <c r="W67" i="9"/>
  <c r="U68" i="9"/>
  <c r="Z63" i="8"/>
  <c r="Y63" i="8"/>
  <c r="AC62" i="8"/>
  <c r="AE62" i="8"/>
  <c r="AI62" i="8"/>
  <c r="AB62" i="8"/>
  <c r="AD62" i="8"/>
  <c r="AF62" i="8"/>
  <c r="AH62" i="8"/>
  <c r="AA62" i="8"/>
  <c r="AG62" i="8"/>
  <c r="W65" i="8"/>
  <c r="X65" i="8" s="1"/>
  <c r="U66" i="8"/>
  <c r="V65" i="8"/>
  <c r="X64" i="8"/>
  <c r="Z64" i="8" s="1"/>
  <c r="Y55" i="1"/>
  <c r="AI55" i="1" s="1"/>
  <c r="Z62" i="6"/>
  <c r="AD62" i="6" s="1"/>
  <c r="Z65" i="7"/>
  <c r="Y65" i="7"/>
  <c r="U67" i="7"/>
  <c r="W66" i="7"/>
  <c r="V66" i="7"/>
  <c r="AG64" i="7"/>
  <c r="AI64" i="7"/>
  <c r="AH64" i="7"/>
  <c r="AC64" i="7"/>
  <c r="AE64" i="7"/>
  <c r="AD64" i="7"/>
  <c r="AF64" i="7"/>
  <c r="AA64" i="7"/>
  <c r="AB64" i="7"/>
  <c r="Z63" i="6"/>
  <c r="Y63" i="6"/>
  <c r="AF61" i="6"/>
  <c r="AE61" i="6"/>
  <c r="AC61" i="6"/>
  <c r="AI61" i="6"/>
  <c r="AB61" i="6"/>
  <c r="AA61" i="6"/>
  <c r="AH61" i="6"/>
  <c r="AG61" i="6"/>
  <c r="AD61" i="6"/>
  <c r="W64" i="6"/>
  <c r="X64" i="6" s="1"/>
  <c r="V64" i="6"/>
  <c r="U65" i="6"/>
  <c r="Z56" i="1"/>
  <c r="AI56" i="1" s="1"/>
  <c r="W57" i="1"/>
  <c r="V57" i="1"/>
  <c r="U58" i="1"/>
  <c r="Z65" i="10" l="1"/>
  <c r="AI65" i="10" s="1"/>
  <c r="Y66" i="10"/>
  <c r="Z66" i="10"/>
  <c r="W67" i="10"/>
  <c r="V67" i="10"/>
  <c r="U68" i="10"/>
  <c r="AB62" i="6"/>
  <c r="AA62" i="6"/>
  <c r="X67" i="9"/>
  <c r="Z67" i="9" s="1"/>
  <c r="V68" i="9"/>
  <c r="W68" i="9"/>
  <c r="X68" i="9" s="1"/>
  <c r="Y68" i="9" s="1"/>
  <c r="U69" i="9"/>
  <c r="AH66" i="9"/>
  <c r="AA66" i="9"/>
  <c r="AB66" i="9"/>
  <c r="AD66" i="9"/>
  <c r="AG66" i="9"/>
  <c r="AF66" i="9"/>
  <c r="AC66" i="9"/>
  <c r="AI66" i="9"/>
  <c r="AE66" i="9"/>
  <c r="Y65" i="8"/>
  <c r="AI63" i="8"/>
  <c r="AB63" i="8"/>
  <c r="AG63" i="8"/>
  <c r="AC63" i="8"/>
  <c r="AF63" i="8"/>
  <c r="AE63" i="8"/>
  <c r="AD63" i="8"/>
  <c r="AH63" i="8"/>
  <c r="AA63" i="8"/>
  <c r="Y64" i="8"/>
  <c r="Z65" i="8"/>
  <c r="U67" i="8"/>
  <c r="V66" i="8"/>
  <c r="W66" i="8"/>
  <c r="X66" i="8" s="1"/>
  <c r="Z66" i="8" s="1"/>
  <c r="AH62" i="6"/>
  <c r="AG55" i="1"/>
  <c r="AC55" i="1"/>
  <c r="AA55" i="1"/>
  <c r="AD55" i="1"/>
  <c r="AH55" i="1"/>
  <c r="AF55" i="1"/>
  <c r="AE55" i="1"/>
  <c r="AB55" i="1"/>
  <c r="AC56" i="1"/>
  <c r="AE62" i="6"/>
  <c r="AF62" i="6"/>
  <c r="AG62" i="6"/>
  <c r="AI62" i="6"/>
  <c r="AC62" i="6"/>
  <c r="V67" i="7"/>
  <c r="W67" i="7"/>
  <c r="X67" i="7" s="1"/>
  <c r="U68" i="7"/>
  <c r="AB65" i="7"/>
  <c r="AA65" i="7"/>
  <c r="AC65" i="7"/>
  <c r="AI65" i="7"/>
  <c r="AD65" i="7"/>
  <c r="AF65" i="7"/>
  <c r="AE65" i="7"/>
  <c r="AG65" i="7"/>
  <c r="AH65" i="7"/>
  <c r="X66" i="7"/>
  <c r="Z66" i="7" s="1"/>
  <c r="Z64" i="6"/>
  <c r="U66" i="6"/>
  <c r="W65" i="6"/>
  <c r="V65" i="6"/>
  <c r="Y64" i="6"/>
  <c r="AF63" i="6"/>
  <c r="AE63" i="6"/>
  <c r="AH63" i="6"/>
  <c r="AG63" i="6"/>
  <c r="AB63" i="6"/>
  <c r="AD63" i="6"/>
  <c r="AC63" i="6"/>
  <c r="AA63" i="6"/>
  <c r="AI63" i="6"/>
  <c r="AD56" i="1"/>
  <c r="AB56" i="1"/>
  <c r="AG56" i="1"/>
  <c r="AE56" i="1"/>
  <c r="AH56" i="1"/>
  <c r="X57" i="1"/>
  <c r="Y57" i="1" s="1"/>
  <c r="AF56" i="1"/>
  <c r="U59" i="1"/>
  <c r="W58" i="1"/>
  <c r="V58" i="1"/>
  <c r="AA56" i="1"/>
  <c r="AF65" i="10" l="1"/>
  <c r="AD65" i="10"/>
  <c r="AH65" i="10"/>
  <c r="AE65" i="10"/>
  <c r="AG65" i="10"/>
  <c r="AC65" i="10"/>
  <c r="AB65" i="10"/>
  <c r="Y67" i="10"/>
  <c r="X67" i="10"/>
  <c r="Z67" i="10" s="1"/>
  <c r="AD66" i="10"/>
  <c r="AC66" i="10"/>
  <c r="AE66" i="10"/>
  <c r="AF66" i="10"/>
  <c r="AH66" i="10"/>
  <c r="AG66" i="10"/>
  <c r="AB66" i="10"/>
  <c r="AI66" i="10"/>
  <c r="AA66" i="10"/>
  <c r="AA65" i="10"/>
  <c r="U69" i="10"/>
  <c r="W68" i="10"/>
  <c r="X68" i="10" s="1"/>
  <c r="Y68" i="10" s="1"/>
  <c r="V68" i="10"/>
  <c r="Y67" i="9"/>
  <c r="Z68" i="9"/>
  <c r="AC68" i="9" s="1"/>
  <c r="W69" i="9"/>
  <c r="U70" i="9"/>
  <c r="V69" i="9"/>
  <c r="Y66" i="8"/>
  <c r="AI66" i="8" s="1"/>
  <c r="AH65" i="8"/>
  <c r="AB65" i="8"/>
  <c r="AE65" i="8"/>
  <c r="AF65" i="8"/>
  <c r="AG65" i="8"/>
  <c r="AC65" i="8"/>
  <c r="AD65" i="8"/>
  <c r="AI65" i="8"/>
  <c r="AA65" i="8"/>
  <c r="AD64" i="8"/>
  <c r="AG64" i="8"/>
  <c r="AE64" i="8"/>
  <c r="AA64" i="8"/>
  <c r="AH64" i="8"/>
  <c r="AI64" i="8"/>
  <c r="AB64" i="8"/>
  <c r="AF64" i="8"/>
  <c r="AC64" i="8"/>
  <c r="U68" i="8"/>
  <c r="W67" i="8"/>
  <c r="X67" i="8" s="1"/>
  <c r="V67" i="8"/>
  <c r="Z57" i="1"/>
  <c r="AA57" i="1" s="1"/>
  <c r="Y66" i="7"/>
  <c r="AG66" i="7" s="1"/>
  <c r="Y67" i="7"/>
  <c r="Z67" i="7"/>
  <c r="W68" i="7"/>
  <c r="X68" i="7" s="1"/>
  <c r="Z68" i="7" s="1"/>
  <c r="V68" i="7"/>
  <c r="U69" i="7"/>
  <c r="AI64" i="6"/>
  <c r="AH64" i="6"/>
  <c r="AG64" i="6"/>
  <c r="AC64" i="6"/>
  <c r="AB64" i="6"/>
  <c r="AE64" i="6"/>
  <c r="AD64" i="6"/>
  <c r="AA64" i="6"/>
  <c r="AF64" i="6"/>
  <c r="X65" i="6"/>
  <c r="Y65" i="6" s="1"/>
  <c r="U67" i="6"/>
  <c r="W66" i="6"/>
  <c r="V66" i="6"/>
  <c r="W59" i="1"/>
  <c r="X59" i="1" s="1"/>
  <c r="Y59" i="1" s="1"/>
  <c r="V59" i="1"/>
  <c r="U60" i="1"/>
  <c r="X58" i="1"/>
  <c r="Y58" i="1" s="1"/>
  <c r="Z68" i="10" l="1"/>
  <c r="AI68" i="10" s="1"/>
  <c r="AI67" i="10"/>
  <c r="AH67" i="10"/>
  <c r="AC67" i="10"/>
  <c r="AG67" i="10"/>
  <c r="AE67" i="10"/>
  <c r="AD67" i="10"/>
  <c r="AF67" i="10"/>
  <c r="AA67" i="10"/>
  <c r="AB67" i="10"/>
  <c r="U70" i="10"/>
  <c r="W69" i="10"/>
  <c r="V69" i="10"/>
  <c r="AB66" i="7"/>
  <c r="AI57" i="1"/>
  <c r="AB57" i="1"/>
  <c r="AD68" i="9"/>
  <c r="AH68" i="9"/>
  <c r="AF66" i="8"/>
  <c r="AE66" i="8"/>
  <c r="AB66" i="8"/>
  <c r="AG66" i="8"/>
  <c r="AA68" i="9"/>
  <c r="X69" i="9"/>
  <c r="Z69" i="9" s="1"/>
  <c r="AE68" i="9"/>
  <c r="AG67" i="9"/>
  <c r="AC67" i="9"/>
  <c r="AH67" i="9"/>
  <c r="AA67" i="9"/>
  <c r="AB67" i="9"/>
  <c r="AD67" i="9"/>
  <c r="AF67" i="9"/>
  <c r="AE67" i="9"/>
  <c r="AI67" i="9"/>
  <c r="AG68" i="9"/>
  <c r="AB68" i="9"/>
  <c r="U71" i="9"/>
  <c r="V70" i="9"/>
  <c r="W70" i="9"/>
  <c r="X70" i="9" s="1"/>
  <c r="Y70" i="9" s="1"/>
  <c r="AF68" i="9"/>
  <c r="AI68" i="9"/>
  <c r="AD66" i="8"/>
  <c r="AA66" i="8"/>
  <c r="AC66" i="8"/>
  <c r="AH66" i="8"/>
  <c r="Y67" i="8"/>
  <c r="Z67" i="8"/>
  <c r="U69" i="8"/>
  <c r="V68" i="8"/>
  <c r="W68" i="8"/>
  <c r="AC66" i="7"/>
  <c r="AE66" i="7"/>
  <c r="AC57" i="1"/>
  <c r="AG57" i="1"/>
  <c r="AD57" i="1"/>
  <c r="AH57" i="1"/>
  <c r="AF57" i="1"/>
  <c r="AE57" i="1"/>
  <c r="Z58" i="1"/>
  <c r="AE58" i="1" s="1"/>
  <c r="AI66" i="7"/>
  <c r="X66" i="6"/>
  <c r="Y66" i="6" s="1"/>
  <c r="AH66" i="7"/>
  <c r="AF66" i="7"/>
  <c r="AA66" i="7"/>
  <c r="AD66" i="7"/>
  <c r="Y68" i="7"/>
  <c r="AA68" i="7" s="1"/>
  <c r="U70" i="7"/>
  <c r="W69" i="7"/>
  <c r="V69" i="7"/>
  <c r="AF67" i="7"/>
  <c r="AH67" i="7"/>
  <c r="AG67" i="7"/>
  <c r="AA67" i="7"/>
  <c r="AD67" i="7"/>
  <c r="AC67" i="7"/>
  <c r="AE67" i="7"/>
  <c r="AI67" i="7"/>
  <c r="AB67" i="7"/>
  <c r="V67" i="6"/>
  <c r="U68" i="6"/>
  <c r="W67" i="6"/>
  <c r="Z65" i="6"/>
  <c r="AC65" i="6" s="1"/>
  <c r="Z59" i="1"/>
  <c r="AI59" i="1" s="1"/>
  <c r="U61" i="1"/>
  <c r="V60" i="1"/>
  <c r="W60" i="1"/>
  <c r="X60" i="1" s="1"/>
  <c r="Z60" i="1" s="1"/>
  <c r="AE68" i="10" l="1"/>
  <c r="AC68" i="10"/>
  <c r="AF68" i="10"/>
  <c r="AA68" i="10"/>
  <c r="AD68" i="10"/>
  <c r="AB68" i="10"/>
  <c r="AH68" i="10"/>
  <c r="X69" i="10"/>
  <c r="Y69" i="10" s="1"/>
  <c r="AG68" i="10"/>
  <c r="V70" i="10"/>
  <c r="W70" i="10"/>
  <c r="X70" i="10" s="1"/>
  <c r="U71" i="10"/>
  <c r="Y69" i="9"/>
  <c r="AC69" i="9" s="1"/>
  <c r="AA58" i="1"/>
  <c r="AI69" i="9"/>
  <c r="V71" i="9"/>
  <c r="W71" i="9"/>
  <c r="U72" i="9"/>
  <c r="Z70" i="9"/>
  <c r="AD70" i="9" s="1"/>
  <c r="AI67" i="8"/>
  <c r="AG67" i="8"/>
  <c r="AB67" i="8"/>
  <c r="AH67" i="8"/>
  <c r="AC67" i="8"/>
  <c r="AF67" i="8"/>
  <c r="AA67" i="8"/>
  <c r="AE67" i="8"/>
  <c r="AD67" i="8"/>
  <c r="V69" i="8"/>
  <c r="W69" i="8"/>
  <c r="U70" i="8"/>
  <c r="X68" i="8"/>
  <c r="Z68" i="8" s="1"/>
  <c r="AI58" i="1"/>
  <c r="Y60" i="1"/>
  <c r="AC60" i="1" s="1"/>
  <c r="AG58" i="1"/>
  <c r="AD58" i="1"/>
  <c r="AC58" i="1"/>
  <c r="AB59" i="1"/>
  <c r="AF58" i="1"/>
  <c r="AH58" i="1"/>
  <c r="AB58" i="1"/>
  <c r="AG68" i="7"/>
  <c r="AB68" i="7"/>
  <c r="AE68" i="7"/>
  <c r="AC68" i="7"/>
  <c r="AI68" i="7"/>
  <c r="Z66" i="6"/>
  <c r="AF68" i="7"/>
  <c r="AD68" i="7"/>
  <c r="AH68" i="7"/>
  <c r="U71" i="7"/>
  <c r="W70" i="7"/>
  <c r="V70" i="7"/>
  <c r="X69" i="7"/>
  <c r="Z69" i="7" s="1"/>
  <c r="W68" i="6"/>
  <c r="V68" i="6"/>
  <c r="U69" i="6"/>
  <c r="AD65" i="6"/>
  <c r="AA65" i="6"/>
  <c r="X67" i="6"/>
  <c r="Z67" i="6" s="1"/>
  <c r="AE65" i="6"/>
  <c r="AH65" i="6"/>
  <c r="AG65" i="6"/>
  <c r="AF65" i="6"/>
  <c r="AI65" i="6"/>
  <c r="AB65" i="6"/>
  <c r="AF59" i="1"/>
  <c r="AG59" i="1"/>
  <c r="AD59" i="1"/>
  <c r="AE59" i="1"/>
  <c r="AA59" i="1"/>
  <c r="AC59" i="1"/>
  <c r="W61" i="1"/>
  <c r="X61" i="1" s="1"/>
  <c r="Z61" i="1" s="1"/>
  <c r="V61" i="1"/>
  <c r="U62" i="1"/>
  <c r="AH59" i="1"/>
  <c r="AD69" i="9" l="1"/>
  <c r="AH69" i="9"/>
  <c r="AA69" i="9"/>
  <c r="AB69" i="9"/>
  <c r="AE69" i="9"/>
  <c r="AG69" i="9"/>
  <c r="Y70" i="10"/>
  <c r="Z70" i="10"/>
  <c r="Z69" i="10"/>
  <c r="AH69" i="10" s="1"/>
  <c r="W71" i="10"/>
  <c r="V71" i="10"/>
  <c r="U72" i="10"/>
  <c r="AF69" i="9"/>
  <c r="AH60" i="1"/>
  <c r="AA60" i="1"/>
  <c r="AF60" i="1"/>
  <c r="AF70" i="9"/>
  <c r="AB70" i="9"/>
  <c r="AC70" i="9"/>
  <c r="AA70" i="9"/>
  <c r="X71" i="9"/>
  <c r="Z71" i="9" s="1"/>
  <c r="AE70" i="9"/>
  <c r="AI70" i="9"/>
  <c r="V72" i="9"/>
  <c r="W72" i="9"/>
  <c r="X72" i="9" s="1"/>
  <c r="U73" i="9"/>
  <c r="AH70" i="9"/>
  <c r="AG70" i="9"/>
  <c r="Y68" i="8"/>
  <c r="X69" i="8"/>
  <c r="Y69" i="8" s="1"/>
  <c r="W70" i="8"/>
  <c r="X70" i="8" s="1"/>
  <c r="Z70" i="8" s="1"/>
  <c r="V70" i="8"/>
  <c r="U71" i="8"/>
  <c r="AB60" i="1"/>
  <c r="AD60" i="1"/>
  <c r="AE60" i="1"/>
  <c r="AI60" i="1"/>
  <c r="AG60" i="1"/>
  <c r="AA66" i="6"/>
  <c r="AE66" i="6"/>
  <c r="AB66" i="6"/>
  <c r="AC66" i="6"/>
  <c r="AH66" i="6"/>
  <c r="AI66" i="6"/>
  <c r="AD66" i="6"/>
  <c r="AF66" i="6"/>
  <c r="AG66" i="6"/>
  <c r="Y69" i="7"/>
  <c r="V71" i="7"/>
  <c r="U72" i="7"/>
  <c r="W71" i="7"/>
  <c r="X71" i="7" s="1"/>
  <c r="X70" i="7"/>
  <c r="Z70" i="7" s="1"/>
  <c r="U70" i="6"/>
  <c r="W69" i="6"/>
  <c r="X69" i="6" s="1"/>
  <c r="V69" i="6"/>
  <c r="X68" i="6"/>
  <c r="Z68" i="6" s="1"/>
  <c r="Y67" i="6"/>
  <c r="Y61" i="1"/>
  <c r="W62" i="1"/>
  <c r="X62" i="1" s="1"/>
  <c r="Z62" i="1" s="1"/>
  <c r="U63" i="1"/>
  <c r="V62" i="1"/>
  <c r="X71" i="10" l="1"/>
  <c r="Z71" i="10" s="1"/>
  <c r="AG69" i="10"/>
  <c r="AA69" i="10"/>
  <c r="AD69" i="10"/>
  <c r="AI69" i="10"/>
  <c r="AB69" i="10"/>
  <c r="AE69" i="10"/>
  <c r="AC69" i="10"/>
  <c r="AH70" i="10"/>
  <c r="AG70" i="10"/>
  <c r="AB70" i="10"/>
  <c r="AI70" i="10"/>
  <c r="AA70" i="10"/>
  <c r="AF70" i="10"/>
  <c r="AD70" i="10"/>
  <c r="AC70" i="10"/>
  <c r="AE70" i="10"/>
  <c r="AF69" i="10"/>
  <c r="U73" i="10"/>
  <c r="W72" i="10"/>
  <c r="X72" i="10" s="1"/>
  <c r="V72" i="10"/>
  <c r="Z72" i="9"/>
  <c r="Y72" i="9"/>
  <c r="W73" i="9"/>
  <c r="U74" i="9"/>
  <c r="V73" i="9"/>
  <c r="Y71" i="9"/>
  <c r="Y70" i="8"/>
  <c r="AF70" i="8" s="1"/>
  <c r="AI68" i="8"/>
  <c r="AG68" i="8"/>
  <c r="AD68" i="8"/>
  <c r="AC68" i="8"/>
  <c r="AF68" i="8"/>
  <c r="AB68" i="8"/>
  <c r="AH68" i="8"/>
  <c r="AE68" i="8"/>
  <c r="AA68" i="8"/>
  <c r="Z69" i="8"/>
  <c r="AC69" i="8" s="1"/>
  <c r="U72" i="8"/>
  <c r="W71" i="8"/>
  <c r="V71" i="8"/>
  <c r="Y70" i="7"/>
  <c r="AD70" i="7" s="1"/>
  <c r="Y71" i="7"/>
  <c r="Z71" i="7"/>
  <c r="W72" i="7"/>
  <c r="X72" i="7" s="1"/>
  <c r="V72" i="7"/>
  <c r="U73" i="7"/>
  <c r="AF69" i="7"/>
  <c r="AE69" i="7"/>
  <c r="AG69" i="7"/>
  <c r="AI69" i="7"/>
  <c r="AH69" i="7"/>
  <c r="AD69" i="7"/>
  <c r="AB69" i="7"/>
  <c r="AA69" i="7"/>
  <c r="AC69" i="7"/>
  <c r="Y68" i="6"/>
  <c r="AF68" i="6" s="1"/>
  <c r="Y69" i="6"/>
  <c r="Z69" i="6"/>
  <c r="AI67" i="6"/>
  <c r="AE67" i="6"/>
  <c r="AH67" i="6"/>
  <c r="AG67" i="6"/>
  <c r="AB67" i="6"/>
  <c r="AD67" i="6"/>
  <c r="AC67" i="6"/>
  <c r="AF67" i="6"/>
  <c r="AA67" i="6"/>
  <c r="U71" i="6"/>
  <c r="W70" i="6"/>
  <c r="X70" i="6" s="1"/>
  <c r="Y70" i="6" s="1"/>
  <c r="V70" i="6"/>
  <c r="Y62" i="1"/>
  <c r="AD62" i="1" s="1"/>
  <c r="U64" i="1"/>
  <c r="V63" i="1"/>
  <c r="W63" i="1"/>
  <c r="AH61" i="1"/>
  <c r="AA61" i="1"/>
  <c r="AC61" i="1"/>
  <c r="AI61" i="1"/>
  <c r="AG61" i="1"/>
  <c r="AF61" i="1"/>
  <c r="AD61" i="1"/>
  <c r="AE61" i="1"/>
  <c r="AB61" i="1"/>
  <c r="AB68" i="6" l="1"/>
  <c r="Y71" i="10"/>
  <c r="AH72" i="9"/>
  <c r="Y72" i="10"/>
  <c r="Z72" i="10"/>
  <c r="U74" i="10"/>
  <c r="W73" i="10"/>
  <c r="V73" i="10"/>
  <c r="AE72" i="9"/>
  <c r="AB70" i="7"/>
  <c r="AG70" i="7"/>
  <c r="AC72" i="9"/>
  <c r="AF72" i="9"/>
  <c r="AD72" i="9"/>
  <c r="AG72" i="9"/>
  <c r="AB72" i="9"/>
  <c r="AI72" i="9"/>
  <c r="AA72" i="9"/>
  <c r="AE70" i="8"/>
  <c r="AC70" i="8"/>
  <c r="X73" i="9"/>
  <c r="Z73" i="9" s="1"/>
  <c r="AH71" i="9"/>
  <c r="AE71" i="9"/>
  <c r="AD71" i="9"/>
  <c r="AC71" i="9"/>
  <c r="AI71" i="9"/>
  <c r="AF71" i="9"/>
  <c r="AB71" i="9"/>
  <c r="AG71" i="9"/>
  <c r="AA71" i="9"/>
  <c r="U75" i="9"/>
  <c r="V74" i="9"/>
  <c r="W74" i="9"/>
  <c r="AH70" i="8"/>
  <c r="AI70" i="8"/>
  <c r="AG70" i="8"/>
  <c r="AB70" i="8"/>
  <c r="AA70" i="8"/>
  <c r="AD70" i="8"/>
  <c r="AE69" i="8"/>
  <c r="AI69" i="8"/>
  <c r="AF69" i="8"/>
  <c r="AG69" i="8"/>
  <c r="AH69" i="8"/>
  <c r="AD69" i="8"/>
  <c r="AB69" i="8"/>
  <c r="AA69" i="8"/>
  <c r="X71" i="8"/>
  <c r="U73" i="8"/>
  <c r="V72" i="8"/>
  <c r="W72" i="8"/>
  <c r="AE70" i="7"/>
  <c r="AC68" i="6"/>
  <c r="AA70" i="7"/>
  <c r="AC70" i="7"/>
  <c r="AI70" i="7"/>
  <c r="AD68" i="6"/>
  <c r="AE68" i="6"/>
  <c r="Z70" i="6"/>
  <c r="AA70" i="6" s="1"/>
  <c r="AA68" i="6"/>
  <c r="AI68" i="6"/>
  <c r="AH68" i="6"/>
  <c r="AG68" i="6"/>
  <c r="AH70" i="7"/>
  <c r="AF70" i="7"/>
  <c r="Y72" i="7"/>
  <c r="Z72" i="7"/>
  <c r="U74" i="7"/>
  <c r="W73" i="7"/>
  <c r="X73" i="7" s="1"/>
  <c r="V73" i="7"/>
  <c r="AF71" i="7"/>
  <c r="AH71" i="7"/>
  <c r="AG71" i="7"/>
  <c r="AB71" i="7"/>
  <c r="AD71" i="7"/>
  <c r="AC71" i="7"/>
  <c r="AI71" i="7"/>
  <c r="AE71" i="7"/>
  <c r="AA71" i="7"/>
  <c r="V71" i="6"/>
  <c r="U72" i="6"/>
  <c r="W71" i="6"/>
  <c r="AE69" i="6"/>
  <c r="AI69" i="6"/>
  <c r="AH69" i="6"/>
  <c r="AD69" i="6"/>
  <c r="AF69" i="6"/>
  <c r="AB69" i="6"/>
  <c r="AA69" i="6"/>
  <c r="AG69" i="6"/>
  <c r="AC69" i="6"/>
  <c r="AC62" i="1"/>
  <c r="AB62" i="1"/>
  <c r="X63" i="1"/>
  <c r="Z63" i="1" s="1"/>
  <c r="U65" i="1"/>
  <c r="V64" i="1"/>
  <c r="W64" i="1"/>
  <c r="X64" i="1" s="1"/>
  <c r="Z64" i="1" s="1"/>
  <c r="AA62" i="1"/>
  <c r="AI62" i="1"/>
  <c r="AH62" i="1"/>
  <c r="AF62" i="1"/>
  <c r="AG62" i="1"/>
  <c r="AE62" i="1"/>
  <c r="AF71" i="10" l="1"/>
  <c r="AD71" i="10"/>
  <c r="AI71" i="10"/>
  <c r="AH71" i="10"/>
  <c r="AB71" i="10"/>
  <c r="AE71" i="10"/>
  <c r="AC71" i="10"/>
  <c r="AG71" i="10"/>
  <c r="AA71" i="10"/>
  <c r="X73" i="10"/>
  <c r="Y73" i="10" s="1"/>
  <c r="AI72" i="10"/>
  <c r="AH72" i="10"/>
  <c r="AD72" i="10"/>
  <c r="AF72" i="10"/>
  <c r="AE72" i="10"/>
  <c r="AB72" i="10"/>
  <c r="AG72" i="10"/>
  <c r="AA72" i="10"/>
  <c r="AC72" i="10"/>
  <c r="V74" i="10"/>
  <c r="U75" i="10"/>
  <c r="W74" i="10"/>
  <c r="Y73" i="9"/>
  <c r="X74" i="9"/>
  <c r="Y74" i="9" s="1"/>
  <c r="V75" i="9"/>
  <c r="U76" i="9"/>
  <c r="W75" i="9"/>
  <c r="Z71" i="8"/>
  <c r="Y71" i="8"/>
  <c r="X72" i="8"/>
  <c r="Y72" i="8" s="1"/>
  <c r="V73" i="8"/>
  <c r="W73" i="8"/>
  <c r="X73" i="8" s="1"/>
  <c r="U74" i="8"/>
  <c r="AE70" i="6"/>
  <c r="AC70" i="6"/>
  <c r="AI70" i="6"/>
  <c r="AG70" i="6"/>
  <c r="AH70" i="6"/>
  <c r="AD70" i="6"/>
  <c r="AB70" i="6"/>
  <c r="AF70" i="6"/>
  <c r="Y63" i="1"/>
  <c r="AA63" i="1" s="1"/>
  <c r="Y73" i="7"/>
  <c r="Z73" i="7"/>
  <c r="U75" i="7"/>
  <c r="W74" i="7"/>
  <c r="V74" i="7"/>
  <c r="AE72" i="7"/>
  <c r="AD72" i="7"/>
  <c r="AA72" i="7"/>
  <c r="AB72" i="7"/>
  <c r="AF72" i="7"/>
  <c r="AI72" i="7"/>
  <c r="AH72" i="7"/>
  <c r="AC72" i="7"/>
  <c r="AG72" i="7"/>
  <c r="X71" i="6"/>
  <c r="Y71" i="6" s="1"/>
  <c r="W72" i="6"/>
  <c r="V72" i="6"/>
  <c r="U73" i="6"/>
  <c r="Y64" i="1"/>
  <c r="AD64" i="1" s="1"/>
  <c r="V65" i="1"/>
  <c r="W65" i="1"/>
  <c r="X65" i="1" s="1"/>
  <c r="Z65" i="1" s="1"/>
  <c r="U66" i="1"/>
  <c r="X74" i="10" l="1"/>
  <c r="Z74" i="10" s="1"/>
  <c r="Z73" i="10"/>
  <c r="AI73" i="10" s="1"/>
  <c r="W75" i="10"/>
  <c r="U76" i="10"/>
  <c r="V75" i="10"/>
  <c r="AC73" i="9"/>
  <c r="AF73" i="9"/>
  <c r="AG73" i="9"/>
  <c r="AE73" i="9"/>
  <c r="AD73" i="9"/>
  <c r="AA73" i="9"/>
  <c r="AI73" i="9"/>
  <c r="AB73" i="9"/>
  <c r="Z74" i="9"/>
  <c r="AA74" i="9" s="1"/>
  <c r="AH73" i="9"/>
  <c r="X75" i="9"/>
  <c r="Z75" i="9" s="1"/>
  <c r="V76" i="9"/>
  <c r="W76" i="9"/>
  <c r="U77" i="9"/>
  <c r="Y73" i="8"/>
  <c r="AF71" i="8"/>
  <c r="AB71" i="8"/>
  <c r="AI71" i="8"/>
  <c r="AE71" i="8"/>
  <c r="AC71" i="8"/>
  <c r="AH71" i="8"/>
  <c r="AG71" i="8"/>
  <c r="AA71" i="8"/>
  <c r="AD71" i="8"/>
  <c r="Z72" i="8"/>
  <c r="AG72" i="8" s="1"/>
  <c r="Z73" i="8"/>
  <c r="W74" i="8"/>
  <c r="V74" i="8"/>
  <c r="U75" i="8"/>
  <c r="AF63" i="1"/>
  <c r="AB63" i="1"/>
  <c r="AH63" i="1"/>
  <c r="AC63" i="1"/>
  <c r="AG63" i="1"/>
  <c r="AD63" i="1"/>
  <c r="AE63" i="1"/>
  <c r="AI63" i="1"/>
  <c r="Y65" i="1"/>
  <c r="AE65" i="1" s="1"/>
  <c r="V75" i="7"/>
  <c r="W75" i="7"/>
  <c r="X75" i="7" s="1"/>
  <c r="U76" i="7"/>
  <c r="X74" i="7"/>
  <c r="Z74" i="7" s="1"/>
  <c r="AB73" i="7"/>
  <c r="AA73" i="7"/>
  <c r="AC73" i="7"/>
  <c r="AH73" i="7"/>
  <c r="AI73" i="7"/>
  <c r="AD73" i="7"/>
  <c r="AF73" i="7"/>
  <c r="AE73" i="7"/>
  <c r="AG73" i="7"/>
  <c r="X72" i="6"/>
  <c r="Y72" i="6" s="1"/>
  <c r="Z71" i="6"/>
  <c r="AH71" i="6" s="1"/>
  <c r="U74" i="6"/>
  <c r="W73" i="6"/>
  <c r="X73" i="6" s="1"/>
  <c r="V73" i="6"/>
  <c r="AC64" i="1"/>
  <c r="AB64" i="1"/>
  <c r="V66" i="1"/>
  <c r="U67" i="1"/>
  <c r="W66" i="1"/>
  <c r="X66" i="1" s="1"/>
  <c r="Y66" i="1" s="1"/>
  <c r="AG64" i="1"/>
  <c r="AE64" i="1"/>
  <c r="AI64" i="1"/>
  <c r="AA64" i="1"/>
  <c r="AH64" i="1"/>
  <c r="AF64" i="1"/>
  <c r="Y74" i="10" l="1"/>
  <c r="AH73" i="10"/>
  <c r="X75" i="10"/>
  <c r="Y75" i="10" s="1"/>
  <c r="AD73" i="10"/>
  <c r="AA73" i="10"/>
  <c r="AF73" i="10"/>
  <c r="AB73" i="10"/>
  <c r="AE73" i="10"/>
  <c r="AG73" i="10"/>
  <c r="AC73" i="10"/>
  <c r="V76" i="10"/>
  <c r="W76" i="10"/>
  <c r="U77" i="10"/>
  <c r="AD74" i="9"/>
  <c r="AF74" i="9"/>
  <c r="AI74" i="9"/>
  <c r="X76" i="9"/>
  <c r="Y76" i="9" s="1"/>
  <c r="AH74" i="9"/>
  <c r="AE74" i="9"/>
  <c r="AC74" i="9"/>
  <c r="AB74" i="9"/>
  <c r="AG74" i="9"/>
  <c r="W77" i="9"/>
  <c r="U78" i="9"/>
  <c r="V77" i="9"/>
  <c r="Y75" i="9"/>
  <c r="AD72" i="8"/>
  <c r="AF72" i="8"/>
  <c r="AH72" i="8"/>
  <c r="AA72" i="8"/>
  <c r="X74" i="8"/>
  <c r="Y74" i="8" s="1"/>
  <c r="AB72" i="8"/>
  <c r="AC72" i="8"/>
  <c r="AG73" i="8"/>
  <c r="AB73" i="8"/>
  <c r="AD73" i="8"/>
  <c r="AF73" i="8"/>
  <c r="AH73" i="8"/>
  <c r="AI73" i="8"/>
  <c r="AA73" i="8"/>
  <c r="AC73" i="8"/>
  <c r="AE73" i="8"/>
  <c r="AI72" i="8"/>
  <c r="AE72" i="8"/>
  <c r="Z74" i="8"/>
  <c r="U76" i="8"/>
  <c r="W75" i="8"/>
  <c r="V75" i="8"/>
  <c r="Z72" i="6"/>
  <c r="AB72" i="6" s="1"/>
  <c r="AC65" i="1"/>
  <c r="AD65" i="1"/>
  <c r="AI65" i="1"/>
  <c r="AF65" i="1"/>
  <c r="AH65" i="1"/>
  <c r="AA65" i="1"/>
  <c r="AB65" i="1"/>
  <c r="AG65" i="1"/>
  <c r="Z75" i="7"/>
  <c r="Y75" i="7"/>
  <c r="W76" i="7"/>
  <c r="V76" i="7"/>
  <c r="U77" i="7"/>
  <c r="Y74" i="7"/>
  <c r="AD71" i="6"/>
  <c r="AB71" i="6"/>
  <c r="AA71" i="6"/>
  <c r="AE71" i="6"/>
  <c r="AC71" i="6"/>
  <c r="Z73" i="6"/>
  <c r="Y73" i="6"/>
  <c r="U75" i="6"/>
  <c r="W74" i="6"/>
  <c r="V74" i="6"/>
  <c r="AG71" i="6"/>
  <c r="AF71" i="6"/>
  <c r="AI71" i="6"/>
  <c r="V67" i="1"/>
  <c r="U68" i="1"/>
  <c r="W67" i="1"/>
  <c r="X67" i="1" s="1"/>
  <c r="Y67" i="1" s="1"/>
  <c r="Z66" i="1"/>
  <c r="AA66" i="1" s="1"/>
  <c r="AE74" i="10" l="1"/>
  <c r="AD74" i="10"/>
  <c r="AH74" i="10"/>
  <c r="AI74" i="10"/>
  <c r="AB74" i="10"/>
  <c r="AA74" i="10"/>
  <c r="AF74" i="10"/>
  <c r="AC74" i="10"/>
  <c r="AG74" i="10"/>
  <c r="X76" i="10"/>
  <c r="Y76" i="10" s="1"/>
  <c r="Z75" i="10"/>
  <c r="AA75" i="10" s="1"/>
  <c r="W77" i="10"/>
  <c r="X77" i="10" s="1"/>
  <c r="Z77" i="10" s="1"/>
  <c r="V77" i="10"/>
  <c r="U78" i="10"/>
  <c r="AF72" i="6"/>
  <c r="AA72" i="6"/>
  <c r="AH72" i="6"/>
  <c r="AE72" i="6"/>
  <c r="AG72" i="6"/>
  <c r="AD72" i="6"/>
  <c r="AI72" i="6"/>
  <c r="Z76" i="9"/>
  <c r="AH76" i="9" s="1"/>
  <c r="X77" i="9"/>
  <c r="Z77" i="9" s="1"/>
  <c r="U79" i="9"/>
  <c r="V78" i="9"/>
  <c r="W78" i="9"/>
  <c r="X78" i="9" s="1"/>
  <c r="AH75" i="9"/>
  <c r="AI75" i="9"/>
  <c r="AG75" i="9"/>
  <c r="AD75" i="9"/>
  <c r="AA75" i="9"/>
  <c r="AF75" i="9"/>
  <c r="AC75" i="9"/>
  <c r="AB75" i="9"/>
  <c r="AE75" i="9"/>
  <c r="AI74" i="8"/>
  <c r="AF74" i="8"/>
  <c r="AD74" i="8"/>
  <c r="AC74" i="8"/>
  <c r="AH74" i="8"/>
  <c r="AE74" i="8"/>
  <c r="AG74" i="8"/>
  <c r="AA74" i="8"/>
  <c r="AB74" i="8"/>
  <c r="W76" i="8"/>
  <c r="X76" i="8" s="1"/>
  <c r="V76" i="8"/>
  <c r="U77" i="8"/>
  <c r="X75" i="8"/>
  <c r="Z75" i="8" s="1"/>
  <c r="AC72" i="6"/>
  <c r="AC66" i="1"/>
  <c r="AD66" i="1"/>
  <c r="AB66" i="1"/>
  <c r="AG66" i="1"/>
  <c r="X76" i="7"/>
  <c r="Z76" i="7" s="1"/>
  <c r="U78" i="7"/>
  <c r="W77" i="7"/>
  <c r="X77" i="7" s="1"/>
  <c r="V77" i="7"/>
  <c r="AE74" i="7"/>
  <c r="AI74" i="7"/>
  <c r="AG74" i="7"/>
  <c r="AF74" i="7"/>
  <c r="AA74" i="7"/>
  <c r="AC74" i="7"/>
  <c r="AB74" i="7"/>
  <c r="AD74" i="7"/>
  <c r="AH74" i="7"/>
  <c r="AF75" i="7"/>
  <c r="AG75" i="7"/>
  <c r="AB75" i="7"/>
  <c r="AD75" i="7"/>
  <c r="AE75" i="7"/>
  <c r="AA75" i="7"/>
  <c r="AH75" i="7"/>
  <c r="AC75" i="7"/>
  <c r="AI75" i="7"/>
  <c r="X74" i="6"/>
  <c r="Z74" i="6" s="1"/>
  <c r="AH73" i="6"/>
  <c r="AF73" i="6"/>
  <c r="AE73" i="6"/>
  <c r="AG73" i="6"/>
  <c r="AB73" i="6"/>
  <c r="AA73" i="6"/>
  <c r="AC73" i="6"/>
  <c r="AI73" i="6"/>
  <c r="AD73" i="6"/>
  <c r="V75" i="6"/>
  <c r="W75" i="6"/>
  <c r="X75" i="6" s="1"/>
  <c r="U76" i="6"/>
  <c r="U69" i="1"/>
  <c r="V68" i="1"/>
  <c r="W68" i="1"/>
  <c r="X68" i="1" s="1"/>
  <c r="AF66" i="1"/>
  <c r="AI66" i="1"/>
  <c r="Z67" i="1"/>
  <c r="AE67" i="1" s="1"/>
  <c r="AE66" i="1"/>
  <c r="AH66" i="1"/>
  <c r="AG76" i="9" l="1"/>
  <c r="AF76" i="9"/>
  <c r="AE76" i="9"/>
  <c r="AD76" i="9"/>
  <c r="AG75" i="10"/>
  <c r="AC75" i="10"/>
  <c r="AD75" i="10"/>
  <c r="AF75" i="10"/>
  <c r="Z76" i="10"/>
  <c r="AB76" i="10" s="1"/>
  <c r="AB75" i="10"/>
  <c r="AI75" i="10"/>
  <c r="Y77" i="10"/>
  <c r="AH75" i="10"/>
  <c r="AE75" i="10"/>
  <c r="U79" i="10"/>
  <c r="W78" i="10"/>
  <c r="X78" i="10" s="1"/>
  <c r="V78" i="10"/>
  <c r="AI76" i="9"/>
  <c r="AA76" i="9"/>
  <c r="AB76" i="9"/>
  <c r="AD67" i="1"/>
  <c r="AC76" i="9"/>
  <c r="Y77" i="9"/>
  <c r="AF77" i="9" s="1"/>
  <c r="V79" i="9"/>
  <c r="W79" i="9"/>
  <c r="U80" i="9"/>
  <c r="Z78" i="9"/>
  <c r="Y78" i="9"/>
  <c r="Y76" i="8"/>
  <c r="Y75" i="8"/>
  <c r="Z76" i="8"/>
  <c r="U78" i="8"/>
  <c r="W77" i="8"/>
  <c r="V77" i="8"/>
  <c r="AC67" i="1"/>
  <c r="AF67" i="1"/>
  <c r="AB67" i="1"/>
  <c r="Z68" i="1"/>
  <c r="Y68" i="1"/>
  <c r="AI67" i="1"/>
  <c r="AA67" i="1"/>
  <c r="Y74" i="6"/>
  <c r="AD74" i="6" s="1"/>
  <c r="Y76" i="7"/>
  <c r="Y77" i="7"/>
  <c r="Z77" i="7"/>
  <c r="U79" i="7"/>
  <c r="W78" i="7"/>
  <c r="V78" i="7"/>
  <c r="W76" i="6"/>
  <c r="X76" i="6" s="1"/>
  <c r="V76" i="6"/>
  <c r="U77" i="6"/>
  <c r="Y75" i="6"/>
  <c r="Z75" i="6"/>
  <c r="AH67" i="1"/>
  <c r="AG67" i="1"/>
  <c r="V69" i="1"/>
  <c r="W69" i="1"/>
  <c r="X69" i="1" s="1"/>
  <c r="Z69" i="1" s="1"/>
  <c r="U70" i="1"/>
  <c r="AB68" i="1" l="1"/>
  <c r="AB77" i="9"/>
  <c r="AC76" i="10"/>
  <c r="AG76" i="10"/>
  <c r="AD76" i="10"/>
  <c r="AH76" i="10"/>
  <c r="AE76" i="10"/>
  <c r="AA76" i="10"/>
  <c r="AF76" i="10"/>
  <c r="AI76" i="10"/>
  <c r="Y78" i="10"/>
  <c r="AE77" i="10"/>
  <c r="AC77" i="10"/>
  <c r="AA77" i="10"/>
  <c r="AF77" i="10"/>
  <c r="AG77" i="10"/>
  <c r="AD77" i="10"/>
  <c r="AI77" i="10"/>
  <c r="AH77" i="10"/>
  <c r="AB77" i="10"/>
  <c r="Z78" i="10"/>
  <c r="U80" i="10"/>
  <c r="W79" i="10"/>
  <c r="V79" i="10"/>
  <c r="AA77" i="9"/>
  <c r="AC74" i="6"/>
  <c r="Y69" i="1"/>
  <c r="AF69" i="1" s="1"/>
  <c r="AG77" i="9"/>
  <c r="AC77" i="9"/>
  <c r="AE77" i="9"/>
  <c r="AI77" i="9"/>
  <c r="AH77" i="9"/>
  <c r="AD77" i="9"/>
  <c r="X79" i="9"/>
  <c r="Y79" i="9" s="1"/>
  <c r="AD78" i="9"/>
  <c r="AA78" i="9"/>
  <c r="AG78" i="9"/>
  <c r="AC78" i="9"/>
  <c r="AB78" i="9"/>
  <c r="AH78" i="9"/>
  <c r="AF78" i="9"/>
  <c r="AI78" i="9"/>
  <c r="AE78" i="9"/>
  <c r="V80" i="9"/>
  <c r="W80" i="9"/>
  <c r="X80" i="9" s="1"/>
  <c r="Y80" i="9" s="1"/>
  <c r="U81" i="9"/>
  <c r="AE75" i="8"/>
  <c r="AC75" i="8"/>
  <c r="AH75" i="8"/>
  <c r="AF75" i="8"/>
  <c r="AB75" i="8"/>
  <c r="AI75" i="8"/>
  <c r="AA75" i="8"/>
  <c r="AD75" i="8"/>
  <c r="AG75" i="8"/>
  <c r="AE76" i="8"/>
  <c r="AH76" i="8"/>
  <c r="AG76" i="8"/>
  <c r="AF76" i="8"/>
  <c r="AC76" i="8"/>
  <c r="AD76" i="8"/>
  <c r="AA76" i="8"/>
  <c r="AI76" i="8"/>
  <c r="AB76" i="8"/>
  <c r="U79" i="8"/>
  <c r="W78" i="8"/>
  <c r="X78" i="8" s="1"/>
  <c r="V78" i="8"/>
  <c r="X77" i="8"/>
  <c r="Y77" i="8" s="1"/>
  <c r="AE74" i="6"/>
  <c r="AI74" i="6"/>
  <c r="AG74" i="6"/>
  <c r="AB74" i="6"/>
  <c r="AH74" i="6"/>
  <c r="AA74" i="6"/>
  <c r="AF74" i="6"/>
  <c r="AE68" i="1"/>
  <c r="AI68" i="1"/>
  <c r="AG68" i="1"/>
  <c r="AF68" i="1"/>
  <c r="AD68" i="1"/>
  <c r="AA68" i="1"/>
  <c r="AC68" i="1"/>
  <c r="AH68" i="1"/>
  <c r="AG76" i="7"/>
  <c r="AH76" i="7"/>
  <c r="AC76" i="7"/>
  <c r="AE76" i="7"/>
  <c r="AA76" i="7"/>
  <c r="AB76" i="7"/>
  <c r="AD76" i="7"/>
  <c r="AI76" i="7"/>
  <c r="AF76" i="7"/>
  <c r="V79" i="7"/>
  <c r="U80" i="7"/>
  <c r="W79" i="7"/>
  <c r="X79" i="7" s="1"/>
  <c r="X78" i="7"/>
  <c r="Y78" i="7" s="1"/>
  <c r="AG77" i="7"/>
  <c r="AI77" i="7"/>
  <c r="AH77" i="7"/>
  <c r="AD77" i="7"/>
  <c r="AF77" i="7"/>
  <c r="AE77" i="7"/>
  <c r="AB77" i="7"/>
  <c r="AA77" i="7"/>
  <c r="AC77" i="7"/>
  <c r="Y76" i="6"/>
  <c r="Z76" i="6"/>
  <c r="AH75" i="6"/>
  <c r="AG75" i="6"/>
  <c r="AB75" i="6"/>
  <c r="AE75" i="6"/>
  <c r="AD75" i="6"/>
  <c r="AC75" i="6"/>
  <c r="AI75" i="6"/>
  <c r="AA75" i="6"/>
  <c r="AF75" i="6"/>
  <c r="U78" i="6"/>
  <c r="W77" i="6"/>
  <c r="V77" i="6"/>
  <c r="AI69" i="1"/>
  <c r="U71" i="1"/>
  <c r="V70" i="1"/>
  <c r="W70" i="1"/>
  <c r="AE69" i="1"/>
  <c r="AD69" i="1"/>
  <c r="AB69" i="1"/>
  <c r="AG69" i="1" l="1"/>
  <c r="AH69" i="1"/>
  <c r="X79" i="10"/>
  <c r="Z79" i="10" s="1"/>
  <c r="AH78" i="10"/>
  <c r="AC78" i="10"/>
  <c r="AB78" i="10"/>
  <c r="AA78" i="10"/>
  <c r="AE78" i="10"/>
  <c r="AI78" i="10"/>
  <c r="AG78" i="10"/>
  <c r="AF78" i="10"/>
  <c r="AD78" i="10"/>
  <c r="V80" i="10"/>
  <c r="U81" i="10"/>
  <c r="W80" i="10"/>
  <c r="X80" i="10" s="1"/>
  <c r="Y80" i="10" s="1"/>
  <c r="AC69" i="1"/>
  <c r="AA69" i="1"/>
  <c r="Z80" i="9"/>
  <c r="AC80" i="9" s="1"/>
  <c r="Z79" i="9"/>
  <c r="W81" i="9"/>
  <c r="X81" i="9" s="1"/>
  <c r="Y81" i="9" s="1"/>
  <c r="U82" i="9"/>
  <c r="V81" i="9"/>
  <c r="Y78" i="8"/>
  <c r="Z78" i="8"/>
  <c r="V79" i="8"/>
  <c r="W79" i="8"/>
  <c r="U80" i="8"/>
  <c r="Z77" i="8"/>
  <c r="AG77" i="8" s="1"/>
  <c r="Z78" i="7"/>
  <c r="AA78" i="7" s="1"/>
  <c r="AI76" i="6"/>
  <c r="AD76" i="6"/>
  <c r="AA76" i="6"/>
  <c r="Z79" i="7"/>
  <c r="Y79" i="7"/>
  <c r="W80" i="7"/>
  <c r="X80" i="7" s="1"/>
  <c r="Y80" i="7" s="1"/>
  <c r="V80" i="7"/>
  <c r="U81" i="7"/>
  <c r="AG76" i="6"/>
  <c r="AC76" i="6"/>
  <c r="U79" i="6"/>
  <c r="W78" i="6"/>
  <c r="V78" i="6"/>
  <c r="X77" i="6"/>
  <c r="Z77" i="6" s="1"/>
  <c r="AE76" i="6"/>
  <c r="AH76" i="6"/>
  <c r="AB76" i="6"/>
  <c r="AF76" i="6"/>
  <c r="X70" i="1"/>
  <c r="Y70" i="1" s="1"/>
  <c r="V71" i="1"/>
  <c r="W71" i="1"/>
  <c r="U72" i="1"/>
  <c r="Z80" i="10" l="1"/>
  <c r="AD80" i="10" s="1"/>
  <c r="Y79" i="10"/>
  <c r="AG80" i="10"/>
  <c r="AB80" i="10"/>
  <c r="AA80" i="10"/>
  <c r="AI80" i="10"/>
  <c r="AF80" i="10"/>
  <c r="AH80" i="10"/>
  <c r="AC80" i="10"/>
  <c r="W81" i="10"/>
  <c r="X81" i="10" s="1"/>
  <c r="Y81" i="10" s="1"/>
  <c r="U82" i="10"/>
  <c r="V81" i="10"/>
  <c r="AI80" i="9"/>
  <c r="AA80" i="9"/>
  <c r="AF78" i="7"/>
  <c r="AC78" i="7"/>
  <c r="AH78" i="7"/>
  <c r="AB78" i="7"/>
  <c r="AH80" i="9"/>
  <c r="AE80" i="9"/>
  <c r="AG80" i="9"/>
  <c r="AF80" i="9"/>
  <c r="AB80" i="9"/>
  <c r="AF79" i="9"/>
  <c r="AE79" i="9"/>
  <c r="AC79" i="9"/>
  <c r="AA79" i="9"/>
  <c r="AB79" i="9"/>
  <c r="AG79" i="9"/>
  <c r="Z81" i="9"/>
  <c r="AE81" i="9" s="1"/>
  <c r="AD79" i="9"/>
  <c r="AD80" i="9"/>
  <c r="AH79" i="9"/>
  <c r="AI79" i="9"/>
  <c r="AC81" i="9"/>
  <c r="U83" i="9"/>
  <c r="W82" i="9"/>
  <c r="V82" i="9"/>
  <c r="AI77" i="8"/>
  <c r="AF77" i="8"/>
  <c r="AH77" i="8"/>
  <c r="AB77" i="8"/>
  <c r="AE77" i="8"/>
  <c r="AD77" i="8"/>
  <c r="AF78" i="8"/>
  <c r="AC78" i="8"/>
  <c r="AI78" i="8"/>
  <c r="AB78" i="8"/>
  <c r="AA78" i="8"/>
  <c r="AH78" i="8"/>
  <c r="AD78" i="8"/>
  <c r="AG78" i="8"/>
  <c r="AE78" i="8"/>
  <c r="AC77" i="8"/>
  <c r="AA77" i="8"/>
  <c r="X79" i="8"/>
  <c r="Y79" i="8" s="1"/>
  <c r="W80" i="8"/>
  <c r="V80" i="8"/>
  <c r="U81" i="8"/>
  <c r="AG78" i="7"/>
  <c r="AD78" i="7"/>
  <c r="AI78" i="7"/>
  <c r="Z70" i="1"/>
  <c r="AH70" i="1" s="1"/>
  <c r="AE78" i="7"/>
  <c r="X78" i="6"/>
  <c r="Y78" i="6" s="1"/>
  <c r="Z80" i="7"/>
  <c r="AD80" i="7" s="1"/>
  <c r="AF79" i="7"/>
  <c r="AA79" i="7"/>
  <c r="AH79" i="7"/>
  <c r="AG79" i="7"/>
  <c r="AB79" i="7"/>
  <c r="AD79" i="7"/>
  <c r="AC79" i="7"/>
  <c r="AI79" i="7"/>
  <c r="AE79" i="7"/>
  <c r="U82" i="7"/>
  <c r="W81" i="7"/>
  <c r="V81" i="7"/>
  <c r="Y77" i="6"/>
  <c r="V79" i="6"/>
  <c r="U80" i="6"/>
  <c r="W79" i="6"/>
  <c r="X71" i="1"/>
  <c r="Y71" i="1" s="1"/>
  <c r="AA70" i="1"/>
  <c r="U73" i="1"/>
  <c r="V72" i="1"/>
  <c r="W72" i="1"/>
  <c r="X72" i="1" s="1"/>
  <c r="AC70" i="1" l="1"/>
  <c r="AB81" i="9"/>
  <c r="AH81" i="9"/>
  <c r="AG81" i="9"/>
  <c r="AE80" i="10"/>
  <c r="AB79" i="10"/>
  <c r="AD79" i="10"/>
  <c r="AI79" i="10"/>
  <c r="AH79" i="10"/>
  <c r="AE79" i="10"/>
  <c r="AF79" i="10"/>
  <c r="AC79" i="10"/>
  <c r="AG79" i="10"/>
  <c r="AA79" i="10"/>
  <c r="Z81" i="10"/>
  <c r="AB81" i="10" s="1"/>
  <c r="U83" i="10"/>
  <c r="V82" i="10"/>
  <c r="W82" i="10"/>
  <c r="X82" i="10" s="1"/>
  <c r="Z82" i="10" s="1"/>
  <c r="AD81" i="9"/>
  <c r="AE70" i="1"/>
  <c r="AA81" i="9"/>
  <c r="AF81" i="9"/>
  <c r="AI81" i="9"/>
  <c r="X82" i="9"/>
  <c r="Y82" i="9" s="1"/>
  <c r="V83" i="9"/>
  <c r="U84" i="9"/>
  <c r="W83" i="9"/>
  <c r="Z79" i="8"/>
  <c r="AF79" i="8" s="1"/>
  <c r="AD79" i="8"/>
  <c r="AI79" i="8"/>
  <c r="X80" i="8"/>
  <c r="Y80" i="8" s="1"/>
  <c r="U82" i="8"/>
  <c r="W81" i="8"/>
  <c r="X81" i="8" s="1"/>
  <c r="V81" i="8"/>
  <c r="AF70" i="1"/>
  <c r="AG70" i="1"/>
  <c r="AD70" i="1"/>
  <c r="AB70" i="1"/>
  <c r="AI70" i="1"/>
  <c r="Z71" i="1"/>
  <c r="AG71" i="1" s="1"/>
  <c r="Z78" i="6"/>
  <c r="AI78" i="6" s="1"/>
  <c r="AI80" i="7"/>
  <c r="AF80" i="7"/>
  <c r="AG80" i="7"/>
  <c r="AH80" i="7"/>
  <c r="AC80" i="7"/>
  <c r="AB80" i="7"/>
  <c r="AE80" i="7"/>
  <c r="X81" i="7"/>
  <c r="Z81" i="7" s="1"/>
  <c r="AA80" i="7"/>
  <c r="U83" i="7"/>
  <c r="W82" i="7"/>
  <c r="V82" i="7"/>
  <c r="AF77" i="6"/>
  <c r="AE77" i="6"/>
  <c r="AD77" i="6"/>
  <c r="AA77" i="6"/>
  <c r="AI77" i="6"/>
  <c r="AB77" i="6"/>
  <c r="AG77" i="6"/>
  <c r="AC77" i="6"/>
  <c r="AH77" i="6"/>
  <c r="X79" i="6"/>
  <c r="Z79" i="6" s="1"/>
  <c r="W80" i="6"/>
  <c r="V80" i="6"/>
  <c r="U81" i="6"/>
  <c r="Y72" i="1"/>
  <c r="Z72" i="1"/>
  <c r="U74" i="1"/>
  <c r="W73" i="1"/>
  <c r="X73" i="1" s="1"/>
  <c r="Z73" i="1" s="1"/>
  <c r="V73" i="1"/>
  <c r="Y82" i="10" l="1"/>
  <c r="AB82" i="10" s="1"/>
  <c r="AA81" i="10"/>
  <c r="AI81" i="10"/>
  <c r="AH81" i="10"/>
  <c r="AF81" i="10"/>
  <c r="AD82" i="10"/>
  <c r="AD81" i="10"/>
  <c r="AG81" i="10"/>
  <c r="AE81" i="10"/>
  <c r="AC81" i="10"/>
  <c r="W83" i="10"/>
  <c r="U84" i="10"/>
  <c r="V83" i="10"/>
  <c r="AE79" i="8"/>
  <c r="AC79" i="8"/>
  <c r="AB79" i="8"/>
  <c r="AD71" i="1"/>
  <c r="Z82" i="9"/>
  <c r="AC82" i="9" s="1"/>
  <c r="X83" i="9"/>
  <c r="Y83" i="9" s="1"/>
  <c r="AE82" i="9"/>
  <c r="AG82" i="9"/>
  <c r="V84" i="9"/>
  <c r="W84" i="9"/>
  <c r="U85" i="9"/>
  <c r="Y81" i="8"/>
  <c r="AG79" i="8"/>
  <c r="AH79" i="8"/>
  <c r="AA79" i="8"/>
  <c r="Z80" i="8"/>
  <c r="AG80" i="8" s="1"/>
  <c r="Z81" i="8"/>
  <c r="U83" i="8"/>
  <c r="V82" i="8"/>
  <c r="W82" i="8"/>
  <c r="AA71" i="1"/>
  <c r="AC71" i="1"/>
  <c r="AB71" i="1"/>
  <c r="AC72" i="1"/>
  <c r="AE71" i="1"/>
  <c r="AF71" i="1"/>
  <c r="AH71" i="1"/>
  <c r="AI71" i="1"/>
  <c r="AD72" i="1"/>
  <c r="Y79" i="6"/>
  <c r="AE79" i="6" s="1"/>
  <c r="AC78" i="6"/>
  <c r="AG78" i="6"/>
  <c r="AB78" i="6"/>
  <c r="AD78" i="6"/>
  <c r="AH78" i="6"/>
  <c r="AA78" i="6"/>
  <c r="AE78" i="6"/>
  <c r="AF78" i="6"/>
  <c r="Y81" i="7"/>
  <c r="AF81" i="7" s="1"/>
  <c r="V83" i="7"/>
  <c r="W83" i="7"/>
  <c r="X83" i="7" s="1"/>
  <c r="U84" i="7"/>
  <c r="X82" i="7"/>
  <c r="Z82" i="7" s="1"/>
  <c r="X80" i="6"/>
  <c r="Y80" i="6" s="1"/>
  <c r="U82" i="6"/>
  <c r="W81" i="6"/>
  <c r="V81" i="6"/>
  <c r="AB72" i="1"/>
  <c r="W74" i="1"/>
  <c r="U75" i="1"/>
  <c r="V74" i="1"/>
  <c r="Y73" i="1"/>
  <c r="AB73" i="1" s="1"/>
  <c r="AI72" i="1"/>
  <c r="AH72" i="1"/>
  <c r="AG72" i="1"/>
  <c r="AF72" i="1"/>
  <c r="AE72" i="1"/>
  <c r="AA72" i="1"/>
  <c r="AA81" i="8" l="1"/>
  <c r="AA79" i="6"/>
  <c r="AD82" i="9"/>
  <c r="AF82" i="9"/>
  <c r="AB82" i="9"/>
  <c r="AA82" i="9"/>
  <c r="AI82" i="10"/>
  <c r="AE82" i="10"/>
  <c r="AF82" i="10"/>
  <c r="AH82" i="10"/>
  <c r="AC82" i="10"/>
  <c r="AA82" i="10"/>
  <c r="AG82" i="10"/>
  <c r="X83" i="10"/>
  <c r="Y83" i="10" s="1"/>
  <c r="V84" i="10"/>
  <c r="W84" i="10"/>
  <c r="U85" i="10"/>
  <c r="AI82" i="9"/>
  <c r="AH82" i="9"/>
  <c r="AI80" i="8"/>
  <c r="AH80" i="8"/>
  <c r="AC79" i="6"/>
  <c r="AG79" i="6"/>
  <c r="AI79" i="6"/>
  <c r="AF79" i="6"/>
  <c r="AE81" i="8"/>
  <c r="AG81" i="8"/>
  <c r="Z83" i="9"/>
  <c r="AA83" i="9" s="1"/>
  <c r="X84" i="9"/>
  <c r="Y84" i="9" s="1"/>
  <c r="W85" i="9"/>
  <c r="U86" i="9"/>
  <c r="V85" i="9"/>
  <c r="AB81" i="8"/>
  <c r="AB80" i="8"/>
  <c r="AD81" i="8"/>
  <c r="AI81" i="8"/>
  <c r="AD80" i="8"/>
  <c r="AF81" i="8"/>
  <c r="AH81" i="8"/>
  <c r="AE80" i="8"/>
  <c r="AA80" i="8"/>
  <c r="AC81" i="8"/>
  <c r="AF80" i="8"/>
  <c r="AC80" i="8"/>
  <c r="X82" i="8"/>
  <c r="Y82" i="8" s="1"/>
  <c r="V83" i="8"/>
  <c r="U84" i="8"/>
  <c r="W83" i="8"/>
  <c r="X83" i="8" s="1"/>
  <c r="AB81" i="7"/>
  <c r="AH81" i="7"/>
  <c r="AB79" i="6"/>
  <c r="AH79" i="6"/>
  <c r="AD79" i="6"/>
  <c r="AC81" i="7"/>
  <c r="Y82" i="7"/>
  <c r="AE82" i="7" s="1"/>
  <c r="AI81" i="7"/>
  <c r="AG81" i="7"/>
  <c r="AE81" i="7"/>
  <c r="AD81" i="7"/>
  <c r="AA81" i="7"/>
  <c r="Z83" i="7"/>
  <c r="Y83" i="7"/>
  <c r="AC82" i="7"/>
  <c r="AG82" i="7"/>
  <c r="W84" i="7"/>
  <c r="V84" i="7"/>
  <c r="U85" i="7"/>
  <c r="Z80" i="6"/>
  <c r="AI80" i="6" s="1"/>
  <c r="X81" i="6"/>
  <c r="Y81" i="6" s="1"/>
  <c r="U83" i="6"/>
  <c r="W82" i="6"/>
  <c r="V82" i="6"/>
  <c r="AD73" i="1"/>
  <c r="U76" i="1"/>
  <c r="V75" i="1"/>
  <c r="W75" i="1"/>
  <c r="X75" i="1" s="1"/>
  <c r="Y75" i="1" s="1"/>
  <c r="AC73" i="1"/>
  <c r="AF73" i="1"/>
  <c r="AG73" i="1"/>
  <c r="AH73" i="1"/>
  <c r="AA73" i="1"/>
  <c r="AI73" i="1"/>
  <c r="AE73" i="1"/>
  <c r="X74" i="1"/>
  <c r="Y74" i="1" s="1"/>
  <c r="Z75" i="1" l="1"/>
  <c r="AE75" i="1" s="1"/>
  <c r="X84" i="10"/>
  <c r="Y84" i="10" s="1"/>
  <c r="Z83" i="10"/>
  <c r="AC83" i="10" s="1"/>
  <c r="W85" i="10"/>
  <c r="X85" i="10" s="1"/>
  <c r="Z85" i="10" s="1"/>
  <c r="U86" i="10"/>
  <c r="V85" i="10"/>
  <c r="AB83" i="9"/>
  <c r="AG83" i="9"/>
  <c r="AF83" i="9"/>
  <c r="AI83" i="9"/>
  <c r="AD83" i="9"/>
  <c r="AH83" i="9"/>
  <c r="AC83" i="9"/>
  <c r="Z84" i="9"/>
  <c r="AF84" i="9" s="1"/>
  <c r="X85" i="9"/>
  <c r="Z85" i="9" s="1"/>
  <c r="AE83" i="9"/>
  <c r="U87" i="9"/>
  <c r="W86" i="9"/>
  <c r="X86" i="9" s="1"/>
  <c r="Z86" i="9" s="1"/>
  <c r="V86" i="9"/>
  <c r="Y83" i="8"/>
  <c r="W84" i="8"/>
  <c r="X84" i="8" s="1"/>
  <c r="V84" i="8"/>
  <c r="U85" i="8"/>
  <c r="Z83" i="8"/>
  <c r="Z82" i="8"/>
  <c r="AB82" i="8" s="1"/>
  <c r="AA82" i="7"/>
  <c r="AB82" i="7"/>
  <c r="AF82" i="7"/>
  <c r="AI82" i="7"/>
  <c r="AH82" i="7"/>
  <c r="AD82" i="7"/>
  <c r="AC75" i="1"/>
  <c r="AD75" i="1"/>
  <c r="AI75" i="1"/>
  <c r="Z74" i="1"/>
  <c r="AE74" i="1" s="1"/>
  <c r="X84" i="7"/>
  <c r="Z84" i="7" s="1"/>
  <c r="W85" i="7"/>
  <c r="X85" i="7" s="1"/>
  <c r="U86" i="7"/>
  <c r="V85" i="7"/>
  <c r="AF83" i="7"/>
  <c r="AG83" i="7"/>
  <c r="AD83" i="7"/>
  <c r="AE83" i="7"/>
  <c r="AA83" i="7"/>
  <c r="AH83" i="7"/>
  <c r="AB83" i="7"/>
  <c r="AC83" i="7"/>
  <c r="AI83" i="7"/>
  <c r="AE80" i="6"/>
  <c r="AB80" i="6"/>
  <c r="AC80" i="6"/>
  <c r="AF80" i="6"/>
  <c r="AA80" i="6"/>
  <c r="AH80" i="6"/>
  <c r="AD80" i="6"/>
  <c r="AG80" i="6"/>
  <c r="V83" i="6"/>
  <c r="W83" i="6"/>
  <c r="U84" i="6"/>
  <c r="X82" i="6"/>
  <c r="Y82" i="6" s="1"/>
  <c r="Z81" i="6"/>
  <c r="AB81" i="6" s="1"/>
  <c r="AB75" i="1"/>
  <c r="AH75" i="1"/>
  <c r="AF75" i="1"/>
  <c r="AG75" i="1"/>
  <c r="W76" i="1"/>
  <c r="X76" i="1" s="1"/>
  <c r="Y76" i="1" s="1"/>
  <c r="U77" i="1"/>
  <c r="V76" i="1"/>
  <c r="AA75" i="1"/>
  <c r="AA83" i="10" l="1"/>
  <c r="AH83" i="10"/>
  <c r="AF83" i="10"/>
  <c r="AI83" i="10"/>
  <c r="AE83" i="10"/>
  <c r="Y85" i="10"/>
  <c r="Z84" i="10"/>
  <c r="AD84" i="10" s="1"/>
  <c r="AB83" i="10"/>
  <c r="AG83" i="10"/>
  <c r="AD83" i="10"/>
  <c r="U87" i="10"/>
  <c r="V86" i="10"/>
  <c r="W86" i="10"/>
  <c r="X86" i="10" s="1"/>
  <c r="AH84" i="9"/>
  <c r="AD83" i="8"/>
  <c r="AI84" i="9"/>
  <c r="AC84" i="9"/>
  <c r="Y85" i="9"/>
  <c r="AE84" i="9"/>
  <c r="AB84" i="9"/>
  <c r="AA84" i="9"/>
  <c r="AD84" i="9"/>
  <c r="AG84" i="9"/>
  <c r="Y86" i="9"/>
  <c r="V87" i="9"/>
  <c r="W87" i="9"/>
  <c r="U88" i="9"/>
  <c r="AG82" i="8"/>
  <c r="AA83" i="8"/>
  <c r="AF83" i="8"/>
  <c r="Y84" i="8"/>
  <c r="AH83" i="8"/>
  <c r="AA82" i="8"/>
  <c r="AB83" i="8"/>
  <c r="AI83" i="8"/>
  <c r="AE83" i="8"/>
  <c r="AC82" i="8"/>
  <c r="AH82" i="8"/>
  <c r="AI82" i="8"/>
  <c r="AC83" i="8"/>
  <c r="AE82" i="8"/>
  <c r="AG83" i="8"/>
  <c r="AF82" i="8"/>
  <c r="AD82" i="8"/>
  <c r="Z84" i="8"/>
  <c r="U86" i="8"/>
  <c r="W85" i="8"/>
  <c r="X85" i="8" s="1"/>
  <c r="Y85" i="8" s="1"/>
  <c r="V85" i="8"/>
  <c r="AC74" i="1"/>
  <c r="AG74" i="1"/>
  <c r="AF74" i="1"/>
  <c r="AA74" i="1"/>
  <c r="AI74" i="1"/>
  <c r="AH74" i="1"/>
  <c r="AD74" i="1"/>
  <c r="AB74" i="1"/>
  <c r="Y84" i="7"/>
  <c r="AC84" i="7" s="1"/>
  <c r="Y85" i="7"/>
  <c r="Z85" i="7"/>
  <c r="W86" i="7"/>
  <c r="X86" i="7"/>
  <c r="Y86" i="7" s="1"/>
  <c r="V86" i="7"/>
  <c r="U87" i="7"/>
  <c r="Z82" i="6"/>
  <c r="AH82" i="6" s="1"/>
  <c r="AE81" i="6"/>
  <c r="AA81" i="6"/>
  <c r="W84" i="6"/>
  <c r="V84" i="6"/>
  <c r="U85" i="6"/>
  <c r="X83" i="6"/>
  <c r="Z83" i="6" s="1"/>
  <c r="AH81" i="6"/>
  <c r="AG81" i="6"/>
  <c r="AI81" i="6"/>
  <c r="AC81" i="6"/>
  <c r="AF81" i="6"/>
  <c r="AD81" i="6"/>
  <c r="V77" i="1"/>
  <c r="W77" i="1"/>
  <c r="X77" i="1" s="1"/>
  <c r="Z77" i="1" s="1"/>
  <c r="U78" i="1"/>
  <c r="Z76" i="1"/>
  <c r="AI76" i="1" s="1"/>
  <c r="AE84" i="7" l="1"/>
  <c r="AI84" i="7"/>
  <c r="AG84" i="7"/>
  <c r="AB84" i="7"/>
  <c r="Z86" i="10"/>
  <c r="AE84" i="10"/>
  <c r="AA84" i="10"/>
  <c r="AF84" i="10"/>
  <c r="AG84" i="10"/>
  <c r="Y86" i="10"/>
  <c r="AC85" i="10"/>
  <c r="AI85" i="10"/>
  <c r="AD85" i="10"/>
  <c r="AG85" i="10"/>
  <c r="AA85" i="10"/>
  <c r="AB85" i="10"/>
  <c r="AF85" i="10"/>
  <c r="AE85" i="10"/>
  <c r="AH85" i="10"/>
  <c r="AB84" i="10"/>
  <c r="AC84" i="10"/>
  <c r="AH84" i="10"/>
  <c r="AI84" i="10"/>
  <c r="V87" i="10"/>
  <c r="W87" i="10"/>
  <c r="X87" i="10" s="1"/>
  <c r="U88" i="10"/>
  <c r="AE85" i="7"/>
  <c r="AH84" i="7"/>
  <c r="AF84" i="7"/>
  <c r="AB85" i="7"/>
  <c r="AD84" i="7"/>
  <c r="AA84" i="7"/>
  <c r="AB85" i="9"/>
  <c r="AD85" i="9"/>
  <c r="AC85" i="9"/>
  <c r="AG85" i="9"/>
  <c r="AI85" i="9"/>
  <c r="AF85" i="9"/>
  <c r="AA85" i="9"/>
  <c r="AE85" i="9"/>
  <c r="AH85" i="9"/>
  <c r="X87" i="9"/>
  <c r="Z87" i="9" s="1"/>
  <c r="V88" i="9"/>
  <c r="W88" i="9"/>
  <c r="U89" i="9"/>
  <c r="AE86" i="9"/>
  <c r="AA86" i="9"/>
  <c r="AG86" i="9"/>
  <c r="AF86" i="9"/>
  <c r="AD86" i="9"/>
  <c r="AB86" i="9"/>
  <c r="AI86" i="9"/>
  <c r="AH86" i="9"/>
  <c r="AC86" i="9"/>
  <c r="AG84" i="8"/>
  <c r="AB84" i="8"/>
  <c r="AA84" i="8"/>
  <c r="AI84" i="8"/>
  <c r="AF84" i="8"/>
  <c r="AE84" i="8"/>
  <c r="AH84" i="8"/>
  <c r="AD84" i="8"/>
  <c r="AC84" i="8"/>
  <c r="Z85" i="8"/>
  <c r="AF85" i="8" s="1"/>
  <c r="U87" i="8"/>
  <c r="W86" i="8"/>
  <c r="V86" i="8"/>
  <c r="Y77" i="1"/>
  <c r="AE77" i="1" s="1"/>
  <c r="AF85" i="7"/>
  <c r="AD85" i="7"/>
  <c r="AC85" i="7"/>
  <c r="AG85" i="7"/>
  <c r="AH85" i="7"/>
  <c r="X84" i="6"/>
  <c r="Y84" i="6" s="1"/>
  <c r="Z86" i="7"/>
  <c r="AG86" i="7" s="1"/>
  <c r="AA85" i="7"/>
  <c r="AI85" i="7"/>
  <c r="U88" i="7"/>
  <c r="W87" i="7"/>
  <c r="X87" i="7" s="1"/>
  <c r="V87" i="7"/>
  <c r="Y83" i="6"/>
  <c r="AC83" i="6" s="1"/>
  <c r="AB82" i="6"/>
  <c r="AE82" i="6"/>
  <c r="AF82" i="6"/>
  <c r="AG82" i="6"/>
  <c r="AA82" i="6"/>
  <c r="AC82" i="6"/>
  <c r="U86" i="6"/>
  <c r="W85" i="6"/>
  <c r="X85" i="6" s="1"/>
  <c r="V85" i="6"/>
  <c r="AD82" i="6"/>
  <c r="AI82" i="6"/>
  <c r="AG76" i="1"/>
  <c r="W78" i="1"/>
  <c r="V78" i="1"/>
  <c r="U79" i="1"/>
  <c r="AF76" i="1"/>
  <c r="AC76" i="1"/>
  <c r="AE76" i="1"/>
  <c r="AH76" i="1"/>
  <c r="AD76" i="1"/>
  <c r="AB76" i="1"/>
  <c r="AA76" i="1"/>
  <c r="Z87" i="10" l="1"/>
  <c r="Y87" i="10"/>
  <c r="AB86" i="10"/>
  <c r="AG86" i="10"/>
  <c r="AC86" i="10"/>
  <c r="AH86" i="10"/>
  <c r="AA86" i="10"/>
  <c r="AE86" i="10"/>
  <c r="AF86" i="10"/>
  <c r="AI86" i="10"/>
  <c r="AD86" i="10"/>
  <c r="V88" i="10"/>
  <c r="W88" i="10"/>
  <c r="X88" i="10" s="1"/>
  <c r="Y88" i="10" s="1"/>
  <c r="U89" i="10"/>
  <c r="AG77" i="1"/>
  <c r="AH77" i="1"/>
  <c r="X88" i="9"/>
  <c r="Y88" i="9" s="1"/>
  <c r="Y87" i="9"/>
  <c r="W89" i="9"/>
  <c r="U90" i="9"/>
  <c r="V89" i="9"/>
  <c r="AD85" i="8"/>
  <c r="AE85" i="8"/>
  <c r="AI85" i="8"/>
  <c r="AG85" i="8"/>
  <c r="AA85" i="8"/>
  <c r="AB85" i="8"/>
  <c r="AC85" i="8"/>
  <c r="AH85" i="8"/>
  <c r="V87" i="8"/>
  <c r="W87" i="8"/>
  <c r="X87" i="8" s="1"/>
  <c r="U88" i="8"/>
  <c r="X86" i="8"/>
  <c r="Z86" i="8" s="1"/>
  <c r="AA77" i="1"/>
  <c r="AC77" i="1"/>
  <c r="AB77" i="1"/>
  <c r="AD77" i="1"/>
  <c r="AI77" i="1"/>
  <c r="AF77" i="1"/>
  <c r="AC86" i="7"/>
  <c r="AA86" i="7"/>
  <c r="AI86" i="7"/>
  <c r="AH86" i="7"/>
  <c r="AA83" i="6"/>
  <c r="AF83" i="6"/>
  <c r="AI83" i="6"/>
  <c r="Z84" i="6"/>
  <c r="AA84" i="6" s="1"/>
  <c r="Y87" i="7"/>
  <c r="Z87" i="7"/>
  <c r="AD86" i="7"/>
  <c r="AB86" i="7"/>
  <c r="AE86" i="7"/>
  <c r="AF86" i="7"/>
  <c r="U89" i="7"/>
  <c r="W88" i="7"/>
  <c r="V88" i="7"/>
  <c r="AH83" i="6"/>
  <c r="AB83" i="6"/>
  <c r="AD83" i="6"/>
  <c r="AE83" i="6"/>
  <c r="AG83" i="6"/>
  <c r="Y85" i="6"/>
  <c r="Z85" i="6"/>
  <c r="U87" i="6"/>
  <c r="W86" i="6"/>
  <c r="V86" i="6"/>
  <c r="X78" i="1"/>
  <c r="Z78" i="1" s="1"/>
  <c r="W79" i="1"/>
  <c r="U80" i="1"/>
  <c r="V79" i="1"/>
  <c r="Z88" i="10" l="1"/>
  <c r="AD88" i="10" s="1"/>
  <c r="AF88" i="10"/>
  <c r="AC87" i="10"/>
  <c r="AE87" i="10"/>
  <c r="AA87" i="10"/>
  <c r="AH87" i="10"/>
  <c r="AD87" i="10"/>
  <c r="AF87" i="10"/>
  <c r="AB87" i="10"/>
  <c r="AI87" i="10"/>
  <c r="AG87" i="10"/>
  <c r="W89" i="10"/>
  <c r="X89" i="10" s="1"/>
  <c r="Z89" i="10" s="1"/>
  <c r="U90" i="10"/>
  <c r="V89" i="10"/>
  <c r="Z88" i="9"/>
  <c r="AH88" i="9" s="1"/>
  <c r="AF87" i="7"/>
  <c r="U91" i="9"/>
  <c r="V90" i="9"/>
  <c r="W90" i="9"/>
  <c r="X90" i="9" s="1"/>
  <c r="X89" i="9"/>
  <c r="Z89" i="9" s="1"/>
  <c r="AH87" i="9"/>
  <c r="AF87" i="9"/>
  <c r="AB87" i="9"/>
  <c r="AG87" i="9"/>
  <c r="AD87" i="9"/>
  <c r="AI87" i="9"/>
  <c r="AC87" i="9"/>
  <c r="AE87" i="9"/>
  <c r="AA87" i="9"/>
  <c r="Y87" i="8"/>
  <c r="Y86" i="8"/>
  <c r="W88" i="8"/>
  <c r="V88" i="8"/>
  <c r="U89" i="8"/>
  <c r="Z87" i="8"/>
  <c r="AA87" i="7"/>
  <c r="AF84" i="6"/>
  <c r="AB84" i="6"/>
  <c r="AG84" i="6"/>
  <c r="Y78" i="1"/>
  <c r="AA78" i="1" s="1"/>
  <c r="AB87" i="7"/>
  <c r="AH87" i="7"/>
  <c r="AD87" i="7"/>
  <c r="AI87" i="7"/>
  <c r="AE87" i="7"/>
  <c r="AE84" i="6"/>
  <c r="AH84" i="6"/>
  <c r="AC84" i="6"/>
  <c r="AD84" i="6"/>
  <c r="AI84" i="6"/>
  <c r="X88" i="7"/>
  <c r="Z88" i="7" s="1"/>
  <c r="AG87" i="7"/>
  <c r="AC87" i="7"/>
  <c r="V89" i="7"/>
  <c r="U90" i="7"/>
  <c r="W89" i="7"/>
  <c r="V87" i="6"/>
  <c r="U88" i="6"/>
  <c r="W87" i="6"/>
  <c r="X86" i="6"/>
  <c r="Y86" i="6" s="1"/>
  <c r="AB85" i="6"/>
  <c r="AA85" i="6"/>
  <c r="AG85" i="6"/>
  <c r="AH85" i="6"/>
  <c r="AE85" i="6"/>
  <c r="AC85" i="6"/>
  <c r="AI85" i="6"/>
  <c r="AD85" i="6"/>
  <c r="AF85" i="6"/>
  <c r="W80" i="1"/>
  <c r="V80" i="1"/>
  <c r="U81" i="1"/>
  <c r="X79" i="1"/>
  <c r="Z79" i="1" s="1"/>
  <c r="Y79" i="1"/>
  <c r="AC88" i="9" l="1"/>
  <c r="AF88" i="9"/>
  <c r="AD88" i="9"/>
  <c r="AI88" i="10"/>
  <c r="AC88" i="10"/>
  <c r="AA88" i="10"/>
  <c r="AG88" i="10"/>
  <c r="AB88" i="10"/>
  <c r="AH88" i="10"/>
  <c r="AE88" i="10"/>
  <c r="AI88" i="9"/>
  <c r="AB88" i="9"/>
  <c r="AA88" i="9"/>
  <c r="AE88" i="9"/>
  <c r="AG88" i="9"/>
  <c r="Y89" i="10"/>
  <c r="AA89" i="10" s="1"/>
  <c r="U91" i="10"/>
  <c r="W90" i="10"/>
  <c r="X90" i="10" s="1"/>
  <c r="V90" i="10"/>
  <c r="Z90" i="9"/>
  <c r="U92" i="9"/>
  <c r="V91" i="9"/>
  <c r="W91" i="9"/>
  <c r="X91" i="9" s="1"/>
  <c r="Y91" i="9" s="1"/>
  <c r="Y90" i="9"/>
  <c r="Y89" i="9"/>
  <c r="AF87" i="8"/>
  <c r="AG87" i="8"/>
  <c r="AE87" i="8"/>
  <c r="AC87" i="8"/>
  <c r="AB86" i="8"/>
  <c r="AD86" i="8"/>
  <c r="AG86" i="8"/>
  <c r="AC86" i="8"/>
  <c r="AI86" i="8"/>
  <c r="AH86" i="8"/>
  <c r="AA86" i="8"/>
  <c r="AE86" i="8"/>
  <c r="AF86" i="8"/>
  <c r="AI87" i="8"/>
  <c r="AD87" i="8"/>
  <c r="AB87" i="8"/>
  <c r="AA87" i="8"/>
  <c r="AH87" i="8"/>
  <c r="X88" i="8"/>
  <c r="Y88" i="8" s="1"/>
  <c r="U90" i="8"/>
  <c r="W89" i="8"/>
  <c r="V89" i="8"/>
  <c r="AE78" i="1"/>
  <c r="AH78" i="1"/>
  <c r="AI78" i="1"/>
  <c r="AG78" i="1"/>
  <c r="AB78" i="1"/>
  <c r="AF78" i="1"/>
  <c r="AC78" i="1"/>
  <c r="AD78" i="1"/>
  <c r="Z86" i="6"/>
  <c r="AI86" i="6" s="1"/>
  <c r="X89" i="7"/>
  <c r="Y89" i="7" s="1"/>
  <c r="Y88" i="7"/>
  <c r="W90" i="7"/>
  <c r="X90" i="7" s="1"/>
  <c r="Z90" i="7" s="1"/>
  <c r="V90" i="7"/>
  <c r="U91" i="7"/>
  <c r="AD86" i="6"/>
  <c r="X87" i="6"/>
  <c r="Y87" i="6" s="1"/>
  <c r="W88" i="6"/>
  <c r="V88" i="6"/>
  <c r="U89" i="6"/>
  <c r="AE79" i="1"/>
  <c r="AB79" i="1"/>
  <c r="AD79" i="1"/>
  <c r="AI79" i="1"/>
  <c r="AA79" i="1"/>
  <c r="AG79" i="1"/>
  <c r="AH79" i="1"/>
  <c r="AF79" i="1"/>
  <c r="AC79" i="1"/>
  <c r="W81" i="1"/>
  <c r="X81" i="1" s="1"/>
  <c r="Z81" i="1" s="1"/>
  <c r="V81" i="1"/>
  <c r="U82" i="1"/>
  <c r="X80" i="1"/>
  <c r="Y80" i="1" s="1"/>
  <c r="Y81" i="1"/>
  <c r="AI81" i="1" s="1"/>
  <c r="AE86" i="6" l="1"/>
  <c r="AH86" i="6"/>
  <c r="AB86" i="6"/>
  <c r="AC86" i="6"/>
  <c r="AD89" i="10"/>
  <c r="AE89" i="10"/>
  <c r="AH89" i="10"/>
  <c r="AB89" i="10"/>
  <c r="AG89" i="10"/>
  <c r="AC89" i="10"/>
  <c r="AF89" i="10"/>
  <c r="AI89" i="10"/>
  <c r="Z90" i="10"/>
  <c r="Y90" i="10"/>
  <c r="U92" i="10"/>
  <c r="V91" i="10"/>
  <c r="W91" i="10"/>
  <c r="AF86" i="6"/>
  <c r="Z91" i="9"/>
  <c r="AA91" i="9" s="1"/>
  <c r="AE89" i="9"/>
  <c r="AF89" i="9"/>
  <c r="AC89" i="9"/>
  <c r="AI89" i="9"/>
  <c r="AH89" i="9"/>
  <c r="AD89" i="9"/>
  <c r="AA89" i="9"/>
  <c r="AB89" i="9"/>
  <c r="AG89" i="9"/>
  <c r="AI90" i="9"/>
  <c r="AE90" i="9"/>
  <c r="AF90" i="9"/>
  <c r="AH90" i="9"/>
  <c r="AD90" i="9"/>
  <c r="AG90" i="9"/>
  <c r="AA90" i="9"/>
  <c r="AC90" i="9"/>
  <c r="AB90" i="9"/>
  <c r="V92" i="9"/>
  <c r="W92" i="9"/>
  <c r="X92" i="9" s="1"/>
  <c r="Z92" i="9" s="1"/>
  <c r="U93" i="9"/>
  <c r="X89" i="8"/>
  <c r="Z89" i="8" s="1"/>
  <c r="Z88" i="8"/>
  <c r="AH88" i="8" s="1"/>
  <c r="V90" i="8"/>
  <c r="U91" i="8"/>
  <c r="W90" i="8"/>
  <c r="X90" i="8" s="1"/>
  <c r="AG86" i="6"/>
  <c r="Z80" i="1"/>
  <c r="AF80" i="1" s="1"/>
  <c r="Z89" i="7"/>
  <c r="AH89" i="7" s="1"/>
  <c r="AA86" i="6"/>
  <c r="AE88" i="7"/>
  <c r="AD88" i="7"/>
  <c r="AH88" i="7"/>
  <c r="AF88" i="7"/>
  <c r="AI88" i="7"/>
  <c r="AG88" i="7"/>
  <c r="AA88" i="7"/>
  <c r="AC88" i="7"/>
  <c r="AB88" i="7"/>
  <c r="Y90" i="7"/>
  <c r="U92" i="7"/>
  <c r="W91" i="7"/>
  <c r="X91" i="7" s="1"/>
  <c r="V91" i="7"/>
  <c r="U90" i="6"/>
  <c r="W89" i="6"/>
  <c r="X89" i="6" s="1"/>
  <c r="Z89" i="6" s="1"/>
  <c r="V89" i="6"/>
  <c r="X88" i="6"/>
  <c r="Y88" i="6" s="1"/>
  <c r="Z87" i="6"/>
  <c r="AA87" i="6" s="1"/>
  <c r="AE81" i="1"/>
  <c r="AG81" i="1"/>
  <c r="W82" i="1"/>
  <c r="U83" i="1"/>
  <c r="V82" i="1"/>
  <c r="AF81" i="1"/>
  <c r="AH81" i="1"/>
  <c r="AA81" i="1"/>
  <c r="AD81" i="1"/>
  <c r="AB81" i="1"/>
  <c r="AC81" i="1"/>
  <c r="AA88" i="8" l="1"/>
  <c r="AA80" i="1"/>
  <c r="AI80" i="1"/>
  <c r="AH80" i="1"/>
  <c r="AG80" i="1"/>
  <c r="AD80" i="1"/>
  <c r="X91" i="10"/>
  <c r="Z91" i="10" s="1"/>
  <c r="AE90" i="10"/>
  <c r="AG90" i="10"/>
  <c r="AF90" i="10"/>
  <c r="AD90" i="10"/>
  <c r="AC90" i="10"/>
  <c r="AA90" i="10"/>
  <c r="AI90" i="10"/>
  <c r="AH90" i="10"/>
  <c r="AB90" i="10"/>
  <c r="V92" i="10"/>
  <c r="W92" i="10"/>
  <c r="U93" i="10"/>
  <c r="AI88" i="8"/>
  <c r="AE80" i="1"/>
  <c r="AC80" i="1"/>
  <c r="AB80" i="1"/>
  <c r="AE91" i="9"/>
  <c r="AF91" i="9"/>
  <c r="AD91" i="9"/>
  <c r="Y92" i="9"/>
  <c r="AI92" i="9" s="1"/>
  <c r="AC91" i="9"/>
  <c r="W93" i="9"/>
  <c r="V93" i="9"/>
  <c r="U94" i="9"/>
  <c r="AG91" i="9"/>
  <c r="AI91" i="9"/>
  <c r="AB91" i="9"/>
  <c r="AH91" i="9"/>
  <c r="AF88" i="8"/>
  <c r="AC88" i="8"/>
  <c r="Y89" i="8"/>
  <c r="AG88" i="8"/>
  <c r="AD88" i="8"/>
  <c r="Y90" i="8"/>
  <c r="AB88" i="8"/>
  <c r="AE88" i="8"/>
  <c r="W91" i="8"/>
  <c r="V91" i="8"/>
  <c r="U92" i="8"/>
  <c r="Z90" i="8"/>
  <c r="AG89" i="7"/>
  <c r="AB89" i="7"/>
  <c r="AC89" i="7"/>
  <c r="AD89" i="7"/>
  <c r="AA89" i="7"/>
  <c r="AF89" i="7"/>
  <c r="AI89" i="7"/>
  <c r="AE89" i="7"/>
  <c r="Y91" i="7"/>
  <c r="Z91" i="7"/>
  <c r="W92" i="7"/>
  <c r="U93" i="7"/>
  <c r="V92" i="7"/>
  <c r="AF90" i="7"/>
  <c r="AH90" i="7"/>
  <c r="AI90" i="7"/>
  <c r="AG90" i="7"/>
  <c r="AE90" i="7"/>
  <c r="AA90" i="7"/>
  <c r="AC90" i="7"/>
  <c r="AB90" i="7"/>
  <c r="AD90" i="7"/>
  <c r="AI87" i="6"/>
  <c r="Z88" i="6"/>
  <c r="AI88" i="6" s="1"/>
  <c r="AG87" i="6"/>
  <c r="AC87" i="6"/>
  <c r="Y89" i="6"/>
  <c r="AE87" i="6"/>
  <c r="AH87" i="6"/>
  <c r="AF87" i="6"/>
  <c r="U91" i="6"/>
  <c r="W90" i="6"/>
  <c r="V90" i="6"/>
  <c r="AB87" i="6"/>
  <c r="AD87" i="6"/>
  <c r="V83" i="1"/>
  <c r="W83" i="1"/>
  <c r="U84" i="1"/>
  <c r="X82" i="1"/>
  <c r="Y82" i="1" s="1"/>
  <c r="AE88" i="6" l="1"/>
  <c r="Y91" i="10"/>
  <c r="X92" i="10"/>
  <c r="Z92" i="10" s="1"/>
  <c r="Y92" i="10"/>
  <c r="W93" i="10"/>
  <c r="X93" i="10" s="1"/>
  <c r="Z93" i="10" s="1"/>
  <c r="V93" i="10"/>
  <c r="U94" i="10"/>
  <c r="AE92" i="9"/>
  <c r="AG92" i="9"/>
  <c r="AB92" i="9"/>
  <c r="AA92" i="9"/>
  <c r="AC92" i="9"/>
  <c r="AH92" i="9"/>
  <c r="AF92" i="9"/>
  <c r="AD92" i="9"/>
  <c r="U95" i="9"/>
  <c r="W94" i="9"/>
  <c r="X94" i="9" s="1"/>
  <c r="V94" i="9"/>
  <c r="X93" i="9"/>
  <c r="Z93" i="9" s="1"/>
  <c r="AG90" i="8"/>
  <c r="AI90" i="8"/>
  <c r="AF90" i="8"/>
  <c r="AB90" i="8"/>
  <c r="AE90" i="8"/>
  <c r="AA90" i="8"/>
  <c r="AH90" i="8"/>
  <c r="AC90" i="8"/>
  <c r="AD90" i="8"/>
  <c r="AG89" i="8"/>
  <c r="AC89" i="8"/>
  <c r="AD89" i="8"/>
  <c r="AA89" i="8"/>
  <c r="AI89" i="8"/>
  <c r="AB89" i="8"/>
  <c r="AE89" i="8"/>
  <c r="AH89" i="8"/>
  <c r="AF89" i="8"/>
  <c r="X91" i="8"/>
  <c r="Z91" i="8" s="1"/>
  <c r="U93" i="8"/>
  <c r="W92" i="8"/>
  <c r="V92" i="8"/>
  <c r="Z82" i="1"/>
  <c r="AD82" i="1" s="1"/>
  <c r="AA88" i="6"/>
  <c r="X92" i="7"/>
  <c r="Y92" i="7" s="1"/>
  <c r="V93" i="7"/>
  <c r="U94" i="7"/>
  <c r="W93" i="7"/>
  <c r="X93" i="7" s="1"/>
  <c r="AG91" i="7"/>
  <c r="AD91" i="7"/>
  <c r="AH91" i="7"/>
  <c r="AA91" i="7"/>
  <c r="AF91" i="7"/>
  <c r="AC91" i="7"/>
  <c r="AI91" i="7"/>
  <c r="AB91" i="7"/>
  <c r="AE91" i="7"/>
  <c r="AF88" i="6"/>
  <c r="AH88" i="6"/>
  <c r="X90" i="6"/>
  <c r="Z90" i="6" s="1"/>
  <c r="AD88" i="6"/>
  <c r="AC88" i="6"/>
  <c r="AF89" i="6"/>
  <c r="AE89" i="6"/>
  <c r="AG89" i="6"/>
  <c r="AB89" i="6"/>
  <c r="AA89" i="6"/>
  <c r="AC89" i="6"/>
  <c r="AH89" i="6"/>
  <c r="AI89" i="6"/>
  <c r="AD89" i="6"/>
  <c r="V91" i="6"/>
  <c r="W91" i="6"/>
  <c r="X91" i="6" s="1"/>
  <c r="U92" i="6"/>
  <c r="AB88" i="6"/>
  <c r="AG88" i="6"/>
  <c r="AB82" i="1"/>
  <c r="AI82" i="1"/>
  <c r="AA82" i="1"/>
  <c r="AG82" i="1"/>
  <c r="X83" i="1"/>
  <c r="Z83" i="1" s="1"/>
  <c r="W84" i="1"/>
  <c r="X84" i="1" s="1"/>
  <c r="Y84" i="1" s="1"/>
  <c r="U85" i="1"/>
  <c r="V84" i="1"/>
  <c r="AF82" i="1" l="1"/>
  <c r="AE82" i="1"/>
  <c r="AH82" i="1"/>
  <c r="AH91" i="10"/>
  <c r="AI91" i="10"/>
  <c r="AC91" i="10"/>
  <c r="AG91" i="10"/>
  <c r="AF91" i="10"/>
  <c r="AE91" i="10"/>
  <c r="AB91" i="10"/>
  <c r="AA91" i="10"/>
  <c r="AD91" i="10"/>
  <c r="AG92" i="10"/>
  <c r="AC92" i="10"/>
  <c r="AH92" i="10"/>
  <c r="AF92" i="10"/>
  <c r="AD92" i="10"/>
  <c r="AA92" i="10"/>
  <c r="AE92" i="10"/>
  <c r="AB92" i="10"/>
  <c r="AI92" i="10"/>
  <c r="Y93" i="10"/>
  <c r="U95" i="10"/>
  <c r="W94" i="10"/>
  <c r="X94" i="10" s="1"/>
  <c r="V94" i="10"/>
  <c r="AC82" i="1"/>
  <c r="Y94" i="9"/>
  <c r="U96" i="9"/>
  <c r="W95" i="9"/>
  <c r="V95" i="9"/>
  <c r="Z94" i="9"/>
  <c r="Y93" i="9"/>
  <c r="Y91" i="8"/>
  <c r="U94" i="8"/>
  <c r="W93" i="8"/>
  <c r="X93" i="8" s="1"/>
  <c r="V93" i="8"/>
  <c r="X92" i="8"/>
  <c r="Z92" i="8" s="1"/>
  <c r="Z84" i="1"/>
  <c r="AH84" i="1" s="1"/>
  <c r="Y83" i="1"/>
  <c r="AI83" i="1" s="1"/>
  <c r="Z92" i="7"/>
  <c r="AI92" i="7" s="1"/>
  <c r="Y93" i="7"/>
  <c r="Z93" i="7"/>
  <c r="W94" i="7"/>
  <c r="U95" i="7"/>
  <c r="V94" i="7"/>
  <c r="Y91" i="6"/>
  <c r="Z91" i="6"/>
  <c r="W92" i="6"/>
  <c r="X92" i="6" s="1"/>
  <c r="V92" i="6"/>
  <c r="U93" i="6"/>
  <c r="Y90" i="6"/>
  <c r="W85" i="1"/>
  <c r="U86" i="1"/>
  <c r="V85" i="1"/>
  <c r="AF92" i="7" l="1"/>
  <c r="AG84" i="1"/>
  <c r="AE84" i="1"/>
  <c r="Y94" i="10"/>
  <c r="Z94" i="10"/>
  <c r="AE93" i="10"/>
  <c r="AB93" i="10"/>
  <c r="AG93" i="10"/>
  <c r="AA93" i="10"/>
  <c r="AF93" i="10"/>
  <c r="AH93" i="10"/>
  <c r="AD93" i="10"/>
  <c r="AI93" i="10"/>
  <c r="AC93" i="10"/>
  <c r="U96" i="10"/>
  <c r="W95" i="10"/>
  <c r="X95" i="10" s="1"/>
  <c r="Z95" i="10" s="1"/>
  <c r="V95" i="10"/>
  <c r="AI84" i="1"/>
  <c r="AB84" i="1"/>
  <c r="AD84" i="1"/>
  <c r="AF84" i="1"/>
  <c r="AA84" i="1"/>
  <c r="AC84" i="1"/>
  <c r="V96" i="9"/>
  <c r="U97" i="9"/>
  <c r="W96" i="9"/>
  <c r="X96" i="9" s="1"/>
  <c r="X95" i="9"/>
  <c r="Y95" i="9" s="1"/>
  <c r="AA93" i="9"/>
  <c r="AF93" i="9"/>
  <c r="AD93" i="9"/>
  <c r="AI93" i="9"/>
  <c r="AE93" i="9"/>
  <c r="AB93" i="9"/>
  <c r="AH93" i="9"/>
  <c r="AG93" i="9"/>
  <c r="AC93" i="9"/>
  <c r="AI94" i="9"/>
  <c r="AC94" i="9"/>
  <c r="AE94" i="9"/>
  <c r="AH94" i="9"/>
  <c r="AD94" i="9"/>
  <c r="AG94" i="9"/>
  <c r="AF94" i="9"/>
  <c r="AB94" i="9"/>
  <c r="AA94" i="9"/>
  <c r="Y93" i="8"/>
  <c r="AI91" i="8"/>
  <c r="AE91" i="8"/>
  <c r="AB91" i="8"/>
  <c r="AG91" i="8"/>
  <c r="AC91" i="8"/>
  <c r="AD91" i="8"/>
  <c r="AH91" i="8"/>
  <c r="AA91" i="8"/>
  <c r="AF91" i="8"/>
  <c r="Y92" i="8"/>
  <c r="Z93" i="8"/>
  <c r="V94" i="8"/>
  <c r="U95" i="8"/>
  <c r="W94" i="8"/>
  <c r="AC92" i="7"/>
  <c r="AG92" i="7"/>
  <c r="AE92" i="7"/>
  <c r="AE83" i="1"/>
  <c r="AF83" i="1"/>
  <c r="AG83" i="1"/>
  <c r="AB83" i="1"/>
  <c r="AD83" i="1"/>
  <c r="AA83" i="1"/>
  <c r="AC83" i="1"/>
  <c r="AH83" i="1"/>
  <c r="AD92" i="7"/>
  <c r="AH92" i="7"/>
  <c r="AB92" i="7"/>
  <c r="AA92" i="7"/>
  <c r="U96" i="7"/>
  <c r="V95" i="7"/>
  <c r="W95" i="7"/>
  <c r="X95" i="7" s="1"/>
  <c r="X94" i="7"/>
  <c r="Z94" i="7" s="1"/>
  <c r="AD93" i="7"/>
  <c r="AE93" i="7"/>
  <c r="AB93" i="7"/>
  <c r="AG93" i="7"/>
  <c r="AH93" i="7"/>
  <c r="AC93" i="7"/>
  <c r="AF93" i="7"/>
  <c r="AA93" i="7"/>
  <c r="AI93" i="7"/>
  <c r="Z92" i="6"/>
  <c r="Y92" i="6"/>
  <c r="U94" i="6"/>
  <c r="W93" i="6"/>
  <c r="V93" i="6"/>
  <c r="AE90" i="6"/>
  <c r="AI90" i="6"/>
  <c r="AG90" i="6"/>
  <c r="AF90" i="6"/>
  <c r="AH90" i="6"/>
  <c r="AC90" i="6"/>
  <c r="AB90" i="6"/>
  <c r="AD90" i="6"/>
  <c r="AA90" i="6"/>
  <c r="AF91" i="6"/>
  <c r="AD91" i="6"/>
  <c r="AC91" i="6"/>
  <c r="AI91" i="6"/>
  <c r="AH91" i="6"/>
  <c r="AG91" i="6"/>
  <c r="AB91" i="6"/>
  <c r="AE91" i="6"/>
  <c r="AA91" i="6"/>
  <c r="V86" i="1"/>
  <c r="U87" i="1"/>
  <c r="W86" i="1"/>
  <c r="X85" i="1"/>
  <c r="Y85" i="1" s="1"/>
  <c r="AB94" i="10" l="1"/>
  <c r="AE94" i="10"/>
  <c r="AF94" i="10"/>
  <c r="Y95" i="10"/>
  <c r="AG95" i="10" s="1"/>
  <c r="AG94" i="10"/>
  <c r="AA94" i="10"/>
  <c r="AD94" i="10"/>
  <c r="AC94" i="10"/>
  <c r="AI94" i="10"/>
  <c r="AH94" i="10"/>
  <c r="V96" i="10"/>
  <c r="U97" i="10"/>
  <c r="W96" i="10"/>
  <c r="X96" i="10" s="1"/>
  <c r="Z96" i="9"/>
  <c r="Y96" i="9"/>
  <c r="Z95" i="9"/>
  <c r="AI95" i="9" s="1"/>
  <c r="W97" i="9"/>
  <c r="V97" i="9"/>
  <c r="U98" i="9"/>
  <c r="AC93" i="8"/>
  <c r="AA93" i="8"/>
  <c r="AI93" i="8"/>
  <c r="AE93" i="8"/>
  <c r="AD93" i="8"/>
  <c r="AB93" i="8"/>
  <c r="AG93" i="8"/>
  <c r="AG92" i="8"/>
  <c r="AC92" i="8"/>
  <c r="AI92" i="8"/>
  <c r="AD92" i="8"/>
  <c r="AH92" i="8"/>
  <c r="AE92" i="8"/>
  <c r="AA92" i="8"/>
  <c r="AF92" i="8"/>
  <c r="AB92" i="8"/>
  <c r="AF93" i="8"/>
  <c r="AH93" i="8"/>
  <c r="W95" i="8"/>
  <c r="V95" i="8"/>
  <c r="U96" i="8"/>
  <c r="X94" i="8"/>
  <c r="Z94" i="8" s="1"/>
  <c r="AE92" i="6"/>
  <c r="Z85" i="1"/>
  <c r="AF85" i="1" s="1"/>
  <c r="X86" i="1"/>
  <c r="Y86" i="1" s="1"/>
  <c r="AF92" i="6"/>
  <c r="AA92" i="6"/>
  <c r="AB92" i="6"/>
  <c r="AI92" i="6"/>
  <c r="AC92" i="6"/>
  <c r="AG92" i="6"/>
  <c r="AD92" i="6"/>
  <c r="Y95" i="7"/>
  <c r="Z95" i="7"/>
  <c r="Y94" i="7"/>
  <c r="W96" i="7"/>
  <c r="V96" i="7"/>
  <c r="U97" i="7"/>
  <c r="AH92" i="6"/>
  <c r="U95" i="6"/>
  <c r="W94" i="6"/>
  <c r="V94" i="6"/>
  <c r="X93" i="6"/>
  <c r="Z93" i="6" s="1"/>
  <c r="V87" i="1"/>
  <c r="W87" i="1"/>
  <c r="X87" i="1" s="1"/>
  <c r="Z87" i="1" s="1"/>
  <c r="U88" i="1"/>
  <c r="AI85" i="1"/>
  <c r="AB85" i="1" l="1"/>
  <c r="AE85" i="1"/>
  <c r="AA85" i="1"/>
  <c r="AD85" i="1"/>
  <c r="AG85" i="1"/>
  <c r="AH85" i="1"/>
  <c r="AC85" i="1"/>
  <c r="AB95" i="10"/>
  <c r="AH95" i="10"/>
  <c r="AA95" i="10"/>
  <c r="AF95" i="10"/>
  <c r="AC95" i="10"/>
  <c r="AE95" i="10"/>
  <c r="AD95" i="10"/>
  <c r="AI95" i="10"/>
  <c r="Y96" i="10"/>
  <c r="Z96" i="10"/>
  <c r="W97" i="10"/>
  <c r="V97" i="10"/>
  <c r="U98" i="10"/>
  <c r="AG95" i="9"/>
  <c r="AA95" i="9"/>
  <c r="AF95" i="9"/>
  <c r="X97" i="9"/>
  <c r="Y97" i="9" s="1"/>
  <c r="AE95" i="9"/>
  <c r="AD95" i="9"/>
  <c r="AC95" i="9"/>
  <c r="AF96" i="9"/>
  <c r="AE96" i="9"/>
  <c r="AB96" i="9"/>
  <c r="AH96" i="9"/>
  <c r="AA96" i="9"/>
  <c r="AG96" i="9"/>
  <c r="AD96" i="9"/>
  <c r="AC96" i="9"/>
  <c r="AI96" i="9"/>
  <c r="U99" i="9"/>
  <c r="V98" i="9"/>
  <c r="W98" i="9"/>
  <c r="X98" i="9" s="1"/>
  <c r="AB95" i="9"/>
  <c r="AH95" i="9"/>
  <c r="Y94" i="8"/>
  <c r="U97" i="8"/>
  <c r="W96" i="8"/>
  <c r="V96" i="8"/>
  <c r="X95" i="8"/>
  <c r="Z95" i="8" s="1"/>
  <c r="AB95" i="7"/>
  <c r="Z86" i="1"/>
  <c r="AI86" i="1" s="1"/>
  <c r="AE95" i="7"/>
  <c r="AA95" i="7"/>
  <c r="AH95" i="7"/>
  <c r="AG95" i="7"/>
  <c r="AC95" i="7"/>
  <c r="X94" i="6"/>
  <c r="Z94" i="6" s="1"/>
  <c r="AI95" i="7"/>
  <c r="AF95" i="7"/>
  <c r="AD95" i="7"/>
  <c r="AE94" i="7"/>
  <c r="AC94" i="7"/>
  <c r="AG94" i="7"/>
  <c r="AB94" i="7"/>
  <c r="AH94" i="7"/>
  <c r="AI94" i="7"/>
  <c r="AF94" i="7"/>
  <c r="AA94" i="7"/>
  <c r="AD94" i="7"/>
  <c r="X96" i="7"/>
  <c r="Y96" i="7" s="1"/>
  <c r="V97" i="7"/>
  <c r="W97" i="7"/>
  <c r="U98" i="7"/>
  <c r="Y93" i="6"/>
  <c r="V95" i="6"/>
  <c r="U96" i="6"/>
  <c r="W95" i="6"/>
  <c r="X95" i="6" s="1"/>
  <c r="Z95" i="6" s="1"/>
  <c r="Y87" i="1"/>
  <c r="AD87" i="1" s="1"/>
  <c r="W88" i="1"/>
  <c r="X88" i="1" s="1"/>
  <c r="Z88" i="1" s="1"/>
  <c r="V88" i="1"/>
  <c r="U89" i="1"/>
  <c r="X97" i="10" l="1"/>
  <c r="Z97" i="10" s="1"/>
  <c r="AD96" i="10"/>
  <c r="AE96" i="10"/>
  <c r="AC96" i="10"/>
  <c r="AI96" i="10"/>
  <c r="AF96" i="10"/>
  <c r="AH96" i="10"/>
  <c r="AB96" i="10"/>
  <c r="AG96" i="10"/>
  <c r="AA96" i="10"/>
  <c r="U99" i="10"/>
  <c r="V98" i="10"/>
  <c r="W98" i="10"/>
  <c r="Z98" i="9"/>
  <c r="Y98" i="9"/>
  <c r="AC98" i="9" s="1"/>
  <c r="Z97" i="9"/>
  <c r="AD97" i="9" s="1"/>
  <c r="W99" i="9"/>
  <c r="X99" i="9" s="1"/>
  <c r="Y99" i="9" s="1"/>
  <c r="U100" i="9"/>
  <c r="V99" i="9"/>
  <c r="Y95" i="8"/>
  <c r="AB94" i="8"/>
  <c r="AE94" i="8"/>
  <c r="AI94" i="8"/>
  <c r="AC94" i="8"/>
  <c r="AH94" i="8"/>
  <c r="AG94" i="8"/>
  <c r="AF94" i="8"/>
  <c r="AD94" i="8"/>
  <c r="AA94" i="8"/>
  <c r="X96" i="8"/>
  <c r="U98" i="8"/>
  <c r="W97" i="8"/>
  <c r="X97" i="8" s="1"/>
  <c r="V97" i="8"/>
  <c r="AF86" i="1"/>
  <c r="AB86" i="1"/>
  <c r="Y88" i="1"/>
  <c r="AE88" i="1" s="1"/>
  <c r="AH86" i="1"/>
  <c r="AC86" i="1"/>
  <c r="AE86" i="1"/>
  <c r="AD86" i="1"/>
  <c r="AA86" i="1"/>
  <c r="AG86" i="1"/>
  <c r="Y94" i="6"/>
  <c r="AE94" i="6" s="1"/>
  <c r="X97" i="7"/>
  <c r="Y97" i="7" s="1"/>
  <c r="W98" i="7"/>
  <c r="X98" i="7" s="1"/>
  <c r="U99" i="7"/>
  <c r="V98" i="7"/>
  <c r="Z96" i="7"/>
  <c r="AH96" i="7" s="1"/>
  <c r="W96" i="6"/>
  <c r="X96" i="6" s="1"/>
  <c r="Y96" i="6" s="1"/>
  <c r="V96" i="6"/>
  <c r="U97" i="6"/>
  <c r="AF93" i="6"/>
  <c r="AE93" i="6"/>
  <c r="AD93" i="6"/>
  <c r="AI93" i="6"/>
  <c r="AB93" i="6"/>
  <c r="AA93" i="6"/>
  <c r="AG93" i="6"/>
  <c r="AC93" i="6"/>
  <c r="AH93" i="6"/>
  <c r="Y95" i="6"/>
  <c r="AC87" i="1"/>
  <c r="AB87" i="1"/>
  <c r="V89" i="1"/>
  <c r="U90" i="1"/>
  <c r="W89" i="1"/>
  <c r="AG87" i="1"/>
  <c r="AF87" i="1"/>
  <c r="AE87" i="1"/>
  <c r="AH87" i="1"/>
  <c r="AA87" i="1"/>
  <c r="AI87" i="1"/>
  <c r="AD98" i="9" l="1"/>
  <c r="AF98" i="9"/>
  <c r="Y97" i="10"/>
  <c r="X98" i="10"/>
  <c r="Y98" i="10" s="1"/>
  <c r="W99" i="10"/>
  <c r="X99" i="10"/>
  <c r="Y99" i="10" s="1"/>
  <c r="U100" i="10"/>
  <c r="V99" i="10"/>
  <c r="AG97" i="9"/>
  <c r="AH98" i="9"/>
  <c r="AE98" i="9"/>
  <c r="AG98" i="9"/>
  <c r="AB97" i="9"/>
  <c r="AA98" i="9"/>
  <c r="AB98" i="9"/>
  <c r="AH97" i="9"/>
  <c r="AI97" i="9"/>
  <c r="AE97" i="9"/>
  <c r="AC97" i="9"/>
  <c r="AI98" i="9"/>
  <c r="AF97" i="9"/>
  <c r="AA97" i="9"/>
  <c r="V100" i="9"/>
  <c r="U101" i="9"/>
  <c r="W100" i="9"/>
  <c r="Z99" i="9"/>
  <c r="AG99" i="9" s="1"/>
  <c r="Y97" i="8"/>
  <c r="Z96" i="8"/>
  <c r="Y96" i="8"/>
  <c r="AG95" i="8"/>
  <c r="AF95" i="8"/>
  <c r="AE95" i="8"/>
  <c r="AD95" i="8"/>
  <c r="AI95" i="8"/>
  <c r="AB95" i="8"/>
  <c r="AC95" i="8"/>
  <c r="AH95" i="8"/>
  <c r="AA95" i="8"/>
  <c r="Z97" i="8"/>
  <c r="V98" i="8"/>
  <c r="U99" i="8"/>
  <c r="W98" i="8"/>
  <c r="AA94" i="6"/>
  <c r="AF94" i="6"/>
  <c r="AB88" i="1"/>
  <c r="AG88" i="1"/>
  <c r="AD88" i="1"/>
  <c r="AA88" i="1"/>
  <c r="AH88" i="1"/>
  <c r="AC88" i="1"/>
  <c r="AF88" i="1"/>
  <c r="AI88" i="1"/>
  <c r="AC94" i="6"/>
  <c r="AI94" i="6"/>
  <c r="AG94" i="6"/>
  <c r="AB94" i="6"/>
  <c r="AD94" i="6"/>
  <c r="AH94" i="6"/>
  <c r="AE96" i="7"/>
  <c r="AI96" i="7"/>
  <c r="AC96" i="7"/>
  <c r="AB96" i="7"/>
  <c r="Z98" i="7"/>
  <c r="Y98" i="7"/>
  <c r="AD96" i="7"/>
  <c r="AA96" i="7"/>
  <c r="AG96" i="7"/>
  <c r="U100" i="7"/>
  <c r="W99" i="7"/>
  <c r="X99" i="7" s="1"/>
  <c r="V99" i="7"/>
  <c r="AF96" i="7"/>
  <c r="Z97" i="7"/>
  <c r="AD97" i="7" s="1"/>
  <c r="U98" i="6"/>
  <c r="W97" i="6"/>
  <c r="X97" i="6" s="1"/>
  <c r="V97" i="6"/>
  <c r="Z96" i="6"/>
  <c r="AI96" i="6" s="1"/>
  <c r="AH95" i="6"/>
  <c r="AG95" i="6"/>
  <c r="AB95" i="6"/>
  <c r="AF95" i="6"/>
  <c r="AI95" i="6"/>
  <c r="AA95" i="6"/>
  <c r="AD95" i="6"/>
  <c r="AC95" i="6"/>
  <c r="AE95" i="6"/>
  <c r="U91" i="1"/>
  <c r="W90" i="1"/>
  <c r="X90" i="1" s="1"/>
  <c r="Z90" i="1" s="1"/>
  <c r="V90" i="1"/>
  <c r="X89" i="1"/>
  <c r="Z89" i="1" s="1"/>
  <c r="Y89" i="1"/>
  <c r="AC97" i="10" l="1"/>
  <c r="AD97" i="10"/>
  <c r="AA97" i="10"/>
  <c r="AF97" i="10"/>
  <c r="AH97" i="10"/>
  <c r="AG97" i="10"/>
  <c r="AE97" i="10"/>
  <c r="AI97" i="10"/>
  <c r="AB97" i="10"/>
  <c r="Z99" i="10"/>
  <c r="AC99" i="10" s="1"/>
  <c r="Z98" i="10"/>
  <c r="AC98" i="10" s="1"/>
  <c r="V100" i="10"/>
  <c r="U101" i="10"/>
  <c r="W100" i="10"/>
  <c r="AB99" i="9"/>
  <c r="AD99" i="9"/>
  <c r="AH99" i="9"/>
  <c r="AA99" i="9"/>
  <c r="X100" i="9"/>
  <c r="Y100" i="9" s="1"/>
  <c r="AC99" i="9"/>
  <c r="AE99" i="9"/>
  <c r="W101" i="9"/>
  <c r="U102" i="9"/>
  <c r="V101" i="9"/>
  <c r="AI99" i="9"/>
  <c r="AF99" i="9"/>
  <c r="AD96" i="8"/>
  <c r="AB96" i="8"/>
  <c r="AH96" i="8"/>
  <c r="AE96" i="8"/>
  <c r="AC96" i="8"/>
  <c r="AF96" i="8"/>
  <c r="AG96" i="8"/>
  <c r="AI96" i="8"/>
  <c r="AA96" i="8"/>
  <c r="AC97" i="8"/>
  <c r="AD97" i="8"/>
  <c r="AI97" i="8"/>
  <c r="AE97" i="8"/>
  <c r="AA97" i="8"/>
  <c r="AH97" i="8"/>
  <c r="AF97" i="8"/>
  <c r="AG97" i="8"/>
  <c r="AB97" i="8"/>
  <c r="W99" i="8"/>
  <c r="X99" i="8" s="1"/>
  <c r="Y99" i="8" s="1"/>
  <c r="V99" i="8"/>
  <c r="U100" i="8"/>
  <c r="X98" i="8"/>
  <c r="AC97" i="7"/>
  <c r="AA97" i="7"/>
  <c r="AB97" i="7"/>
  <c r="AF97" i="7"/>
  <c r="Y99" i="7"/>
  <c r="Z99" i="7"/>
  <c r="AE97" i="7"/>
  <c r="AG97" i="7"/>
  <c r="U101" i="7"/>
  <c r="W100" i="7"/>
  <c r="V100" i="7"/>
  <c r="AE98" i="7"/>
  <c r="AD98" i="7"/>
  <c r="AB98" i="7"/>
  <c r="AH98" i="7"/>
  <c r="AA98" i="7"/>
  <c r="AG98" i="7"/>
  <c r="AI98" i="7"/>
  <c r="AC98" i="7"/>
  <c r="AF98" i="7"/>
  <c r="AI97" i="7"/>
  <c r="AH97" i="7"/>
  <c r="AE96" i="6"/>
  <c r="AB96" i="6"/>
  <c r="AA96" i="6"/>
  <c r="AC96" i="6"/>
  <c r="Z97" i="6"/>
  <c r="Y97" i="6"/>
  <c r="U99" i="6"/>
  <c r="W98" i="6"/>
  <c r="V98" i="6"/>
  <c r="AG96" i="6"/>
  <c r="AH96" i="6"/>
  <c r="AF96" i="6"/>
  <c r="AD96" i="6"/>
  <c r="AH89" i="1"/>
  <c r="AA89" i="1"/>
  <c r="AB89" i="1"/>
  <c r="AI89" i="1"/>
  <c r="AF89" i="1"/>
  <c r="AC89" i="1"/>
  <c r="AG89" i="1"/>
  <c r="AD89" i="1"/>
  <c r="AE89" i="1"/>
  <c r="V91" i="1"/>
  <c r="U92" i="1"/>
  <c r="W91" i="1"/>
  <c r="X91" i="1" s="1"/>
  <c r="Z91" i="1" s="1"/>
  <c r="Y90" i="1"/>
  <c r="AG99" i="10" l="1"/>
  <c r="AD99" i="10"/>
  <c r="AG98" i="10"/>
  <c r="X100" i="10"/>
  <c r="Y100" i="10" s="1"/>
  <c r="AD98" i="10"/>
  <c r="AH99" i="10"/>
  <c r="AA98" i="10"/>
  <c r="AH98" i="10"/>
  <c r="AB98" i="10"/>
  <c r="AE99" i="10"/>
  <c r="AA99" i="10"/>
  <c r="AI98" i="10"/>
  <c r="AE98" i="10"/>
  <c r="AF99" i="10"/>
  <c r="AF98" i="10"/>
  <c r="AB99" i="10"/>
  <c r="AI99" i="10"/>
  <c r="W101" i="10"/>
  <c r="U102" i="10"/>
  <c r="V101" i="10"/>
  <c r="X101" i="9"/>
  <c r="Y101" i="9" s="1"/>
  <c r="U103" i="9"/>
  <c r="V102" i="9"/>
  <c r="W102" i="9"/>
  <c r="X102" i="9" s="1"/>
  <c r="Z100" i="9"/>
  <c r="AH100" i="9" s="1"/>
  <c r="AD99" i="8"/>
  <c r="Z98" i="8"/>
  <c r="Y98" i="8"/>
  <c r="Z99" i="8"/>
  <c r="AA99" i="8" s="1"/>
  <c r="W100" i="8"/>
  <c r="V100" i="8"/>
  <c r="U101" i="8"/>
  <c r="Y91" i="1"/>
  <c r="AB91" i="1" s="1"/>
  <c r="X100" i="7"/>
  <c r="Y100" i="7" s="1"/>
  <c r="V101" i="7"/>
  <c r="U102" i="7"/>
  <c r="W101" i="7"/>
  <c r="AI99" i="7"/>
  <c r="AA99" i="7"/>
  <c r="AC99" i="7"/>
  <c r="AF99" i="7"/>
  <c r="AD99" i="7"/>
  <c r="AG99" i="7"/>
  <c r="AH99" i="7"/>
  <c r="AE99" i="7"/>
  <c r="AB99" i="7"/>
  <c r="V99" i="6"/>
  <c r="W99" i="6"/>
  <c r="U100" i="6"/>
  <c r="AE97" i="6"/>
  <c r="AB97" i="6"/>
  <c r="AA97" i="6"/>
  <c r="AC97" i="6"/>
  <c r="AI97" i="6"/>
  <c r="AD97" i="6"/>
  <c r="AH97" i="6"/>
  <c r="AF97" i="6"/>
  <c r="AG97" i="6"/>
  <c r="X98" i="6"/>
  <c r="Z98" i="6" s="1"/>
  <c r="AG90" i="1"/>
  <c r="AE90" i="1"/>
  <c r="AB90" i="1"/>
  <c r="AH90" i="1"/>
  <c r="AA90" i="1"/>
  <c r="AD90" i="1"/>
  <c r="AI90" i="1"/>
  <c r="AF90" i="1"/>
  <c r="AC90" i="1"/>
  <c r="U93" i="1"/>
  <c r="V92" i="1"/>
  <c r="W92" i="1"/>
  <c r="X101" i="10" l="1"/>
  <c r="Z101" i="10" s="1"/>
  <c r="Z100" i="10"/>
  <c r="AH100" i="10" s="1"/>
  <c r="AE100" i="10"/>
  <c r="AF100" i="10"/>
  <c r="AG100" i="10"/>
  <c r="U103" i="10"/>
  <c r="V102" i="10"/>
  <c r="W102" i="10"/>
  <c r="X102" i="10" s="1"/>
  <c r="AI91" i="1"/>
  <c r="AG100" i="9"/>
  <c r="AE100" i="9"/>
  <c r="Z101" i="9"/>
  <c r="AI100" i="9"/>
  <c r="AD100" i="9"/>
  <c r="AF100" i="9"/>
  <c r="AA100" i="9"/>
  <c r="Z102" i="9"/>
  <c r="V103" i="9"/>
  <c r="W103" i="9"/>
  <c r="X103" i="9" s="1"/>
  <c r="U104" i="9"/>
  <c r="Y102" i="9"/>
  <c r="AB100" i="9"/>
  <c r="AC100" i="9"/>
  <c r="AH99" i="8"/>
  <c r="AB99" i="8"/>
  <c r="AE99" i="8"/>
  <c r="AF99" i="8"/>
  <c r="AI99" i="8"/>
  <c r="AG99" i="8"/>
  <c r="AI98" i="8"/>
  <c r="AB98" i="8"/>
  <c r="AH98" i="8"/>
  <c r="AD98" i="8"/>
  <c r="AC98" i="8"/>
  <c r="AG98" i="8"/>
  <c r="AA98" i="8"/>
  <c r="AF98" i="8"/>
  <c r="AE98" i="8"/>
  <c r="AC99" i="8"/>
  <c r="X100" i="8"/>
  <c r="Y100" i="8" s="1"/>
  <c r="W101" i="8"/>
  <c r="V101" i="8"/>
  <c r="U102" i="8"/>
  <c r="AD91" i="1"/>
  <c r="AA91" i="1"/>
  <c r="AH91" i="1"/>
  <c r="AC91" i="1"/>
  <c r="AF91" i="1"/>
  <c r="AE91" i="1"/>
  <c r="AG91" i="1"/>
  <c r="X101" i="7"/>
  <c r="Z101" i="7" s="1"/>
  <c r="W102" i="7"/>
  <c r="V102" i="7"/>
  <c r="U103" i="7"/>
  <c r="Z100" i="7"/>
  <c r="AE100" i="7" s="1"/>
  <c r="W100" i="6"/>
  <c r="X100" i="6" s="1"/>
  <c r="Y100" i="6" s="1"/>
  <c r="V100" i="6"/>
  <c r="U101" i="6"/>
  <c r="X99" i="6"/>
  <c r="Y99" i="6" s="1"/>
  <c r="Y98" i="6"/>
  <c r="X92" i="1"/>
  <c r="Z92" i="1" s="1"/>
  <c r="W93" i="1"/>
  <c r="X93" i="1" s="1"/>
  <c r="Y93" i="1" s="1"/>
  <c r="V93" i="1"/>
  <c r="U94" i="1"/>
  <c r="AB100" i="10" l="1"/>
  <c r="AC100" i="10"/>
  <c r="AI100" i="10"/>
  <c r="AB101" i="10"/>
  <c r="AA100" i="10"/>
  <c r="AD100" i="10"/>
  <c r="Y101" i="10"/>
  <c r="Z102" i="10"/>
  <c r="Y102" i="10"/>
  <c r="V103" i="10"/>
  <c r="W103" i="10"/>
  <c r="U104" i="10"/>
  <c r="Y101" i="7"/>
  <c r="AC101" i="7" s="1"/>
  <c r="AC101" i="9"/>
  <c r="AH101" i="9"/>
  <c r="AI101" i="9"/>
  <c r="AG101" i="9"/>
  <c r="AA101" i="9"/>
  <c r="AE101" i="9"/>
  <c r="AB101" i="9"/>
  <c r="AF101" i="9"/>
  <c r="AD101" i="9"/>
  <c r="Z103" i="9"/>
  <c r="Y103" i="9"/>
  <c r="V104" i="9"/>
  <c r="W104" i="9"/>
  <c r="U105" i="9"/>
  <c r="AB102" i="9"/>
  <c r="AF102" i="9"/>
  <c r="AD102" i="9"/>
  <c r="AA102" i="9"/>
  <c r="AE102" i="9"/>
  <c r="AH102" i="9"/>
  <c r="AG102" i="9"/>
  <c r="AI102" i="9"/>
  <c r="AC102" i="9"/>
  <c r="Z100" i="8"/>
  <c r="AF100" i="8" s="1"/>
  <c r="X101" i="8"/>
  <c r="Y101" i="8" s="1"/>
  <c r="U103" i="8"/>
  <c r="W102" i="8"/>
  <c r="X102" i="8" s="1"/>
  <c r="Y102" i="8" s="1"/>
  <c r="V102" i="8"/>
  <c r="Y92" i="1"/>
  <c r="AF92" i="1" s="1"/>
  <c r="Z93" i="1"/>
  <c r="AH93" i="1" s="1"/>
  <c r="AD100" i="7"/>
  <c r="AB100" i="7"/>
  <c r="U104" i="7"/>
  <c r="W103" i="7"/>
  <c r="V103" i="7"/>
  <c r="AH100" i="7"/>
  <c r="AF100" i="7"/>
  <c r="AA100" i="7"/>
  <c r="AC100" i="7"/>
  <c r="AG100" i="7"/>
  <c r="X102" i="7"/>
  <c r="Y102" i="7" s="1"/>
  <c r="AI100" i="7"/>
  <c r="Z100" i="6"/>
  <c r="AA100" i="6" s="1"/>
  <c r="Z99" i="6"/>
  <c r="AF99" i="6" s="1"/>
  <c r="AH98" i="6"/>
  <c r="AA98" i="6"/>
  <c r="AG98" i="6"/>
  <c r="AF98" i="6"/>
  <c r="AC98" i="6"/>
  <c r="AB98" i="6"/>
  <c r="AD98" i="6"/>
  <c r="AI98" i="6"/>
  <c r="AE98" i="6"/>
  <c r="U102" i="6"/>
  <c r="W101" i="6"/>
  <c r="X101" i="6" s="1"/>
  <c r="V101" i="6"/>
  <c r="V94" i="1"/>
  <c r="U95" i="1"/>
  <c r="W94" i="1"/>
  <c r="AD101" i="7" l="1"/>
  <c r="AH101" i="7"/>
  <c r="AG101" i="7"/>
  <c r="AB101" i="7"/>
  <c r="AH100" i="6"/>
  <c r="AI92" i="1"/>
  <c r="AC92" i="1"/>
  <c r="AF101" i="7"/>
  <c r="AE101" i="10"/>
  <c r="AA101" i="10"/>
  <c r="AC101" i="10"/>
  <c r="AI101" i="10"/>
  <c r="AF101" i="10"/>
  <c r="AD101" i="10"/>
  <c r="AH101" i="10"/>
  <c r="AG101" i="10"/>
  <c r="X103" i="10"/>
  <c r="Y103" i="10" s="1"/>
  <c r="Z103" i="10"/>
  <c r="AA102" i="10"/>
  <c r="AH102" i="10"/>
  <c r="AB102" i="10"/>
  <c r="AE102" i="10"/>
  <c r="AF102" i="10"/>
  <c r="AI102" i="10"/>
  <c r="AD102" i="10"/>
  <c r="AG102" i="10"/>
  <c r="AC102" i="10"/>
  <c r="V104" i="10"/>
  <c r="W104" i="10"/>
  <c r="U105" i="10"/>
  <c r="AE101" i="7"/>
  <c r="AI101" i="7"/>
  <c r="AA101" i="7"/>
  <c r="AA92" i="1"/>
  <c r="AC93" i="1"/>
  <c r="AH92" i="1"/>
  <c r="W105" i="9"/>
  <c r="X105" i="9" s="1"/>
  <c r="Y105" i="9" s="1"/>
  <c r="U106" i="9"/>
  <c r="V105" i="9"/>
  <c r="X104" i="9"/>
  <c r="Z104" i="9" s="1"/>
  <c r="AH103" i="9"/>
  <c r="AE103" i="9"/>
  <c r="AC103" i="9"/>
  <c r="AF103" i="9"/>
  <c r="AA103" i="9"/>
  <c r="AG103" i="9"/>
  <c r="AD103" i="9"/>
  <c r="AB103" i="9"/>
  <c r="AI103" i="9"/>
  <c r="AD100" i="8"/>
  <c r="AH100" i="8"/>
  <c r="AE100" i="8"/>
  <c r="AI100" i="8"/>
  <c r="AA100" i="8"/>
  <c r="AB100" i="8"/>
  <c r="AC100" i="8"/>
  <c r="AG100" i="8"/>
  <c r="Z101" i="8"/>
  <c r="AC101" i="8" s="1"/>
  <c r="Z102" i="8"/>
  <c r="AH102" i="8" s="1"/>
  <c r="U104" i="8"/>
  <c r="V103" i="8"/>
  <c r="W103" i="8"/>
  <c r="AF100" i="6"/>
  <c r="AI100" i="6"/>
  <c r="AG100" i="6"/>
  <c r="AE92" i="1"/>
  <c r="AB92" i="1"/>
  <c r="AD92" i="1"/>
  <c r="AG92" i="1"/>
  <c r="AF93" i="1"/>
  <c r="AI93" i="1"/>
  <c r="AB93" i="1"/>
  <c r="AG93" i="1"/>
  <c r="AA93" i="1"/>
  <c r="AE93" i="1"/>
  <c r="AD93" i="1"/>
  <c r="AE99" i="6"/>
  <c r="AD100" i="6"/>
  <c r="AB100" i="6"/>
  <c r="AC100" i="6"/>
  <c r="X103" i="7"/>
  <c r="Y103" i="7" s="1"/>
  <c r="Z102" i="7"/>
  <c r="AF102" i="7" s="1"/>
  <c r="W104" i="7"/>
  <c r="X104" i="7" s="1"/>
  <c r="U105" i="7"/>
  <c r="V104" i="7"/>
  <c r="AA99" i="6"/>
  <c r="AC99" i="6"/>
  <c r="AE100" i="6"/>
  <c r="AD99" i="6"/>
  <c r="Z101" i="6"/>
  <c r="Y101" i="6"/>
  <c r="U103" i="6"/>
  <c r="W102" i="6"/>
  <c r="V102" i="6"/>
  <c r="AG99" i="6"/>
  <c r="AB99" i="6"/>
  <c r="AI99" i="6"/>
  <c r="AH99" i="6"/>
  <c r="V95" i="1"/>
  <c r="U96" i="1"/>
  <c r="W95" i="1"/>
  <c r="X94" i="1"/>
  <c r="Z94" i="1" s="1"/>
  <c r="AH103" i="10" l="1"/>
  <c r="AD103" i="10"/>
  <c r="AI103" i="10"/>
  <c r="AG103" i="10"/>
  <c r="AA103" i="10"/>
  <c r="AF103" i="10"/>
  <c r="AB103" i="10"/>
  <c r="AC103" i="10"/>
  <c r="AE103" i="10"/>
  <c r="X104" i="10"/>
  <c r="Y104" i="10" s="1"/>
  <c r="W105" i="10"/>
  <c r="U106" i="10"/>
  <c r="V105" i="10"/>
  <c r="Y94" i="1"/>
  <c r="AF94" i="1" s="1"/>
  <c r="Y104" i="9"/>
  <c r="AA104" i="9" s="1"/>
  <c r="Z105" i="9"/>
  <c r="AI105" i="9" s="1"/>
  <c r="U107" i="9"/>
  <c r="V106" i="9"/>
  <c r="W106" i="9"/>
  <c r="X106" i="9" s="1"/>
  <c r="Y106" i="9" s="1"/>
  <c r="AG101" i="8"/>
  <c r="AE101" i="8"/>
  <c r="AI102" i="8"/>
  <c r="AB102" i="8"/>
  <c r="AH101" i="8"/>
  <c r="AB101" i="8"/>
  <c r="AA102" i="8"/>
  <c r="AE102" i="8"/>
  <c r="AD101" i="8"/>
  <c r="AI101" i="8"/>
  <c r="AF102" i="8"/>
  <c r="AC102" i="8"/>
  <c r="AF101" i="8"/>
  <c r="AA101" i="8"/>
  <c r="AD102" i="8"/>
  <c r="AG102" i="8"/>
  <c r="V104" i="8"/>
  <c r="W104" i="8"/>
  <c r="U105" i="8"/>
  <c r="X103" i="8"/>
  <c r="Z103" i="8" s="1"/>
  <c r="Z103" i="7"/>
  <c r="AD103" i="7" s="1"/>
  <c r="Z104" i="7"/>
  <c r="Y104" i="7"/>
  <c r="AB102" i="7"/>
  <c r="AH102" i="7"/>
  <c r="AE102" i="7"/>
  <c r="AG102" i="7"/>
  <c r="AA102" i="7"/>
  <c r="AC102" i="7"/>
  <c r="AI102" i="7"/>
  <c r="V105" i="7"/>
  <c r="U106" i="7"/>
  <c r="W105" i="7"/>
  <c r="X105" i="7" s="1"/>
  <c r="AD102" i="7"/>
  <c r="X102" i="6"/>
  <c r="Y102" i="6" s="1"/>
  <c r="U104" i="6"/>
  <c r="W103" i="6"/>
  <c r="V103" i="6"/>
  <c r="AB101" i="6"/>
  <c r="AA101" i="6"/>
  <c r="AG101" i="6"/>
  <c r="AI101" i="6"/>
  <c r="AD101" i="6"/>
  <c r="AF101" i="6"/>
  <c r="AH101" i="6"/>
  <c r="AE101" i="6"/>
  <c r="AC101" i="6"/>
  <c r="AA94" i="1"/>
  <c r="AB94" i="1"/>
  <c r="AC94" i="1"/>
  <c r="V96" i="1"/>
  <c r="W96" i="1"/>
  <c r="U97" i="1"/>
  <c r="X95" i="1"/>
  <c r="Z95" i="1" s="1"/>
  <c r="AD94" i="1" l="1"/>
  <c r="AI94" i="1"/>
  <c r="AH94" i="1"/>
  <c r="AG94" i="1"/>
  <c r="AE94" i="1"/>
  <c r="AC104" i="9"/>
  <c r="AG104" i="9"/>
  <c r="AH104" i="9"/>
  <c r="AI104" i="10"/>
  <c r="AD104" i="10"/>
  <c r="X105" i="10"/>
  <c r="Y105" i="10" s="1"/>
  <c r="Z104" i="10"/>
  <c r="AA104" i="10" s="1"/>
  <c r="AE104" i="9"/>
  <c r="U107" i="10"/>
  <c r="W106" i="10"/>
  <c r="V106" i="10"/>
  <c r="AB103" i="7"/>
  <c r="AI103" i="7"/>
  <c r="AF103" i="7"/>
  <c r="AH103" i="7"/>
  <c r="AG103" i="7"/>
  <c r="AA103" i="7"/>
  <c r="AC103" i="7"/>
  <c r="AE103" i="7"/>
  <c r="AH105" i="9"/>
  <c r="AG105" i="9"/>
  <c r="AC105" i="9"/>
  <c r="AD104" i="9"/>
  <c r="AB104" i="9"/>
  <c r="Z106" i="9"/>
  <c r="AD106" i="9" s="1"/>
  <c r="AE105" i="9"/>
  <c r="AB105" i="9"/>
  <c r="AA105" i="9"/>
  <c r="AI104" i="9"/>
  <c r="AF104" i="9"/>
  <c r="AF105" i="9"/>
  <c r="AD105" i="9"/>
  <c r="AC106" i="9"/>
  <c r="V107" i="9"/>
  <c r="U108" i="9"/>
  <c r="W107" i="9"/>
  <c r="Y103" i="8"/>
  <c r="X104" i="8"/>
  <c r="W105" i="8"/>
  <c r="X105" i="8" s="1"/>
  <c r="V105" i="8"/>
  <c r="U106" i="8"/>
  <c r="AH104" i="7"/>
  <c r="AA104" i="7"/>
  <c r="AC104" i="7"/>
  <c r="AD104" i="7"/>
  <c r="Z102" i="6"/>
  <c r="AI102" i="6" s="1"/>
  <c r="Z105" i="7"/>
  <c r="Y105" i="7"/>
  <c r="AB104" i="7"/>
  <c r="AI104" i="7"/>
  <c r="AG104" i="7"/>
  <c r="AF104" i="7"/>
  <c r="AE104" i="7"/>
  <c r="W106" i="7"/>
  <c r="X106" i="7" s="1"/>
  <c r="Y106" i="7" s="1"/>
  <c r="U107" i="7"/>
  <c r="V106" i="7"/>
  <c r="V104" i="6"/>
  <c r="W104" i="6"/>
  <c r="U105" i="6"/>
  <c r="X103" i="6"/>
  <c r="Y103" i="6" s="1"/>
  <c r="W97" i="1"/>
  <c r="X97" i="1" s="1"/>
  <c r="Z97" i="1" s="1"/>
  <c r="V97" i="1"/>
  <c r="U98" i="1"/>
  <c r="Y95" i="1"/>
  <c r="X96" i="1"/>
  <c r="Y96" i="1" s="1"/>
  <c r="AC104" i="10" l="1"/>
  <c r="AG104" i="10"/>
  <c r="AF105" i="10"/>
  <c r="Z105" i="10"/>
  <c r="AI105" i="10" s="1"/>
  <c r="X106" i="10"/>
  <c r="Z106" i="10" s="1"/>
  <c r="AF104" i="10"/>
  <c r="AE104" i="10"/>
  <c r="AH104" i="10"/>
  <c r="AB104" i="10"/>
  <c r="U108" i="10"/>
  <c r="V107" i="10"/>
  <c r="W107" i="10"/>
  <c r="AD105" i="7"/>
  <c r="AE102" i="6"/>
  <c r="AG102" i="6"/>
  <c r="Z96" i="1"/>
  <c r="AA96" i="1" s="1"/>
  <c r="AH106" i="9"/>
  <c r="AA106" i="9"/>
  <c r="AF106" i="9"/>
  <c r="AB106" i="9"/>
  <c r="AI106" i="9"/>
  <c r="AG106" i="9"/>
  <c r="AE106" i="9"/>
  <c r="X107" i="9"/>
  <c r="Z107" i="9" s="1"/>
  <c r="V108" i="9"/>
  <c r="W108" i="9"/>
  <c r="U109" i="9"/>
  <c r="Y105" i="8"/>
  <c r="Z104" i="8"/>
  <c r="Y104" i="8"/>
  <c r="AE103" i="8"/>
  <c r="AC103" i="8"/>
  <c r="AA103" i="8"/>
  <c r="AI103" i="8"/>
  <c r="AF103" i="8"/>
  <c r="AH103" i="8"/>
  <c r="AD103" i="8"/>
  <c r="AB103" i="8"/>
  <c r="AG103" i="8"/>
  <c r="Z105" i="8"/>
  <c r="AD105" i="8" s="1"/>
  <c r="U107" i="8"/>
  <c r="W106" i="8"/>
  <c r="V106" i="8"/>
  <c r="AH105" i="7"/>
  <c r="AE105" i="7"/>
  <c r="AH102" i="6"/>
  <c r="AD102" i="6"/>
  <c r="AA102" i="6"/>
  <c r="AC102" i="6"/>
  <c r="AB102" i="6"/>
  <c r="AF102" i="6"/>
  <c r="AC105" i="7"/>
  <c r="AB105" i="7"/>
  <c r="AF105" i="7"/>
  <c r="AI105" i="7"/>
  <c r="AA105" i="7"/>
  <c r="AG105" i="7"/>
  <c r="U108" i="7"/>
  <c r="V107" i="7"/>
  <c r="W107" i="7"/>
  <c r="X107" i="7" s="1"/>
  <c r="Y107" i="7" s="1"/>
  <c r="Z106" i="7"/>
  <c r="AI106" i="7" s="1"/>
  <c r="Z103" i="6"/>
  <c r="AF103" i="6" s="1"/>
  <c r="W105" i="6"/>
  <c r="X105" i="6" s="1"/>
  <c r="V105" i="6"/>
  <c r="U106" i="6"/>
  <c r="X104" i="6"/>
  <c r="Z104" i="6" s="1"/>
  <c r="AH95" i="1"/>
  <c r="AG95" i="1"/>
  <c r="AE95" i="1"/>
  <c r="AD95" i="1"/>
  <c r="AA95" i="1"/>
  <c r="AC95" i="1"/>
  <c r="AI95" i="1"/>
  <c r="AF95" i="1"/>
  <c r="AB95" i="1"/>
  <c r="Y97" i="1"/>
  <c r="AB97" i="1" s="1"/>
  <c r="W98" i="1"/>
  <c r="U99" i="1"/>
  <c r="V98" i="1"/>
  <c r="AD96" i="1" l="1"/>
  <c r="AH96" i="1"/>
  <c r="AE96" i="1"/>
  <c r="AB96" i="1"/>
  <c r="AC96" i="1"/>
  <c r="AG96" i="1"/>
  <c r="AF96" i="1"/>
  <c r="AI96" i="1"/>
  <c r="Y106" i="10"/>
  <c r="AF106" i="10" s="1"/>
  <c r="AB105" i="10"/>
  <c r="AG106" i="10"/>
  <c r="AH106" i="10"/>
  <c r="AC105" i="10"/>
  <c r="AD105" i="10"/>
  <c r="X107" i="10"/>
  <c r="Z107" i="10" s="1"/>
  <c r="Y107" i="10"/>
  <c r="AE105" i="10"/>
  <c r="AH105" i="10"/>
  <c r="AA105" i="10"/>
  <c r="AG105" i="10"/>
  <c r="V108" i="10"/>
  <c r="U109" i="10"/>
  <c r="W108" i="10"/>
  <c r="X108" i="10"/>
  <c r="Z108" i="10" s="1"/>
  <c r="AB105" i="8"/>
  <c r="Y107" i="9"/>
  <c r="AI107" i="9" s="1"/>
  <c r="AF105" i="8"/>
  <c r="AI105" i="8"/>
  <c r="AA105" i="8"/>
  <c r="X108" i="9"/>
  <c r="Y108" i="9" s="1"/>
  <c r="W109" i="9"/>
  <c r="X109" i="9" s="1"/>
  <c r="Z109" i="9" s="1"/>
  <c r="U110" i="9"/>
  <c r="V109" i="9"/>
  <c r="AD104" i="8"/>
  <c r="AB104" i="8"/>
  <c r="AH104" i="8"/>
  <c r="AI104" i="8"/>
  <c r="AA104" i="8"/>
  <c r="AF104" i="8"/>
  <c r="AC104" i="8"/>
  <c r="AE104" i="8"/>
  <c r="AG104" i="8"/>
  <c r="AG105" i="8"/>
  <c r="AH105" i="8"/>
  <c r="AE105" i="8"/>
  <c r="AC105" i="8"/>
  <c r="X106" i="8"/>
  <c r="Y106" i="8" s="1"/>
  <c r="U108" i="8"/>
  <c r="W107" i="8"/>
  <c r="V107" i="8"/>
  <c r="AB103" i="6"/>
  <c r="AI103" i="6"/>
  <c r="AH103" i="6"/>
  <c r="AE103" i="6"/>
  <c r="AD103" i="6"/>
  <c r="AG103" i="6"/>
  <c r="AC103" i="6"/>
  <c r="Y104" i="6"/>
  <c r="AH104" i="6" s="1"/>
  <c r="AA103" i="6"/>
  <c r="AD106" i="7"/>
  <c r="AH106" i="7"/>
  <c r="AB106" i="7"/>
  <c r="AE106" i="7"/>
  <c r="Z107" i="7"/>
  <c r="AH107" i="7" s="1"/>
  <c r="W108" i="7"/>
  <c r="U109" i="7"/>
  <c r="V108" i="7"/>
  <c r="AA106" i="7"/>
  <c r="AF106" i="7"/>
  <c r="AC106" i="7"/>
  <c r="AG106" i="7"/>
  <c r="Z105" i="6"/>
  <c r="Y105" i="6"/>
  <c r="U107" i="6"/>
  <c r="W106" i="6"/>
  <c r="V106" i="6"/>
  <c r="V99" i="1"/>
  <c r="U100" i="1"/>
  <c r="W99" i="1"/>
  <c r="X99" i="1" s="1"/>
  <c r="X98" i="1"/>
  <c r="Y98" i="1" s="1"/>
  <c r="AH97" i="1"/>
  <c r="AF97" i="1"/>
  <c r="AE97" i="1"/>
  <c r="AG97" i="1"/>
  <c r="AA97" i="1"/>
  <c r="AI97" i="1"/>
  <c r="AD97" i="1"/>
  <c r="AC97" i="1"/>
  <c r="Z98" i="1" l="1"/>
  <c r="AB98" i="1" s="1"/>
  <c r="AC106" i="10"/>
  <c r="AA106" i="10"/>
  <c r="AI106" i="10"/>
  <c r="AD106" i="10"/>
  <c r="AB106" i="10"/>
  <c r="AE106" i="10"/>
  <c r="AC107" i="9"/>
  <c r="AG107" i="9"/>
  <c r="AH107" i="9"/>
  <c r="AE107" i="9"/>
  <c r="AA107" i="9"/>
  <c r="AB107" i="9"/>
  <c r="AF107" i="9"/>
  <c r="AD107" i="9"/>
  <c r="Y108" i="10"/>
  <c r="AA108" i="10" s="1"/>
  <c r="AG108" i="10"/>
  <c r="AC107" i="10"/>
  <c r="AI107" i="10"/>
  <c r="AD107" i="10"/>
  <c r="AF107" i="10"/>
  <c r="AB107" i="10"/>
  <c r="AA107" i="10"/>
  <c r="AH107" i="10"/>
  <c r="AG107" i="10"/>
  <c r="AE107" i="10"/>
  <c r="U110" i="10"/>
  <c r="W109" i="10"/>
  <c r="X109" i="10" s="1"/>
  <c r="Z109" i="10" s="1"/>
  <c r="V109" i="10"/>
  <c r="Z106" i="8"/>
  <c r="AI106" i="8" s="1"/>
  <c r="AB105" i="6"/>
  <c r="AH105" i="6"/>
  <c r="Y99" i="1"/>
  <c r="Z99" i="1"/>
  <c r="Y109" i="9"/>
  <c r="AF109" i="9" s="1"/>
  <c r="Z108" i="9"/>
  <c r="AE108" i="9" s="1"/>
  <c r="U111" i="9"/>
  <c r="V110" i="9"/>
  <c r="W110" i="9"/>
  <c r="AG106" i="8"/>
  <c r="AC106" i="8"/>
  <c r="AA106" i="8"/>
  <c r="AH106" i="8"/>
  <c r="AE106" i="8"/>
  <c r="AD106" i="8"/>
  <c r="AB106" i="8"/>
  <c r="V108" i="8"/>
  <c r="W108" i="8"/>
  <c r="U109" i="8"/>
  <c r="X107" i="8"/>
  <c r="Z107" i="8" s="1"/>
  <c r="AD105" i="6"/>
  <c r="AF105" i="6"/>
  <c r="AI104" i="6"/>
  <c r="AB104" i="6"/>
  <c r="AF104" i="6"/>
  <c r="AD104" i="6"/>
  <c r="AA105" i="6"/>
  <c r="AA104" i="6"/>
  <c r="AG104" i="6"/>
  <c r="AE104" i="6"/>
  <c r="AI105" i="6"/>
  <c r="AC104" i="6"/>
  <c r="X108" i="7"/>
  <c r="Y108" i="7" s="1"/>
  <c r="AA107" i="7"/>
  <c r="AI107" i="7"/>
  <c r="V109" i="7"/>
  <c r="U110" i="7"/>
  <c r="W109" i="7"/>
  <c r="AF107" i="7"/>
  <c r="AE107" i="7"/>
  <c r="AC107" i="7"/>
  <c r="AD107" i="7"/>
  <c r="AB107" i="7"/>
  <c r="AG107" i="7"/>
  <c r="AE105" i="6"/>
  <c r="AC105" i="6"/>
  <c r="AG105" i="6"/>
  <c r="X106" i="6"/>
  <c r="Z106" i="6" s="1"/>
  <c r="U108" i="6"/>
  <c r="W107" i="6"/>
  <c r="X107" i="6" s="1"/>
  <c r="V107" i="6"/>
  <c r="W100" i="1"/>
  <c r="X100" i="1" s="1"/>
  <c r="V100" i="1"/>
  <c r="U101" i="1"/>
  <c r="AI98" i="1"/>
  <c r="AA98" i="1"/>
  <c r="AC98" i="1"/>
  <c r="AF98" i="1"/>
  <c r="AH98" i="1"/>
  <c r="AE98" i="1"/>
  <c r="AD98" i="1"/>
  <c r="AG98" i="1" l="1"/>
  <c r="AG99" i="1"/>
  <c r="AG108" i="9"/>
  <c r="AC109" i="9"/>
  <c r="AB108" i="10"/>
  <c r="AE108" i="10"/>
  <c r="AH108" i="10"/>
  <c r="AC108" i="10"/>
  <c r="AF108" i="10"/>
  <c r="AI108" i="10"/>
  <c r="AD108" i="10"/>
  <c r="Y109" i="10"/>
  <c r="W110" i="10"/>
  <c r="V110" i="10"/>
  <c r="U111" i="10"/>
  <c r="AF106" i="8"/>
  <c r="AC99" i="1"/>
  <c r="AE99" i="1"/>
  <c r="AA99" i="1"/>
  <c r="AI99" i="1"/>
  <c r="AB99" i="1"/>
  <c r="AH99" i="1"/>
  <c r="AD99" i="1"/>
  <c r="AF99" i="1"/>
  <c r="AC108" i="9"/>
  <c r="AD108" i="9"/>
  <c r="AF108" i="9"/>
  <c r="AH108" i="9"/>
  <c r="AA108" i="9"/>
  <c r="AB108" i="9"/>
  <c r="AI109" i="9"/>
  <c r="AG109" i="9"/>
  <c r="AD109" i="9"/>
  <c r="AB109" i="9"/>
  <c r="AA109" i="9"/>
  <c r="AH109" i="9"/>
  <c r="AI108" i="9"/>
  <c r="AE109" i="9"/>
  <c r="X110" i="9"/>
  <c r="Z110" i="9" s="1"/>
  <c r="V111" i="9"/>
  <c r="W111" i="9"/>
  <c r="U112" i="9"/>
  <c r="Y107" i="8"/>
  <c r="W109" i="8"/>
  <c r="V109" i="8"/>
  <c r="U110" i="8"/>
  <c r="X108" i="8"/>
  <c r="Z108" i="8" s="1"/>
  <c r="Z108" i="7"/>
  <c r="AH108" i="7" s="1"/>
  <c r="W110" i="7"/>
  <c r="U111" i="7"/>
  <c r="V110" i="7"/>
  <c r="X109" i="7"/>
  <c r="Y109" i="7" s="1"/>
  <c r="Y107" i="6"/>
  <c r="Z107" i="6"/>
  <c r="Y106" i="6"/>
  <c r="V108" i="6"/>
  <c r="U109" i="6"/>
  <c r="W108" i="6"/>
  <c r="X108" i="6" s="1"/>
  <c r="Z100" i="1"/>
  <c r="Y100" i="1"/>
  <c r="U102" i="1"/>
  <c r="V101" i="1"/>
  <c r="W101" i="1"/>
  <c r="X110" i="10" l="1"/>
  <c r="Z110" i="10" s="1"/>
  <c r="Y110" i="10"/>
  <c r="AF110" i="10" s="1"/>
  <c r="AG109" i="10"/>
  <c r="AI109" i="10"/>
  <c r="AC109" i="10"/>
  <c r="AD109" i="10"/>
  <c r="AB109" i="10"/>
  <c r="AH109" i="10"/>
  <c r="AA109" i="10"/>
  <c r="AF109" i="10"/>
  <c r="AE109" i="10"/>
  <c r="V111" i="10"/>
  <c r="U112" i="10"/>
  <c r="W111" i="10"/>
  <c r="X111" i="10" s="1"/>
  <c r="AH107" i="6"/>
  <c r="Y110" i="9"/>
  <c r="AE110" i="9" s="1"/>
  <c r="V112" i="9"/>
  <c r="W112" i="9"/>
  <c r="U113" i="9"/>
  <c r="X111" i="9"/>
  <c r="Y111" i="9" s="1"/>
  <c r="AF107" i="8"/>
  <c r="AI107" i="8"/>
  <c r="AE107" i="8"/>
  <c r="AD107" i="8"/>
  <c r="AH107" i="8"/>
  <c r="AB107" i="8"/>
  <c r="AG107" i="8"/>
  <c r="AC107" i="8"/>
  <c r="AA107" i="8"/>
  <c r="Y108" i="8"/>
  <c r="X109" i="8"/>
  <c r="Y109" i="8" s="1"/>
  <c r="U111" i="8"/>
  <c r="W110" i="8"/>
  <c r="V110" i="8"/>
  <c r="AA108" i="7"/>
  <c r="AI108" i="7"/>
  <c r="AF108" i="7"/>
  <c r="AE108" i="7"/>
  <c r="AC107" i="6"/>
  <c r="AF107" i="6"/>
  <c r="AI107" i="6"/>
  <c r="AD107" i="6"/>
  <c r="AE107" i="6"/>
  <c r="AD108" i="7"/>
  <c r="AB108" i="7"/>
  <c r="AC108" i="7"/>
  <c r="X110" i="7"/>
  <c r="Z110" i="7" s="1"/>
  <c r="AG108" i="7"/>
  <c r="Z109" i="7"/>
  <c r="AA109" i="7" s="1"/>
  <c r="U112" i="7"/>
  <c r="V111" i="7"/>
  <c r="W111" i="7"/>
  <c r="X111" i="7" s="1"/>
  <c r="Z108" i="6"/>
  <c r="AG107" i="6"/>
  <c r="AB107" i="6"/>
  <c r="AA107" i="6"/>
  <c r="AI106" i="6"/>
  <c r="AH106" i="6"/>
  <c r="AD106" i="6"/>
  <c r="AA106" i="6"/>
  <c r="AF106" i="6"/>
  <c r="AE106" i="6"/>
  <c r="AC106" i="6"/>
  <c r="AB106" i="6"/>
  <c r="AG106" i="6"/>
  <c r="W109" i="6"/>
  <c r="X109" i="6" s="1"/>
  <c r="Y109" i="6" s="1"/>
  <c r="V109" i="6"/>
  <c r="U110" i="6"/>
  <c r="Y108" i="6"/>
  <c r="AI100" i="1"/>
  <c r="AF100" i="1"/>
  <c r="AB100" i="1"/>
  <c r="AA100" i="1"/>
  <c r="AD100" i="1"/>
  <c r="AH100" i="1"/>
  <c r="AE100" i="1"/>
  <c r="AC100" i="1"/>
  <c r="AG100" i="1"/>
  <c r="X101" i="1"/>
  <c r="Y101" i="1" s="1"/>
  <c r="Z101" i="1"/>
  <c r="V102" i="1"/>
  <c r="U103" i="1"/>
  <c r="W102" i="1"/>
  <c r="AA110" i="9" l="1"/>
  <c r="AG110" i="9"/>
  <c r="AD110" i="9"/>
  <c r="AF110" i="9"/>
  <c r="AB110" i="9"/>
  <c r="AH110" i="9"/>
  <c r="AC110" i="9"/>
  <c r="AI110" i="10"/>
  <c r="AB110" i="10"/>
  <c r="AD110" i="10"/>
  <c r="AC110" i="10"/>
  <c r="AH110" i="10"/>
  <c r="AA110" i="10"/>
  <c r="AE110" i="10"/>
  <c r="Z111" i="10"/>
  <c r="AG110" i="10"/>
  <c r="Y111" i="10"/>
  <c r="AI110" i="9"/>
  <c r="W112" i="10"/>
  <c r="U113" i="10"/>
  <c r="V112" i="10"/>
  <c r="Y110" i="7"/>
  <c r="AG110" i="7" s="1"/>
  <c r="X112" i="9"/>
  <c r="Y112" i="9" s="1"/>
  <c r="U114" i="9"/>
  <c r="W113" i="9"/>
  <c r="V113" i="9"/>
  <c r="Z111" i="9"/>
  <c r="AD111" i="9" s="1"/>
  <c r="Z109" i="8"/>
  <c r="AH109" i="8" s="1"/>
  <c r="AI108" i="8"/>
  <c r="AF108" i="8"/>
  <c r="AG108" i="8"/>
  <c r="AD108" i="8"/>
  <c r="AB108" i="8"/>
  <c r="AH108" i="8"/>
  <c r="AE108" i="8"/>
  <c r="AC108" i="8"/>
  <c r="AA108" i="8"/>
  <c r="AF109" i="8"/>
  <c r="AG109" i="8"/>
  <c r="X110" i="8"/>
  <c r="Y110" i="8" s="1"/>
  <c r="U112" i="8"/>
  <c r="V111" i="8"/>
  <c r="W111" i="8"/>
  <c r="X111" i="8" s="1"/>
  <c r="AD110" i="7"/>
  <c r="AI110" i="7"/>
  <c r="AH109" i="7"/>
  <c r="AG109" i="7"/>
  <c r="AC110" i="7"/>
  <c r="AI109" i="7"/>
  <c r="AF110" i="7"/>
  <c r="AA110" i="7"/>
  <c r="AC109" i="7"/>
  <c r="AD109" i="7"/>
  <c r="Z111" i="7"/>
  <c r="Y111" i="7"/>
  <c r="AE109" i="7"/>
  <c r="AB109" i="7"/>
  <c r="V112" i="7"/>
  <c r="W112" i="7"/>
  <c r="X112" i="7" s="1"/>
  <c r="Y112" i="7" s="1"/>
  <c r="U113" i="7"/>
  <c r="AF109" i="7"/>
  <c r="Z109" i="6"/>
  <c r="AG109" i="6" s="1"/>
  <c r="U111" i="6"/>
  <c r="W110" i="6"/>
  <c r="V110" i="6"/>
  <c r="AA108" i="6"/>
  <c r="AF108" i="6"/>
  <c r="AG108" i="6"/>
  <c r="AE108" i="6"/>
  <c r="AD108" i="6"/>
  <c r="AI108" i="6"/>
  <c r="AH108" i="6"/>
  <c r="AB108" i="6"/>
  <c r="AC108" i="6"/>
  <c r="V103" i="1"/>
  <c r="W103" i="1"/>
  <c r="U104" i="1"/>
  <c r="AG101" i="1"/>
  <c r="AC101" i="1"/>
  <c r="AH101" i="1"/>
  <c r="AA101" i="1"/>
  <c r="AB101" i="1"/>
  <c r="AE101" i="1"/>
  <c r="AF101" i="1"/>
  <c r="AI101" i="1"/>
  <c r="AD101" i="1"/>
  <c r="X102" i="1"/>
  <c r="Z102" i="1" s="1"/>
  <c r="AB110" i="7" l="1"/>
  <c r="AH110" i="7"/>
  <c r="AE110" i="7"/>
  <c r="X112" i="10"/>
  <c r="Y112" i="10" s="1"/>
  <c r="AG111" i="10"/>
  <c r="AB111" i="10"/>
  <c r="AH111" i="10"/>
  <c r="AC111" i="10"/>
  <c r="AA111" i="10"/>
  <c r="AD111" i="10"/>
  <c r="AI111" i="10"/>
  <c r="AE111" i="10"/>
  <c r="AF111" i="10"/>
  <c r="U114" i="10"/>
  <c r="W113" i="10"/>
  <c r="V113" i="10"/>
  <c r="AA109" i="8"/>
  <c r="AD109" i="8"/>
  <c r="AE109" i="8"/>
  <c r="AI109" i="8"/>
  <c r="AB109" i="8"/>
  <c r="AC109" i="8"/>
  <c r="AB111" i="9"/>
  <c r="AF111" i="9"/>
  <c r="AA111" i="9"/>
  <c r="AG111" i="9"/>
  <c r="Z112" i="9"/>
  <c r="X113" i="9"/>
  <c r="Y113" i="9" s="1"/>
  <c r="AE111" i="9"/>
  <c r="AI111" i="9"/>
  <c r="AC111" i="9"/>
  <c r="V114" i="9"/>
  <c r="W114" i="9"/>
  <c r="X114" i="9" s="1"/>
  <c r="Y114" i="9" s="1"/>
  <c r="U115" i="9"/>
  <c r="AH111" i="9"/>
  <c r="Y111" i="8"/>
  <c r="Z111" i="8"/>
  <c r="V112" i="8"/>
  <c r="W112" i="8"/>
  <c r="X112" i="8" s="1"/>
  <c r="U113" i="8"/>
  <c r="Z110" i="8"/>
  <c r="AF110" i="8" s="1"/>
  <c r="AH109" i="6"/>
  <c r="AD109" i="6"/>
  <c r="AE109" i="6"/>
  <c r="Z112" i="7"/>
  <c r="AG112" i="7" s="1"/>
  <c r="AE111" i="7"/>
  <c r="AG111" i="7"/>
  <c r="AC111" i="7"/>
  <c r="AA111" i="7"/>
  <c r="AH111" i="7"/>
  <c r="AF111" i="7"/>
  <c r="AI111" i="7"/>
  <c r="AD111" i="7"/>
  <c r="AB111" i="7"/>
  <c r="U114" i="7"/>
  <c r="V113" i="7"/>
  <c r="W113" i="7"/>
  <c r="X113" i="7" s="1"/>
  <c r="AI109" i="6"/>
  <c r="X110" i="6"/>
  <c r="Z110" i="6" s="1"/>
  <c r="AF109" i="6"/>
  <c r="AB109" i="6"/>
  <c r="U112" i="6"/>
  <c r="W111" i="6"/>
  <c r="V111" i="6"/>
  <c r="AA109" i="6"/>
  <c r="AC109" i="6"/>
  <c r="X103" i="1"/>
  <c r="Z103" i="1" s="1"/>
  <c r="Y102" i="1"/>
  <c r="V104" i="1"/>
  <c r="W104" i="1"/>
  <c r="X104" i="1" s="1"/>
  <c r="Z104" i="1" s="1"/>
  <c r="U105" i="1"/>
  <c r="X113" i="10" l="1"/>
  <c r="Z113" i="10" s="1"/>
  <c r="Z112" i="10"/>
  <c r="AI112" i="10" s="1"/>
  <c r="V114" i="10"/>
  <c r="W114" i="10"/>
  <c r="X114" i="10" s="1"/>
  <c r="U115" i="10"/>
  <c r="AH110" i="8"/>
  <c r="AB111" i="8"/>
  <c r="AC110" i="8"/>
  <c r="AF111" i="8"/>
  <c r="AE111" i="8"/>
  <c r="AG111" i="8"/>
  <c r="AF112" i="9"/>
  <c r="AA112" i="9"/>
  <c r="AB112" i="9"/>
  <c r="AI112" i="9"/>
  <c r="AE112" i="9"/>
  <c r="AG112" i="9"/>
  <c r="AC112" i="9"/>
  <c r="AD112" i="9"/>
  <c r="AH112" i="9"/>
  <c r="Z114" i="9"/>
  <c r="AG114" i="9" s="1"/>
  <c r="W115" i="9"/>
  <c r="X115" i="9" s="1"/>
  <c r="Z115" i="9" s="1"/>
  <c r="U116" i="9"/>
  <c r="V115" i="9"/>
  <c r="Z113" i="9"/>
  <c r="AH113" i="9" s="1"/>
  <c r="AI111" i="8"/>
  <c r="Y112" i="8"/>
  <c r="AG110" i="8"/>
  <c r="AI110" i="8"/>
  <c r="AA111" i="8"/>
  <c r="AD111" i="8"/>
  <c r="AH111" i="8"/>
  <c r="AA110" i="8"/>
  <c r="AE110" i="8"/>
  <c r="AC111" i="8"/>
  <c r="AD110" i="8"/>
  <c r="AB110" i="8"/>
  <c r="Z112" i="8"/>
  <c r="U114" i="8"/>
  <c r="W113" i="8"/>
  <c r="X113" i="8" s="1"/>
  <c r="V113" i="8"/>
  <c r="AA112" i="7"/>
  <c r="Y113" i="7"/>
  <c r="AA113" i="7" s="1"/>
  <c r="AD112" i="7"/>
  <c r="AH112" i="7"/>
  <c r="AC112" i="7"/>
  <c r="AF112" i="7"/>
  <c r="AI112" i="7"/>
  <c r="Z113" i="7"/>
  <c r="AB112" i="7"/>
  <c r="AE112" i="7"/>
  <c r="W114" i="7"/>
  <c r="X114" i="7" s="1"/>
  <c r="U115" i="7"/>
  <c r="V114" i="7"/>
  <c r="X111" i="6"/>
  <c r="Y111" i="6" s="1"/>
  <c r="V112" i="6"/>
  <c r="W112" i="6"/>
  <c r="X112" i="6" s="1"/>
  <c r="U113" i="6"/>
  <c r="Y110" i="6"/>
  <c r="AH102" i="1"/>
  <c r="AG102" i="1"/>
  <c r="AE102" i="1"/>
  <c r="AD102" i="1"/>
  <c r="AF102" i="1"/>
  <c r="AA102" i="1"/>
  <c r="AC102" i="1"/>
  <c r="AB102" i="1"/>
  <c r="AI102" i="1"/>
  <c r="Y104" i="1"/>
  <c r="AB104" i="1" s="1"/>
  <c r="V105" i="1"/>
  <c r="W105" i="1"/>
  <c r="U106" i="1"/>
  <c r="Y103" i="1"/>
  <c r="AD112" i="10" l="1"/>
  <c r="Y114" i="10"/>
  <c r="AC114" i="10" s="1"/>
  <c r="Z114" i="10"/>
  <c r="AA114" i="10" s="1"/>
  <c r="AB112" i="10"/>
  <c r="AG112" i="10"/>
  <c r="AC112" i="10"/>
  <c r="AA112" i="10"/>
  <c r="AD114" i="10"/>
  <c r="AE112" i="10"/>
  <c r="AF112" i="10"/>
  <c r="Y113" i="10"/>
  <c r="AE114" i="10"/>
  <c r="AI114" i="10"/>
  <c r="AH112" i="10"/>
  <c r="V115" i="10"/>
  <c r="W115" i="10"/>
  <c r="X115" i="10" s="1"/>
  <c r="Y115" i="10" s="1"/>
  <c r="U116" i="10"/>
  <c r="AD114" i="9"/>
  <c r="AH114" i="9"/>
  <c r="AA114" i="9"/>
  <c r="Y115" i="9"/>
  <c r="AA115" i="9" s="1"/>
  <c r="AA113" i="9"/>
  <c r="AD113" i="9"/>
  <c r="AF114" i="9"/>
  <c r="U117" i="9"/>
  <c r="W116" i="9"/>
  <c r="X116" i="9" s="1"/>
  <c r="Y116" i="9" s="1"/>
  <c r="V116" i="9"/>
  <c r="AC114" i="9"/>
  <c r="AE114" i="9"/>
  <c r="AC113" i="9"/>
  <c r="AB113" i="9"/>
  <c r="AF113" i="9"/>
  <c r="AG113" i="9"/>
  <c r="AE113" i="9"/>
  <c r="AI113" i="9"/>
  <c r="AB114" i="9"/>
  <c r="AI114" i="9"/>
  <c r="Y113" i="8"/>
  <c r="AI112" i="8"/>
  <c r="AE112" i="8"/>
  <c r="AH112" i="8"/>
  <c r="AF112" i="8"/>
  <c r="AC112" i="8"/>
  <c r="AG112" i="8"/>
  <c r="AA112" i="8"/>
  <c r="AD112" i="8"/>
  <c r="AB112" i="8"/>
  <c r="Z113" i="8"/>
  <c r="U115" i="8"/>
  <c r="W114" i="8"/>
  <c r="V114" i="8"/>
  <c r="AH113" i="7"/>
  <c r="AD104" i="1"/>
  <c r="AC104" i="1"/>
  <c r="AI113" i="7"/>
  <c r="AC113" i="7"/>
  <c r="AF113" i="7"/>
  <c r="AD113" i="7"/>
  <c r="AB113" i="7"/>
  <c r="AG113" i="7"/>
  <c r="AE113" i="7"/>
  <c r="Y114" i="7"/>
  <c r="V115" i="7"/>
  <c r="U116" i="7"/>
  <c r="W115" i="7"/>
  <c r="X115" i="7" s="1"/>
  <c r="Z114" i="7"/>
  <c r="Z111" i="6"/>
  <c r="AD111" i="6" s="1"/>
  <c r="Y112" i="6"/>
  <c r="Z112" i="6"/>
  <c r="AB110" i="6"/>
  <c r="AA110" i="6"/>
  <c r="AC110" i="6"/>
  <c r="AD110" i="6"/>
  <c r="AE110" i="6"/>
  <c r="AH110" i="6"/>
  <c r="AI110" i="6"/>
  <c r="AG110" i="6"/>
  <c r="AF110" i="6"/>
  <c r="U114" i="6"/>
  <c r="W113" i="6"/>
  <c r="X113" i="6" s="1"/>
  <c r="V113" i="6"/>
  <c r="V106" i="1"/>
  <c r="W106" i="1"/>
  <c r="X106" i="1" s="1"/>
  <c r="Y106" i="1" s="1"/>
  <c r="U107" i="1"/>
  <c r="X105" i="1"/>
  <c r="Z105" i="1" s="1"/>
  <c r="Y105" i="1"/>
  <c r="AG104" i="1"/>
  <c r="AA104" i="1"/>
  <c r="AE104" i="1"/>
  <c r="AF104" i="1"/>
  <c r="AI104" i="1"/>
  <c r="AH104" i="1"/>
  <c r="AE103" i="1"/>
  <c r="AG103" i="1"/>
  <c r="AA103" i="1"/>
  <c r="AH103" i="1"/>
  <c r="AF103" i="1"/>
  <c r="AI103" i="1"/>
  <c r="AB103" i="1"/>
  <c r="AD103" i="1"/>
  <c r="AC103" i="1"/>
  <c r="AH114" i="10" l="1"/>
  <c r="AG114" i="10"/>
  <c r="AB114" i="10"/>
  <c r="AB115" i="9"/>
  <c r="AF114" i="10"/>
  <c r="Z115" i="10"/>
  <c r="AD115" i="10" s="1"/>
  <c r="AF113" i="10"/>
  <c r="AC113" i="10"/>
  <c r="AD113" i="10"/>
  <c r="AB113" i="10"/>
  <c r="AA113" i="10"/>
  <c r="AG113" i="10"/>
  <c r="AI113" i="10"/>
  <c r="AE113" i="10"/>
  <c r="AH113" i="10"/>
  <c r="AH115" i="9"/>
  <c r="W116" i="10"/>
  <c r="X116" i="10" s="1"/>
  <c r="Z116" i="10" s="1"/>
  <c r="U117" i="10"/>
  <c r="V116" i="10"/>
  <c r="AG115" i="9"/>
  <c r="Z116" i="9"/>
  <c r="AF116" i="9" s="1"/>
  <c r="AC115" i="9"/>
  <c r="AE115" i="9"/>
  <c r="AD115" i="9"/>
  <c r="AF115" i="9"/>
  <c r="AI115" i="9"/>
  <c r="V117" i="9"/>
  <c r="U118" i="9"/>
  <c r="W117" i="9"/>
  <c r="AH113" i="8"/>
  <c r="AE113" i="8"/>
  <c r="AA113" i="8"/>
  <c r="AB113" i="8"/>
  <c r="AI113" i="8"/>
  <c r="AD113" i="8"/>
  <c r="AG113" i="8"/>
  <c r="AF113" i="8"/>
  <c r="AC113" i="8"/>
  <c r="V115" i="8"/>
  <c r="U116" i="8"/>
  <c r="W115" i="8"/>
  <c r="X114" i="8"/>
  <c r="Y114" i="8" s="1"/>
  <c r="AF114" i="7"/>
  <c r="AF111" i="6"/>
  <c r="AE111" i="6"/>
  <c r="AB111" i="6"/>
  <c r="Y115" i="7"/>
  <c r="Z115" i="7"/>
  <c r="AH114" i="7"/>
  <c r="AE114" i="7"/>
  <c r="AD114" i="7"/>
  <c r="AC114" i="7"/>
  <c r="W116" i="7"/>
  <c r="X116" i="7" s="1"/>
  <c r="U117" i="7"/>
  <c r="V116" i="7"/>
  <c r="AG114" i="7"/>
  <c r="AB114" i="7"/>
  <c r="AA114" i="7"/>
  <c r="AI114" i="7"/>
  <c r="AC111" i="6"/>
  <c r="AI111" i="6"/>
  <c r="AG111" i="6"/>
  <c r="Y113" i="6"/>
  <c r="AA111" i="6"/>
  <c r="AH111" i="6"/>
  <c r="Z113" i="6"/>
  <c r="V114" i="6"/>
  <c r="U115" i="6"/>
  <c r="W114" i="6"/>
  <c r="AF112" i="6"/>
  <c r="AG112" i="6"/>
  <c r="AI112" i="6"/>
  <c r="AC112" i="6"/>
  <c r="AB112" i="6"/>
  <c r="AA112" i="6"/>
  <c r="AH112" i="6"/>
  <c r="AD112" i="6"/>
  <c r="AE112" i="6"/>
  <c r="AG105" i="1"/>
  <c r="AB105" i="1"/>
  <c r="AI105" i="1"/>
  <c r="AA105" i="1"/>
  <c r="AC105" i="1"/>
  <c r="AH105" i="1"/>
  <c r="AE105" i="1"/>
  <c r="AF105" i="1"/>
  <c r="Z106" i="1"/>
  <c r="AB106" i="1" s="1"/>
  <c r="AD105" i="1"/>
  <c r="W107" i="1"/>
  <c r="U108" i="1"/>
  <c r="V107" i="1"/>
  <c r="AD116" i="9" l="1"/>
  <c r="AA115" i="10"/>
  <c r="AE115" i="10"/>
  <c r="AI116" i="9"/>
  <c r="AI115" i="10"/>
  <c r="AH115" i="10"/>
  <c r="Y116" i="10"/>
  <c r="AF115" i="10"/>
  <c r="AB115" i="10"/>
  <c r="AC115" i="10"/>
  <c r="AG115" i="10"/>
  <c r="U118" i="10"/>
  <c r="W117" i="10"/>
  <c r="X117" i="10" s="1"/>
  <c r="V117" i="10"/>
  <c r="AH116" i="9"/>
  <c r="X117" i="9"/>
  <c r="Z117" i="9" s="1"/>
  <c r="AG116" i="9"/>
  <c r="AE116" i="9"/>
  <c r="AC116" i="9"/>
  <c r="AA116" i="9"/>
  <c r="AB116" i="9"/>
  <c r="V118" i="9"/>
  <c r="W118" i="9"/>
  <c r="X118" i="9" s="1"/>
  <c r="U119" i="9"/>
  <c r="V116" i="8"/>
  <c r="W116" i="8"/>
  <c r="U117" i="8"/>
  <c r="X115" i="8"/>
  <c r="Z115" i="8" s="1"/>
  <c r="Z114" i="8"/>
  <c r="AF114" i="8" s="1"/>
  <c r="AD113" i="6"/>
  <c r="AI113" i="6"/>
  <c r="Y116" i="7"/>
  <c r="Z116" i="7"/>
  <c r="U118" i="7"/>
  <c r="V117" i="7"/>
  <c r="W117" i="7"/>
  <c r="AF115" i="7"/>
  <c r="AH115" i="7"/>
  <c r="AI115" i="7"/>
  <c r="AD115" i="7"/>
  <c r="AE115" i="7"/>
  <c r="AG115" i="7"/>
  <c r="AC115" i="7"/>
  <c r="AA115" i="7"/>
  <c r="AB115" i="7"/>
  <c r="AG113" i="6"/>
  <c r="X114" i="6"/>
  <c r="Z114" i="6" s="1"/>
  <c r="AC113" i="6"/>
  <c r="AB113" i="6"/>
  <c r="AE113" i="6"/>
  <c r="AH113" i="6"/>
  <c r="W115" i="6"/>
  <c r="V115" i="6"/>
  <c r="U116" i="6"/>
  <c r="Y114" i="6"/>
  <c r="AA113" i="6"/>
  <c r="AF113" i="6"/>
  <c r="AD106" i="1"/>
  <c r="AE106" i="1"/>
  <c r="AF106" i="1"/>
  <c r="X107" i="1"/>
  <c r="Y107" i="1" s="1"/>
  <c r="AG106" i="1"/>
  <c r="AA106" i="1"/>
  <c r="AI106" i="1"/>
  <c r="V108" i="1"/>
  <c r="W108" i="1"/>
  <c r="X108" i="1" s="1"/>
  <c r="Y108" i="1" s="1"/>
  <c r="U109" i="1"/>
  <c r="AC106" i="1"/>
  <c r="AH106" i="1"/>
  <c r="Y117" i="10" l="1"/>
  <c r="Z117" i="10"/>
  <c r="AI116" i="10"/>
  <c r="AH116" i="10"/>
  <c r="AD116" i="10"/>
  <c r="AA116" i="10"/>
  <c r="AG116" i="10"/>
  <c r="AE116" i="10"/>
  <c r="AC116" i="10"/>
  <c r="AF116" i="10"/>
  <c r="AB116" i="10"/>
  <c r="U119" i="10"/>
  <c r="V118" i="10"/>
  <c r="W118" i="10"/>
  <c r="Y117" i="9"/>
  <c r="AB117" i="9" s="1"/>
  <c r="Z118" i="9"/>
  <c r="Y118" i="9"/>
  <c r="W119" i="9"/>
  <c r="U120" i="9"/>
  <c r="V119" i="9"/>
  <c r="AA114" i="8"/>
  <c r="AB114" i="8"/>
  <c r="AI114" i="8"/>
  <c r="AE114" i="8"/>
  <c r="AD114" i="8"/>
  <c r="AC114" i="8"/>
  <c r="AG114" i="8"/>
  <c r="AH114" i="8"/>
  <c r="Y115" i="8"/>
  <c r="W117" i="8"/>
  <c r="V117" i="8"/>
  <c r="U118" i="8"/>
  <c r="X116" i="8"/>
  <c r="Y116" i="8" s="1"/>
  <c r="AG116" i="7"/>
  <c r="AC116" i="7"/>
  <c r="AF116" i="7"/>
  <c r="AH116" i="7"/>
  <c r="AD116" i="7"/>
  <c r="AB116" i="7"/>
  <c r="AA116" i="7"/>
  <c r="AI116" i="7"/>
  <c r="AE116" i="7"/>
  <c r="X117" i="7"/>
  <c r="Y117" i="7" s="1"/>
  <c r="W118" i="7"/>
  <c r="U119" i="7"/>
  <c r="V118" i="7"/>
  <c r="U117" i="6"/>
  <c r="W116" i="6"/>
  <c r="X116" i="6" s="1"/>
  <c r="V116" i="6"/>
  <c r="AA114" i="6"/>
  <c r="AG114" i="6"/>
  <c r="AE114" i="6"/>
  <c r="AD114" i="6"/>
  <c r="AI114" i="6"/>
  <c r="AF114" i="6"/>
  <c r="AH114" i="6"/>
  <c r="AB114" i="6"/>
  <c r="AC114" i="6"/>
  <c r="X115" i="6"/>
  <c r="Y115" i="6" s="1"/>
  <c r="Z108" i="1"/>
  <c r="AI108" i="1" s="1"/>
  <c r="AH108" i="1"/>
  <c r="V109" i="1"/>
  <c r="U110" i="1"/>
  <c r="W109" i="1"/>
  <c r="X109" i="1" s="1"/>
  <c r="Z109" i="1" s="1"/>
  <c r="Z107" i="1"/>
  <c r="AD107" i="1" s="1"/>
  <c r="AE117" i="10" l="1"/>
  <c r="AG117" i="10"/>
  <c r="AF117" i="10"/>
  <c r="AD117" i="10"/>
  <c r="AH117" i="10"/>
  <c r="AC117" i="10"/>
  <c r="AI117" i="10"/>
  <c r="AB117" i="10"/>
  <c r="AA117" i="10"/>
  <c r="X118" i="10"/>
  <c r="Z118" i="10" s="1"/>
  <c r="AD117" i="9"/>
  <c r="AE117" i="9"/>
  <c r="AC117" i="9"/>
  <c r="AF117" i="9"/>
  <c r="AG117" i="9"/>
  <c r="AA117" i="9"/>
  <c r="AI117" i="9"/>
  <c r="AH117" i="9"/>
  <c r="V119" i="10"/>
  <c r="W119" i="10"/>
  <c r="U120" i="10"/>
  <c r="X119" i="10"/>
  <c r="AD108" i="1"/>
  <c r="AB118" i="9"/>
  <c r="AF118" i="9"/>
  <c r="AA118" i="9"/>
  <c r="AC118" i="9"/>
  <c r="AH118" i="9"/>
  <c r="AI118" i="9"/>
  <c r="AG118" i="9"/>
  <c r="AD118" i="9"/>
  <c r="AE118" i="9"/>
  <c r="X119" i="9"/>
  <c r="Y119" i="9" s="1"/>
  <c r="U121" i="9"/>
  <c r="V120" i="9"/>
  <c r="W120" i="9"/>
  <c r="X117" i="8"/>
  <c r="Y117" i="8" s="1"/>
  <c r="AF115" i="8"/>
  <c r="AB115" i="8"/>
  <c r="AH115" i="8"/>
  <c r="AD115" i="8"/>
  <c r="AA115" i="8"/>
  <c r="AI115" i="8"/>
  <c r="AE115" i="8"/>
  <c r="AC115" i="8"/>
  <c r="AG115" i="8"/>
  <c r="U119" i="8"/>
  <c r="W118" i="8"/>
  <c r="V118" i="8"/>
  <c r="Z116" i="8"/>
  <c r="AF116" i="8" s="1"/>
  <c r="AG107" i="1"/>
  <c r="AE108" i="1"/>
  <c r="AI107" i="1"/>
  <c r="AF107" i="1"/>
  <c r="AE107" i="1"/>
  <c r="AG108" i="1"/>
  <c r="AB107" i="1"/>
  <c r="Z117" i="7"/>
  <c r="AE117" i="7" s="1"/>
  <c r="X118" i="7"/>
  <c r="Y118" i="7" s="1"/>
  <c r="V119" i="7"/>
  <c r="U120" i="7"/>
  <c r="W119" i="7"/>
  <c r="Z116" i="6"/>
  <c r="Y116" i="6"/>
  <c r="U118" i="6"/>
  <c r="W117" i="6"/>
  <c r="V117" i="6"/>
  <c r="Z115" i="6"/>
  <c r="AG115" i="6" s="1"/>
  <c r="Y109" i="1"/>
  <c r="AC109" i="1" s="1"/>
  <c r="AC107" i="1"/>
  <c r="U111" i="1"/>
  <c r="W110" i="1"/>
  <c r="X110" i="1" s="1"/>
  <c r="V110" i="1"/>
  <c r="AH107" i="1"/>
  <c r="AB108" i="1"/>
  <c r="AC108" i="1"/>
  <c r="AA108" i="1"/>
  <c r="AF108" i="1"/>
  <c r="AA107" i="1"/>
  <c r="Z119" i="10" l="1"/>
  <c r="Y118" i="10"/>
  <c r="AA118" i="10" s="1"/>
  <c r="AF118" i="10"/>
  <c r="AB118" i="10"/>
  <c r="AI118" i="10"/>
  <c r="AG118" i="10"/>
  <c r="AE118" i="10"/>
  <c r="AD118" i="10"/>
  <c r="AH118" i="10"/>
  <c r="Y119" i="10"/>
  <c r="W120" i="10"/>
  <c r="V120" i="10"/>
  <c r="X120" i="10"/>
  <c r="Z120" i="10" s="1"/>
  <c r="U121" i="10"/>
  <c r="AA117" i="7"/>
  <c r="AH117" i="7"/>
  <c r="AD117" i="7"/>
  <c r="AG117" i="7"/>
  <c r="AF117" i="7"/>
  <c r="X120" i="9"/>
  <c r="Y120" i="9" s="1"/>
  <c r="Z120" i="9"/>
  <c r="Z119" i="9"/>
  <c r="AF119" i="9" s="1"/>
  <c r="V121" i="9"/>
  <c r="U122" i="9"/>
  <c r="W121" i="9"/>
  <c r="X121" i="9" s="1"/>
  <c r="AG117" i="8"/>
  <c r="AH117" i="8"/>
  <c r="AH116" i="8"/>
  <c r="Z117" i="8"/>
  <c r="AC117" i="8" s="1"/>
  <c r="AC116" i="8"/>
  <c r="AG116" i="8"/>
  <c r="AB116" i="8"/>
  <c r="AA116" i="8"/>
  <c r="AD116" i="8"/>
  <c r="AE116" i="8"/>
  <c r="AI116" i="8"/>
  <c r="V119" i="8"/>
  <c r="U120" i="8"/>
  <c r="W119" i="8"/>
  <c r="X119" i="8" s="1"/>
  <c r="X118" i="8"/>
  <c r="AI117" i="7"/>
  <c r="AC117" i="7"/>
  <c r="AB117" i="7"/>
  <c r="X119" i="7"/>
  <c r="Z119" i="7" s="1"/>
  <c r="W120" i="7"/>
  <c r="X120" i="7" s="1"/>
  <c r="Z120" i="7" s="1"/>
  <c r="U121" i="7"/>
  <c r="V120" i="7"/>
  <c r="Z118" i="7"/>
  <c r="AF118" i="7" s="1"/>
  <c r="AC115" i="6"/>
  <c r="AB115" i="6"/>
  <c r="V118" i="6"/>
  <c r="W118" i="6"/>
  <c r="X118" i="6" s="1"/>
  <c r="U119" i="6"/>
  <c r="AE115" i="6"/>
  <c r="AH115" i="6"/>
  <c r="AA115" i="6"/>
  <c r="X117" i="6"/>
  <c r="Y117" i="6" s="1"/>
  <c r="AD115" i="6"/>
  <c r="AI115" i="6"/>
  <c r="AH116" i="6"/>
  <c r="AF116" i="6"/>
  <c r="AE116" i="6"/>
  <c r="AB116" i="6"/>
  <c r="AA116" i="6"/>
  <c r="AI116" i="6"/>
  <c r="AD116" i="6"/>
  <c r="AG116" i="6"/>
  <c r="AC116" i="6"/>
  <c r="AF115" i="6"/>
  <c r="AB109" i="1"/>
  <c r="W111" i="1"/>
  <c r="V111" i="1"/>
  <c r="U112" i="1"/>
  <c r="AG109" i="1"/>
  <c r="AA109" i="1"/>
  <c r="AH109" i="1"/>
  <c r="AE109" i="1"/>
  <c r="AI109" i="1"/>
  <c r="AF109" i="1"/>
  <c r="AD109" i="1"/>
  <c r="Y110" i="1"/>
  <c r="Z110" i="1"/>
  <c r="Y120" i="10" l="1"/>
  <c r="AC118" i="10"/>
  <c r="AH120" i="10"/>
  <c r="AF120" i="10"/>
  <c r="AA120" i="10"/>
  <c r="AB120" i="10"/>
  <c r="AE120" i="10"/>
  <c r="AC120" i="10"/>
  <c r="AG120" i="10"/>
  <c r="AI120" i="10"/>
  <c r="AD120" i="10"/>
  <c r="AG119" i="10"/>
  <c r="AE119" i="10"/>
  <c r="AB119" i="10"/>
  <c r="AI119" i="10"/>
  <c r="AH119" i="10"/>
  <c r="AF119" i="10"/>
  <c r="AD119" i="10"/>
  <c r="AA119" i="10"/>
  <c r="AC119" i="10"/>
  <c r="AA119" i="9"/>
  <c r="AE119" i="9"/>
  <c r="AH119" i="9"/>
  <c r="AI119" i="9"/>
  <c r="U122" i="10"/>
  <c r="W121" i="10"/>
  <c r="X121" i="10" s="1"/>
  <c r="V121" i="10"/>
  <c r="AG119" i="9"/>
  <c r="AB119" i="9"/>
  <c r="AF120" i="9"/>
  <c r="AC120" i="9"/>
  <c r="AD120" i="9"/>
  <c r="AH120" i="9"/>
  <c r="AG120" i="9"/>
  <c r="AA120" i="9"/>
  <c r="AE120" i="9"/>
  <c r="AB120" i="9"/>
  <c r="AI120" i="9"/>
  <c r="AD119" i="9"/>
  <c r="Y121" i="9"/>
  <c r="Z121" i="9"/>
  <c r="AC119" i="9"/>
  <c r="V122" i="9"/>
  <c r="W122" i="9"/>
  <c r="X122" i="9" s="1"/>
  <c r="Y122" i="9" s="1"/>
  <c r="U123" i="9"/>
  <c r="Y119" i="8"/>
  <c r="AE117" i="8"/>
  <c r="AF117" i="8"/>
  <c r="AI117" i="8"/>
  <c r="Z118" i="8"/>
  <c r="Y118" i="8"/>
  <c r="AD117" i="8"/>
  <c r="AA117" i="8"/>
  <c r="AB117" i="8"/>
  <c r="Z119" i="8"/>
  <c r="W120" i="8"/>
  <c r="X120" i="8" s="1"/>
  <c r="V120" i="8"/>
  <c r="U121" i="8"/>
  <c r="AD118" i="7"/>
  <c r="Z118" i="6"/>
  <c r="Y119" i="7"/>
  <c r="AD119" i="7" s="1"/>
  <c r="AE118" i="7"/>
  <c r="Y120" i="7"/>
  <c r="AI118" i="7"/>
  <c r="AA118" i="7"/>
  <c r="AB118" i="7"/>
  <c r="AH118" i="7"/>
  <c r="AC118" i="7"/>
  <c r="U122" i="7"/>
  <c r="V121" i="7"/>
  <c r="W121" i="7"/>
  <c r="X121" i="7" s="1"/>
  <c r="AG118" i="7"/>
  <c r="Z117" i="6"/>
  <c r="AC117" i="6" s="1"/>
  <c r="Y118" i="6"/>
  <c r="W119" i="6"/>
  <c r="X119" i="6" s="1"/>
  <c r="Y119" i="6" s="1"/>
  <c r="V119" i="6"/>
  <c r="U120" i="6"/>
  <c r="X111" i="1"/>
  <c r="Y111" i="1" s="1"/>
  <c r="AF110" i="1"/>
  <c r="AG110" i="1"/>
  <c r="AD110" i="1"/>
  <c r="AB110" i="1"/>
  <c r="AI110" i="1"/>
  <c r="AH110" i="1"/>
  <c r="AE110" i="1"/>
  <c r="AA110" i="1"/>
  <c r="AC110" i="1"/>
  <c r="V112" i="1"/>
  <c r="U113" i="1"/>
  <c r="W112" i="1"/>
  <c r="X112" i="1" s="1"/>
  <c r="Y112" i="1" s="1"/>
  <c r="Y121" i="10" l="1"/>
  <c r="Z121" i="10"/>
  <c r="U123" i="10"/>
  <c r="W122" i="10"/>
  <c r="V122" i="10"/>
  <c r="Z111" i="1"/>
  <c r="Z122" i="9"/>
  <c r="AD122" i="9" s="1"/>
  <c r="AH121" i="9"/>
  <c r="AC121" i="9"/>
  <c r="AF121" i="9"/>
  <c r="AG121" i="9"/>
  <c r="AD121" i="9"/>
  <c r="AB121" i="9"/>
  <c r="AI121" i="9"/>
  <c r="AE121" i="9"/>
  <c r="AA121" i="9"/>
  <c r="W123" i="9"/>
  <c r="X123" i="9" s="1"/>
  <c r="Y123" i="9" s="1"/>
  <c r="U124" i="9"/>
  <c r="V123" i="9"/>
  <c r="AI118" i="8"/>
  <c r="AE118" i="8"/>
  <c r="AD118" i="8"/>
  <c r="AG118" i="8"/>
  <c r="AH118" i="8"/>
  <c r="AB118" i="8"/>
  <c r="AA118" i="8"/>
  <c r="AF118" i="8"/>
  <c r="AC118" i="8"/>
  <c r="Y120" i="8"/>
  <c r="AH119" i="8"/>
  <c r="AA119" i="8"/>
  <c r="AE119" i="8"/>
  <c r="AG119" i="8"/>
  <c r="AF119" i="8"/>
  <c r="AC119" i="8"/>
  <c r="AI119" i="8"/>
  <c r="AD119" i="8"/>
  <c r="AB119" i="8"/>
  <c r="Z120" i="8"/>
  <c r="U122" i="8"/>
  <c r="W121" i="8"/>
  <c r="X121" i="8" s="1"/>
  <c r="V121" i="8"/>
  <c r="AH119" i="7"/>
  <c r="AE117" i="6"/>
  <c r="AB117" i="6"/>
  <c r="AH117" i="6"/>
  <c r="AA117" i="6"/>
  <c r="AI119" i="7"/>
  <c r="AC119" i="7"/>
  <c r="AA119" i="7"/>
  <c r="AB119" i="7"/>
  <c r="AE119" i="7"/>
  <c r="AI117" i="6"/>
  <c r="AD117" i="6"/>
  <c r="AF117" i="6"/>
  <c r="AG117" i="6"/>
  <c r="AF119" i="7"/>
  <c r="AG119" i="7"/>
  <c r="Z121" i="7"/>
  <c r="V122" i="7"/>
  <c r="W122" i="7"/>
  <c r="X122" i="7" s="1"/>
  <c r="U123" i="7"/>
  <c r="Y121" i="7"/>
  <c r="AI120" i="7"/>
  <c r="AB120" i="7"/>
  <c r="AF120" i="7"/>
  <c r="AE120" i="7"/>
  <c r="AD120" i="7"/>
  <c r="AC120" i="7"/>
  <c r="AH120" i="7"/>
  <c r="AG120" i="7"/>
  <c r="AA120" i="7"/>
  <c r="Z119" i="6"/>
  <c r="AC119" i="6" s="1"/>
  <c r="AA119" i="6"/>
  <c r="AF118" i="6"/>
  <c r="AH118" i="6"/>
  <c r="AG118" i="6"/>
  <c r="AI118" i="6"/>
  <c r="AD118" i="6"/>
  <c r="AC118" i="6"/>
  <c r="AE118" i="6"/>
  <c r="AB118" i="6"/>
  <c r="AA118" i="6"/>
  <c r="U121" i="6"/>
  <c r="W120" i="6"/>
  <c r="X120" i="6" s="1"/>
  <c r="V120" i="6"/>
  <c r="AB119" i="6"/>
  <c r="W113" i="1"/>
  <c r="X113" i="1" s="1"/>
  <c r="U114" i="1"/>
  <c r="V113" i="1"/>
  <c r="Z112" i="1"/>
  <c r="AG112" i="1" s="1"/>
  <c r="AH111" i="1"/>
  <c r="AF111" i="1"/>
  <c r="AD111" i="1"/>
  <c r="AC111" i="1"/>
  <c r="AE111" i="1"/>
  <c r="AB111" i="1"/>
  <c r="AA111" i="1"/>
  <c r="AI111" i="1"/>
  <c r="AG111" i="1"/>
  <c r="AI121" i="10" l="1"/>
  <c r="AH121" i="10"/>
  <c r="AD121" i="10"/>
  <c r="AG121" i="10"/>
  <c r="AF121" i="10"/>
  <c r="AC121" i="10"/>
  <c r="AE121" i="10"/>
  <c r="AB121" i="10"/>
  <c r="AA121" i="10"/>
  <c r="X122" i="10"/>
  <c r="Z122" i="10" s="1"/>
  <c r="V123" i="10"/>
  <c r="U124" i="10"/>
  <c r="X123" i="10"/>
  <c r="W123" i="10"/>
  <c r="Z123" i="10" s="1"/>
  <c r="AI122" i="9"/>
  <c r="Z123" i="9"/>
  <c r="AE123" i="9" s="1"/>
  <c r="AF122" i="9"/>
  <c r="AE122" i="9"/>
  <c r="AI123" i="9"/>
  <c r="AC122" i="9"/>
  <c r="AA122" i="9"/>
  <c r="AG123" i="9"/>
  <c r="AB123" i="9"/>
  <c r="AA123" i="9"/>
  <c r="AH122" i="9"/>
  <c r="AC123" i="9"/>
  <c r="AF123" i="9"/>
  <c r="AB122" i="9"/>
  <c r="AG122" i="9"/>
  <c r="U125" i="9"/>
  <c r="W124" i="9"/>
  <c r="V124" i="9"/>
  <c r="AF120" i="8"/>
  <c r="AH120" i="8"/>
  <c r="AA120" i="8"/>
  <c r="AG120" i="8"/>
  <c r="AB120" i="8"/>
  <c r="AD120" i="8"/>
  <c r="AI120" i="8"/>
  <c r="AC120" i="8"/>
  <c r="AE120" i="8"/>
  <c r="Y121" i="8"/>
  <c r="Z121" i="8"/>
  <c r="U123" i="8"/>
  <c r="W122" i="8"/>
  <c r="V122" i="8"/>
  <c r="AF119" i="6"/>
  <c r="AG119" i="6"/>
  <c r="AE119" i="6"/>
  <c r="AB112" i="1"/>
  <c r="AI119" i="6"/>
  <c r="AD119" i="6"/>
  <c r="AH119" i="6"/>
  <c r="Z122" i="7"/>
  <c r="Y122" i="7"/>
  <c r="AF121" i="7"/>
  <c r="AC121" i="7"/>
  <c r="AA121" i="7"/>
  <c r="AG121" i="7"/>
  <c r="AE121" i="7"/>
  <c r="AI121" i="7"/>
  <c r="AD121" i="7"/>
  <c r="AB121" i="7"/>
  <c r="AH121" i="7"/>
  <c r="V123" i="7"/>
  <c r="W123" i="7"/>
  <c r="X123" i="7" s="1"/>
  <c r="Y123" i="7" s="1"/>
  <c r="U124" i="7"/>
  <c r="Y120" i="6"/>
  <c r="Z120" i="6"/>
  <c r="U122" i="6"/>
  <c r="W121" i="6"/>
  <c r="V121" i="6"/>
  <c r="AE112" i="1"/>
  <c r="AD112" i="1"/>
  <c r="AA112" i="1"/>
  <c r="AF112" i="1"/>
  <c r="Y113" i="1"/>
  <c r="U115" i="1"/>
  <c r="V114" i="1"/>
  <c r="W114" i="1"/>
  <c r="X114" i="1" s="1"/>
  <c r="AI112" i="1"/>
  <c r="AH112" i="1"/>
  <c r="AC112" i="1"/>
  <c r="Z113" i="1"/>
  <c r="Y123" i="10" l="1"/>
  <c r="Y122" i="10"/>
  <c r="AH123" i="9"/>
  <c r="AD123" i="9"/>
  <c r="W124" i="10"/>
  <c r="X124" i="10" s="1"/>
  <c r="V124" i="10"/>
  <c r="U125" i="10"/>
  <c r="X124" i="9"/>
  <c r="Y124" i="9" s="1"/>
  <c r="V125" i="9"/>
  <c r="W125" i="9"/>
  <c r="U126" i="9"/>
  <c r="AH121" i="8"/>
  <c r="AE121" i="8"/>
  <c r="AD121" i="8"/>
  <c r="AI121" i="8"/>
  <c r="AF121" i="8"/>
  <c r="AB121" i="8"/>
  <c r="AG121" i="8"/>
  <c r="AA121" i="8"/>
  <c r="AC121" i="8"/>
  <c r="V123" i="8"/>
  <c r="W123" i="8"/>
  <c r="U124" i="8"/>
  <c r="X122" i="8"/>
  <c r="Y122" i="8" s="1"/>
  <c r="Z123" i="7"/>
  <c r="AC123" i="7" s="1"/>
  <c r="AG122" i="7"/>
  <c r="AA122" i="7"/>
  <c r="AI122" i="7"/>
  <c r="AH122" i="7"/>
  <c r="AE122" i="7"/>
  <c r="AC122" i="7"/>
  <c r="AB122" i="7"/>
  <c r="AF122" i="7"/>
  <c r="AD122" i="7"/>
  <c r="W124" i="7"/>
  <c r="X124" i="7" s="1"/>
  <c r="Y124" i="7" s="1"/>
  <c r="V124" i="7"/>
  <c r="U125" i="7"/>
  <c r="V122" i="6"/>
  <c r="U123" i="6"/>
  <c r="W122" i="6"/>
  <c r="X121" i="6"/>
  <c r="Y121" i="6" s="1"/>
  <c r="AE120" i="6"/>
  <c r="AD120" i="6"/>
  <c r="AG120" i="6"/>
  <c r="AI120" i="6"/>
  <c r="AH120" i="6"/>
  <c r="AF120" i="6"/>
  <c r="AB120" i="6"/>
  <c r="AA120" i="6"/>
  <c r="AC120" i="6"/>
  <c r="AH113" i="1"/>
  <c r="AF113" i="1"/>
  <c r="AC113" i="1"/>
  <c r="AB113" i="1"/>
  <c r="AG113" i="1"/>
  <c r="AA113" i="1"/>
  <c r="AE113" i="1"/>
  <c r="AI113" i="1"/>
  <c r="AD113" i="1"/>
  <c r="Y114" i="1"/>
  <c r="W115" i="1"/>
  <c r="V115" i="1"/>
  <c r="U116" i="1"/>
  <c r="Z114" i="1"/>
  <c r="Z124" i="9" l="1"/>
  <c r="AF124" i="9" s="1"/>
  <c r="Y124" i="10"/>
  <c r="Z124" i="10"/>
  <c r="AI122" i="10"/>
  <c r="AE122" i="10"/>
  <c r="AF122" i="10"/>
  <c r="AG122" i="10"/>
  <c r="AD122" i="10"/>
  <c r="AC122" i="10"/>
  <c r="AH122" i="10"/>
  <c r="AA122" i="10"/>
  <c r="AB122" i="10"/>
  <c r="AH123" i="10"/>
  <c r="AA123" i="10"/>
  <c r="AG123" i="10"/>
  <c r="AB123" i="10"/>
  <c r="AF123" i="10"/>
  <c r="AD123" i="10"/>
  <c r="AE123" i="10"/>
  <c r="AC123" i="10"/>
  <c r="AI123" i="10"/>
  <c r="U126" i="10"/>
  <c r="X125" i="10"/>
  <c r="Z125" i="10" s="1"/>
  <c r="V125" i="10"/>
  <c r="W125" i="10"/>
  <c r="Y125" i="10" s="1"/>
  <c r="AI123" i="7"/>
  <c r="AD123" i="7"/>
  <c r="AF123" i="7"/>
  <c r="AA123" i="7"/>
  <c r="AG123" i="7"/>
  <c r="AB124" i="9"/>
  <c r="AH124" i="9"/>
  <c r="AA124" i="9"/>
  <c r="AG124" i="9"/>
  <c r="AI124" i="9"/>
  <c r="X125" i="9"/>
  <c r="Z125" i="9" s="1"/>
  <c r="V126" i="9"/>
  <c r="W126" i="9"/>
  <c r="X126" i="9" s="1"/>
  <c r="Y126" i="9" s="1"/>
  <c r="U127" i="9"/>
  <c r="X123" i="8"/>
  <c r="Z123" i="8" s="1"/>
  <c r="AB122" i="8"/>
  <c r="AA122" i="8"/>
  <c r="AF122" i="8"/>
  <c r="AE122" i="8"/>
  <c r="AC122" i="8"/>
  <c r="Z122" i="8"/>
  <c r="AI122" i="8" s="1"/>
  <c r="U125" i="8"/>
  <c r="W124" i="8"/>
  <c r="V124" i="8"/>
  <c r="AB123" i="7"/>
  <c r="AE123" i="7"/>
  <c r="AH123" i="7"/>
  <c r="U126" i="7"/>
  <c r="W125" i="7"/>
  <c r="X125" i="7" s="1"/>
  <c r="V125" i="7"/>
  <c r="Z124" i="7"/>
  <c r="AE124" i="7" s="1"/>
  <c r="X122" i="6"/>
  <c r="Z122" i="6" s="1"/>
  <c r="Z121" i="6"/>
  <c r="AD121" i="6" s="1"/>
  <c r="W123" i="6"/>
  <c r="X123" i="6" s="1"/>
  <c r="Y123" i="6" s="1"/>
  <c r="V123" i="6"/>
  <c r="U124" i="6"/>
  <c r="AG114" i="1"/>
  <c r="AC114" i="1"/>
  <c r="AF114" i="1"/>
  <c r="AD114" i="1"/>
  <c r="AA114" i="1"/>
  <c r="AB114" i="1"/>
  <c r="AI114" i="1"/>
  <c r="AH114" i="1"/>
  <c r="AE114" i="1"/>
  <c r="U117" i="1"/>
  <c r="V116" i="1"/>
  <c r="W116" i="1"/>
  <c r="X116" i="1" s="1"/>
  <c r="Z116" i="1"/>
  <c r="X115" i="1"/>
  <c r="Z115" i="1" s="1"/>
  <c r="AC124" i="9" l="1"/>
  <c r="AD124" i="9"/>
  <c r="AE124" i="9"/>
  <c r="AG125" i="10"/>
  <c r="AC125" i="10"/>
  <c r="AB125" i="10"/>
  <c r="AH125" i="10"/>
  <c r="AF125" i="10"/>
  <c r="AA125" i="10"/>
  <c r="AI125" i="10"/>
  <c r="AE125" i="10"/>
  <c r="AD125" i="10"/>
  <c r="AI124" i="10"/>
  <c r="AF124" i="10"/>
  <c r="AB124" i="10"/>
  <c r="AH124" i="10"/>
  <c r="AE124" i="10"/>
  <c r="AD124" i="10"/>
  <c r="AA124" i="10"/>
  <c r="AG124" i="10"/>
  <c r="AC124" i="10"/>
  <c r="Z126" i="9"/>
  <c r="AH126" i="9" s="1"/>
  <c r="W126" i="10"/>
  <c r="Y126" i="10" s="1"/>
  <c r="X126" i="10"/>
  <c r="Z126" i="10" s="1"/>
  <c r="U127" i="10"/>
  <c r="V126" i="10"/>
  <c r="Y125" i="7"/>
  <c r="AB121" i="6"/>
  <c r="AG121" i="6"/>
  <c r="AI126" i="9"/>
  <c r="AA126" i="9"/>
  <c r="Y125" i="9"/>
  <c r="W127" i="9"/>
  <c r="X127" i="9" s="1"/>
  <c r="U128" i="9"/>
  <c r="V127" i="9"/>
  <c r="Y124" i="8"/>
  <c r="AH122" i="8"/>
  <c r="X124" i="8"/>
  <c r="Z124" i="8" s="1"/>
  <c r="AG122" i="8"/>
  <c r="AD122" i="8"/>
  <c r="Y123" i="8"/>
  <c r="U126" i="8"/>
  <c r="X125" i="8"/>
  <c r="W125" i="8"/>
  <c r="Y125" i="8" s="1"/>
  <c r="V125" i="8"/>
  <c r="AH121" i="6"/>
  <c r="AC121" i="6"/>
  <c r="AF121" i="6"/>
  <c r="Y116" i="1"/>
  <c r="AF116" i="1" s="1"/>
  <c r="Z125" i="7"/>
  <c r="AA121" i="6"/>
  <c r="Y122" i="6"/>
  <c r="AC122" i="6" s="1"/>
  <c r="AF124" i="7"/>
  <c r="AG124" i="7"/>
  <c r="AA124" i="7"/>
  <c r="AH124" i="7"/>
  <c r="U127" i="7"/>
  <c r="W126" i="7"/>
  <c r="X126" i="7" s="1"/>
  <c r="Y126" i="7" s="1"/>
  <c r="V126" i="7"/>
  <c r="AI124" i="7"/>
  <c r="AC124" i="7"/>
  <c r="AB124" i="7"/>
  <c r="AD124" i="7"/>
  <c r="Z123" i="6"/>
  <c r="AD123" i="6" s="1"/>
  <c r="AE121" i="6"/>
  <c r="AI121" i="6"/>
  <c r="U125" i="6"/>
  <c r="W124" i="6"/>
  <c r="X124" i="6" s="1"/>
  <c r="V124" i="6"/>
  <c r="W117" i="1"/>
  <c r="X117" i="1" s="1"/>
  <c r="Z117" i="1" s="1"/>
  <c r="U118" i="1"/>
  <c r="V117" i="1"/>
  <c r="Y115" i="1"/>
  <c r="AI125" i="7" l="1"/>
  <c r="AE126" i="9"/>
  <c r="AB126" i="9"/>
  <c r="AG126" i="9"/>
  <c r="AC126" i="9"/>
  <c r="AC126" i="10"/>
  <c r="AA126" i="10"/>
  <c r="AE126" i="10"/>
  <c r="AI126" i="10"/>
  <c r="AF126" i="10"/>
  <c r="AH126" i="10"/>
  <c r="AD126" i="10"/>
  <c r="AG126" i="10"/>
  <c r="AB126" i="10"/>
  <c r="AF126" i="9"/>
  <c r="AD126" i="9"/>
  <c r="V127" i="10"/>
  <c r="U128" i="10"/>
  <c r="W127" i="10"/>
  <c r="AA125" i="7"/>
  <c r="AH125" i="7"/>
  <c r="AC125" i="7"/>
  <c r="AF122" i="6"/>
  <c r="AH123" i="6"/>
  <c r="AC123" i="6"/>
  <c r="AE123" i="6"/>
  <c r="AI123" i="6"/>
  <c r="AG116" i="1"/>
  <c r="Y127" i="9"/>
  <c r="Z127" i="9"/>
  <c r="AI127" i="9" s="1"/>
  <c r="AC125" i="9"/>
  <c r="AI125" i="9"/>
  <c r="AE125" i="9"/>
  <c r="AA125" i="9"/>
  <c r="AH125" i="9"/>
  <c r="AB125" i="9"/>
  <c r="AD125" i="9"/>
  <c r="AF125" i="9"/>
  <c r="AG125" i="9"/>
  <c r="AF127" i="9"/>
  <c r="AD116" i="1"/>
  <c r="AI116" i="1"/>
  <c r="U129" i="9"/>
  <c r="V128" i="9"/>
  <c r="W128" i="9"/>
  <c r="AH123" i="8"/>
  <c r="AD123" i="8"/>
  <c r="AI123" i="8"/>
  <c r="AE123" i="8"/>
  <c r="AC123" i="8"/>
  <c r="AG123" i="8"/>
  <c r="AA123" i="8"/>
  <c r="AB123" i="8"/>
  <c r="AF123" i="8"/>
  <c r="AI124" i="8"/>
  <c r="AB124" i="8"/>
  <c r="AC124" i="8"/>
  <c r="AF124" i="8"/>
  <c r="AG124" i="8"/>
  <c r="AE124" i="8"/>
  <c r="AD124" i="8"/>
  <c r="AA124" i="8"/>
  <c r="AH124" i="8"/>
  <c r="Z125" i="8"/>
  <c r="AI125" i="8" s="1"/>
  <c r="V126" i="8"/>
  <c r="U127" i="8"/>
  <c r="W126" i="8"/>
  <c r="X126" i="8" s="1"/>
  <c r="AI122" i="6"/>
  <c r="AH116" i="1"/>
  <c r="AC116" i="1"/>
  <c r="AE116" i="1"/>
  <c r="AA116" i="1"/>
  <c r="AB116" i="1"/>
  <c r="AF125" i="7"/>
  <c r="AB125" i="7"/>
  <c r="AE125" i="7"/>
  <c r="AD125" i="7"/>
  <c r="AG125" i="7"/>
  <c r="AA122" i="6"/>
  <c r="AD122" i="6"/>
  <c r="AH122" i="6"/>
  <c r="AA123" i="6"/>
  <c r="AE122" i="6"/>
  <c r="AG122" i="6"/>
  <c r="AB122" i="6"/>
  <c r="V127" i="7"/>
  <c r="U128" i="7"/>
  <c r="W127" i="7"/>
  <c r="X127" i="7" s="1"/>
  <c r="Y127" i="7" s="1"/>
  <c r="Z126" i="7"/>
  <c r="AD126" i="7" s="1"/>
  <c r="AF123" i="6"/>
  <c r="AG123" i="6"/>
  <c r="AB123" i="6"/>
  <c r="Z124" i="6"/>
  <c r="Y124" i="6"/>
  <c r="U126" i="6"/>
  <c r="W125" i="6"/>
  <c r="V125" i="6"/>
  <c r="Y117" i="1"/>
  <c r="AA115" i="1"/>
  <c r="AD115" i="1"/>
  <c r="AI115" i="1"/>
  <c r="AE115" i="1"/>
  <c r="AG115" i="1"/>
  <c r="AF115" i="1"/>
  <c r="AB115" i="1"/>
  <c r="AH115" i="1"/>
  <c r="AC115" i="1"/>
  <c r="U119" i="1"/>
  <c r="V118" i="1"/>
  <c r="W118" i="1"/>
  <c r="X118" i="1" s="1"/>
  <c r="Y118" i="1" s="1"/>
  <c r="AC127" i="9" l="1"/>
  <c r="AE127" i="9"/>
  <c r="X127" i="10"/>
  <c r="Y127" i="10" s="1"/>
  <c r="Z127" i="10"/>
  <c r="AH127" i="9"/>
  <c r="AD127" i="9"/>
  <c r="AB127" i="9"/>
  <c r="AG127" i="9"/>
  <c r="W128" i="10"/>
  <c r="U129" i="10"/>
  <c r="V128" i="10"/>
  <c r="AA127" i="9"/>
  <c r="X128" i="9"/>
  <c r="Z128" i="9" s="1"/>
  <c r="V129" i="9"/>
  <c r="U130" i="9"/>
  <c r="W129" i="9"/>
  <c r="AE125" i="8"/>
  <c r="AF125" i="8"/>
  <c r="Y126" i="8"/>
  <c r="AA125" i="8"/>
  <c r="AH125" i="8"/>
  <c r="AG125" i="8"/>
  <c r="Z126" i="8"/>
  <c r="AC125" i="8"/>
  <c r="AB125" i="8"/>
  <c r="AD125" i="8"/>
  <c r="AI127" i="8"/>
  <c r="AE127" i="8"/>
  <c r="Y127" i="8"/>
  <c r="AH127" i="8" s="1"/>
  <c r="AB127" i="8"/>
  <c r="W127" i="8"/>
  <c r="Z127" i="8"/>
  <c r="V127" i="8"/>
  <c r="X127" i="8"/>
  <c r="U128" i="8"/>
  <c r="W128" i="7"/>
  <c r="X128" i="7" s="1"/>
  <c r="V128" i="7"/>
  <c r="U129" i="7"/>
  <c r="Z127" i="7"/>
  <c r="AC127" i="7" s="1"/>
  <c r="AE126" i="7"/>
  <c r="AC126" i="7"/>
  <c r="AG126" i="7"/>
  <c r="AH126" i="7"/>
  <c r="AA126" i="7"/>
  <c r="AB126" i="7"/>
  <c r="AF126" i="7"/>
  <c r="AI126" i="7"/>
  <c r="V126" i="6"/>
  <c r="W126" i="6"/>
  <c r="U127" i="6"/>
  <c r="AI124" i="6"/>
  <c r="AD124" i="6"/>
  <c r="AG124" i="6"/>
  <c r="AF124" i="6"/>
  <c r="AE124" i="6"/>
  <c r="AH124" i="6"/>
  <c r="AB124" i="6"/>
  <c r="AA124" i="6"/>
  <c r="AC124" i="6"/>
  <c r="X125" i="6"/>
  <c r="Z125" i="6" s="1"/>
  <c r="AH117" i="1"/>
  <c r="AE117" i="1"/>
  <c r="AB117" i="1"/>
  <c r="AC117" i="1"/>
  <c r="AF117" i="1"/>
  <c r="AI117" i="1"/>
  <c r="AA117" i="1"/>
  <c r="AG117" i="1"/>
  <c r="AD117" i="1"/>
  <c r="U120" i="1"/>
  <c r="W119" i="1"/>
  <c r="V119" i="1"/>
  <c r="Z118" i="1"/>
  <c r="AF118" i="1" s="1"/>
  <c r="AD127" i="10" l="1"/>
  <c r="AC127" i="10"/>
  <c r="AB127" i="10"/>
  <c r="AG127" i="10"/>
  <c r="AA127" i="10"/>
  <c r="AH127" i="10"/>
  <c r="AI127" i="10"/>
  <c r="AE127" i="10"/>
  <c r="AF127" i="10"/>
  <c r="X128" i="10"/>
  <c r="Z128" i="10" s="1"/>
  <c r="U130" i="10"/>
  <c r="V129" i="10"/>
  <c r="W129" i="10"/>
  <c r="X129" i="9"/>
  <c r="Z129" i="9" s="1"/>
  <c r="Y128" i="9"/>
  <c r="V130" i="9"/>
  <c r="U131" i="9"/>
  <c r="W130" i="9"/>
  <c r="AC127" i="8"/>
  <c r="AA127" i="8"/>
  <c r="AG127" i="8"/>
  <c r="AI126" i="8"/>
  <c r="AC126" i="8"/>
  <c r="AA126" i="8"/>
  <c r="AG126" i="8"/>
  <c r="AE126" i="8"/>
  <c r="AH126" i="8"/>
  <c r="AD126" i="8"/>
  <c r="AF126" i="8"/>
  <c r="AB126" i="8"/>
  <c r="AF127" i="8"/>
  <c r="AD127" i="8"/>
  <c r="U129" i="8"/>
  <c r="W128" i="8"/>
  <c r="X128" i="8" s="1"/>
  <c r="V128" i="8"/>
  <c r="AD118" i="1"/>
  <c r="AC118" i="1"/>
  <c r="AE118" i="1"/>
  <c r="AG118" i="1"/>
  <c r="AB118" i="1"/>
  <c r="AA127" i="7"/>
  <c r="Z128" i="7"/>
  <c r="Y128" i="7"/>
  <c r="AH127" i="7"/>
  <c r="AE127" i="7"/>
  <c r="AB127" i="7"/>
  <c r="AI127" i="7"/>
  <c r="AF127" i="7"/>
  <c r="U130" i="7"/>
  <c r="W129" i="7"/>
  <c r="V129" i="7"/>
  <c r="AG127" i="7"/>
  <c r="AD127" i="7"/>
  <c r="X126" i="6"/>
  <c r="Y126" i="6" s="1"/>
  <c r="W127" i="6"/>
  <c r="X127" i="6" s="1"/>
  <c r="V127" i="6"/>
  <c r="U128" i="6"/>
  <c r="Y125" i="6"/>
  <c r="X119" i="1"/>
  <c r="Z119" i="1" s="1"/>
  <c r="V120" i="1"/>
  <c r="U121" i="1"/>
  <c r="W120" i="1"/>
  <c r="X120" i="1" s="1"/>
  <c r="Z120" i="1" s="1"/>
  <c r="AH118" i="1"/>
  <c r="AA118" i="1"/>
  <c r="AI118" i="1"/>
  <c r="X130" i="9" l="1"/>
  <c r="Y130" i="9" s="1"/>
  <c r="Z130" i="9"/>
  <c r="X129" i="10"/>
  <c r="Z129" i="10" s="1"/>
  <c r="Y129" i="10"/>
  <c r="Y128" i="10"/>
  <c r="AH130" i="10"/>
  <c r="AD130" i="10"/>
  <c r="Y130" i="10"/>
  <c r="AG130" i="10"/>
  <c r="AA130" i="10"/>
  <c r="V130" i="10"/>
  <c r="AI130" i="10"/>
  <c r="AC130" i="10"/>
  <c r="W130" i="10"/>
  <c r="AF130" i="10"/>
  <c r="AE130" i="10"/>
  <c r="Z130" i="10"/>
  <c r="U131" i="10"/>
  <c r="X130" i="10"/>
  <c r="AE128" i="7"/>
  <c r="AF128" i="9"/>
  <c r="AC128" i="9"/>
  <c r="AD128" i="9"/>
  <c r="AH128" i="9"/>
  <c r="AI128" i="9"/>
  <c r="AE128" i="9"/>
  <c r="AG128" i="9"/>
  <c r="AA128" i="9"/>
  <c r="AB128" i="9"/>
  <c r="Y129" i="9"/>
  <c r="W131" i="9"/>
  <c r="U132" i="9"/>
  <c r="V131" i="9"/>
  <c r="Z128" i="8"/>
  <c r="Y128" i="8"/>
  <c r="U130" i="8"/>
  <c r="W129" i="8"/>
  <c r="V129" i="8"/>
  <c r="Y119" i="1"/>
  <c r="AD119" i="1" s="1"/>
  <c r="AH128" i="7"/>
  <c r="AB128" i="7"/>
  <c r="AF128" i="7"/>
  <c r="AC128" i="7"/>
  <c r="AI128" i="7"/>
  <c r="X129" i="7"/>
  <c r="Z129" i="7" s="1"/>
  <c r="AD128" i="7"/>
  <c r="AG128" i="7"/>
  <c r="AA128" i="7"/>
  <c r="AH130" i="7"/>
  <c r="AD130" i="7"/>
  <c r="Y130" i="7"/>
  <c r="AF130" i="7"/>
  <c r="Z130" i="7"/>
  <c r="U131" i="7"/>
  <c r="AE130" i="7"/>
  <c r="X130" i="7"/>
  <c r="AC130" i="7"/>
  <c r="AG130" i="7"/>
  <c r="V130" i="7"/>
  <c r="AA130" i="7"/>
  <c r="W130" i="7"/>
  <c r="AI130" i="7"/>
  <c r="Y127" i="6"/>
  <c r="Z127" i="6"/>
  <c r="AI127" i="6" s="1"/>
  <c r="Z126" i="6"/>
  <c r="AI126" i="6" s="1"/>
  <c r="AH125" i="6"/>
  <c r="AD125" i="6"/>
  <c r="AE125" i="6"/>
  <c r="AA125" i="6"/>
  <c r="AG125" i="6"/>
  <c r="AF125" i="6"/>
  <c r="AC125" i="6"/>
  <c r="AB125" i="6"/>
  <c r="AI125" i="6"/>
  <c r="U129" i="6"/>
  <c r="W128" i="6"/>
  <c r="X128" i="6" s="1"/>
  <c r="V128" i="6"/>
  <c r="V121" i="1"/>
  <c r="U122" i="1"/>
  <c r="W121" i="1"/>
  <c r="Y120" i="1"/>
  <c r="AD120" i="1" s="1"/>
  <c r="AE130" i="9" l="1"/>
  <c r="AF130" i="9"/>
  <c r="AG130" i="9"/>
  <c r="AA130" i="9"/>
  <c r="AH130" i="9"/>
  <c r="AI130" i="9"/>
  <c r="AD130" i="9"/>
  <c r="AC130" i="9"/>
  <c r="X131" i="9"/>
  <c r="Y131" i="9" s="1"/>
  <c r="Z131" i="9"/>
  <c r="AE128" i="10"/>
  <c r="AD128" i="10"/>
  <c r="AC128" i="10"/>
  <c r="AG128" i="10"/>
  <c r="AA128" i="10"/>
  <c r="AB128" i="10"/>
  <c r="AI128" i="10"/>
  <c r="AF128" i="10"/>
  <c r="AH128" i="10"/>
  <c r="AF129" i="10"/>
  <c r="AI129" i="10"/>
  <c r="AC129" i="10"/>
  <c r="AE129" i="10"/>
  <c r="AB129" i="10"/>
  <c r="AG129" i="10"/>
  <c r="AD129" i="10"/>
  <c r="AA129" i="10"/>
  <c r="AH129" i="10"/>
  <c r="U132" i="10"/>
  <c r="AF131" i="10"/>
  <c r="AA131" i="10"/>
  <c r="W131" i="10"/>
  <c r="AI131" i="10"/>
  <c r="AD131" i="10"/>
  <c r="X131" i="10"/>
  <c r="AE131" i="10"/>
  <c r="Y131" i="10"/>
  <c r="AC131" i="10"/>
  <c r="Z131" i="10"/>
  <c r="AH131" i="10"/>
  <c r="AG131" i="10"/>
  <c r="V131" i="10"/>
  <c r="AF127" i="6"/>
  <c r="AC119" i="1"/>
  <c r="AC129" i="9"/>
  <c r="AE129" i="9"/>
  <c r="AA129" i="9"/>
  <c r="AI129" i="9"/>
  <c r="AH129" i="9"/>
  <c r="AF129" i="9"/>
  <c r="AG129" i="9"/>
  <c r="AD129" i="9"/>
  <c r="AB129" i="9"/>
  <c r="AI119" i="1"/>
  <c r="V132" i="9"/>
  <c r="U133" i="9"/>
  <c r="W132" i="9"/>
  <c r="Y132" i="9" s="1"/>
  <c r="X132" i="9"/>
  <c r="X129" i="8"/>
  <c r="Y129" i="8" s="1"/>
  <c r="AD128" i="8"/>
  <c r="AE128" i="8"/>
  <c r="AH128" i="8"/>
  <c r="AF128" i="8"/>
  <c r="AA128" i="8"/>
  <c r="AG128" i="8"/>
  <c r="AB128" i="8"/>
  <c r="AI128" i="8"/>
  <c r="AC128" i="8"/>
  <c r="Z129" i="8"/>
  <c r="AI130" i="8"/>
  <c r="AG130" i="8"/>
  <c r="AF130" i="8"/>
  <c r="AH130" i="8"/>
  <c r="AD130" i="8"/>
  <c r="AA130" i="8"/>
  <c r="AC130" i="8"/>
  <c r="AE130" i="8"/>
  <c r="Y130" i="8"/>
  <c r="Z130" i="8"/>
  <c r="V130" i="8"/>
  <c r="X130" i="8"/>
  <c r="U131" i="8"/>
  <c r="W130" i="8"/>
  <c r="AH119" i="1"/>
  <c r="AE119" i="1"/>
  <c r="AA119" i="1"/>
  <c r="AB119" i="1"/>
  <c r="AF119" i="1"/>
  <c r="AG119" i="1"/>
  <c r="AE127" i="6"/>
  <c r="Y129" i="7"/>
  <c r="U132" i="7"/>
  <c r="AF131" i="7"/>
  <c r="AA131" i="7"/>
  <c r="W131" i="7"/>
  <c r="AH131" i="7"/>
  <c r="AC131" i="7"/>
  <c r="V131" i="7"/>
  <c r="AG131" i="7"/>
  <c r="Z131" i="7"/>
  <c r="Y131" i="7"/>
  <c r="AD131" i="7"/>
  <c r="AI131" i="7"/>
  <c r="AE131" i="7"/>
  <c r="X131" i="7"/>
  <c r="Y128" i="6"/>
  <c r="Z128" i="6"/>
  <c r="AA126" i="6"/>
  <c r="AC126" i="6"/>
  <c r="AB126" i="6"/>
  <c r="AB127" i="6"/>
  <c r="U130" i="6"/>
  <c r="W129" i="6"/>
  <c r="V129" i="6"/>
  <c r="AE126" i="6"/>
  <c r="AH126" i="6"/>
  <c r="AF126" i="6"/>
  <c r="AG127" i="6"/>
  <c r="AD127" i="6"/>
  <c r="AG126" i="6"/>
  <c r="AA127" i="6"/>
  <c r="AD126" i="6"/>
  <c r="AC127" i="6"/>
  <c r="AH127" i="6"/>
  <c r="U123" i="1"/>
  <c r="V122" i="1"/>
  <c r="W122" i="1"/>
  <c r="X122" i="1" s="1"/>
  <c r="Z122" i="1" s="1"/>
  <c r="AC120" i="1"/>
  <c r="AH120" i="1"/>
  <c r="AE120" i="1"/>
  <c r="AI120" i="1"/>
  <c r="AA120" i="1"/>
  <c r="AG120" i="1"/>
  <c r="AF120" i="1"/>
  <c r="AB120" i="1"/>
  <c r="X121" i="1"/>
  <c r="Z121" i="1" s="1"/>
  <c r="AF132" i="9" l="1"/>
  <c r="AG132" i="9"/>
  <c r="AI132" i="9"/>
  <c r="AH132" i="9"/>
  <c r="AC131" i="9"/>
  <c r="AE131" i="9"/>
  <c r="AF131" i="9"/>
  <c r="AG131" i="9"/>
  <c r="AD131" i="9"/>
  <c r="AI131" i="9"/>
  <c r="AA131" i="9"/>
  <c r="AH131" i="9"/>
  <c r="Z132" i="9"/>
  <c r="AE132" i="9" s="1"/>
  <c r="AH132" i="10"/>
  <c r="AD132" i="10"/>
  <c r="Y132" i="10"/>
  <c r="AF132" i="10"/>
  <c r="Z132" i="10"/>
  <c r="AG132" i="10"/>
  <c r="AA132" i="10"/>
  <c r="V132" i="10"/>
  <c r="U133" i="10"/>
  <c r="X132" i="10"/>
  <c r="AI132" i="10"/>
  <c r="W132" i="10"/>
  <c r="AC132" i="10"/>
  <c r="AE132" i="10"/>
  <c r="U134" i="9"/>
  <c r="V133" i="9"/>
  <c r="W133" i="9"/>
  <c r="AC129" i="8"/>
  <c r="AE129" i="8"/>
  <c r="AF129" i="8"/>
  <c r="AB129" i="8"/>
  <c r="AH129" i="8"/>
  <c r="AG129" i="8"/>
  <c r="AD129" i="8"/>
  <c r="AI129" i="8"/>
  <c r="AA129" i="8"/>
  <c r="AI131" i="8"/>
  <c r="AH131" i="8"/>
  <c r="AG131" i="8"/>
  <c r="AF131" i="8"/>
  <c r="AE131" i="8"/>
  <c r="AC131" i="8"/>
  <c r="AA131" i="8"/>
  <c r="Y131" i="8"/>
  <c r="AD131" i="8"/>
  <c r="X131" i="8"/>
  <c r="U132" i="8"/>
  <c r="W131" i="8"/>
  <c r="Z131" i="8"/>
  <c r="V131" i="8"/>
  <c r="Y121" i="1"/>
  <c r="AG121" i="1" s="1"/>
  <c r="Y122" i="1"/>
  <c r="AH122" i="1" s="1"/>
  <c r="AF129" i="7"/>
  <c r="AE129" i="7"/>
  <c r="AI129" i="7"/>
  <c r="AG129" i="7"/>
  <c r="AA129" i="7"/>
  <c r="AD129" i="7"/>
  <c r="AH129" i="7"/>
  <c r="AC129" i="7"/>
  <c r="AB129" i="7"/>
  <c r="AH132" i="7"/>
  <c r="AD132" i="7"/>
  <c r="Y132" i="7"/>
  <c r="U133" i="7"/>
  <c r="AE132" i="7"/>
  <c r="X132" i="7"/>
  <c r="AI132" i="7"/>
  <c r="AC132" i="7"/>
  <c r="W132" i="7"/>
  <c r="AG132" i="7"/>
  <c r="V132" i="7"/>
  <c r="Z132" i="7"/>
  <c r="AF132" i="7"/>
  <c r="AA132" i="7"/>
  <c r="AI130" i="6"/>
  <c r="AE130" i="6"/>
  <c r="Z130" i="6"/>
  <c r="V130" i="6"/>
  <c r="AH130" i="6"/>
  <c r="AD130" i="6"/>
  <c r="Y130" i="6"/>
  <c r="AC130" i="6"/>
  <c r="U131" i="6"/>
  <c r="AA130" i="6"/>
  <c r="AG130" i="6"/>
  <c r="AF130" i="6"/>
  <c r="X130" i="6"/>
  <c r="W130" i="6"/>
  <c r="X129" i="6"/>
  <c r="Y129" i="6" s="1"/>
  <c r="AF128" i="6"/>
  <c r="AE128" i="6"/>
  <c r="AB128" i="6"/>
  <c r="AG128" i="6"/>
  <c r="AI128" i="6"/>
  <c r="AH128" i="6"/>
  <c r="AD128" i="6"/>
  <c r="AC128" i="6"/>
  <c r="AA128" i="6"/>
  <c r="AH121" i="1"/>
  <c r="AF121" i="1"/>
  <c r="U124" i="1"/>
  <c r="V123" i="1"/>
  <c r="W123" i="1"/>
  <c r="X123" i="1" s="1"/>
  <c r="Z123" i="1" s="1"/>
  <c r="Y133" i="9" l="1"/>
  <c r="AD132" i="9"/>
  <c r="AA132" i="9"/>
  <c r="X133" i="9"/>
  <c r="Z133" i="9"/>
  <c r="AC132" i="9"/>
  <c r="U134" i="10"/>
  <c r="AF133" i="10"/>
  <c r="AA133" i="10"/>
  <c r="W133" i="10"/>
  <c r="AH133" i="10"/>
  <c r="AC133" i="10"/>
  <c r="V133" i="10"/>
  <c r="AI133" i="10"/>
  <c r="AD133" i="10"/>
  <c r="X133" i="10"/>
  <c r="AG133" i="10"/>
  <c r="AE133" i="10"/>
  <c r="Z133" i="10"/>
  <c r="Y133" i="10"/>
  <c r="AD121" i="1"/>
  <c r="AI121" i="1"/>
  <c r="AF122" i="1"/>
  <c r="AA121" i="1"/>
  <c r="V134" i="9"/>
  <c r="U135" i="9"/>
  <c r="W134" i="9"/>
  <c r="X134" i="9"/>
  <c r="Z134" i="9" s="1"/>
  <c r="AH132" i="8"/>
  <c r="AI132" i="8"/>
  <c r="AD132" i="8"/>
  <c r="AG132" i="8"/>
  <c r="Y132" i="8"/>
  <c r="AC132" i="8"/>
  <c r="AF132" i="8"/>
  <c r="AA132" i="8"/>
  <c r="AE132" i="8"/>
  <c r="Z132" i="8"/>
  <c r="V132" i="8"/>
  <c r="X132" i="8"/>
  <c r="U133" i="8"/>
  <c r="W132" i="8"/>
  <c r="AC121" i="1"/>
  <c r="AB121" i="1"/>
  <c r="AE121" i="1"/>
  <c r="AC122" i="1"/>
  <c r="AE122" i="1"/>
  <c r="AA122" i="1"/>
  <c r="AI122" i="1"/>
  <c r="AB122" i="1"/>
  <c r="AG122" i="1"/>
  <c r="AD122" i="1"/>
  <c r="Y123" i="1"/>
  <c r="AG123" i="1" s="1"/>
  <c r="Z129" i="6"/>
  <c r="AC129" i="6" s="1"/>
  <c r="U134" i="7"/>
  <c r="AF133" i="7"/>
  <c r="AA133" i="7"/>
  <c r="W133" i="7"/>
  <c r="AG133" i="7"/>
  <c r="Z133" i="7"/>
  <c r="AE133" i="7"/>
  <c r="Y133" i="7"/>
  <c r="AD133" i="7"/>
  <c r="AH133" i="7"/>
  <c r="V133" i="7"/>
  <c r="AC133" i="7"/>
  <c r="X133" i="7"/>
  <c r="AI133" i="7"/>
  <c r="AG131" i="6"/>
  <c r="AC131" i="6"/>
  <c r="X131" i="6"/>
  <c r="U132" i="6"/>
  <c r="AF131" i="6"/>
  <c r="AA131" i="6"/>
  <c r="W131" i="6"/>
  <c r="AE131" i="6"/>
  <c r="V131" i="6"/>
  <c r="AD131" i="6"/>
  <c r="AI131" i="6"/>
  <c r="AH131" i="6"/>
  <c r="Z131" i="6"/>
  <c r="Y131" i="6"/>
  <c r="AF123" i="1"/>
  <c r="W124" i="1"/>
  <c r="V124" i="1"/>
  <c r="U125" i="1"/>
  <c r="Y134" i="9" l="1"/>
  <c r="AA133" i="9"/>
  <c r="AG133" i="9"/>
  <c r="AD133" i="9"/>
  <c r="AE133" i="9"/>
  <c r="AI133" i="9"/>
  <c r="AC133" i="9"/>
  <c r="AH133" i="9"/>
  <c r="AF133" i="9"/>
  <c r="AH134" i="10"/>
  <c r="AD134" i="10"/>
  <c r="Y134" i="10"/>
  <c r="U135" i="10"/>
  <c r="AE134" i="10"/>
  <c r="X134" i="10"/>
  <c r="AF134" i="10"/>
  <c r="Z134" i="10"/>
  <c r="AC134" i="10"/>
  <c r="AA134" i="10"/>
  <c r="AI134" i="10"/>
  <c r="V134" i="10"/>
  <c r="AG134" i="10"/>
  <c r="W134" i="10"/>
  <c r="AG129" i="6"/>
  <c r="AH129" i="6"/>
  <c r="AF129" i="6"/>
  <c r="AD129" i="6"/>
  <c r="AI129" i="6"/>
  <c r="AA129" i="6"/>
  <c r="AB129" i="6"/>
  <c r="W135" i="9"/>
  <c r="X135" i="9" s="1"/>
  <c r="V135" i="9"/>
  <c r="U136" i="9"/>
  <c r="AH133" i="8"/>
  <c r="AG133" i="8"/>
  <c r="AC133" i="8"/>
  <c r="AI133" i="8"/>
  <c r="AF133" i="8"/>
  <c r="AE133" i="8"/>
  <c r="AA133" i="8"/>
  <c r="Y133" i="8"/>
  <c r="AD133" i="8"/>
  <c r="X133" i="8"/>
  <c r="U134" i="8"/>
  <c r="W133" i="8"/>
  <c r="Z133" i="8"/>
  <c r="V133" i="8"/>
  <c r="AC123" i="1"/>
  <c r="AI123" i="1"/>
  <c r="AB123" i="1"/>
  <c r="AA123" i="1"/>
  <c r="AD123" i="1"/>
  <c r="AH123" i="1"/>
  <c r="AE123" i="1"/>
  <c r="AE129" i="6"/>
  <c r="AH134" i="7"/>
  <c r="AD134" i="7"/>
  <c r="Y134" i="7"/>
  <c r="AI134" i="7"/>
  <c r="AC134" i="7"/>
  <c r="W134" i="7"/>
  <c r="AG134" i="7"/>
  <c r="AA134" i="7"/>
  <c r="V134" i="7"/>
  <c r="Z134" i="7"/>
  <c r="AE134" i="7"/>
  <c r="U135" i="7"/>
  <c r="AF134" i="7"/>
  <c r="X134" i="7"/>
  <c r="AI132" i="6"/>
  <c r="AE132" i="6"/>
  <c r="Z132" i="6"/>
  <c r="V132" i="6"/>
  <c r="AH132" i="6"/>
  <c r="AD132" i="6"/>
  <c r="Y132" i="6"/>
  <c r="AG132" i="6"/>
  <c r="X132" i="6"/>
  <c r="AF132" i="6"/>
  <c r="W132" i="6"/>
  <c r="U133" i="6"/>
  <c r="AC132" i="6"/>
  <c r="AA132" i="6"/>
  <c r="V125" i="1"/>
  <c r="U126" i="1"/>
  <c r="W125" i="1"/>
  <c r="X125" i="1" s="1"/>
  <c r="X124" i="1"/>
  <c r="Z124" i="1" s="1"/>
  <c r="Y135" i="9" l="1"/>
  <c r="Z135" i="9"/>
  <c r="AI134" i="9"/>
  <c r="AD134" i="9"/>
  <c r="AH134" i="9"/>
  <c r="AC134" i="9"/>
  <c r="AE134" i="9"/>
  <c r="AF134" i="9"/>
  <c r="AG134" i="9"/>
  <c r="AA134" i="9"/>
  <c r="U136" i="10"/>
  <c r="AF135" i="10"/>
  <c r="AA135" i="10"/>
  <c r="W135" i="10"/>
  <c r="AG135" i="10"/>
  <c r="Z135" i="10"/>
  <c r="AH135" i="10"/>
  <c r="AC135" i="10"/>
  <c r="V135" i="10"/>
  <c r="Y135" i="10"/>
  <c r="AI135" i="10"/>
  <c r="X135" i="10"/>
  <c r="AD135" i="10"/>
  <c r="AE135" i="10"/>
  <c r="V136" i="9"/>
  <c r="W136" i="9"/>
  <c r="X136" i="9" s="1"/>
  <c r="AI134" i="8"/>
  <c r="AH134" i="8"/>
  <c r="AG134" i="8"/>
  <c r="AF134" i="8"/>
  <c r="AE134" i="8"/>
  <c r="AC134" i="8"/>
  <c r="AD134" i="8"/>
  <c r="AA134" i="8"/>
  <c r="Y134" i="8"/>
  <c r="Z134" i="8"/>
  <c r="V134" i="8"/>
  <c r="X134" i="8"/>
  <c r="W134" i="8"/>
  <c r="U135" i="8"/>
  <c r="Z125" i="1"/>
  <c r="AD125" i="1" s="1"/>
  <c r="Y125" i="1"/>
  <c r="Y124" i="1"/>
  <c r="AD124" i="1" s="1"/>
  <c r="U136" i="7"/>
  <c r="AF135" i="7"/>
  <c r="AA135" i="7"/>
  <c r="W135" i="7"/>
  <c r="AE135" i="7"/>
  <c r="Y135" i="7"/>
  <c r="AI135" i="7"/>
  <c r="AD135" i="7"/>
  <c r="X135" i="7"/>
  <c r="AH135" i="7"/>
  <c r="V135" i="7"/>
  <c r="Z135" i="7"/>
  <c r="AG135" i="7"/>
  <c r="AC135" i="7"/>
  <c r="AG133" i="6"/>
  <c r="AC133" i="6"/>
  <c r="X133" i="6"/>
  <c r="U134" i="6"/>
  <c r="AF133" i="6"/>
  <c r="AA133" i="6"/>
  <c r="W133" i="6"/>
  <c r="AI133" i="6"/>
  <c r="Z133" i="6"/>
  <c r="AH133" i="6"/>
  <c r="Y133" i="6"/>
  <c r="V133" i="6"/>
  <c r="AE133" i="6"/>
  <c r="AD133" i="6"/>
  <c r="U127" i="1"/>
  <c r="V126" i="1"/>
  <c r="W126" i="1"/>
  <c r="Z136" i="9" l="1"/>
  <c r="Y136" i="9"/>
  <c r="AF135" i="9"/>
  <c r="AA135" i="9"/>
  <c r="AG135" i="9"/>
  <c r="AD135" i="9"/>
  <c r="AI135" i="9"/>
  <c r="AC135" i="9"/>
  <c r="AH135" i="9"/>
  <c r="AE135" i="9"/>
  <c r="AH136" i="10"/>
  <c r="AD136" i="10"/>
  <c r="Y136" i="10"/>
  <c r="AI136" i="10"/>
  <c r="AC136" i="10"/>
  <c r="W136" i="10"/>
  <c r="AE136" i="10"/>
  <c r="X136" i="10"/>
  <c r="AG136" i="10"/>
  <c r="V136" i="10"/>
  <c r="AF136" i="10"/>
  <c r="AA136" i="10"/>
  <c r="Z136" i="10"/>
  <c r="AH125" i="1"/>
  <c r="AI135" i="8"/>
  <c r="AG135" i="8"/>
  <c r="AF135" i="8"/>
  <c r="AE135" i="8"/>
  <c r="AH135" i="8"/>
  <c r="AD135" i="8"/>
  <c r="AA135" i="8"/>
  <c r="AC135" i="8"/>
  <c r="Y135" i="8"/>
  <c r="X135" i="8"/>
  <c r="U136" i="8"/>
  <c r="W135" i="8"/>
  <c r="Z135" i="8"/>
  <c r="V135" i="8"/>
  <c r="AB125" i="1"/>
  <c r="AG124" i="1"/>
  <c r="AG125" i="1"/>
  <c r="AF124" i="1"/>
  <c r="AB124" i="1"/>
  <c r="AI124" i="1"/>
  <c r="AA125" i="1"/>
  <c r="AC125" i="1"/>
  <c r="AF125" i="1"/>
  <c r="AC124" i="1"/>
  <c r="AA124" i="1"/>
  <c r="AE124" i="1"/>
  <c r="AI125" i="1"/>
  <c r="AH124" i="1"/>
  <c r="AE125" i="1"/>
  <c r="AI136" i="7"/>
  <c r="AH136" i="7"/>
  <c r="AD136" i="7"/>
  <c r="Y136" i="7"/>
  <c r="AG136" i="7"/>
  <c r="AA136" i="7"/>
  <c r="V136" i="7"/>
  <c r="AF136" i="7"/>
  <c r="Z136" i="7"/>
  <c r="AE136" i="7"/>
  <c r="W136" i="7"/>
  <c r="AC136" i="7"/>
  <c r="X136" i="7"/>
  <c r="AI134" i="6"/>
  <c r="AE134" i="6"/>
  <c r="Z134" i="6"/>
  <c r="V134" i="6"/>
  <c r="AH134" i="6"/>
  <c r="AD134" i="6"/>
  <c r="Y134" i="6"/>
  <c r="AC134" i="6"/>
  <c r="U135" i="6"/>
  <c r="AA134" i="6"/>
  <c r="X134" i="6"/>
  <c r="W134" i="6"/>
  <c r="AG134" i="6"/>
  <c r="AF134" i="6"/>
  <c r="W127" i="1"/>
  <c r="X127" i="1" s="1"/>
  <c r="Y127" i="1" s="1"/>
  <c r="U128" i="1"/>
  <c r="V127" i="1"/>
  <c r="X126" i="1"/>
  <c r="Y126" i="1" s="1"/>
  <c r="Z126" i="1"/>
  <c r="AI136" i="9" l="1"/>
  <c r="AA136" i="9"/>
  <c r="AH136" i="9"/>
  <c r="AG136" i="9"/>
  <c r="AF136" i="9"/>
  <c r="AE136" i="9"/>
  <c r="AC136" i="9"/>
  <c r="AD136" i="9"/>
  <c r="AH136" i="8"/>
  <c r="AG136" i="8"/>
  <c r="AF136" i="8"/>
  <c r="AI136" i="8"/>
  <c r="AD136" i="8"/>
  <c r="AC136" i="8"/>
  <c r="AE136" i="8"/>
  <c r="Y136" i="8"/>
  <c r="AA136" i="8"/>
  <c r="Z136" i="8"/>
  <c r="V136" i="8"/>
  <c r="X136" i="8"/>
  <c r="W136" i="8"/>
  <c r="AG135" i="6"/>
  <c r="AC135" i="6"/>
  <c r="X135" i="6"/>
  <c r="U136" i="6"/>
  <c r="AF135" i="6"/>
  <c r="AA135" i="6"/>
  <c r="W135" i="6"/>
  <c r="AE135" i="6"/>
  <c r="V135" i="6"/>
  <c r="AD135" i="6"/>
  <c r="Z135" i="6"/>
  <c r="Y135" i="6"/>
  <c r="AI135" i="6"/>
  <c r="AH135" i="6"/>
  <c r="AF127" i="1"/>
  <c r="AF126" i="1"/>
  <c r="AG126" i="1"/>
  <c r="AC126" i="1"/>
  <c r="AB126" i="1"/>
  <c r="AI126" i="1"/>
  <c r="AE126" i="1"/>
  <c r="AD126" i="1"/>
  <c r="AA126" i="1"/>
  <c r="AH126" i="1"/>
  <c r="V128" i="1"/>
  <c r="W128" i="1"/>
  <c r="U129" i="1"/>
  <c r="Z127" i="1"/>
  <c r="AH127" i="1" s="1"/>
  <c r="AB127" i="1"/>
  <c r="AD127" i="1"/>
  <c r="AI127" i="1" l="1"/>
  <c r="AC127" i="1"/>
  <c r="AA127" i="1"/>
  <c r="AI136" i="6"/>
  <c r="AE136" i="6"/>
  <c r="Z136" i="6"/>
  <c r="V136" i="6"/>
  <c r="AH136" i="6"/>
  <c r="AD136" i="6"/>
  <c r="Y136" i="6"/>
  <c r="AG136" i="6"/>
  <c r="X136" i="6"/>
  <c r="AF136" i="6"/>
  <c r="W136" i="6"/>
  <c r="AC136" i="6"/>
  <c r="AA136" i="6"/>
  <c r="AG127" i="1"/>
  <c r="V129" i="1"/>
  <c r="W129" i="1"/>
  <c r="U130" i="1"/>
  <c r="AE127" i="1"/>
  <c r="X128" i="1"/>
  <c r="Y128" i="1" s="1"/>
  <c r="AF130" i="1" l="1"/>
  <c r="AI130" i="1"/>
  <c r="AG130" i="1"/>
  <c r="AE130" i="1"/>
  <c r="AA130" i="1"/>
  <c r="AH130" i="1"/>
  <c r="AD130" i="1"/>
  <c r="V130" i="1"/>
  <c r="Z130" i="1"/>
  <c r="U131" i="1"/>
  <c r="X130" i="1"/>
  <c r="W130" i="1"/>
  <c r="AC130" i="1"/>
  <c r="Y130" i="1"/>
  <c r="Z128" i="1"/>
  <c r="AG128" i="1" s="1"/>
  <c r="X129" i="1"/>
  <c r="Y129" i="1" s="1"/>
  <c r="Z129" i="1" l="1"/>
  <c r="AC128" i="1"/>
  <c r="AB128" i="1"/>
  <c r="AF128" i="1"/>
  <c r="AF129" i="1"/>
  <c r="AB129" i="1"/>
  <c r="AG129" i="1"/>
  <c r="AH129" i="1"/>
  <c r="AI129" i="1"/>
  <c r="AC129" i="1"/>
  <c r="AA129" i="1"/>
  <c r="AE129" i="1"/>
  <c r="AD129" i="1"/>
  <c r="AA128" i="1"/>
  <c r="AE128" i="1"/>
  <c r="AI131" i="1"/>
  <c r="AE131" i="1"/>
  <c r="AA131" i="1"/>
  <c r="AH131" i="1"/>
  <c r="AG131" i="1"/>
  <c r="AF131" i="1"/>
  <c r="W131" i="1"/>
  <c r="X131" i="1"/>
  <c r="U132" i="1"/>
  <c r="Y131" i="1"/>
  <c r="V131" i="1"/>
  <c r="AC131" i="1"/>
  <c r="Z131" i="1"/>
  <c r="AD131" i="1"/>
  <c r="AH128" i="1"/>
  <c r="AD128" i="1"/>
  <c r="AI128" i="1"/>
  <c r="AI132" i="1" l="1"/>
  <c r="AH132" i="1"/>
  <c r="AG132" i="1"/>
  <c r="AE132" i="1"/>
  <c r="AA132" i="1"/>
  <c r="AF132" i="1"/>
  <c r="X132" i="1"/>
  <c r="V132" i="1"/>
  <c r="AC132" i="1"/>
  <c r="W132" i="1"/>
  <c r="Y132" i="1"/>
  <c r="Z132" i="1"/>
  <c r="AD132" i="1"/>
  <c r="U133" i="1"/>
  <c r="AH133" i="1" l="1"/>
  <c r="AI133" i="1"/>
  <c r="AG133" i="1"/>
  <c r="AF133" i="1"/>
  <c r="AE133" i="1"/>
  <c r="AA133" i="1"/>
  <c r="W133" i="1"/>
  <c r="AC133" i="1"/>
  <c r="Z133" i="1"/>
  <c r="U134" i="1"/>
  <c r="AD133" i="1"/>
  <c r="V133" i="1"/>
  <c r="X133" i="1"/>
  <c r="Y133" i="1"/>
  <c r="AH134" i="1" l="1"/>
  <c r="AF134" i="1"/>
  <c r="AE134" i="1"/>
  <c r="AI134" i="1"/>
  <c r="AG134" i="1"/>
  <c r="AA134" i="1"/>
  <c r="X134" i="1"/>
  <c r="Z134" i="1"/>
  <c r="U135" i="1"/>
  <c r="Y134" i="1"/>
  <c r="V134" i="1"/>
  <c r="AC134" i="1"/>
  <c r="AD134" i="1"/>
  <c r="W134" i="1"/>
  <c r="AE135" i="1" l="1"/>
  <c r="AA135" i="1"/>
  <c r="AI135" i="1"/>
  <c r="AH135" i="1"/>
  <c r="AG135" i="1"/>
  <c r="AF135" i="1"/>
  <c r="V135" i="1"/>
  <c r="AC135" i="1"/>
  <c r="AD135" i="1"/>
  <c r="W135" i="1"/>
  <c r="X135" i="1"/>
  <c r="Z135" i="1"/>
  <c r="U136" i="1"/>
  <c r="Y135" i="1"/>
  <c r="AI136" i="1" l="1"/>
  <c r="AG136" i="1"/>
  <c r="AH136" i="1"/>
  <c r="AF136" i="1"/>
  <c r="AA136" i="1"/>
  <c r="AE136" i="1"/>
  <c r="X136" i="1"/>
  <c r="V136" i="1"/>
  <c r="AC136" i="1"/>
  <c r="W136" i="1"/>
  <c r="Z136" i="1"/>
  <c r="AD136" i="1"/>
  <c r="Y136" i="1"/>
</calcChain>
</file>

<file path=xl/sharedStrings.xml><?xml version="1.0" encoding="utf-8"?>
<sst xmlns="http://schemas.openxmlformats.org/spreadsheetml/2006/main" count="378" uniqueCount="66">
  <si>
    <t>p1</t>
  </si>
  <si>
    <t>p2</t>
  </si>
  <si>
    <t>a1</t>
  </si>
  <si>
    <t>a2</t>
  </si>
  <si>
    <t>b0</t>
  </si>
  <si>
    <t>b1</t>
  </si>
  <si>
    <t>var(beta0)</t>
  </si>
  <si>
    <t>var(beta1)</t>
  </si>
  <si>
    <t>cov(beta0,beta1)</t>
  </si>
  <si>
    <t>z-score for a percentile of a standard normal distribution</t>
  </si>
  <si>
    <t>z-score</t>
  </si>
  <si>
    <t>Instruction:</t>
  </si>
  <si>
    <t>T1</t>
  </si>
  <si>
    <t>T2</t>
  </si>
  <si>
    <t>AC (mm)</t>
  </si>
  <si>
    <t xml:space="preserve">T1 </t>
  </si>
  <si>
    <t>weeks</t>
  </si>
  <si>
    <t>days</t>
  </si>
  <si>
    <t>Gestational Age</t>
  </si>
  <si>
    <t>10th</t>
  </si>
  <si>
    <t>P3</t>
  </si>
  <si>
    <t>P5</t>
  </si>
  <si>
    <t>P10</t>
  </si>
  <si>
    <t>P25</t>
  </si>
  <si>
    <t>P50</t>
  </si>
  <si>
    <t>P75</t>
  </si>
  <si>
    <t>P90</t>
  </si>
  <si>
    <t>P95</t>
  </si>
  <si>
    <t>P97</t>
  </si>
  <si>
    <t>f(GA)</t>
  </si>
  <si>
    <t>E(lnAC)</t>
  </si>
  <si>
    <t>Var(lnAC)</t>
  </si>
  <si>
    <t>3rd</t>
  </si>
  <si>
    <t>5th</t>
  </si>
  <si>
    <t>25th</t>
  </si>
  <si>
    <t>50th</t>
  </si>
  <si>
    <t>75th</t>
  </si>
  <si>
    <t>90th</t>
  </si>
  <si>
    <t>95th</t>
  </si>
  <si>
    <t>97th</t>
  </si>
  <si>
    <t>GA (days)</t>
  </si>
  <si>
    <t xml:space="preserve">Enter GA and AC at both T1 and T2 gives complete set of outputs </t>
  </si>
  <si>
    <t xml:space="preserve">T2  </t>
  </si>
  <si>
    <t>Cov[lnAC(T1), lnAC(T2)]</t>
  </si>
  <si>
    <t>--</t>
  </si>
  <si>
    <t xml:space="preserve">Model Parameters for deriving percentiles </t>
  </si>
  <si>
    <t>Gestational Age GA (weeks + days)</t>
  </si>
  <si>
    <t xml:space="preserve">Unconditional </t>
  </si>
  <si>
    <t xml:space="preserve">Conditional </t>
  </si>
  <si>
    <t xml:space="preserve">                                       Conditional standards for abdominal circumference AC (in mm) for males</t>
  </si>
  <si>
    <t xml:space="preserve">                                       Conditional standards for abdominal circumference AC (in mm) for females</t>
  </si>
  <si>
    <t>input area in yellow</t>
  </si>
  <si>
    <t>numeric output in beige</t>
  </si>
  <si>
    <t>GA in completed weeks at T2 must be at least one week away from GA in complated weeks at T1</t>
  </si>
  <si>
    <t>Enter GA and AC at T1 alone gives unconditional z score, unconditional percentiles at T1 and conditional percentiles given AC at T1</t>
  </si>
  <si>
    <t xml:space="preserve">                                       Conditional standards for abdominal circumference AC (in mm), pooling both genders </t>
  </si>
  <si>
    <t>Gestational Age (in days)</t>
  </si>
  <si>
    <t xml:space="preserve">                                       Conditional standards for estimated fetal weight EFW (in gram), pooling both genders </t>
  </si>
  <si>
    <t>Enter GA and EFW at T1 alone gives unconditional z score, unconditional percentiles at T1 and conditional percentiles given EFW at T1</t>
  </si>
  <si>
    <t xml:space="preserve">Enter GA and EFW at both T1 and T2 gives complete set of outputs </t>
  </si>
  <si>
    <t>EFW (gram)</t>
  </si>
  <si>
    <t>E(EFW^(-0.1))</t>
  </si>
  <si>
    <t>Var(EFW^(-0.1))</t>
  </si>
  <si>
    <t>Cov[EFW^(-0.1)(T1), EFW^(-0.1)(T2)]</t>
  </si>
  <si>
    <t xml:space="preserve">                                       Conditional standards for estimated fetal weight EFW (in gram) for males</t>
  </si>
  <si>
    <t xml:space="preserve">                                       Conditional standards for estimated fetal weight EFW (in gram) for 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</si>
</sst>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"/>
    <numFmt numFmtId="166" formatCode="0.000000"/>
    <numFmt numFmtId="167" formatCode="0.000000E+00"/>
    <numFmt numFmtId="168" formatCode="0.0000000"/>
    <numFmt numFmtId="169" formatCode="0.000E+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1" fontId="0" fillId="4" borderId="5" xfId="0" applyNumberFormat="1" applyFill="1" applyBorder="1" applyAlignment="1" applyProtection="1">
      <alignment horizontal="center" vertical="center"/>
    </xf>
    <xf numFmtId="166" fontId="0" fillId="4" borderId="5" xfId="0" applyNumberFormat="1" applyFill="1" applyBorder="1" applyAlignment="1" applyProtection="1">
      <alignment horizontal="center" vertical="center"/>
    </xf>
    <xf numFmtId="165" fontId="0" fillId="4" borderId="5" xfId="0" applyNumberFormat="1" applyFill="1" applyBorder="1" applyAlignment="1" applyProtection="1">
      <alignment horizontal="center" vertical="center"/>
    </xf>
    <xf numFmtId="1" fontId="0" fillId="4" borderId="8" xfId="0" applyNumberFormat="1" applyFill="1" applyBorder="1" applyAlignment="1" applyProtection="1">
      <alignment horizontal="center" vertical="center"/>
    </xf>
    <xf numFmtId="0" fontId="7" fillId="3" borderId="0" xfId="0" applyFont="1" applyFill="1" applyBorder="1"/>
    <xf numFmtId="0" fontId="7" fillId="3" borderId="4" xfId="0" applyFont="1" applyFill="1" applyBorder="1"/>
    <xf numFmtId="164" fontId="7" fillId="3" borderId="0" xfId="0" applyNumberFormat="1" applyFont="1" applyFill="1" applyBorder="1"/>
    <xf numFmtId="0" fontId="7" fillId="3" borderId="6" xfId="0" applyFont="1" applyFill="1" applyBorder="1"/>
    <xf numFmtId="1" fontId="0" fillId="4" borderId="26" xfId="0" applyNumberFormat="1" applyFill="1" applyBorder="1" applyAlignment="1" applyProtection="1">
      <alignment horizontal="center" vertical="center"/>
    </xf>
    <xf numFmtId="1" fontId="0" fillId="4" borderId="27" xfId="0" applyNumberFormat="1" applyFill="1" applyBorder="1" applyAlignment="1" applyProtection="1">
      <alignment horizontal="center" vertical="center"/>
    </xf>
    <xf numFmtId="166" fontId="0" fillId="4" borderId="26" xfId="0" applyNumberFormat="1" applyFill="1" applyBorder="1" applyAlignment="1" applyProtection="1">
      <alignment horizontal="center" vertical="center"/>
    </xf>
    <xf numFmtId="166" fontId="0" fillId="4" borderId="27" xfId="0" applyNumberFormat="1" applyFill="1" applyBorder="1" applyAlignment="1" applyProtection="1">
      <alignment horizontal="center" vertical="center"/>
    </xf>
    <xf numFmtId="166" fontId="0" fillId="4" borderId="26" xfId="0" quotePrefix="1" applyNumberFormat="1" applyFill="1" applyBorder="1" applyAlignment="1" applyProtection="1">
      <alignment horizontal="center" vertical="center"/>
    </xf>
    <xf numFmtId="166" fontId="0" fillId="4" borderId="27" xfId="0" quotePrefix="1" applyNumberFormat="1" applyFill="1" applyBorder="1" applyAlignment="1" applyProtection="1">
      <alignment horizontal="center" vertical="center"/>
    </xf>
    <xf numFmtId="165" fontId="0" fillId="4" borderId="26" xfId="0" applyNumberFormat="1" applyFill="1" applyBorder="1" applyAlignment="1" applyProtection="1">
      <alignment horizontal="center" vertical="center"/>
    </xf>
    <xf numFmtId="165" fontId="0" fillId="4" borderId="27" xfId="0" applyNumberFormat="1" applyFill="1" applyBorder="1" applyAlignment="1" applyProtection="1">
      <alignment horizontal="center" vertical="center"/>
    </xf>
    <xf numFmtId="1" fontId="0" fillId="4" borderId="28" xfId="0" applyNumberFormat="1" applyFill="1" applyBorder="1" applyAlignment="1" applyProtection="1">
      <alignment horizontal="center" vertical="center"/>
    </xf>
    <xf numFmtId="1" fontId="0" fillId="4" borderId="29" xfId="0" applyNumberFormat="1" applyFill="1" applyBorder="1" applyAlignment="1" applyProtection="1">
      <alignment horizontal="center" vertical="center"/>
    </xf>
    <xf numFmtId="1" fontId="0" fillId="2" borderId="9" xfId="1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Alignment="1" applyProtection="1">
      <alignment horizontal="center"/>
    </xf>
    <xf numFmtId="167" fontId="10" fillId="0" borderId="0" xfId="0" applyNumberFormat="1" applyFont="1" applyFill="1" applyAlignment="1" applyProtection="1">
      <alignment horizontal="center"/>
    </xf>
    <xf numFmtId="168" fontId="7" fillId="3" borderId="0" xfId="0" applyNumberFormat="1" applyFont="1" applyFill="1" applyBorder="1"/>
    <xf numFmtId="11" fontId="7" fillId="3" borderId="0" xfId="0" applyNumberFormat="1" applyFont="1" applyFill="1" applyBorder="1"/>
    <xf numFmtId="169" fontId="7" fillId="3" borderId="0" xfId="0" applyNumberFormat="1" applyFont="1" applyFill="1" applyBorder="1"/>
    <xf numFmtId="0" fontId="4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2" borderId="4" xfId="0" applyFill="1" applyBorder="1" applyAlignment="1" applyProtection="1">
      <alignment horizontal="left" vertical="center"/>
    </xf>
    <xf numFmtId="0" fontId="0" fillId="4" borderId="4" xfId="0" applyFill="1" applyBorder="1" applyAlignment="1" applyProtection="1">
      <alignment horizontal="left" vertical="center"/>
    </xf>
    <xf numFmtId="0" fontId="0" fillId="0" borderId="0" xfId="0" applyFill="1" applyBorder="1" applyProtection="1"/>
    <xf numFmtId="1" fontId="3" fillId="4" borderId="16" xfId="0" applyNumberFormat="1" applyFont="1" applyFill="1" applyBorder="1" applyAlignment="1" applyProtection="1">
      <alignment horizontal="right"/>
    </xf>
    <xf numFmtId="1" fontId="3" fillId="4" borderId="17" xfId="0" applyNumberFormat="1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/>
    </xf>
    <xf numFmtId="0" fontId="0" fillId="0" borderId="13" xfId="0" applyFill="1" applyBorder="1" applyAlignment="1" applyProtection="1">
      <alignment horizontal="left"/>
    </xf>
    <xf numFmtId="166" fontId="0" fillId="3" borderId="26" xfId="0" applyNumberFormat="1" applyFill="1" applyBorder="1" applyAlignment="1" applyProtection="1">
      <alignment horizontal="center"/>
    </xf>
    <xf numFmtId="166" fontId="0" fillId="3" borderId="0" xfId="0" applyNumberFormat="1" applyFill="1" applyBorder="1" applyAlignment="1" applyProtection="1">
      <alignment horizontal="center"/>
    </xf>
    <xf numFmtId="166" fontId="0" fillId="3" borderId="13" xfId="0" applyNumberFormat="1" applyFill="1" applyBorder="1" applyAlignment="1" applyProtection="1">
      <alignment horizontal="center"/>
    </xf>
    <xf numFmtId="1" fontId="0" fillId="4" borderId="0" xfId="0" applyNumberFormat="1" applyFill="1" applyBorder="1" applyProtection="1"/>
    <xf numFmtId="1" fontId="0" fillId="4" borderId="5" xfId="0" applyNumberFormat="1" applyFill="1" applyBorder="1" applyProtection="1"/>
    <xf numFmtId="0" fontId="0" fillId="0" borderId="0" xfId="0" applyFill="1" applyAlignment="1" applyProtection="1">
      <alignment wrapText="1"/>
    </xf>
    <xf numFmtId="0" fontId="0" fillId="0" borderId="9" xfId="0" applyFill="1" applyBorder="1" applyProtection="1"/>
    <xf numFmtId="0" fontId="2" fillId="0" borderId="9" xfId="0" applyFont="1" applyFill="1" applyBorder="1" applyAlignment="1" applyProtection="1">
      <alignment horizontal="center"/>
    </xf>
    <xf numFmtId="9" fontId="0" fillId="0" borderId="0" xfId="1" applyFont="1" applyFill="1" applyProtection="1"/>
    <xf numFmtId="9" fontId="2" fillId="0" borderId="9" xfId="1" applyFont="1" applyFill="1" applyBorder="1" applyAlignment="1" applyProtection="1">
      <alignment wrapText="1"/>
    </xf>
    <xf numFmtId="0" fontId="2" fillId="0" borderId="3" xfId="0" applyFont="1" applyFill="1" applyBorder="1" applyProtection="1"/>
    <xf numFmtId="0" fontId="2" fillId="0" borderId="24" xfId="0" applyFont="1" applyFill="1" applyBorder="1" applyAlignment="1" applyProtection="1">
      <alignment horizontal="center" vertical="center"/>
    </xf>
    <xf numFmtId="0" fontId="2" fillId="0" borderId="25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left" vertical="center"/>
    </xf>
    <xf numFmtId="0" fontId="7" fillId="3" borderId="2" xfId="0" applyFont="1" applyFill="1" applyBorder="1" applyProtection="1"/>
    <xf numFmtId="0" fontId="7" fillId="3" borderId="0" xfId="0" applyFont="1" applyFill="1" applyBorder="1" applyProtection="1"/>
    <xf numFmtId="0" fontId="7" fillId="3" borderId="4" xfId="0" applyFont="1" applyFill="1" applyBorder="1" applyProtection="1"/>
    <xf numFmtId="0" fontId="7" fillId="3" borderId="0" xfId="0" applyFont="1" applyFill="1" applyBorder="1" applyAlignment="1" applyProtection="1">
      <alignment horizontal="center"/>
    </xf>
    <xf numFmtId="165" fontId="7" fillId="3" borderId="5" xfId="0" applyNumberFormat="1" applyFont="1" applyFill="1" applyBorder="1" applyAlignment="1" applyProtection="1">
      <alignment horizontal="center"/>
    </xf>
    <xf numFmtId="164" fontId="7" fillId="3" borderId="0" xfId="0" applyNumberFormat="1" applyFont="1" applyFill="1" applyBorder="1" applyProtection="1"/>
    <xf numFmtId="1" fontId="7" fillId="3" borderId="5" xfId="0" applyNumberFormat="1" applyFont="1" applyFill="1" applyBorder="1" applyAlignment="1" applyProtection="1">
      <alignment horizontal="center"/>
    </xf>
    <xf numFmtId="0" fontId="7" fillId="3" borderId="6" xfId="0" applyFont="1" applyFill="1" applyBorder="1" applyProtection="1"/>
    <xf numFmtId="164" fontId="7" fillId="3" borderId="7" xfId="0" applyNumberFormat="1" applyFont="1" applyFill="1" applyBorder="1" applyProtection="1"/>
    <xf numFmtId="0" fontId="7" fillId="3" borderId="7" xfId="0" applyFont="1" applyFill="1" applyBorder="1" applyProtection="1"/>
    <xf numFmtId="0" fontId="7" fillId="3" borderId="8" xfId="0" applyFont="1" applyFill="1" applyBorder="1" applyProtection="1"/>
    <xf numFmtId="1" fontId="0" fillId="0" borderId="6" xfId="0" applyNumberFormat="1" applyFill="1" applyBorder="1" applyAlignment="1" applyProtection="1">
      <alignment horizontal="left"/>
    </xf>
    <xf numFmtId="0" fontId="0" fillId="0" borderId="14" xfId="0" applyFill="1" applyBorder="1" applyAlignment="1" applyProtection="1">
      <alignment horizontal="left"/>
    </xf>
    <xf numFmtId="166" fontId="0" fillId="3" borderId="28" xfId="0" applyNumberFormat="1" applyFill="1" applyBorder="1" applyAlignment="1" applyProtection="1">
      <alignment horizontal="center"/>
    </xf>
    <xf numFmtId="166" fontId="0" fillId="3" borderId="7" xfId="0" applyNumberFormat="1" applyFill="1" applyBorder="1" applyAlignment="1" applyProtection="1">
      <alignment horizontal="center"/>
    </xf>
    <xf numFmtId="166" fontId="0" fillId="3" borderId="14" xfId="0" applyNumberFormat="1" applyFill="1" applyBorder="1" applyAlignment="1" applyProtection="1">
      <alignment horizontal="center"/>
    </xf>
    <xf numFmtId="1" fontId="0" fillId="4" borderId="7" xfId="0" applyNumberFormat="1" applyFill="1" applyBorder="1" applyProtection="1"/>
    <xf numFmtId="1" fontId="0" fillId="4" borderId="8" xfId="0" applyNumberFormat="1" applyFill="1" applyBorder="1" applyProtection="1"/>
    <xf numFmtId="167" fontId="0" fillId="3" borderId="0" xfId="0" applyNumberFormat="1" applyFill="1" applyBorder="1" applyAlignment="1" applyProtection="1">
      <alignment horizontal="center"/>
    </xf>
    <xf numFmtId="167" fontId="0" fillId="3" borderId="13" xfId="0" applyNumberFormat="1" applyFill="1" applyBorder="1" applyAlignment="1" applyProtection="1">
      <alignment horizontal="center"/>
    </xf>
    <xf numFmtId="0" fontId="8" fillId="0" borderId="0" xfId="0" applyFont="1" applyFill="1" applyProtection="1"/>
    <xf numFmtId="168" fontId="7" fillId="3" borderId="0" xfId="0" applyNumberFormat="1" applyFont="1" applyFill="1" applyBorder="1" applyProtection="1"/>
    <xf numFmtId="11" fontId="7" fillId="3" borderId="0" xfId="0" applyNumberFormat="1" applyFont="1" applyFill="1" applyBorder="1" applyProtection="1"/>
    <xf numFmtId="169" fontId="7" fillId="3" borderId="0" xfId="0" applyNumberFormat="1" applyFont="1" applyFill="1" applyBorder="1" applyProtection="1"/>
    <xf numFmtId="169" fontId="7" fillId="3" borderId="7" xfId="0" applyNumberFormat="1" applyFont="1" applyFill="1" applyBorder="1" applyProtection="1"/>
    <xf numFmtId="167" fontId="0" fillId="3" borderId="7" xfId="0" applyNumberFormat="1" applyFill="1" applyBorder="1" applyAlignment="1" applyProtection="1">
      <alignment horizontal="center"/>
    </xf>
    <xf numFmtId="167" fontId="0" fillId="3" borderId="14" xfId="0" applyNumberFormat="1" applyFill="1" applyBorder="1" applyAlignment="1" applyProtection="1">
      <alignment horizontal="center"/>
    </xf>
    <xf numFmtId="11" fontId="7" fillId="3" borderId="7" xfId="0" applyNumberFormat="1" applyFont="1" applyFill="1" applyBorder="1"/>
    <xf numFmtId="0" fontId="3" fillId="3" borderId="2" xfId="0" applyFont="1" applyFill="1" applyBorder="1" applyAlignment="1" applyProtection="1">
      <alignment horizontal="center" wrapText="1"/>
    </xf>
    <xf numFmtId="0" fontId="3" fillId="3" borderId="16" xfId="0" applyFont="1" applyFill="1" applyBorder="1" applyAlignment="1" applyProtection="1">
      <alignment horizontal="center" wrapText="1"/>
    </xf>
    <xf numFmtId="0" fontId="3" fillId="3" borderId="2" xfId="0" applyFont="1" applyFill="1" applyBorder="1" applyAlignment="1" applyProtection="1">
      <alignment horizontal="center"/>
    </xf>
    <xf numFmtId="0" fontId="3" fillId="3" borderId="16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wrapText="1"/>
    </xf>
    <xf numFmtId="0" fontId="3" fillId="0" borderId="15" xfId="0" applyFont="1" applyFill="1" applyBorder="1" applyAlignment="1" applyProtection="1">
      <alignment horizontal="left" wrapText="1"/>
    </xf>
    <xf numFmtId="0" fontId="3" fillId="0" borderId="12" xfId="0" applyFont="1" applyFill="1" applyBorder="1" applyAlignment="1" applyProtection="1">
      <alignment horizontal="left"/>
    </xf>
    <xf numFmtId="0" fontId="3" fillId="0" borderId="18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 vertical="center"/>
    </xf>
    <xf numFmtId="0" fontId="0" fillId="0" borderId="5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3" fillId="3" borderId="22" xfId="0" applyFont="1" applyFill="1" applyBorder="1" applyAlignment="1" applyProtection="1">
      <alignment horizontal="center"/>
    </xf>
    <xf numFmtId="0" fontId="3" fillId="3" borderId="24" xfId="0" applyFont="1" applyFill="1" applyBorder="1" applyAlignment="1" applyProtection="1">
      <alignment horizontal="center"/>
    </xf>
    <xf numFmtId="0" fontId="9" fillId="5" borderId="0" xfId="0" applyFont="1" applyFill="1" applyAlignment="1" applyProtection="1">
      <alignment horizontal="center"/>
    </xf>
    <xf numFmtId="0" fontId="6" fillId="3" borderId="1" xfId="0" applyFont="1" applyFill="1" applyBorder="1" applyAlignment="1" applyProtection="1">
      <alignment horizontal="center" wrapText="1"/>
    </xf>
    <xf numFmtId="0" fontId="6" fillId="3" borderId="2" xfId="0" applyFont="1" applyFill="1" applyBorder="1" applyAlignment="1" applyProtection="1">
      <alignment horizontal="center" wrapText="1"/>
    </xf>
    <xf numFmtId="0" fontId="6" fillId="3" borderId="4" xfId="0" applyFont="1" applyFill="1" applyBorder="1" applyAlignment="1" applyProtection="1">
      <alignment horizontal="center" wrapText="1"/>
    </xf>
    <xf numFmtId="0" fontId="6" fillId="3" borderId="0" xfId="0" applyFont="1" applyFill="1" applyBorder="1" applyAlignment="1" applyProtection="1">
      <alignment horizontal="center" wrapText="1"/>
    </xf>
    <xf numFmtId="0" fontId="6" fillId="3" borderId="3" xfId="0" applyFont="1" applyFill="1" applyBorder="1" applyAlignment="1" applyProtection="1">
      <alignment horizontal="center" wrapText="1"/>
    </xf>
    <xf numFmtId="0" fontId="6" fillId="3" borderId="5" xfId="0" applyFont="1" applyFill="1" applyBorder="1" applyAlignment="1" applyProtection="1">
      <alignment horizontal="center" wrapText="1"/>
    </xf>
    <xf numFmtId="0" fontId="3" fillId="5" borderId="2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top"/>
    </xf>
    <xf numFmtId="0" fontId="0" fillId="0" borderId="19" xfId="0" applyFill="1" applyBorder="1" applyAlignment="1" applyProtection="1">
      <alignment horizontal="left" vertical="center" wrapText="1"/>
    </xf>
    <xf numFmtId="0" fontId="0" fillId="0" borderId="20" xfId="0" applyFill="1" applyBorder="1" applyAlignment="1" applyProtection="1">
      <alignment horizontal="left" vertical="center" wrapText="1"/>
    </xf>
    <xf numFmtId="0" fontId="0" fillId="0" borderId="21" xfId="0" applyFill="1" applyBorder="1" applyAlignment="1" applyProtection="1">
      <alignment horizontal="left" vertical="center" wrapText="1"/>
    </xf>
    <xf numFmtId="0" fontId="0" fillId="0" borderId="19" xfId="0" applyFill="1" applyBorder="1" applyAlignment="1" applyProtection="1">
      <alignment horizontal="left" vertical="center"/>
    </xf>
    <xf numFmtId="0" fontId="0" fillId="0" borderId="20" xfId="0" applyFill="1" applyBorder="1" applyAlignment="1" applyProtection="1">
      <alignment horizontal="left" vertical="center"/>
    </xf>
    <xf numFmtId="0" fontId="0" fillId="0" borderId="21" xfId="0" applyFill="1" applyBorder="1" applyAlignment="1" applyProtection="1">
      <alignment horizontal="left" vertical="center"/>
    </xf>
    <xf numFmtId="0" fontId="0" fillId="0" borderId="6" xfId="0" applyFill="1" applyBorder="1" applyAlignment="1" applyProtection="1">
      <alignment horizontal="left" vertical="top" wrapText="1"/>
    </xf>
    <xf numFmtId="0" fontId="0" fillId="0" borderId="7" xfId="0" applyFill="1" applyBorder="1" applyAlignment="1" applyProtection="1">
      <alignment horizontal="left" vertical="top" wrapText="1"/>
    </xf>
    <xf numFmtId="0" fontId="0" fillId="0" borderId="8" xfId="0" applyFill="1" applyBorder="1" applyAlignment="1" applyProtection="1">
      <alignment horizontal="left" vertical="top" wrapText="1"/>
    </xf>
    <xf numFmtId="0" fontId="3" fillId="0" borderId="4" xfId="0" applyFont="1" applyFill="1" applyBorder="1" applyAlignment="1" applyProtection="1">
      <alignment horizontal="left"/>
    </xf>
    <xf numFmtId="0" fontId="3" fillId="0" borderId="13" xfId="0" applyFont="1" applyFill="1" applyBorder="1" applyAlignment="1" applyProtection="1">
      <alignment horizontal="left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13" xfId="0" applyFont="1" applyFill="1" applyBorder="1" applyAlignment="1" applyProtection="1">
      <alignment horizontal="left" vertical="center"/>
    </xf>
    <xf numFmtId="0" fontId="2" fillId="0" borderId="6" xfId="0" applyFont="1" applyFill="1" applyBorder="1" applyAlignment="1" applyProtection="1">
      <alignment horizontal="left" vertical="center"/>
    </xf>
    <xf numFmtId="0" fontId="2" fillId="0" borderId="14" xfId="0" applyFont="1" applyFill="1" applyBorder="1" applyAlignment="1" applyProtection="1">
      <alignment horizontal="left" vertical="center"/>
    </xf>
    <xf numFmtId="0" fontId="0" fillId="0" borderId="15" xfId="0" applyFill="1" applyBorder="1" applyAlignment="1" applyProtection="1">
      <alignment horizontal="center"/>
    </xf>
    <xf numFmtId="0" fontId="0" fillId="0" borderId="18" xfId="0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2" fillId="0" borderId="22" xfId="0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 applyProtection="1">
      <alignment horizontal="center" vertical="center"/>
    </xf>
    <xf numFmtId="1" fontId="0" fillId="2" borderId="10" xfId="1" applyNumberFormat="1" applyFont="1" applyFill="1" applyBorder="1" applyAlignment="1" applyProtection="1">
      <alignment horizontal="center"/>
      <protection locked="0"/>
    </xf>
    <xf numFmtId="1" fontId="0" fillId="2" borderId="11" xfId="1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</xf>
    <xf numFmtId="0" fontId="0" fillId="0" borderId="12" xfId="0" applyFill="1" applyBorder="1" applyAlignment="1" applyProtection="1">
      <alignment horizontal="center"/>
    </xf>
    <xf numFmtId="0" fontId="3" fillId="0" borderId="4" xfId="0" applyFont="1" applyFill="1" applyBorder="1" applyAlignment="1" applyProtection="1"/>
    <xf numFmtId="0" fontId="3" fillId="0" borderId="13" xfId="0" applyFont="1" applyFill="1" applyBorder="1" applyAlignment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710845304642265E-2"/>
          <c:y val="4.2173848040253717E-2"/>
          <c:w val="0.82000793412273842"/>
          <c:h val="0.77406163685618046"/>
        </c:manualLayout>
      </c:layout>
      <c:lineChart>
        <c:grouping val="standard"/>
        <c:varyColors val="0"/>
        <c:ser>
          <c:idx val="6"/>
          <c:order val="0"/>
          <c:tx>
            <c:strRef>
              <c:f>GLOBAL_AC_COND!$AB$9</c:f>
              <c:strCache>
                <c:ptCount val="1"/>
                <c:pt idx="0">
                  <c:v>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GLOBAL_AC_COND!ACG_x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GLOBAL_AC_COND!ACG_05</c:f>
              <c:numCache>
                <c:formatCode>0</c:formatCode>
                <c:ptCount val="92"/>
                <c:pt idx="0">
                  <c:v>169.44022849289988</c:v>
                </c:pt>
                <c:pt idx="1">
                  <c:v>170.82947674764364</c:v>
                </c:pt>
                <c:pt idx="2">
                  <c:v>172.21739370321802</c:v>
                </c:pt>
                <c:pt idx="3">
                  <c:v>173.60407505369719</c:v>
                </c:pt>
                <c:pt idx="4">
                  <c:v>174.9896154807052</c:v>
                </c:pt>
                <c:pt idx="5">
                  <c:v>176.37410865090638</c:v>
                </c:pt>
                <c:pt idx="6">
                  <c:v>177.75764721506638</c:v>
                </c:pt>
                <c:pt idx="7">
                  <c:v>179.14032280854684</c:v>
                </c:pt>
                <c:pt idx="8">
                  <c:v>180.52222605312534</c:v>
                </c:pt>
                <c:pt idx="9">
                  <c:v>181.90344656002071</c:v>
                </c:pt>
                <c:pt idx="10">
                  <c:v>183.28407293403018</c:v>
                </c:pt>
                <c:pt idx="11">
                  <c:v>184.66419277867686</c:v>
                </c:pt>
                <c:pt idx="12">
                  <c:v>186.04389270227992</c:v>
                </c:pt>
                <c:pt idx="13">
                  <c:v>187.42325832486583</c:v>
                </c:pt>
                <c:pt idx="14">
                  <c:v>188.80237428584124</c:v>
                </c:pt>
                <c:pt idx="15">
                  <c:v>190.18132425235851</c:v>
                </c:pt>
                <c:pt idx="16">
                  <c:v>191.5601909283032</c:v>
                </c:pt>
                <c:pt idx="17">
                  <c:v>192.93905606384558</c:v>
                </c:pt>
                <c:pt idx="18">
                  <c:v>194.31800046549381</c:v>
                </c:pt>
                <c:pt idx="19">
                  <c:v>195.69710400659963</c:v>
                </c:pt>
                <c:pt idx="20">
                  <c:v>197.07644563826324</c:v>
                </c:pt>
                <c:pt idx="21">
                  <c:v>198.4561034005921</c:v>
                </c:pt>
                <c:pt idx="22">
                  <c:v>199.83615443427269</c:v>
                </c:pt>
                <c:pt idx="23">
                  <c:v>201.21667499240999</c:v>
                </c:pt>
                <c:pt idx="24">
                  <c:v>202.59774045260656</c:v>
                </c:pt>
                <c:pt idx="25">
                  <c:v>203.97942532923568</c:v>
                </c:pt>
                <c:pt idx="26">
                  <c:v>205.36180328588861</c:v>
                </c:pt>
                <c:pt idx="27">
                  <c:v>206.74494714795736</c:v>
                </c:pt>
                <c:pt idx="28">
                  <c:v>208.12892891533227</c:v>
                </c:pt>
                <c:pt idx="29">
                  <c:v>209.5138197751842</c:v>
                </c:pt>
                <c:pt idx="30">
                  <c:v>210.89969011481418</c:v>
                </c:pt>
                <c:pt idx="31">
                  <c:v>212.28660953454289</c:v>
                </c:pt>
                <c:pt idx="32">
                  <c:v>213.67464686062681</c:v>
                </c:pt>
                <c:pt idx="33">
                  <c:v>215.06387015817654</c:v>
                </c:pt>
                <c:pt idx="34">
                  <c:v>216.45434674406843</c:v>
                </c:pt>
                <c:pt idx="35">
                  <c:v>217.84614319982586</c:v>
                </c:pt>
                <c:pt idx="36">
                  <c:v>219.23932538446346</c:v>
                </c:pt>
                <c:pt idx="37">
                  <c:v>220.63395844727776</c:v>
                </c:pt>
                <c:pt idx="38">
                  <c:v>222.03010684057517</c:v>
                </c:pt>
                <c:pt idx="39">
                  <c:v>223.42783433232231</c:v>
                </c:pt>
                <c:pt idx="40">
                  <c:v>224.82720401871651</c:v>
                </c:pt>
                <c:pt idx="41">
                  <c:v>226.22827833665983</c:v>
                </c:pt>
                <c:pt idx="42">
                  <c:v>227.63111907613489</c:v>
                </c:pt>
                <c:pt idx="43">
                  <c:v>229.03578739247195</c:v>
                </c:pt>
                <c:pt idx="44">
                  <c:v>230.4423438185022</c:v>
                </c:pt>
                <c:pt idx="45">
                  <c:v>231.85084827659273</c:v>
                </c:pt>
                <c:pt idx="46">
                  <c:v>233.26136009055506</c:v>
                </c:pt>
                <c:pt idx="47">
                  <c:v>234.67393799742476</c:v>
                </c:pt>
                <c:pt idx="48">
                  <c:v>236.08864015911101</c:v>
                </c:pt>
                <c:pt idx="49">
                  <c:v>237.50552417390574</c:v>
                </c:pt>
                <c:pt idx="50">
                  <c:v>238.9246470878561</c:v>
                </c:pt>
                <c:pt idx="51">
                  <c:v>240.34606540599418</c:v>
                </c:pt>
                <c:pt idx="52">
                  <c:v>241.76983510342282</c:v>
                </c:pt>
                <c:pt idx="53">
                  <c:v>243.19601163625612</c:v>
                </c:pt>
                <c:pt idx="54">
                  <c:v>244.62464995241163</c:v>
                </c:pt>
                <c:pt idx="55">
                  <c:v>246.0558045022552</c:v>
                </c:pt>
                <c:pt idx="56">
                  <c:v>247.48952924909787</c:v>
                </c:pt>
                <c:pt idx="57">
                  <c:v>248.92587767953862</c:v>
                </c:pt>
                <c:pt idx="58">
                  <c:v>250.36490281366332</c:v>
                </c:pt>
                <c:pt idx="59">
                  <c:v>251.80665721508876</c:v>
                </c:pt>
                <c:pt idx="60">
                  <c:v>253.25119300085828</c:v>
                </c:pt>
                <c:pt idx="61">
                  <c:v>254.69856185118812</c:v>
                </c:pt>
                <c:pt idx="62">
                  <c:v>256.14881501906416</c:v>
                </c:pt>
                <c:pt idx="63">
                  <c:v>257.60200333968982</c:v>
                </c:pt>
                <c:pt idx="64">
                  <c:v>259.05817723978737</c:v>
                </c:pt>
                <c:pt idx="65">
                  <c:v>260.51738674674914</c:v>
                </c:pt>
                <c:pt idx="66">
                  <c:v>261.9796814976483</c:v>
                </c:pt>
                <c:pt idx="67">
                  <c:v>263.44511074809878</c:v>
                </c:pt>
                <c:pt idx="68">
                  <c:v>264.91372338097631</c:v>
                </c:pt>
                <c:pt idx="69">
                  <c:v>266.38556791499497</c:v>
                </c:pt>
                <c:pt idx="70">
                  <c:v>267.86069251314444</c:v>
                </c:pt>
                <c:pt idx="71">
                  <c:v>269.33914499098631</c:v>
                </c:pt>
                <c:pt idx="72">
                  <c:v>270.82097282481385</c:v>
                </c:pt>
                <c:pt idx="73">
                  <c:v>272.30622315967514</c:v>
                </c:pt>
                <c:pt idx="74">
                  <c:v>273.79494281726267</c:v>
                </c:pt>
                <c:pt idx="75">
                  <c:v>275.28717830366884</c:v>
                </c:pt>
                <c:pt idx="76">
                  <c:v>276.78297581701105</c:v>
                </c:pt>
                <c:pt idx="77">
                  <c:v>278.2823812549268</c:v>
                </c:pt>
                <c:pt idx="78">
                  <c:v>279.7854402219433</c:v>
                </c:pt>
                <c:pt idx="79">
                  <c:v>281.29219803671822</c:v>
                </c:pt>
                <c:pt idx="80">
                  <c:v>282.80269973915995</c:v>
                </c:pt>
                <c:pt idx="81">
                  <c:v>284.31699009742175</c:v>
                </c:pt>
                <c:pt idx="82">
                  <c:v>285.83511361478213</c:v>
                </c:pt>
                <c:pt idx="83">
                  <c:v>287.35711453639823</c:v>
                </c:pt>
                <c:pt idx="84">
                  <c:v>288.88303685595133</c:v>
                </c:pt>
                <c:pt idx="85">
                  <c:v>290.4129243221708</c:v>
                </c:pt>
                <c:pt idx="86">
                  <c:v>291.94682044525058</c:v>
                </c:pt>
                <c:pt idx="87">
                  <c:v>293.48476850315217</c:v>
                </c:pt>
                <c:pt idx="88">
                  <c:v>295.02681154779862</c:v>
                </c:pt>
                <c:pt idx="89">
                  <c:v>296.57299241116067</c:v>
                </c:pt>
                <c:pt idx="90">
                  <c:v>298.12335371124209</c:v>
                </c:pt>
                <c:pt idx="91">
                  <c:v>299.67793785795538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GLOBAL_AC_COND!$AC$9</c:f>
              <c:strCache>
                <c:ptCount val="1"/>
                <c:pt idx="0">
                  <c:v>10th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GLOBAL_AC_COND!ACG_x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GLOBAL_AC_COND!ACG_10</c:f>
              <c:numCache>
                <c:formatCode>0</c:formatCode>
                <c:ptCount val="92"/>
                <c:pt idx="0">
                  <c:v>171.65947831049044</c:v>
                </c:pt>
                <c:pt idx="1">
                  <c:v>173.06681782979402</c:v>
                </c:pt>
                <c:pt idx="2">
                  <c:v>174.4728837876429</c:v>
                </c:pt>
                <c:pt idx="3">
                  <c:v>175.87777298067428</c:v>
                </c:pt>
                <c:pt idx="4">
                  <c:v>177.28158118731244</c:v>
                </c:pt>
                <c:pt idx="5">
                  <c:v>178.68440316552244</c:v>
                </c:pt>
                <c:pt idx="6">
                  <c:v>180.08633265211753</c:v>
                </c:pt>
                <c:pt idx="7">
                  <c:v>181.48746236349007</c:v>
                </c:pt>
                <c:pt idx="8">
                  <c:v>182.88788399765312</c:v>
                </c:pt>
                <c:pt idx="9">
                  <c:v>184.28768823747868</c:v>
                </c:pt>
                <c:pt idx="10">
                  <c:v>185.68696475503486</c:v>
                </c:pt>
                <c:pt idx="11">
                  <c:v>187.08580221692603</c:v>
                </c:pt>
                <c:pt idx="12">
                  <c:v>188.48428829054575</c:v>
                </c:pt>
                <c:pt idx="13">
                  <c:v>189.88250965116242</c:v>
                </c:pt>
                <c:pt idx="14">
                  <c:v>191.28055198975946</c:v>
                </c:pt>
                <c:pt idx="15">
                  <c:v>192.67850002156007</c:v>
                </c:pt>
                <c:pt idx="16">
                  <c:v>194.0764374951691</c:v>
                </c:pt>
                <c:pt idx="17">
                  <c:v>195.47444720226991</c:v>
                </c:pt>
                <c:pt idx="18">
                  <c:v>196.87261098782113</c:v>
                </c:pt>
                <c:pt idx="19">
                  <c:v>198.27100976069582</c:v>
                </c:pt>
                <c:pt idx="20">
                  <c:v>199.66972350472022</c:v>
                </c:pt>
                <c:pt idx="21">
                  <c:v>201.06883129005723</c:v>
                </c:pt>
                <c:pt idx="22">
                  <c:v>202.4684112849007</c:v>
                </c:pt>
                <c:pt idx="23">
                  <c:v>203.86854076743512</c:v>
                </c:pt>
                <c:pt idx="24">
                  <c:v>205.26929613802628</c:v>
                </c:pt>
                <c:pt idx="25">
                  <c:v>206.6707529316088</c:v>
                </c:pt>
                <c:pt idx="26">
                  <c:v>208.07298583023862</c:v>
                </c:pt>
                <c:pt idx="27">
                  <c:v>209.47606867578298</c:v>
                </c:pt>
                <c:pt idx="28">
                  <c:v>210.88007448271955</c:v>
                </c:pt>
                <c:pt idx="29">
                  <c:v>212.28507545101766</c:v>
                </c:pt>
                <c:pt idx="30">
                  <c:v>213.69114297908615</c:v>
                </c:pt>
                <c:pt idx="31">
                  <c:v>215.09834767675713</c:v>
                </c:pt>
                <c:pt idx="32">
                  <c:v>216.50675937829521</c:v>
                </c:pt>
                <c:pt idx="33">
                  <c:v>217.9164471554071</c:v>
                </c:pt>
                <c:pt idx="34">
                  <c:v>219.32747933024095</c:v>
                </c:pt>
                <c:pt idx="35">
                  <c:v>220.73992348835634</c:v>
                </c:pt>
                <c:pt idx="36">
                  <c:v>222.15384649165327</c:v>
                </c:pt>
                <c:pt idx="37">
                  <c:v>223.56931449124693</c:v>
                </c:pt>
                <c:pt idx="38">
                  <c:v>224.9863929402776</c:v>
                </c:pt>
                <c:pt idx="39">
                  <c:v>226.40514660664354</c:v>
                </c:pt>
                <c:pt idx="40">
                  <c:v>227.82563958565021</c:v>
                </c:pt>
                <c:pt idx="41">
                  <c:v>229.24793531256327</c:v>
                </c:pt>
                <c:pt idx="42">
                  <c:v>230.67209657506174</c:v>
                </c:pt>
                <c:pt idx="43">
                  <c:v>232.09818552558139</c:v>
                </c:pt>
                <c:pt idx="44">
                  <c:v>233.52626369354411</c:v>
                </c:pt>
                <c:pt idx="45">
                  <c:v>234.95639199746586</c:v>
                </c:pt>
                <c:pt idx="46">
                  <c:v>236.38863075693914</c:v>
                </c:pt>
                <c:pt idx="47">
                  <c:v>237.82303970448552</c:v>
                </c:pt>
                <c:pt idx="48">
                  <c:v>239.25967799727601</c:v>
                </c:pt>
                <c:pt idx="49">
                  <c:v>240.69860422871139</c:v>
                </c:pt>
                <c:pt idx="50">
                  <c:v>242.13987643986434</c:v>
                </c:pt>
                <c:pt idx="51">
                  <c:v>243.58355213077866</c:v>
                </c:pt>
                <c:pt idx="52">
                  <c:v>245.02968827162269</c:v>
                </c:pt>
                <c:pt idx="53">
                  <c:v>246.47834131369896</c:v>
                </c:pt>
                <c:pt idx="54">
                  <c:v>247.92956720030205</c:v>
                </c:pt>
                <c:pt idx="55">
                  <c:v>249.3834213774312</c:v>
                </c:pt>
                <c:pt idx="56">
                  <c:v>250.83995880435094</c:v>
                </c:pt>
                <c:pt idx="57">
                  <c:v>252.29923396400167</c:v>
                </c:pt>
                <c:pt idx="58">
                  <c:v>253.76130087326064</c:v>
                </c:pt>
                <c:pt idx="59">
                  <c:v>255.22621309305174</c:v>
                </c:pt>
                <c:pt idx="60">
                  <c:v>256.69402373830343</c:v>
                </c:pt>
                <c:pt idx="61">
                  <c:v>258.16478548775893</c:v>
                </c:pt>
                <c:pt idx="62">
                  <c:v>259.63855059363493</c:v>
                </c:pt>
                <c:pt idx="63">
                  <c:v>261.11537089113085</c:v>
                </c:pt>
                <c:pt idx="64">
                  <c:v>262.59529780779218</c:v>
                </c:pt>
                <c:pt idx="65">
                  <c:v>264.07838237272261</c:v>
                </c:pt>
                <c:pt idx="66">
                  <c:v>265.56467522565413</c:v>
                </c:pt>
                <c:pt idx="67">
                  <c:v>267.05422662586903</c:v>
                </c:pt>
                <c:pt idx="68">
                  <c:v>268.54708646097805</c:v>
                </c:pt>
                <c:pt idx="69">
                  <c:v>270.04330425555713</c:v>
                </c:pt>
                <c:pt idx="70">
                  <c:v>271.54292917964403</c:v>
                </c:pt>
                <c:pt idx="71">
                  <c:v>273.04601005709128</c:v>
                </c:pt>
                <c:pt idx="72">
                  <c:v>274.55259537378458</c:v>
                </c:pt>
                <c:pt idx="73">
                  <c:v>276.0627332857236</c:v>
                </c:pt>
                <c:pt idx="74">
                  <c:v>277.57647162696782</c:v>
                </c:pt>
                <c:pt idx="75">
                  <c:v>279.0938579174495</c:v>
                </c:pt>
                <c:pt idx="76">
                  <c:v>280.61493937065342</c:v>
                </c:pt>
                <c:pt idx="77">
                  <c:v>282.13976290117017</c:v>
                </c:pt>
                <c:pt idx="78">
                  <c:v>283.66837513211942</c:v>
                </c:pt>
                <c:pt idx="79">
                  <c:v>285.20082240244608</c:v>
                </c:pt>
                <c:pt idx="80">
                  <c:v>286.73715077409616</c:v>
                </c:pt>
                <c:pt idx="81">
                  <c:v>288.27740603906443</c:v>
                </c:pt>
                <c:pt idx="82">
                  <c:v>289.82163372632903</c:v>
                </c:pt>
                <c:pt idx="83">
                  <c:v>291.36987910865975</c:v>
                </c:pt>
                <c:pt idx="84">
                  <c:v>292.92218720931453</c:v>
                </c:pt>
                <c:pt idx="85">
                  <c:v>294.47860280862</c:v>
                </c:pt>
                <c:pt idx="86">
                  <c:v>296.03917045043681</c:v>
                </c:pt>
                <c:pt idx="87">
                  <c:v>297.60393444851815</c:v>
                </c:pt>
                <c:pt idx="88">
                  <c:v>299.17293889275447</c:v>
                </c:pt>
                <c:pt idx="89">
                  <c:v>300.74622765531251</c:v>
                </c:pt>
                <c:pt idx="90">
                  <c:v>302.32384439667044</c:v>
                </c:pt>
                <c:pt idx="91">
                  <c:v>303.9058325715468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GLOBAL_AC_COND!$AD$9</c:f>
              <c:strCache>
                <c:ptCount val="1"/>
                <c:pt idx="0">
                  <c:v>25th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GLOBAL_AC_COND!ACG_x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GLOBAL_AC_COND!ACG_25</c:f>
              <c:numCache>
                <c:formatCode>0</c:formatCode>
                <c:ptCount val="92"/>
                <c:pt idx="0">
                  <c:v>175.43280136933532</c:v>
                </c:pt>
                <c:pt idx="1">
                  <c:v>176.87089784524892</c:v>
                </c:pt>
                <c:pt idx="2">
                  <c:v>178.30782113935049</c:v>
                </c:pt>
                <c:pt idx="3">
                  <c:v>179.7436699183273</c:v>
                </c:pt>
                <c:pt idx="4">
                  <c:v>181.17854182151831</c:v>
                </c:pt>
                <c:pt idx="5">
                  <c:v>182.6125334590989</c:v>
                </c:pt>
                <c:pt idx="6">
                  <c:v>184.04574041180149</c:v>
                </c:pt>
                <c:pt idx="7">
                  <c:v>185.47825723203184</c:v>
                </c:pt>
                <c:pt idx="8">
                  <c:v>186.91017744628098</c:v>
                </c:pt>
                <c:pt idx="9">
                  <c:v>188.34159355871196</c:v>
                </c:pt>
                <c:pt idx="10">
                  <c:v>189.77259705582898</c:v>
                </c:pt>
                <c:pt idx="11">
                  <c:v>191.20327841213472</c:v>
                </c:pt>
                <c:pt idx="12">
                  <c:v>192.63372709668295</c:v>
                </c:pt>
                <c:pt idx="13">
                  <c:v>194.06403158045259</c:v>
                </c:pt>
                <c:pt idx="14">
                  <c:v>195.49427934446211</c:v>
                </c:pt>
                <c:pt idx="15">
                  <c:v>196.92455688855696</c:v>
                </c:pt>
                <c:pt idx="16">
                  <c:v>198.35494974080282</c:v>
                </c:pt>
                <c:pt idx="17">
                  <c:v>199.78554246742465</c:v>
                </c:pt>
                <c:pt idx="18">
                  <c:v>201.21641868323468</c:v>
                </c:pt>
                <c:pt idx="19">
                  <c:v>202.6476610624959</c:v>
                </c:pt>
                <c:pt idx="20">
                  <c:v>204.07935135017445</c:v>
                </c:pt>
                <c:pt idx="21">
                  <c:v>205.51157037353187</c:v>
                </c:pt>
                <c:pt idx="22">
                  <c:v>206.9443980540197</c:v>
                </c:pt>
                <c:pt idx="23">
                  <c:v>208.3779134194327</c:v>
                </c:pt>
                <c:pt idx="24">
                  <c:v>209.81219461628774</c:v>
                </c:pt>
                <c:pt idx="25">
                  <c:v>211.24731892239453</c:v>
                </c:pt>
                <c:pt idx="26">
                  <c:v>212.6833627595839</c:v>
                </c:pt>
                <c:pt idx="27">
                  <c:v>214.12040170657096</c:v>
                </c:pt>
                <c:pt idx="28">
                  <c:v>215.55851051192155</c:v>
                </c:pt>
                <c:pt idx="29">
                  <c:v>216.99776310709748</c:v>
                </c:pt>
                <c:pt idx="30">
                  <c:v>218.43823261956342</c:v>
                </c:pt>
                <c:pt idx="31">
                  <c:v>219.87999138592676</c:v>
                </c:pt>
                <c:pt idx="32">
                  <c:v>221.32311096509966</c:v>
                </c:pt>
                <c:pt idx="33">
                  <c:v>222.7676621514573</c:v>
                </c:pt>
                <c:pt idx="34">
                  <c:v>224.21371498798442</c:v>
                </c:pt>
                <c:pt idx="35">
                  <c:v>225.66133877938768</c:v>
                </c:pt>
                <c:pt idx="36">
                  <c:v>227.11060210516632</c:v>
                </c:pt>
                <c:pt idx="37">
                  <c:v>228.56157283262482</c:v>
                </c:pt>
                <c:pt idx="38">
                  <c:v>230.01431812981986</c:v>
                </c:pt>
                <c:pt idx="39">
                  <c:v>231.46890447842543</c:v>
                </c:pt>
                <c:pt idx="40">
                  <c:v>232.92539768651463</c:v>
                </c:pt>
                <c:pt idx="41">
                  <c:v>234.38386290124316</c:v>
                </c:pt>
                <c:pt idx="42">
                  <c:v>235.84436462143</c:v>
                </c:pt>
                <c:pt idx="43">
                  <c:v>237.30696671002616</c:v>
                </c:pt>
                <c:pt idx="44">
                  <c:v>238.77173240647051</c:v>
                </c:pt>
                <c:pt idx="45">
                  <c:v>240.23872433891935</c:v>
                </c:pt>
                <c:pt idx="46">
                  <c:v>241.70800453635067</c:v>
                </c:pt>
                <c:pt idx="47">
                  <c:v>243.17963444053817</c:v>
                </c:pt>
                <c:pt idx="48">
                  <c:v>244.65367491788814</c:v>
                </c:pt>
                <c:pt idx="49">
                  <c:v>246.13018627113928</c:v>
                </c:pt>
                <c:pt idx="50">
                  <c:v>247.60922825092067</c:v>
                </c:pt>
                <c:pt idx="51">
                  <c:v>249.09086006716529</c:v>
                </c:pt>
                <c:pt idx="52">
                  <c:v>250.57514040037879</c:v>
                </c:pt>
                <c:pt idx="53">
                  <c:v>252.0621274127605</c:v>
                </c:pt>
                <c:pt idx="54">
                  <c:v>253.55187875917505</c:v>
                </c:pt>
                <c:pt idx="55">
                  <c:v>255.04445159797388</c:v>
                </c:pt>
                <c:pt idx="56">
                  <c:v>256.53990260166711</c:v>
                </c:pt>
                <c:pt idx="57">
                  <c:v>258.03828796744227</c:v>
                </c:pt>
                <c:pt idx="58">
                  <c:v>259.53966342753455</c:v>
                </c:pt>
                <c:pt idx="59">
                  <c:v>261.04408425944189</c:v>
                </c:pt>
                <c:pt idx="60">
                  <c:v>262.5516052959909</c:v>
                </c:pt>
                <c:pt idx="61">
                  <c:v>264.06228093525198</c:v>
                </c:pt>
                <c:pt idx="62">
                  <c:v>265.57616515030173</c:v>
                </c:pt>
                <c:pt idx="63">
                  <c:v>267.09331149883855</c:v>
                </c:pt>
                <c:pt idx="64">
                  <c:v>268.61377313264643</c:v>
                </c:pt>
                <c:pt idx="65">
                  <c:v>270.13760280691071</c:v>
                </c:pt>
                <c:pt idx="66">
                  <c:v>271.66485288939094</c:v>
                </c:pt>
                <c:pt idx="67">
                  <c:v>273.1955753694412</c:v>
                </c:pt>
                <c:pt idx="68">
                  <c:v>274.72982186689126</c:v>
                </c:pt>
                <c:pt idx="69">
                  <c:v>276.26764364078184</c:v>
                </c:pt>
                <c:pt idx="70">
                  <c:v>277.8090915979588</c:v>
                </c:pt>
                <c:pt idx="71">
                  <c:v>279.35421630152655</c:v>
                </c:pt>
                <c:pt idx="72">
                  <c:v>280.90306797916423</c:v>
                </c:pt>
                <c:pt idx="73">
                  <c:v>282.45569653130093</c:v>
                </c:pt>
                <c:pt idx="74">
                  <c:v>284.01215153916053</c:v>
                </c:pt>
                <c:pt idx="75">
                  <c:v>285.57248227266973</c:v>
                </c:pt>
                <c:pt idx="76">
                  <c:v>287.13673769823305</c:v>
                </c:pt>
                <c:pt idx="77">
                  <c:v>288.70496648638027</c:v>
                </c:pt>
                <c:pt idx="78">
                  <c:v>290.27721701928459</c:v>
                </c:pt>
                <c:pt idx="79">
                  <c:v>291.85353739815241</c:v>
                </c:pt>
                <c:pt idx="80">
                  <c:v>293.433975450491</c:v>
                </c:pt>
                <c:pt idx="81">
                  <c:v>295.01857873725123</c:v>
                </c:pt>
                <c:pt idx="82">
                  <c:v>296.60739455985089</c:v>
                </c:pt>
                <c:pt idx="83">
                  <c:v>298.2004699670768</c:v>
                </c:pt>
                <c:pt idx="84">
                  <c:v>299.79785176187175</c:v>
                </c:pt>
                <c:pt idx="85">
                  <c:v>301.39958650800469</c:v>
                </c:pt>
                <c:pt idx="86">
                  <c:v>303.00572053662705</c:v>
                </c:pt>
                <c:pt idx="87">
                  <c:v>304.61629995272096</c:v>
                </c:pt>
                <c:pt idx="88">
                  <c:v>306.23137064143134</c:v>
                </c:pt>
                <c:pt idx="89">
                  <c:v>307.8509782742953</c:v>
                </c:pt>
                <c:pt idx="90">
                  <c:v>309.47516831536478</c:v>
                </c:pt>
                <c:pt idx="91">
                  <c:v>311.10398602722285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GLOBAL_AC_COND!$AE$9</c:f>
              <c:strCache>
                <c:ptCount val="1"/>
                <c:pt idx="0">
                  <c:v>50th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GLOBAL_AC_COND!ACG_x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GLOBAL_AC_COND!ACG_50</c:f>
              <c:numCache>
                <c:formatCode>0</c:formatCode>
                <c:ptCount val="92"/>
                <c:pt idx="0">
                  <c:v>179.72258937129902</c:v>
                </c:pt>
                <c:pt idx="1">
                  <c:v>181.19564798557519</c:v>
                </c:pt>
                <c:pt idx="2">
                  <c:v>182.66765085158809</c:v>
                </c:pt>
                <c:pt idx="3">
                  <c:v>184.13869875512586</c:v>
                </c:pt>
                <c:pt idx="4">
                  <c:v>185.6088914452439</c:v>
                </c:pt>
                <c:pt idx="5">
                  <c:v>187.07832763292609</c:v>
                </c:pt>
                <c:pt idx="6">
                  <c:v>188.54710499125281</c:v>
                </c:pt>
                <c:pt idx="7">
                  <c:v>190.01532015694377</c:v>
                </c:pt>
                <c:pt idx="8">
                  <c:v>191.48306873317054</c:v>
                </c:pt>
                <c:pt idx="9">
                  <c:v>192.95044529352492</c:v>
                </c:pt>
                <c:pt idx="10">
                  <c:v>194.41754338705044</c:v>
                </c:pt>
                <c:pt idx="11">
                  <c:v>195.8844555442424</c:v>
                </c:pt>
                <c:pt idx="12">
                  <c:v>197.351273283929</c:v>
                </c:pt>
                <c:pt idx="13">
                  <c:v>198.81808712095673</c:v>
                </c:pt>
                <c:pt idx="14">
                  <c:v>200.28498657460281</c:v>
                </c:pt>
                <c:pt idx="15">
                  <c:v>201.75206017764737</c:v>
                </c:pt>
                <c:pt idx="16">
                  <c:v>203.21939548603908</c:v>
                </c:pt>
                <c:pt idx="17">
                  <c:v>204.68707908909619</c:v>
                </c:pt>
                <c:pt idx="18">
                  <c:v>206.15519662018488</c:v>
                </c:pt>
                <c:pt idx="19">
                  <c:v>207.62383276782435</c:v>
                </c:pt>
                <c:pt idx="20">
                  <c:v>209.09307128717234</c:v>
                </c:pt>
                <c:pt idx="21">
                  <c:v>210.56299501184054</c:v>
                </c:pt>
                <c:pt idx="22">
                  <c:v>212.03368586600718</c:v>
                </c:pt>
                <c:pt idx="23">
                  <c:v>213.50522487677861</c:v>
                </c:pt>
                <c:pt idx="24">
                  <c:v>214.97769218677277</c:v>
                </c:pt>
                <c:pt idx="25">
                  <c:v>216.4511670668852</c:v>
                </c:pt>
                <c:pt idx="26">
                  <c:v>217.92572792921069</c:v>
                </c:pt>
                <c:pt idx="27">
                  <c:v>219.40145234009134</c:v>
                </c:pt>
                <c:pt idx="28">
                  <c:v>220.87841703326472</c:v>
                </c:pt>
                <c:pt idx="29">
                  <c:v>222.35669792308647</c:v>
                </c:pt>
                <c:pt idx="30">
                  <c:v>223.83637011780954</c:v>
                </c:pt>
                <c:pt idx="31">
                  <c:v>225.31750793289316</c:v>
                </c:pt>
                <c:pt idx="32">
                  <c:v>226.80018490433014</c:v>
                </c:pt>
                <c:pt idx="33">
                  <c:v>228.28447380196718</c:v>
                </c:pt>
                <c:pt idx="34">
                  <c:v>229.77044664280973</c:v>
                </c:pt>
                <c:pt idx="35">
                  <c:v>231.25817470429089</c:v>
                </c:pt>
                <c:pt idx="36">
                  <c:v>232.74772853749488</c:v>
                </c:pt>
                <c:pt idx="37">
                  <c:v>234.23917798032048</c:v>
                </c:pt>
                <c:pt idx="38">
                  <c:v>235.73259217057571</c:v>
                </c:pt>
                <c:pt idx="39">
                  <c:v>237.22803955898982</c:v>
                </c:pt>
                <c:pt idx="40">
                  <c:v>238.7255879221384</c:v>
                </c:pt>
                <c:pt idx="41">
                  <c:v>240.22530437526879</c:v>
                </c:pt>
                <c:pt idx="42">
                  <c:v>241.72725538502053</c:v>
                </c:pt>
                <c:pt idx="43">
                  <c:v>243.2315067820337</c:v>
                </c:pt>
                <c:pt idx="44">
                  <c:v>244.73812377343947</c:v>
                </c:pt>
                <c:pt idx="45">
                  <c:v>246.24717095522627</c:v>
                </c:pt>
                <c:pt idx="46">
                  <c:v>247.75871232447736</c:v>
                </c:pt>
                <c:pt idx="47">
                  <c:v>249.27281129147624</c:v>
                </c:pt>
                <c:pt idx="48">
                  <c:v>250.78953069167571</c:v>
                </c:pt>
                <c:pt idx="49">
                  <c:v>252.30893279752596</c:v>
                </c:pt>
                <c:pt idx="50">
                  <c:v>253.83107933016149</c:v>
                </c:pt>
                <c:pt idx="51">
                  <c:v>255.35603147094253</c:v>
                </c:pt>
                <c:pt idx="52">
                  <c:v>256.8838498728486</c:v>
                </c:pt>
                <c:pt idx="53">
                  <c:v>258.41459467172558</c:v>
                </c:pt>
                <c:pt idx="54">
                  <c:v>259.94832549738067</c:v>
                </c:pt>
                <c:pt idx="55">
                  <c:v>261.48510148452749</c:v>
                </c:pt>
                <c:pt idx="56">
                  <c:v>263.02498128357996</c:v>
                </c:pt>
                <c:pt idx="57">
                  <c:v>264.56802307129215</c:v>
                </c:pt>
                <c:pt idx="58">
                  <c:v>266.11428456124827</c:v>
                </c:pt>
                <c:pt idx="59">
                  <c:v>267.66382301419827</c:v>
                </c:pt>
                <c:pt idx="60">
                  <c:v>269.21669524824199</c:v>
                </c:pt>
                <c:pt idx="61">
                  <c:v>270.77295764886105</c:v>
                </c:pt>
                <c:pt idx="62">
                  <c:v>272.33266617880048</c:v>
                </c:pt>
                <c:pt idx="63">
                  <c:v>273.89587638779818</c:v>
                </c:pt>
                <c:pt idx="64">
                  <c:v>275.46264342216648</c:v>
                </c:pt>
                <c:pt idx="65">
                  <c:v>277.03302203422129</c:v>
                </c:pt>
                <c:pt idx="66">
                  <c:v>278.60706659156926</c:v>
                </c:pt>
                <c:pt idx="67">
                  <c:v>280.18483108624241</c:v>
                </c:pt>
                <c:pt idx="68">
                  <c:v>281.76636914369118</c:v>
                </c:pt>
                <c:pt idx="69">
                  <c:v>283.35173403163179</c:v>
                </c:pt>
                <c:pt idx="70">
                  <c:v>284.94097866875325</c:v>
                </c:pt>
                <c:pt idx="71">
                  <c:v>286.53415563328014</c:v>
                </c:pt>
                <c:pt idx="72">
                  <c:v>288.13131717139885</c:v>
                </c:pt>
                <c:pt idx="73">
                  <c:v>289.73251520554436</c:v>
                </c:pt>
                <c:pt idx="74">
                  <c:v>291.33780134255272</c:v>
                </c:pt>
                <c:pt idx="75">
                  <c:v>292.94722688167695</c:v>
                </c:pt>
                <c:pt idx="76">
                  <c:v>294.56084282247156</c:v>
                </c:pt>
                <c:pt idx="77">
                  <c:v>296.17869987254653</c:v>
                </c:pt>
                <c:pt idx="78">
                  <c:v>297.80084845519218</c:v>
                </c:pt>
                <c:pt idx="79">
                  <c:v>299.42733871687523</c:v>
                </c:pt>
                <c:pt idx="80">
                  <c:v>301.05822053461299</c:v>
                </c:pt>
                <c:pt idx="81">
                  <c:v>302.69354352321943</c:v>
                </c:pt>
                <c:pt idx="82">
                  <c:v>304.33335704243552</c:v>
                </c:pt>
                <c:pt idx="83">
                  <c:v>305.97771020393401</c:v>
                </c:pt>
                <c:pt idx="84">
                  <c:v>307.62665187821068</c:v>
                </c:pt>
                <c:pt idx="85">
                  <c:v>309.28023070135748</c:v>
                </c:pt>
                <c:pt idx="86">
                  <c:v>310.93849508172178</c:v>
                </c:pt>
                <c:pt idx="87">
                  <c:v>312.60149320645633</c:v>
                </c:pt>
                <c:pt idx="88">
                  <c:v>314.26927304795453</c:v>
                </c:pt>
                <c:pt idx="89">
                  <c:v>315.94188237017943</c:v>
                </c:pt>
                <c:pt idx="90">
                  <c:v>317.61936873488884</c:v>
                </c:pt>
                <c:pt idx="91">
                  <c:v>319.30177950775078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GLOBAL_AC_COND!$AF$9</c:f>
              <c:strCache>
                <c:ptCount val="1"/>
                <c:pt idx="0">
                  <c:v>75th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GLOBAL_AC_COND!ACG_x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GLOBAL_AC_COND!ACG_75</c:f>
              <c:numCache>
                <c:formatCode>0</c:formatCode>
                <c:ptCount val="92"/>
                <c:pt idx="0">
                  <c:v>184.11727384050346</c:v>
                </c:pt>
                <c:pt idx="1">
                  <c:v>185.62614454322684</c:v>
                </c:pt>
                <c:pt idx="2">
                  <c:v>187.13408337573964</c:v>
                </c:pt>
                <c:pt idx="3">
                  <c:v>188.64119328729535</c:v>
                </c:pt>
                <c:pt idx="4">
                  <c:v>190.14757618189796</c:v>
                </c:pt>
                <c:pt idx="5">
                  <c:v>191.65333291743235</c:v>
                </c:pt>
                <c:pt idx="6">
                  <c:v>193.15856330627122</c:v>
                </c:pt>
                <c:pt idx="7">
                  <c:v>194.66336611723574</c:v>
                </c:pt>
                <c:pt idx="8">
                  <c:v>196.16783907880057</c:v>
                </c:pt>
                <c:pt idx="9">
                  <c:v>197.67207888343498</c:v>
                </c:pt>
                <c:pt idx="10">
                  <c:v>199.17618119298771</c:v>
                </c:pt>
                <c:pt idx="11">
                  <c:v>200.68024064502166</c:v>
                </c:pt>
                <c:pt idx="12">
                  <c:v>202.18435086001452</c:v>
                </c:pt>
                <c:pt idx="13">
                  <c:v>203.68860444934674</c:v>
                </c:pt>
                <c:pt idx="14">
                  <c:v>205.19309302400396</c:v>
                </c:pt>
                <c:pt idx="15">
                  <c:v>206.69790720392524</c:v>
                </c:pt>
                <c:pt idx="16">
                  <c:v>208.20313662793305</c:v>
                </c:pt>
                <c:pt idx="17">
                  <c:v>209.70886996418798</c:v>
                </c:pt>
                <c:pt idx="18">
                  <c:v>211.21519492110997</c:v>
                </c:pt>
                <c:pt idx="19">
                  <c:v>212.72219825871682</c:v>
                </c:pt>
                <c:pt idx="20">
                  <c:v>214.22996580033552</c:v>
                </c:pt>
                <c:pt idx="21">
                  <c:v>215.73858244463392</c:v>
                </c:pt>
                <c:pt idx="22">
                  <c:v>217.24813217794346</c:v>
                </c:pt>
                <c:pt idx="23">
                  <c:v>218.75869808682293</c:v>
                </c:pt>
                <c:pt idx="24">
                  <c:v>220.27036237083959</c:v>
                </c:pt>
                <c:pt idx="25">
                  <c:v>221.78320635552416</c:v>
                </c:pt>
                <c:pt idx="26">
                  <c:v>223.2973105054796</c:v>
                </c:pt>
                <c:pt idx="27">
                  <c:v>224.81275443760825</c:v>
                </c:pt>
                <c:pt idx="28">
                  <c:v>226.32961693443602</c:v>
                </c:pt>
                <c:pt idx="29">
                  <c:v>227.84797595750692</c:v>
                </c:pt>
                <c:pt idx="30">
                  <c:v>229.36790866082933</c:v>
                </c:pt>
                <c:pt idx="31">
                  <c:v>230.88949140434949</c:v>
                </c:pt>
                <c:pt idx="32">
                  <c:v>232.4127997674388</c:v>
                </c:pt>
                <c:pt idx="33">
                  <c:v>233.9379085623722</c:v>
                </c:pt>
                <c:pt idx="34">
                  <c:v>235.46489184778693</c:v>
                </c:pt>
                <c:pt idx="35">
                  <c:v>236.99382294210392</c:v>
                </c:pt>
                <c:pt idx="36">
                  <c:v>238.52477443690029</c:v>
                </c:pt>
                <c:pt idx="37">
                  <c:v>240.0578182102202</c:v>
                </c:pt>
                <c:pt idx="38">
                  <c:v>241.59302543981372</c:v>
                </c:pt>
                <c:pt idx="39">
                  <c:v>243.13046661629261</c:v>
                </c:pt>
                <c:pt idx="40">
                  <c:v>244.67021155619602</c:v>
                </c:pt>
                <c:pt idx="41">
                  <c:v>246.21232941495504</c:v>
                </c:pt>
                <c:pt idx="42">
                  <c:v>247.75688869975019</c:v>
                </c:pt>
                <c:pt idx="43">
                  <c:v>249.30395728225767</c:v>
                </c:pt>
                <c:pt idx="44">
                  <c:v>250.85360241127196</c:v>
                </c:pt>
                <c:pt idx="45">
                  <c:v>252.40589072520709</c:v>
                </c:pt>
                <c:pt idx="46">
                  <c:v>253.96088826446575</c:v>
                </c:pt>
                <c:pt idx="47">
                  <c:v>255.51866048367441</c:v>
                </c:pt>
                <c:pt idx="48">
                  <c:v>257.07927226378354</c:v>
                </c:pt>
                <c:pt idx="49">
                  <c:v>258.64278792402268</c:v>
                </c:pt>
                <c:pt idx="50">
                  <c:v>260.2092712337153</c:v>
                </c:pt>
                <c:pt idx="51">
                  <c:v>261.77878542394745</c:v>
                </c:pt>
                <c:pt idx="52">
                  <c:v>263.35139319908546</c:v>
                </c:pt>
                <c:pt idx="53">
                  <c:v>264.92715674814866</c:v>
                </c:pt>
                <c:pt idx="54">
                  <c:v>266.50613775602699</c:v>
                </c:pt>
                <c:pt idx="55">
                  <c:v>268.08839741455023</c:v>
                </c:pt>
                <c:pt idx="56">
                  <c:v>269.6739964334032</c:v>
                </c:pt>
                <c:pt idx="57">
                  <c:v>271.26299505088747</c:v>
                </c:pt>
                <c:pt idx="58">
                  <c:v>272.85545304453098</c:v>
                </c:pt>
                <c:pt idx="59">
                  <c:v>274.45142974154464</c:v>
                </c:pt>
                <c:pt idx="60">
                  <c:v>276.0509840291254</c:v>
                </c:pt>
                <c:pt idx="61">
                  <c:v>277.65417436460552</c:v>
                </c:pt>
                <c:pt idx="62">
                  <c:v>279.26105878545451</c:v>
                </c:pt>
                <c:pt idx="63">
                  <c:v>280.87169491912277</c:v>
                </c:pt>
                <c:pt idx="64">
                  <c:v>282.48613999274289</c:v>
                </c:pt>
                <c:pt idx="65">
                  <c:v>284.10445084267241</c:v>
                </c:pt>
                <c:pt idx="66">
                  <c:v>285.72668392389738</c:v>
                </c:pt>
                <c:pt idx="67">
                  <c:v>287.35289531928248</c:v>
                </c:pt>
                <c:pt idx="68">
                  <c:v>288.9831407486771</c:v>
                </c:pt>
                <c:pt idx="69">
                  <c:v>290.61747557787731</c:v>
                </c:pt>
                <c:pt idx="70">
                  <c:v>292.2559548274462</c:v>
                </c:pt>
                <c:pt idx="71">
                  <c:v>293.89863318138919</c:v>
                </c:pt>
                <c:pt idx="72">
                  <c:v>295.54556499569151</c:v>
                </c:pt>
                <c:pt idx="73">
                  <c:v>297.19680430671883</c:v>
                </c:pt>
                <c:pt idx="74">
                  <c:v>298.85240483947916</c:v>
                </c:pt>
                <c:pt idx="75">
                  <c:v>300.51242001574951</c:v>
                </c:pt>
                <c:pt idx="76">
                  <c:v>302.17690296207167</c:v>
                </c:pt>
                <c:pt idx="77">
                  <c:v>303.84590651761539</c:v>
                </c:pt>
                <c:pt idx="78">
                  <c:v>305.51948324191267</c:v>
                </c:pt>
                <c:pt idx="79">
                  <c:v>307.19768542246192</c:v>
                </c:pt>
                <c:pt idx="80">
                  <c:v>308.88056508221229</c:v>
                </c:pt>
                <c:pt idx="81">
                  <c:v>310.56817398691538</c:v>
                </c:pt>
                <c:pt idx="82">
                  <c:v>312.26056365236536</c:v>
                </c:pt>
                <c:pt idx="83">
                  <c:v>313.95778535150907</c:v>
                </c:pt>
                <c:pt idx="84">
                  <c:v>315.65989012144541</c:v>
                </c:pt>
                <c:pt idx="85">
                  <c:v>317.36692877030367</c:v>
                </c:pt>
                <c:pt idx="86">
                  <c:v>319.07895188400909</c:v>
                </c:pt>
                <c:pt idx="87">
                  <c:v>320.79600983293767</c:v>
                </c:pt>
                <c:pt idx="88">
                  <c:v>322.51815277845816</c:v>
                </c:pt>
                <c:pt idx="89">
                  <c:v>324.24543067936361</c:v>
                </c:pt>
                <c:pt idx="90">
                  <c:v>325.97789329820262</c:v>
                </c:pt>
                <c:pt idx="91">
                  <c:v>327.7155902074972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GLOBAL_AC_COND!$AG$9</c:f>
              <c:strCache>
                <c:ptCount val="1"/>
                <c:pt idx="0">
                  <c:v>90th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GLOBAL_AC_COND!ACG_x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GLOBAL_AC_COND!ACG_90</c:f>
              <c:numCache>
                <c:formatCode>0</c:formatCode>
                <c:ptCount val="92"/>
                <c:pt idx="0">
                  <c:v>188.16443722321762</c:v>
                </c:pt>
                <c:pt idx="1">
                  <c:v>189.70628373835143</c:v>
                </c:pt>
                <c:pt idx="2">
                  <c:v>191.24731559002839</c:v>
                </c:pt>
                <c:pt idx="3">
                  <c:v>192.78763771336102</c:v>
                </c:pt>
                <c:pt idx="4">
                  <c:v>194.32735399134557</c:v>
                </c:pt>
                <c:pt idx="5">
                  <c:v>195.86656725440173</c:v>
                </c:pt>
                <c:pt idx="6">
                  <c:v>197.40537928137158</c:v>
                </c:pt>
                <c:pt idx="7">
                  <c:v>198.94389080184348</c:v>
                </c:pt>
                <c:pt idx="8">
                  <c:v>200.4822014997047</c:v>
                </c:pt>
                <c:pt idx="9">
                  <c:v>202.02041001780876</c:v>
                </c:pt>
                <c:pt idx="10">
                  <c:v>203.55861396366944</c:v>
                </c:pt>
                <c:pt idx="11">
                  <c:v>205.0969099160898</c:v>
                </c:pt>
                <c:pt idx="12">
                  <c:v>206.6353934326398</c:v>
                </c:pt>
                <c:pt idx="13">
                  <c:v>208.17415905791069</c:v>
                </c:pt>
                <c:pt idx="14">
                  <c:v>209.71330033246878</c:v>
                </c:pt>
                <c:pt idx="15">
                  <c:v>211.25290980244509</c:v>
                </c:pt>
                <c:pt idx="16">
                  <c:v>212.79307902969492</c:v>
                </c:pt>
                <c:pt idx="17">
                  <c:v>214.33389860247368</c:v>
                </c:pt>
                <c:pt idx="18">
                  <c:v>215.87545814656875</c:v>
                </c:pt>
                <c:pt idx="19">
                  <c:v>217.41784633684216</c:v>
                </c:pt>
                <c:pt idx="20">
                  <c:v>218.96115090913611</c:v>
                </c:pt>
                <c:pt idx="21">
                  <c:v>220.50545867249403</c:v>
                </c:pt>
                <c:pt idx="22">
                  <c:v>222.0508555216654</c:v>
                </c:pt>
                <c:pt idx="23">
                  <c:v>223.59742644984499</c:v>
                </c:pt>
                <c:pt idx="24">
                  <c:v>225.14525556162508</c:v>
                </c:pt>
                <c:pt idx="25">
                  <c:v>226.69442608611655</c:v>
                </c:pt>
                <c:pt idx="26">
                  <c:v>228.24502039021806</c:v>
                </c:pt>
                <c:pt idx="27">
                  <c:v>229.79711999200015</c:v>
                </c:pt>
                <c:pt idx="28">
                  <c:v>231.35080557418263</c:v>
                </c:pt>
                <c:pt idx="29">
                  <c:v>232.90615699767844</c:v>
                </c:pt>
                <c:pt idx="30">
                  <c:v>234.46325331518557</c:v>
                </c:pt>
                <c:pt idx="31">
                  <c:v>236.02217278480381</c:v>
                </c:pt>
                <c:pt idx="32">
                  <c:v>237.58299288366251</c:v>
                </c:pt>
                <c:pt idx="33">
                  <c:v>239.14579032153588</c:v>
                </c:pt>
                <c:pt idx="34">
                  <c:v>240.7106410544379</c:v>
                </c:pt>
                <c:pt idx="35">
                  <c:v>242.27762029817563</c:v>
                </c:pt>
                <c:pt idx="36">
                  <c:v>243.84680254185346</c:v>
                </c:pt>
                <c:pt idx="37">
                  <c:v>245.41826156131285</c:v>
                </c:pt>
                <c:pt idx="38">
                  <c:v>246.99207043249916</c:v>
                </c:pt>
                <c:pt idx="39">
                  <c:v>248.56830154474176</c:v>
                </c:pt>
                <c:pt idx="40">
                  <c:v>250.14702661394475</c:v>
                </c:pt>
                <c:pt idx="41">
                  <c:v>251.72831669567498</c:v>
                </c:pt>
                <c:pt idx="42">
                  <c:v>253.31224219814069</c:v>
                </c:pt>
                <c:pt idx="43">
                  <c:v>254.89887289505691</c:v>
                </c:pt>
                <c:pt idx="44">
                  <c:v>256.4882779383895</c:v>
                </c:pt>
                <c:pt idx="45">
                  <c:v>258.08052587097285</c:v>
                </c:pt>
                <c:pt idx="46">
                  <c:v>259.67568463899659</c:v>
                </c:pt>
                <c:pt idx="47">
                  <c:v>261.27382160435809</c:v>
                </c:pt>
                <c:pt idx="48">
                  <c:v>262.87500355687604</c:v>
                </c:pt>
                <c:pt idx="49">
                  <c:v>264.47929672636172</c:v>
                </c:pt>
                <c:pt idx="50">
                  <c:v>266.08676679454754</c:v>
                </c:pt>
                <c:pt idx="51">
                  <c:v>267.6974789068675</c:v>
                </c:pt>
                <c:pt idx="52">
                  <c:v>269.3114976840892</c:v>
                </c:pt>
                <c:pt idx="53">
                  <c:v>270.92888723379599</c:v>
                </c:pt>
                <c:pt idx="54">
                  <c:v>272.54971116171834</c:v>
                </c:pt>
                <c:pt idx="55">
                  <c:v>274.17403258291091</c:v>
                </c:pt>
                <c:pt idx="56">
                  <c:v>275.8019141327797</c:v>
                </c:pt>
                <c:pt idx="57">
                  <c:v>277.43341797795114</c:v>
                </c:pt>
                <c:pt idx="58">
                  <c:v>279.06860582699329</c:v>
                </c:pt>
                <c:pt idx="59">
                  <c:v>280.7075389409776</c:v>
                </c:pt>
                <c:pt idx="60">
                  <c:v>282.35027814389213</c:v>
                </c:pt>
                <c:pt idx="61">
                  <c:v>283.99688383289714</c:v>
                </c:pt>
                <c:pt idx="62">
                  <c:v>285.64741598843352</c:v>
                </c:pt>
                <c:pt idx="63">
                  <c:v>287.30193418417463</c:v>
                </c:pt>
                <c:pt idx="64">
                  <c:v>288.96049759683092</c:v>
                </c:pt>
                <c:pt idx="65">
                  <c:v>290.62316501580011</c:v>
                </c:pt>
                <c:pt idx="66">
                  <c:v>292.28999485267627</c:v>
                </c:pt>
                <c:pt idx="67">
                  <c:v>293.96104515060205</c:v>
                </c:pt>
                <c:pt idx="68">
                  <c:v>295.63637359348206</c:v>
                </c:pt>
                <c:pt idx="69">
                  <c:v>297.31603751504753</c:v>
                </c:pt>
                <c:pt idx="70">
                  <c:v>299.00009390777882</c:v>
                </c:pt>
                <c:pt idx="71">
                  <c:v>300.68859943168593</c:v>
                </c:pt>
                <c:pt idx="72">
                  <c:v>302.38161042294888</c:v>
                </c:pt>
                <c:pt idx="73">
                  <c:v>304.07918290241804</c:v>
                </c:pt>
                <c:pt idx="74">
                  <c:v>305.78137258398112</c:v>
                </c:pt>
                <c:pt idx="75">
                  <c:v>307.48823488278992</c:v>
                </c:pt>
                <c:pt idx="76">
                  <c:v>309.19982492335816</c:v>
                </c:pt>
                <c:pt idx="77">
                  <c:v>310.91619754752463</c:v>
                </c:pt>
                <c:pt idx="78">
                  <c:v>312.63740732228916</c:v>
                </c:pt>
                <c:pt idx="79">
                  <c:v>314.36350854751737</c:v>
                </c:pt>
                <c:pt idx="80">
                  <c:v>316.09455526352298</c:v>
                </c:pt>
                <c:pt idx="81">
                  <c:v>317.83060125852268</c:v>
                </c:pt>
                <c:pt idx="82">
                  <c:v>319.57170007597176</c:v>
                </c:pt>
                <c:pt idx="83">
                  <c:v>321.31790502177586</c:v>
                </c:pt>
                <c:pt idx="84">
                  <c:v>323.06926917138827</c:v>
                </c:pt>
                <c:pt idx="85">
                  <c:v>324.82584537678645</c:v>
                </c:pt>
                <c:pt idx="86">
                  <c:v>326.58768627333609</c:v>
                </c:pt>
                <c:pt idx="87">
                  <c:v>328.35484428654445</c:v>
                </c:pt>
                <c:pt idx="88">
                  <c:v>330.12737163869787</c:v>
                </c:pt>
                <c:pt idx="89">
                  <c:v>331.90532035539246</c:v>
                </c:pt>
                <c:pt idx="90">
                  <c:v>333.68874227196187</c:v>
                </c:pt>
                <c:pt idx="91">
                  <c:v>335.47768903979141</c:v>
                </c:pt>
              </c:numCache>
            </c:numRef>
          </c:val>
          <c:smooth val="0"/>
        </c:ser>
        <c:ser>
          <c:idx val="5"/>
          <c:order val="6"/>
          <c:tx>
            <c:strRef>
              <c:f>GLOBAL_AC_COND!$AH$9</c:f>
              <c:strCache>
                <c:ptCount val="1"/>
                <c:pt idx="0">
                  <c:v>95th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GLOBAL_AC_COND!ACG_x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GLOBAL_AC_COND!ACG_95</c:f>
              <c:numCache>
                <c:formatCode>0</c:formatCode>
                <c:ptCount val="92"/>
                <c:pt idx="0">
                  <c:v>190.62892807464581</c:v>
                </c:pt>
                <c:pt idx="1">
                  <c:v>192.19085297213118</c:v>
                </c:pt>
                <c:pt idx="2">
                  <c:v>193.7520360175686</c:v>
                </c:pt>
                <c:pt idx="3">
                  <c:v>195.31258335233923</c:v>
                </c:pt>
                <c:pt idx="4">
                  <c:v>196.87260006197886</c:v>
                </c:pt>
                <c:pt idx="5">
                  <c:v>198.43219017596195</c:v>
                </c:pt>
                <c:pt idx="6">
                  <c:v>199.99145666892787</c:v>
                </c:pt>
                <c:pt idx="7">
                  <c:v>201.55050146322066</c:v>
                </c:pt>
                <c:pt idx="8">
                  <c:v>203.10942543264372</c:v>
                </c:pt>
                <c:pt idx="9">
                  <c:v>204.66832840731919</c:v>
                </c:pt>
                <c:pt idx="10">
                  <c:v>206.22730917956204</c:v>
                </c:pt>
                <c:pt idx="11">
                  <c:v>207.78646551068093</c:v>
                </c:pt>
                <c:pt idx="12">
                  <c:v>209.34589413861869</c:v>
                </c:pt>
                <c:pt idx="13">
                  <c:v>210.90569078636062</c:v>
                </c:pt>
                <c:pt idx="14">
                  <c:v>212.46595017103601</c:v>
                </c:pt>
                <c:pt idx="15">
                  <c:v>214.02676601364692</c:v>
                </c:pt>
                <c:pt idx="16">
                  <c:v>215.58823104936323</c:v>
                </c:pt>
                <c:pt idx="17">
                  <c:v>217.15043703832478</c:v>
                </c:pt>
                <c:pt idx="18">
                  <c:v>218.71347477689829</c:v>
                </c:pt>
                <c:pt idx="19">
                  <c:v>220.27743410933536</c:v>
                </c:pt>
                <c:pt idx="20">
                  <c:v>221.84240393979439</c:v>
                </c:pt>
                <c:pt idx="21">
                  <c:v>223.40847224466924</c:v>
                </c:pt>
                <c:pt idx="22">
                  <c:v>224.97572608519977</c:v>
                </c:pt>
                <c:pt idx="23">
                  <c:v>226.54425162031563</c:v>
                </c:pt>
                <c:pt idx="24">
                  <c:v>228.114134119684</c:v>
                </c:pt>
                <c:pt idx="25">
                  <c:v>229.68545797693073</c:v>
                </c:pt>
                <c:pt idx="26">
                  <c:v>231.25830672299975</c:v>
                </c:pt>
                <c:pt idx="27">
                  <c:v>232.83276303963086</c:v>
                </c:pt>
                <c:pt idx="28">
                  <c:v>234.40890877292546</c:v>
                </c:pt>
                <c:pt idx="29">
                  <c:v>235.9868249469763</c:v>
                </c:pt>
                <c:pt idx="30">
                  <c:v>237.56659177754599</c:v>
                </c:pt>
                <c:pt idx="31">
                  <c:v>239.14828868576615</c:v>
                </c:pt>
                <c:pt idx="32">
                  <c:v>240.73199431184707</c:v>
                </c:pt>
                <c:pt idx="33">
                  <c:v>242.31778652877423</c:v>
                </c:pt>
                <c:pt idx="34">
                  <c:v>243.90574245598063</c:v>
                </c:pt>
                <c:pt idx="35">
                  <c:v>245.49593847297953</c:v>
                </c:pt>
                <c:pt idx="36">
                  <c:v>247.08845023294487</c:v>
                </c:pt>
                <c:pt idx="37">
                  <c:v>248.68335267622638</c:v>
                </c:pt>
                <c:pt idx="38">
                  <c:v>250.28072004379089</c:v>
                </c:pt>
                <c:pt idx="39">
                  <c:v>251.88062589057768</c:v>
                </c:pt>
                <c:pt idx="40">
                  <c:v>253.48314309876091</c:v>
                </c:pt>
                <c:pt idx="41">
                  <c:v>255.08834389091066</c:v>
                </c:pt>
                <c:pt idx="42">
                  <c:v>256.69629984304299</c:v>
                </c:pt>
                <c:pt idx="43">
                  <c:v>258.30708189755615</c:v>
                </c:pt>
                <c:pt idx="44">
                  <c:v>259.92076037604625</c:v>
                </c:pt>
                <c:pt idx="45">
                  <c:v>261.5374049919933</c:v>
                </c:pt>
                <c:pt idx="46">
                  <c:v>263.15708486331783</c:v>
                </c:pt>
                <c:pt idx="47">
                  <c:v>264.77986852480308</c:v>
                </c:pt>
                <c:pt idx="48">
                  <c:v>266.40582394037619</c:v>
                </c:pt>
                <c:pt idx="49">
                  <c:v>268.03501851524783</c:v>
                </c:pt>
                <c:pt idx="50">
                  <c:v>269.6675191079085</c:v>
                </c:pt>
                <c:pt idx="51">
                  <c:v>271.30339204197656</c:v>
                </c:pt>
                <c:pt idx="52">
                  <c:v>272.94270311789603</c:v>
                </c:pt>
                <c:pt idx="53">
                  <c:v>274.5855176244873</c:v>
                </c:pt>
                <c:pt idx="54">
                  <c:v>276.23190035034321</c:v>
                </c:pt>
                <c:pt idx="55">
                  <c:v>277.88191559507368</c:v>
                </c:pt>
                <c:pt idx="56">
                  <c:v>279.53562718039626</c:v>
                </c:pt>
                <c:pt idx="57">
                  <c:v>281.19309846107399</c:v>
                </c:pt>
                <c:pt idx="58">
                  <c:v>282.85439233569878</c:v>
                </c:pt>
                <c:pt idx="59">
                  <c:v>284.51957125732031</c:v>
                </c:pt>
                <c:pt idx="60">
                  <c:v>286.18869724392249</c:v>
                </c:pt>
                <c:pt idx="61">
                  <c:v>287.86183188874526</c:v>
                </c:pt>
                <c:pt idx="62">
                  <c:v>289.53903637045585</c:v>
                </c:pt>
                <c:pt idx="63">
                  <c:v>291.22037146316524</c:v>
                </c:pt>
                <c:pt idx="64">
                  <c:v>292.90589754629707</c:v>
                </c:pt>
                <c:pt idx="65">
                  <c:v>294.59567461430106</c:v>
                </c:pt>
                <c:pt idx="66">
                  <c:v>296.28976228622474</c:v>
                </c:pt>
                <c:pt idx="67">
                  <c:v>297.98821981513174</c:v>
                </c:pt>
                <c:pt idx="68">
                  <c:v>299.69110609737504</c:v>
                </c:pt>
                <c:pt idx="69">
                  <c:v>301.39847968172586</c:v>
                </c:pt>
                <c:pt idx="70">
                  <c:v>303.11039877836009</c:v>
                </c:pt>
                <c:pt idx="71">
                  <c:v>304.82692126769922</c:v>
                </c:pt>
                <c:pt idx="72">
                  <c:v>306.54810470911434</c:v>
                </c:pt>
                <c:pt idx="73">
                  <c:v>308.27400634948879</c:v>
                </c:pt>
                <c:pt idx="74">
                  <c:v>310.00468313164617</c:v>
                </c:pt>
                <c:pt idx="75">
                  <c:v>311.74019170264052</c:v>
                </c:pt>
                <c:pt idx="76">
                  <c:v>313.48058842191318</c:v>
                </c:pt>
                <c:pt idx="77">
                  <c:v>315.22592936932091</c:v>
                </c:pt>
                <c:pt idx="78">
                  <c:v>316.97627035303049</c:v>
                </c:pt>
                <c:pt idx="79">
                  <c:v>318.73166691728534</c:v>
                </c:pt>
                <c:pt idx="80">
                  <c:v>320.49217435004988</c:v>
                </c:pt>
                <c:pt idx="81">
                  <c:v>322.25784769052387</c:v>
                </c:pt>
                <c:pt idx="82">
                  <c:v>324.02874173653913</c:v>
                </c:pt>
                <c:pt idx="83">
                  <c:v>325.80491105183313</c:v>
                </c:pt>
                <c:pt idx="84">
                  <c:v>327.5864099732039</c:v>
                </c:pt>
                <c:pt idx="85">
                  <c:v>329.37329261755048</c:v>
                </c:pt>
                <c:pt idx="86">
                  <c:v>331.16561288879342</c:v>
                </c:pt>
                <c:pt idx="87">
                  <c:v>332.96342448469039</c:v>
                </c:pt>
                <c:pt idx="88">
                  <c:v>334.76678090353295</c:v>
                </c:pt>
                <c:pt idx="89">
                  <c:v>336.57573545073717</c:v>
                </c:pt>
                <c:pt idx="90">
                  <c:v>338.39034124532947</c:v>
                </c:pt>
                <c:pt idx="91">
                  <c:v>340.21065122632211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693888"/>
        <c:axId val="98695808"/>
      </c:lineChart>
      <c:catAx>
        <c:axId val="98693888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</a:t>
                </a:r>
              </a:p>
            </c:rich>
          </c:tx>
          <c:layout>
            <c:manualLayout>
              <c:xMode val="edge"/>
              <c:yMode val="edge"/>
              <c:x val="0.46776061389272905"/>
              <c:y val="0.9644592515349248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 anchor="ctr" anchorCtr="0"/>
          <a:lstStyle/>
          <a:p>
            <a:pPr>
              <a:defRPr/>
            </a:pPr>
            <a:endParaRPr lang="en-US"/>
          </a:p>
        </c:txPr>
        <c:crossAx val="98695808"/>
        <c:crossesAt val="0"/>
        <c:auto val="1"/>
        <c:lblAlgn val="ctr"/>
        <c:lblOffset val="100"/>
        <c:tickLblSkip val="7"/>
        <c:tickMarkSkip val="7"/>
        <c:noMultiLvlLbl val="0"/>
      </c:catAx>
      <c:valAx>
        <c:axId val="98695808"/>
        <c:scaling>
          <c:orientation val="minMax"/>
          <c:min val="50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AC (mm)</a:t>
                </a:r>
              </a:p>
            </c:rich>
          </c:tx>
          <c:layout>
            <c:manualLayout>
              <c:xMode val="edge"/>
              <c:yMode val="edge"/>
              <c:x val="3.2167658432008988E-3"/>
              <c:y val="0.36916728131289483"/>
            </c:manualLayout>
          </c:layout>
          <c:overlay val="0"/>
        </c:title>
        <c:numFmt formatCode="0" sourceLinked="1"/>
        <c:majorTickMark val="out"/>
        <c:minorTickMark val="in"/>
        <c:tickLblPos val="nextTo"/>
        <c:crossAx val="98693888"/>
        <c:crossesAt val="1"/>
        <c:crossBetween val="between"/>
        <c:majorUnit val="50"/>
        <c:minorUnit val="10"/>
      </c:valAx>
    </c:plotArea>
    <c:legend>
      <c:legendPos val="r"/>
      <c:layout>
        <c:manualLayout>
          <c:xMode val="edge"/>
          <c:yMode val="edge"/>
          <c:x val="0.90891595039169726"/>
          <c:y val="0.36163498636875868"/>
          <c:w val="9.1084049608302783E-2"/>
          <c:h val="0.281172620820617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710845304642265E-2"/>
          <c:y val="4.2173848040253717E-2"/>
          <c:w val="0.82000793412273842"/>
          <c:h val="0.77406163685618046"/>
        </c:manualLayout>
      </c:layout>
      <c:lineChart>
        <c:grouping val="standard"/>
        <c:varyColors val="0"/>
        <c:ser>
          <c:idx val="6"/>
          <c:order val="0"/>
          <c:tx>
            <c:strRef>
              <c:f>MALE_AC_COND!$AB$9</c:f>
              <c:strCache>
                <c:ptCount val="1"/>
                <c:pt idx="0">
                  <c:v>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MALE_AC_COND!ACG_05</c:f>
              <c:numCache>
                <c:formatCode>0</c:formatCode>
                <c:ptCount val="92"/>
                <c:pt idx="0">
                  <c:v>170.51672961538986</c:v>
                </c:pt>
                <c:pt idx="1">
                  <c:v>171.89916487030681</c:v>
                </c:pt>
                <c:pt idx="2">
                  <c:v>173.279960456921</c:v>
                </c:pt>
                <c:pt idx="3">
                  <c:v>174.65921389282599</c:v>
                </c:pt>
                <c:pt idx="4">
                  <c:v>176.03702164787651</c:v>
                </c:pt>
                <c:pt idx="5">
                  <c:v>177.41347914052216</c:v>
                </c:pt>
                <c:pt idx="6">
                  <c:v>178.78868073584405</c:v>
                </c:pt>
                <c:pt idx="7">
                  <c:v>180.16271974515837</c:v>
                </c:pt>
                <c:pt idx="8">
                  <c:v>181.53568842705954</c:v>
                </c:pt>
                <c:pt idx="9">
                  <c:v>182.90767798978311</c:v>
                </c:pt>
                <c:pt idx="10">
                  <c:v>184.27877859478485</c:v>
                </c:pt>
                <c:pt idx="11">
                  <c:v>185.64907936142367</c:v>
                </c:pt>
                <c:pt idx="12">
                  <c:v>187.0186683726626</c:v>
                </c:pt>
                <c:pt idx="13">
                  <c:v>188.38763268168904</c:v>
                </c:pt>
                <c:pt idx="14">
                  <c:v>189.75605831937781</c:v>
                </c:pt>
                <c:pt idx="15">
                  <c:v>191.124030302514</c:v>
                </c:pt>
                <c:pt idx="16">
                  <c:v>192.49163264270959</c:v>
                </c:pt>
                <c:pt idx="17">
                  <c:v>193.85894835593936</c:v>
                </c:pt>
                <c:pt idx="18">
                  <c:v>195.2260594726371</c:v>
                </c:pt>
                <c:pt idx="19">
                  <c:v>196.59304704829563</c:v>
                </c:pt>
                <c:pt idx="20">
                  <c:v>197.9599911745116</c:v>
                </c:pt>
                <c:pt idx="21">
                  <c:v>199.32697099042778</c:v>
                </c:pt>
                <c:pt idx="22">
                  <c:v>200.6940646945275</c:v>
                </c:pt>
                <c:pt idx="23">
                  <c:v>202.0613495567321</c:v>
                </c:pt>
                <c:pt idx="24">
                  <c:v>203.42890193076803</c:v>
                </c:pt>
                <c:pt idx="25">
                  <c:v>204.7967972667617</c:v>
                </c:pt>
                <c:pt idx="26">
                  <c:v>206.1651101240279</c:v>
                </c:pt>
                <c:pt idx="27">
                  <c:v>207.53391418402174</c:v>
                </c:pt>
                <c:pt idx="28">
                  <c:v>208.9032822634241</c:v>
                </c:pt>
                <c:pt idx="29">
                  <c:v>210.27328632732946</c:v>
                </c:pt>
                <c:pt idx="30">
                  <c:v>211.64399750251772</c:v>
                </c:pt>
                <c:pt idx="31">
                  <c:v>213.01548609078026</c:v>
                </c:pt>
                <c:pt idx="32">
                  <c:v>214.38782158228165</c:v>
                </c:pt>
                <c:pt idx="33">
                  <c:v>215.76107266893865</c:v>
                </c:pt>
                <c:pt idx="34">
                  <c:v>217.13530725779367</c:v>
                </c:pt>
                <c:pt idx="35">
                  <c:v>218.51059248437417</c:v>
                </c:pt>
                <c:pt idx="36">
                  <c:v>219.88699472601024</c:v>
                </c:pt>
                <c:pt idx="37">
                  <c:v>221.26457961511105</c:v>
                </c:pt>
                <c:pt idx="38">
                  <c:v>222.64341205237525</c:v>
                </c:pt>
                <c:pt idx="39">
                  <c:v>224.02355621993166</c:v>
                </c:pt>
                <c:pt idx="40">
                  <c:v>225.40507559439399</c:v>
                </c:pt>
                <c:pt idx="41">
                  <c:v>226.7880329598249</c:v>
                </c:pt>
                <c:pt idx="42">
                  <c:v>228.17249042059626</c:v>
                </c:pt>
                <c:pt idx="43">
                  <c:v>229.55850941414266</c:v>
                </c:pt>
                <c:pt idx="44">
                  <c:v>230.94615072359602</c:v>
                </c:pt>
                <c:pt idx="45">
                  <c:v>232.33547449029811</c:v>
                </c:pt>
                <c:pt idx="46">
                  <c:v>233.72654022618471</c:v>
                </c:pt>
                <c:pt idx="47">
                  <c:v>235.11940682603804</c:v>
                </c:pt>
                <c:pt idx="48">
                  <c:v>236.51413257959757</c:v>
                </c:pt>
                <c:pt idx="49">
                  <c:v>237.91077518353299</c:v>
                </c:pt>
                <c:pt idx="50">
                  <c:v>239.30939175327097</c:v>
                </c:pt>
                <c:pt idx="51">
                  <c:v>240.71003883467168</c:v>
                </c:pt>
                <c:pt idx="52">
                  <c:v>242.11277241555982</c:v>
                </c:pt>
                <c:pt idx="53">
                  <c:v>243.51764793709896</c:v>
                </c:pt>
                <c:pt idx="54">
                  <c:v>244.92472030501358</c:v>
                </c:pt>
                <c:pt idx="55">
                  <c:v>246.33404390065593</c:v>
                </c:pt>
                <c:pt idx="56">
                  <c:v>247.74567259191744</c:v>
                </c:pt>
                <c:pt idx="57">
                  <c:v>249.15965974398023</c:v>
                </c:pt>
                <c:pt idx="58">
                  <c:v>250.57605822991428</c:v>
                </c:pt>
                <c:pt idx="59">
                  <c:v>251.99492044111634</c:v>
                </c:pt>
                <c:pt idx="60">
                  <c:v>253.41629829758818</c:v>
                </c:pt>
                <c:pt idx="61">
                  <c:v>254.84024325806266</c:v>
                </c:pt>
                <c:pt idx="62">
                  <c:v>256.26680632996806</c:v>
                </c:pt>
                <c:pt idx="63">
                  <c:v>257.69603807924</c:v>
                </c:pt>
                <c:pt idx="64">
                  <c:v>259.127988639975</c:v>
                </c:pt>
                <c:pt idx="65">
                  <c:v>260.56270772392986</c:v>
                </c:pt>
                <c:pt idx="66">
                  <c:v>262.00024462986926</c:v>
                </c:pt>
                <c:pt idx="67">
                  <c:v>263.44064825275979</c:v>
                </c:pt>
                <c:pt idx="68">
                  <c:v>264.88396709281278</c:v>
                </c:pt>
                <c:pt idx="69">
                  <c:v>266.3302492643765</c:v>
                </c:pt>
                <c:pt idx="70">
                  <c:v>267.77954250468247</c:v>
                </c:pt>
                <c:pt idx="71">
                  <c:v>269.23189418244391</c:v>
                </c:pt>
                <c:pt idx="72">
                  <c:v>270.68735130630853</c:v>
                </c:pt>
                <c:pt idx="73">
                  <c:v>272.14596053316808</c:v>
                </c:pt>
                <c:pt idx="74">
                  <c:v>273.60776817632717</c:v>
                </c:pt>
                <c:pt idx="75">
                  <c:v>275.07282021353092</c:v>
                </c:pt>
                <c:pt idx="76">
                  <c:v>276.54116229485703</c:v>
                </c:pt>
                <c:pt idx="77">
                  <c:v>278.01283975046766</c:v>
                </c:pt>
                <c:pt idx="78">
                  <c:v>279.48789759823029</c:v>
                </c:pt>
                <c:pt idx="79">
                  <c:v>280.96638055120565</c:v>
                </c:pt>
                <c:pt idx="80">
                  <c:v>282.44833302500399</c:v>
                </c:pt>
                <c:pt idx="81">
                  <c:v>283.93379914501378</c:v>
                </c:pt>
                <c:pt idx="82">
                  <c:v>285.42282275350408</c:v>
                </c:pt>
                <c:pt idx="83">
                  <c:v>286.91544741660101</c:v>
                </c:pt>
                <c:pt idx="84">
                  <c:v>288.41171643114376</c:v>
                </c:pt>
                <c:pt idx="85">
                  <c:v>289.91167283141971</c:v>
                </c:pt>
                <c:pt idx="86">
                  <c:v>291.41535939577608</c:v>
                </c:pt>
                <c:pt idx="87">
                  <c:v>292.92281865312515</c:v>
                </c:pt>
                <c:pt idx="88">
                  <c:v>294.43409288932224</c:v>
                </c:pt>
                <c:pt idx="89">
                  <c:v>295.9492241534432</c:v>
                </c:pt>
                <c:pt idx="90">
                  <c:v>297.46825426394003</c:v>
                </c:pt>
                <c:pt idx="91">
                  <c:v>298.99122481469902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MALE_AC_COND!$AC$9</c:f>
              <c:strCache>
                <c:ptCount val="1"/>
                <c:pt idx="0">
                  <c:v>10th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MALE_AC_COND!ACG_10</c:f>
              <c:numCache>
                <c:formatCode>0</c:formatCode>
                <c:ptCount val="92"/>
                <c:pt idx="0">
                  <c:v>172.63397026638037</c:v>
                </c:pt>
                <c:pt idx="1">
                  <c:v>174.03392310860099</c:v>
                </c:pt>
                <c:pt idx="2">
                  <c:v>175.43236480469668</c:v>
                </c:pt>
                <c:pt idx="3">
                  <c:v>176.8293936766637</c:v>
                </c:pt>
                <c:pt idx="4">
                  <c:v>178.22510698889491</c:v>
                </c:pt>
                <c:pt idx="5">
                  <c:v>179.61960094562966</c:v>
                </c:pt>
                <c:pt idx="6">
                  <c:v>181.01297069003496</c:v>
                </c:pt>
                <c:pt idx="7">
                  <c:v>182.40531030478513</c:v>
                </c:pt>
                <c:pt idx="8">
                  <c:v>183.79671281401625</c:v>
                </c:pt>
                <c:pt idx="9">
                  <c:v>185.18727018654076</c:v>
                </c:pt>
                <c:pt idx="10">
                  <c:v>186.57707334022015</c:v>
                </c:pt>
                <c:pt idx="11">
                  <c:v>187.96621214739039</c:v>
                </c:pt>
                <c:pt idx="12">
                  <c:v>189.35477544125158</c:v>
                </c:pt>
                <c:pt idx="13">
                  <c:v>190.74285102313357</c:v>
                </c:pt>
                <c:pt idx="14">
                  <c:v>192.13052567055755</c:v>
                </c:pt>
                <c:pt idx="15">
                  <c:v>193.51788514601759</c:v>
                </c:pt>
                <c:pt idx="16">
                  <c:v>194.90501420641618</c:v>
                </c:pt>
                <c:pt idx="17">
                  <c:v>196.29199661308226</c:v>
                </c:pt>
                <c:pt idx="18">
                  <c:v>197.67891514231707</c:v>
                </c:pt>
                <c:pt idx="19">
                  <c:v>199.06585159641051</c:v>
                </c:pt>
                <c:pt idx="20">
                  <c:v>200.45288681507205</c:v>
                </c:pt>
                <c:pt idx="21">
                  <c:v>201.84010068723325</c:v>
                </c:pt>
                <c:pt idx="22">
                  <c:v>203.22757216317362</c:v>
                </c:pt>
                <c:pt idx="23">
                  <c:v>204.61537926692759</c:v>
                </c:pt>
                <c:pt idx="24">
                  <c:v>206.00359910893576</c:v>
                </c:pt>
                <c:pt idx="25">
                  <c:v>207.39230789890536</c:v>
                </c:pt>
                <c:pt idx="26">
                  <c:v>208.78158095884234</c:v>
                </c:pt>
                <c:pt idx="27">
                  <c:v>210.17149273622928</c:v>
                </c:pt>
                <c:pt idx="28">
                  <c:v>211.56211681731975</c:v>
                </c:pt>
                <c:pt idx="29">
                  <c:v>212.95352594051803</c:v>
                </c:pt>
                <c:pt idx="30">
                  <c:v>214.34579200982986</c:v>
                </c:pt>
                <c:pt idx="31">
                  <c:v>215.73898610835025</c:v>
                </c:pt>
                <c:pt idx="32">
                  <c:v>217.13317851177814</c:v>
                </c:pt>
                <c:pt idx="33">
                  <c:v>218.52843870193229</c:v>
                </c:pt>
                <c:pt idx="34">
                  <c:v>219.92483538025351</c:v>
                </c:pt>
                <c:pt idx="35">
                  <c:v>221.32243648128062</c:v>
                </c:pt>
                <c:pt idx="36">
                  <c:v>222.72130918607627</c:v>
                </c:pt>
                <c:pt idx="37">
                  <c:v>224.1215199356009</c:v>
                </c:pt>
                <c:pt idx="38">
                  <c:v>225.52313444401614</c:v>
                </c:pt>
                <c:pt idx="39">
                  <c:v>226.92621771190483</c:v>
                </c:pt>
                <c:pt idx="40">
                  <c:v>228.33083403940515</c:v>
                </c:pt>
                <c:pt idx="41">
                  <c:v>229.73704703924142</c:v>
                </c:pt>
                <c:pt idx="42">
                  <c:v>231.14491964964967</c:v>
                </c:pt>
                <c:pt idx="43">
                  <c:v>232.55451414718746</c:v>
                </c:pt>
                <c:pt idx="44">
                  <c:v>233.96589215942254</c:v>
                </c:pt>
                <c:pt idx="45">
                  <c:v>235.37911467749257</c:v>
                </c:pt>
                <c:pt idx="46">
                  <c:v>236.79424206853386</c:v>
                </c:pt>
                <c:pt idx="47">
                  <c:v>238.21133408797351</c:v>
                </c:pt>
                <c:pt idx="48">
                  <c:v>239.63044989167662</c:v>
                </c:pt>
                <c:pt idx="49">
                  <c:v>241.05164804795234</c:v>
                </c:pt>
                <c:pt idx="50">
                  <c:v>242.47498654941066</c:v>
                </c:pt>
                <c:pt idx="51">
                  <c:v>243.90052282466715</c:v>
                </c:pt>
                <c:pt idx="52">
                  <c:v>245.32831374989763</c:v>
                </c:pt>
                <c:pt idx="53">
                  <c:v>246.75841566023632</c:v>
                </c:pt>
                <c:pt idx="54">
                  <c:v>248.19088436101836</c:v>
                </c:pt>
                <c:pt idx="55">
                  <c:v>249.62577513886572</c:v>
                </c:pt>
                <c:pt idx="56">
                  <c:v>251.06314277261544</c:v>
                </c:pt>
                <c:pt idx="57">
                  <c:v>252.50304154408795</c:v>
                </c:pt>
                <c:pt idx="58">
                  <c:v>253.94552524869823</c:v>
                </c:pt>
                <c:pt idx="59">
                  <c:v>255.39064720590824</c:v>
                </c:pt>
                <c:pt idx="60">
                  <c:v>256.83846026951761</c:v>
                </c:pt>
                <c:pt idx="61">
                  <c:v>258.28901683780214</c:v>
                </c:pt>
                <c:pt idx="62">
                  <c:v>259.74236886348791</c:v>
                </c:pt>
                <c:pt idx="63">
                  <c:v>261.19856786357434</c:v>
                </c:pt>
                <c:pt idx="64">
                  <c:v>262.65766492899724</c:v>
                </c:pt>
                <c:pt idx="65">
                  <c:v>264.11971073413679</c:v>
                </c:pt>
                <c:pt idx="66">
                  <c:v>265.58475554617564</c:v>
                </c:pt>
                <c:pt idx="67">
                  <c:v>267.05284923430077</c:v>
                </c:pt>
                <c:pt idx="68">
                  <c:v>268.52404127875332</c:v>
                </c:pt>
                <c:pt idx="69">
                  <c:v>269.99838077973197</c:v>
                </c:pt>
                <c:pt idx="70">
                  <c:v>271.4759164661462</c:v>
                </c:pt>
                <c:pt idx="71">
                  <c:v>272.95669670422171</c:v>
                </c:pt>
                <c:pt idx="72">
                  <c:v>274.44076950596366</c:v>
                </c:pt>
                <c:pt idx="73">
                  <c:v>275.92818253747373</c:v>
                </c:pt>
                <c:pt idx="74">
                  <c:v>277.41898312712618</c:v>
                </c:pt>
                <c:pt idx="75">
                  <c:v>278.91321827360713</c:v>
                </c:pt>
                <c:pt idx="76">
                  <c:v>280.41093465381232</c:v>
                </c:pt>
                <c:pt idx="77">
                  <c:v>281.91217863061007</c:v>
                </c:pt>
                <c:pt idx="78">
                  <c:v>283.41699626047046</c:v>
                </c:pt>
                <c:pt idx="79">
                  <c:v>284.92543330096356</c:v>
                </c:pt>
                <c:pt idx="80">
                  <c:v>286.43753521812573</c:v>
                </c:pt>
                <c:pt idx="81">
                  <c:v>287.95334719369805</c:v>
                </c:pt>
                <c:pt idx="82">
                  <c:v>289.47291413223917</c:v>
                </c:pt>
                <c:pt idx="83">
                  <c:v>290.99628066811346</c:v>
                </c:pt>
                <c:pt idx="84">
                  <c:v>292.52349117235866</c:v>
                </c:pt>
                <c:pt idx="85">
                  <c:v>294.05458975943105</c:v>
                </c:pt>
                <c:pt idx="86">
                  <c:v>295.58962029383133</c:v>
                </c:pt>
                <c:pt idx="87">
                  <c:v>297.12862639662058</c:v>
                </c:pt>
                <c:pt idx="88">
                  <c:v>298.67165145181309</c:v>
                </c:pt>
                <c:pt idx="89">
                  <c:v>300.21873861266573</c:v>
                </c:pt>
                <c:pt idx="90">
                  <c:v>301.76993080784882</c:v>
                </c:pt>
                <c:pt idx="91">
                  <c:v>303.32527074751613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MALE_AC_COND!$AD$9</c:f>
              <c:strCache>
                <c:ptCount val="1"/>
                <c:pt idx="0">
                  <c:v>25th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MALE_AC_COND!ACG_25</c:f>
              <c:numCache>
                <c:formatCode>0</c:formatCode>
                <c:ptCount val="92"/>
                <c:pt idx="0">
                  <c:v>176.23061476868185</c:v>
                </c:pt>
                <c:pt idx="1">
                  <c:v>177.66033528360705</c:v>
                </c:pt>
                <c:pt idx="2">
                  <c:v>179.08876713265377</c:v>
                </c:pt>
                <c:pt idx="3">
                  <c:v>180.51600999857325</c:v>
                </c:pt>
                <c:pt idx="4">
                  <c:v>181.94216249133402</c:v>
                </c:pt>
                <c:pt idx="5">
                  <c:v>183.3673221474302</c:v>
                </c:pt>
                <c:pt idx="6">
                  <c:v>184.79158543069769</c:v>
                </c:pt>
                <c:pt idx="7">
                  <c:v>186.21504773451358</c:v>
                </c:pt>
                <c:pt idx="8">
                  <c:v>187.63780338526357</c:v>
                </c:pt>
                <c:pt idx="9">
                  <c:v>189.05994564696778</c:v>
                </c:pt>
                <c:pt idx="10">
                  <c:v>190.48156672696888</c:v>
                </c:pt>
                <c:pt idx="11">
                  <c:v>191.90275778258288</c:v>
                </c:pt>
                <c:pt idx="12">
                  <c:v>193.32360892863136</c:v>
                </c:pt>
                <c:pt idx="13">
                  <c:v>194.74420924577029</c:v>
                </c:pt>
                <c:pt idx="14">
                  <c:v>196.16464678953957</c:v>
                </c:pt>
                <c:pt idx="15">
                  <c:v>197.58500860006566</c:v>
                </c:pt>
                <c:pt idx="16">
                  <c:v>199.00538071235022</c:v>
                </c:pt>
                <c:pt idx="17">
                  <c:v>200.4258481670831</c:v>
                </c:pt>
                <c:pt idx="18">
                  <c:v>201.84649502192499</c:v>
                </c:pt>
                <c:pt idx="19">
                  <c:v>203.26740436320608</c:v>
                </c:pt>
                <c:pt idx="20">
                  <c:v>204.68865831799258</c:v>
                </c:pt>
                <c:pt idx="21">
                  <c:v>206.1103380664747</c:v>
                </c:pt>
                <c:pt idx="22">
                  <c:v>207.53252385463693</c:v>
                </c:pt>
                <c:pt idx="23">
                  <c:v>208.95529500716825</c:v>
                </c:pt>
                <c:pt idx="24">
                  <c:v>210.37872994057778</c:v>
                </c:pt>
                <c:pt idx="25">
                  <c:v>211.802906176486</c:v>
                </c:pt>
                <c:pt idx="26">
                  <c:v>213.22790035505176</c:v>
                </c:pt>
                <c:pt idx="27">
                  <c:v>214.65378824851851</c:v>
                </c:pt>
                <c:pt idx="28">
                  <c:v>216.08064477484476</c:v>
                </c:pt>
                <c:pt idx="29">
                  <c:v>217.5085440113954</c:v>
                </c:pt>
                <c:pt idx="30">
                  <c:v>218.93755920867778</c:v>
                </c:pt>
                <c:pt idx="31">
                  <c:v>220.36776280409327</c:v>
                </c:pt>
                <c:pt idx="32">
                  <c:v>221.7992264356937</c:v>
                </c:pt>
                <c:pt idx="33">
                  <c:v>223.23202095591932</c:v>
                </c:pt>
                <c:pt idx="34">
                  <c:v>224.66621644530429</c:v>
                </c:pt>
                <c:pt idx="35">
                  <c:v>226.10188222613914</c:v>
                </c:pt>
                <c:pt idx="36">
                  <c:v>227.53908687606832</c:v>
                </c:pt>
                <c:pt idx="37">
                  <c:v>228.97789824161973</c:v>
                </c:pt>
                <c:pt idx="38">
                  <c:v>230.41838345165002</c:v>
                </c:pt>
                <c:pt idx="39">
                  <c:v>231.8606089306974</c:v>
                </c:pt>
                <c:pt idx="40">
                  <c:v>233.30464041223161</c:v>
                </c:pt>
                <c:pt idx="41">
                  <c:v>234.75054295179586</c:v>
                </c:pt>
                <c:pt idx="42">
                  <c:v>236.19838094002856</c:v>
                </c:pt>
                <c:pt idx="43">
                  <c:v>237.64821811556416</c:v>
                </c:pt>
                <c:pt idx="44">
                  <c:v>239.10011757780285</c:v>
                </c:pt>
                <c:pt idx="45">
                  <c:v>240.55414179954414</c:v>
                </c:pt>
                <c:pt idx="46">
                  <c:v>242.01035263948273</c:v>
                </c:pt>
                <c:pt idx="47">
                  <c:v>243.46881135456096</c:v>
                </c:pt>
                <c:pt idx="48">
                  <c:v>244.92957861217164</c:v>
                </c:pt>
                <c:pt idx="49">
                  <c:v>246.39271450221332</c:v>
                </c:pt>
                <c:pt idx="50">
                  <c:v>247.8582785489925</c:v>
                </c:pt>
                <c:pt idx="51">
                  <c:v>249.32632972296855</c:v>
                </c:pt>
                <c:pt idx="52">
                  <c:v>250.79692645234641</c:v>
                </c:pt>
                <c:pt idx="53">
                  <c:v>252.27012663450688</c:v>
                </c:pt>
                <c:pt idx="54">
                  <c:v>253.7459876472804</c:v>
                </c:pt>
                <c:pt idx="55">
                  <c:v>255.2245663600597</c:v>
                </c:pt>
                <c:pt idx="56">
                  <c:v>256.70591914475369</c:v>
                </c:pt>
                <c:pt idx="57">
                  <c:v>258.19010188657836</c:v>
                </c:pt>
                <c:pt idx="58">
                  <c:v>259.67716999468877</c:v>
                </c:pt>
                <c:pt idx="59">
                  <c:v>261.16717841265097</c:v>
                </c:pt>
                <c:pt idx="60">
                  <c:v>262.66018162875042</c:v>
                </c:pt>
                <c:pt idx="61">
                  <c:v>264.15623368614649</c:v>
                </c:pt>
                <c:pt idx="62">
                  <c:v>265.65538819286309</c:v>
                </c:pt>
                <c:pt idx="63">
                  <c:v>267.15769833162574</c:v>
                </c:pt>
                <c:pt idx="64">
                  <c:v>268.66321686953773</c:v>
                </c:pt>
                <c:pt idx="65">
                  <c:v>270.17199616760405</c:v>
                </c:pt>
                <c:pt idx="66">
                  <c:v>271.68408819009881</c:v>
                </c:pt>
                <c:pt idx="67">
                  <c:v>273.19954451378328</c:v>
                </c:pt>
                <c:pt idx="68">
                  <c:v>274.71841633696602</c:v>
                </c:pt>
                <c:pt idx="69">
                  <c:v>276.24075448841973</c:v>
                </c:pt>
                <c:pt idx="70">
                  <c:v>277.76660943614604</c:v>
                </c:pt>
                <c:pt idx="71">
                  <c:v>279.29603129599525</c:v>
                </c:pt>
                <c:pt idx="72">
                  <c:v>280.82906984014033</c:v>
                </c:pt>
                <c:pt idx="73">
                  <c:v>282.36577450540909</c:v>
                </c:pt>
                <c:pt idx="74">
                  <c:v>283.90619440147259</c:v>
                </c:pt>
                <c:pt idx="75">
                  <c:v>285.45037831889823</c:v>
                </c:pt>
                <c:pt idx="76">
                  <c:v>286.99837473706248</c:v>
                </c:pt>
                <c:pt idx="77">
                  <c:v>288.55023183192912</c:v>
                </c:pt>
                <c:pt idx="78">
                  <c:v>290.10599748369276</c:v>
                </c:pt>
                <c:pt idx="79">
                  <c:v>291.6657192842938</c:v>
                </c:pt>
                <c:pt idx="80">
                  <c:v>293.22944454480194</c:v>
                </c:pt>
                <c:pt idx="81">
                  <c:v>294.79722030267112</c:v>
                </c:pt>
                <c:pt idx="82">
                  <c:v>296.36909332887086</c:v>
                </c:pt>
                <c:pt idx="83">
                  <c:v>297.94511013489404</c:v>
                </c:pt>
                <c:pt idx="84">
                  <c:v>299.52531697964315</c:v>
                </c:pt>
                <c:pt idx="85">
                  <c:v>301.10975987619548</c:v>
                </c:pt>
                <c:pt idx="86">
                  <c:v>302.69848459845264</c:v>
                </c:pt>
                <c:pt idx="87">
                  <c:v>304.29153668767577</c:v>
                </c:pt>
                <c:pt idx="88">
                  <c:v>305.88896145890175</c:v>
                </c:pt>
                <c:pt idx="89">
                  <c:v>307.49080400725785</c:v>
                </c:pt>
                <c:pt idx="90">
                  <c:v>309.0971092141545</c:v>
                </c:pt>
                <c:pt idx="91">
                  <c:v>310.70792175338369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MALE_AC_COND!$AE$9</c:f>
              <c:strCache>
                <c:ptCount val="1"/>
                <c:pt idx="0">
                  <c:v>50th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MALE_AC_COND!ACG_50</c:f>
              <c:numCache>
                <c:formatCode>0</c:formatCode>
                <c:ptCount val="92"/>
                <c:pt idx="0">
                  <c:v>180.31469385146994</c:v>
                </c:pt>
                <c:pt idx="1">
                  <c:v>181.77823101060332</c:v>
                </c:pt>
                <c:pt idx="2">
                  <c:v>183.24073835976378</c:v>
                </c:pt>
                <c:pt idx="3">
                  <c:v>184.70231711846225</c:v>
                </c:pt>
                <c:pt idx="4">
                  <c:v>186.16306741859916</c:v>
                </c:pt>
                <c:pt idx="5">
                  <c:v>187.62308830581969</c:v>
                </c:pt>
                <c:pt idx="6">
                  <c:v>189.08247774224131</c:v>
                </c:pt>
                <c:pt idx="7">
                  <c:v>190.54133261043526</c:v>
                </c:pt>
                <c:pt idx="8">
                  <c:v>191.99974871855599</c:v>
                </c:pt>
                <c:pt idx="9">
                  <c:v>193.4578208065148</c:v>
                </c:pt>
                <c:pt idx="10">
                  <c:v>194.91564255311036</c:v>
                </c:pt>
                <c:pt idx="11">
                  <c:v>196.37330658402129</c:v>
                </c:pt>
                <c:pt idx="12">
                  <c:v>197.83090448058698</c:v>
                </c:pt>
                <c:pt idx="13">
                  <c:v>199.28852678929604</c:v>
                </c:pt>
                <c:pt idx="14">
                  <c:v>200.74626303191536</c:v>
                </c:pt>
                <c:pt idx="15">
                  <c:v>202.20420171619199</c:v>
                </c:pt>
                <c:pt idx="16">
                  <c:v>203.66243034707261</c:v>
                </c:pt>
                <c:pt idx="17">
                  <c:v>205.12103543837631</c:v>
                </c:pt>
                <c:pt idx="18">
                  <c:v>206.58010252487617</c:v>
                </c:pt>
                <c:pt idx="19">
                  <c:v>208.03971617473712</c:v>
                </c:pt>
                <c:pt idx="20">
                  <c:v>209.49996000226602</c:v>
                </c:pt>
                <c:pt idx="21">
                  <c:v>210.96091668093266</c:v>
                </c:pt>
                <c:pt idx="22">
                  <c:v>212.42266795662451</c:v>
                </c:pt>
                <c:pt idx="23">
                  <c:v>213.885294661096</c:v>
                </c:pt>
                <c:pt idx="24">
                  <c:v>215.3488767255831</c:v>
                </c:pt>
                <c:pt idx="25">
                  <c:v>216.81349319455208</c:v>
                </c:pt>
                <c:pt idx="26">
                  <c:v>218.27922223955107</c:v>
                </c:pt>
                <c:pt idx="27">
                  <c:v>219.74614117314368</c:v>
                </c:pt>
                <c:pt idx="28">
                  <c:v>221.21432646289784</c:v>
                </c:pt>
                <c:pt idx="29">
                  <c:v>222.6838537454056</c:v>
                </c:pt>
                <c:pt idx="30">
                  <c:v>224.15479784032036</c:v>
                </c:pt>
                <c:pt idx="31">
                  <c:v>225.62723276438555</c:v>
                </c:pt>
                <c:pt idx="32">
                  <c:v>227.10123174544285</c:v>
                </c:pt>
                <c:pt idx="33">
                  <c:v>228.57686723640296</c:v>
                </c:pt>
                <c:pt idx="34">
                  <c:v>230.05421092916166</c:v>
                </c:pt>
                <c:pt idx="35">
                  <c:v>231.53333376845572</c:v>
                </c:pt>
                <c:pt idx="36">
                  <c:v>233.01430596563617</c:v>
                </c:pt>
                <c:pt idx="37">
                  <c:v>234.49719701235836</c:v>
                </c:pt>
                <c:pt idx="38">
                  <c:v>235.98207569417286</c:v>
                </c:pt>
                <c:pt idx="39">
                  <c:v>237.46901010401001</c:v>
                </c:pt>
                <c:pt idx="40">
                  <c:v>238.95806765555088</c:v>
                </c:pt>
                <c:pt idx="41">
                  <c:v>240.44931509647682</c:v>
                </c:pt>
                <c:pt idx="42">
                  <c:v>241.94281852158994</c:v>
                </c:pt>
                <c:pt idx="43">
                  <c:v>243.43864338580329</c:v>
                </c:pt>
                <c:pt idx="44">
                  <c:v>244.93685451698934</c:v>
                </c:pt>
                <c:pt idx="45">
                  <c:v>246.43751612868687</c:v>
                </c:pt>
                <c:pt idx="46">
                  <c:v>247.94069183266114</c:v>
                </c:pt>
                <c:pt idx="47">
                  <c:v>249.44644465131438</c:v>
                </c:pt>
                <c:pt idx="48">
                  <c:v>250.95483702994179</c:v>
                </c:pt>
                <c:pt idx="49">
                  <c:v>252.46593084883307</c:v>
                </c:pt>
                <c:pt idx="50">
                  <c:v>253.97978743521682</c:v>
                </c:pt>
                <c:pt idx="51">
                  <c:v>255.49646757504337</c:v>
                </c:pt>
                <c:pt idx="52">
                  <c:v>257.01603152461047</c:v>
                </c:pt>
                <c:pt idx="53">
                  <c:v>258.5385390220253</c:v>
                </c:pt>
                <c:pt idx="54">
                  <c:v>260.06404929850339</c:v>
                </c:pt>
                <c:pt idx="55">
                  <c:v>261.59262108950765</c:v>
                </c:pt>
                <c:pt idx="56">
                  <c:v>263.12431264572263</c:v>
                </c:pt>
                <c:pt idx="57">
                  <c:v>264.65918174386616</c:v>
                </c:pt>
                <c:pt idx="58">
                  <c:v>266.19728569733911</c:v>
                </c:pt>
                <c:pt idx="59">
                  <c:v>267.73868136671365</c:v>
                </c:pt>
                <c:pt idx="60">
                  <c:v>269.28342517005763</c:v>
                </c:pt>
                <c:pt idx="61">
                  <c:v>270.83157309310212</c:v>
                </c:pt>
                <c:pt idx="62">
                  <c:v>272.38318069924617</c:v>
                </c:pt>
                <c:pt idx="63">
                  <c:v>273.93830313940595</c:v>
                </c:pt>
                <c:pt idx="64">
                  <c:v>275.49699516170381</c:v>
                </c:pt>
                <c:pt idx="65">
                  <c:v>277.05931112100239</c:v>
                </c:pt>
                <c:pt idx="66">
                  <c:v>278.62530498828608</c:v>
                </c:pt>
                <c:pt idx="67">
                  <c:v>280.19503035988771</c:v>
                </c:pt>
                <c:pt idx="68">
                  <c:v>281.76854046656331</c:v>
                </c:pt>
                <c:pt idx="69">
                  <c:v>283.34588818241826</c:v>
                </c:pt>
                <c:pt idx="70">
                  <c:v>284.92712603368562</c:v>
                </c:pt>
                <c:pt idx="71">
                  <c:v>286.51230620735839</c:v>
                </c:pt>
                <c:pt idx="72">
                  <c:v>288.10148055967602</c:v>
                </c:pt>
                <c:pt idx="73">
                  <c:v>289.69470062446982</c:v>
                </c:pt>
                <c:pt idx="74">
                  <c:v>291.29201762136677</c:v>
                </c:pt>
                <c:pt idx="75">
                  <c:v>292.89348246385657</c:v>
                </c:pt>
                <c:pt idx="76">
                  <c:v>294.49914576722006</c:v>
                </c:pt>
                <c:pt idx="77">
                  <c:v>296.10905785632434</c:v>
                </c:pt>
                <c:pt idx="78">
                  <c:v>297.72326877328328</c:v>
                </c:pt>
                <c:pt idx="79">
                  <c:v>299.34182828499064</c:v>
                </c:pt>
                <c:pt idx="80">
                  <c:v>300.96478589052259</c:v>
                </c:pt>
                <c:pt idx="81">
                  <c:v>302.59219082841287</c:v>
                </c:pt>
                <c:pt idx="82">
                  <c:v>304.22409208380554</c:v>
                </c:pt>
                <c:pt idx="83">
                  <c:v>305.8605383954839</c:v>
                </c:pt>
                <c:pt idx="84">
                  <c:v>307.50157826277996</c:v>
                </c:pt>
                <c:pt idx="85">
                  <c:v>309.14725995236506</c:v>
                </c:pt>
                <c:pt idx="86">
                  <c:v>310.79763150492238</c:v>
                </c:pt>
                <c:pt idx="87">
                  <c:v>312.4527407417097</c:v>
                </c:pt>
                <c:pt idx="88">
                  <c:v>314.11263527100351</c:v>
                </c:pt>
                <c:pt idx="89">
                  <c:v>315.77736249443973</c:v>
                </c:pt>
                <c:pt idx="90">
                  <c:v>317.44696961323865</c:v>
                </c:pt>
                <c:pt idx="91">
                  <c:v>319.1215036343317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MALE_AC_COND!$AF$9</c:f>
              <c:strCache>
                <c:ptCount val="1"/>
                <c:pt idx="0">
                  <c:v>75th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MALE_AC_COND!ACG_75</c:f>
              <c:numCache>
                <c:formatCode>0</c:formatCode>
                <c:ptCount val="92"/>
                <c:pt idx="0">
                  <c:v>184.49341995104541</c:v>
                </c:pt>
                <c:pt idx="1">
                  <c:v>185.99157328278002</c:v>
                </c:pt>
                <c:pt idx="2">
                  <c:v>187.48896836036786</c:v>
                </c:pt>
                <c:pt idx="3">
                  <c:v>188.98570796683703</c:v>
                </c:pt>
                <c:pt idx="4">
                  <c:v>190.48189378507911</c:v>
                </c:pt>
                <c:pt idx="5">
                  <c:v>191.9776264012304</c:v>
                </c:pt>
                <c:pt idx="6">
                  <c:v>193.47300530928831</c:v>
                </c:pt>
                <c:pt idx="7">
                  <c:v>194.96812891685269</c:v>
                </c:pt>
                <c:pt idx="8">
                  <c:v>196.46309455189353</c:v>
                </c:pt>
                <c:pt idx="9">
                  <c:v>197.95799847044887</c:v>
                </c:pt>
                <c:pt idx="10">
                  <c:v>199.45293586517349</c:v>
                </c:pt>
                <c:pt idx="11">
                  <c:v>200.94800087464901</c:v>
                </c:pt>
                <c:pt idx="12">
                  <c:v>202.44328659338879</c:v>
                </c:pt>
                <c:pt idx="13">
                  <c:v>203.93888508246141</c:v>
                </c:pt>
                <c:pt idx="14">
                  <c:v>205.43488738067498</c:v>
                </c:pt>
                <c:pt idx="15">
                  <c:v>206.93138351625365</c:v>
                </c:pt>
                <c:pt idx="16">
                  <c:v>208.42846251896376</c:v>
                </c:pt>
                <c:pt idx="17">
                  <c:v>209.92621243262249</c:v>
                </c:pt>
                <c:pt idx="18">
                  <c:v>211.42472032795447</c:v>
                </c:pt>
                <c:pt idx="19">
                  <c:v>212.92407231574555</c:v>
                </c:pt>
                <c:pt idx="20">
                  <c:v>214.424353560253</c:v>
                </c:pt>
                <c:pt idx="21">
                  <c:v>215.92564829283731</c:v>
                </c:pt>
                <c:pt idx="22">
                  <c:v>217.42803982577863</c:v>
                </c:pt>
                <c:pt idx="23">
                  <c:v>218.93161056624339</c:v>
                </c:pt>
                <c:pt idx="24">
                  <c:v>220.43644203037636</c:v>
                </c:pt>
                <c:pt idx="25">
                  <c:v>221.94261485748601</c:v>
                </c:pt>
                <c:pt idx="26">
                  <c:v>223.45020882429989</c:v>
                </c:pt>
                <c:pt idx="27">
                  <c:v>224.95930285926588</c:v>
                </c:pt>
                <c:pt idx="28">
                  <c:v>226.46997505687955</c:v>
                </c:pt>
                <c:pt idx="29">
                  <c:v>227.98230269201397</c:v>
                </c:pt>
                <c:pt idx="30">
                  <c:v>229.49636223423909</c:v>
                </c:pt>
                <c:pt idx="31">
                  <c:v>231.01222936210985</c:v>
                </c:pt>
                <c:pt idx="32">
                  <c:v>232.52997897740858</c:v>
                </c:pt>
                <c:pt idx="33">
                  <c:v>234.04968521933174</c:v>
                </c:pt>
                <c:pt idx="34">
                  <c:v>235.5714214786002</c:v>
                </c:pt>
                <c:pt idx="35">
                  <c:v>237.09526041149275</c:v>
                </c:pt>
                <c:pt idx="36">
                  <c:v>238.62127395377939</c:v>
                </c:pt>
                <c:pt idx="37">
                  <c:v>240.14953333455765</c:v>
                </c:pt>
                <c:pt idx="38">
                  <c:v>241.68010908997439</c:v>
                </c:pt>
                <c:pt idx="39">
                  <c:v>243.21307107682838</c:v>
                </c:pt>
                <c:pt idx="40">
                  <c:v>244.74848848604884</c:v>
                </c:pt>
                <c:pt idx="41">
                  <c:v>246.28642985604006</c:v>
                </c:pt>
                <c:pt idx="42">
                  <c:v>247.82696308588814</c:v>
                </c:pt>
                <c:pt idx="43">
                  <c:v>249.37015544842862</c:v>
                </c:pt>
                <c:pt idx="44">
                  <c:v>250.91607360316257</c:v>
                </c:pt>
                <c:pt idx="45">
                  <c:v>252.46478360902574</c:v>
                </c:pt>
                <c:pt idx="46">
                  <c:v>254.01635093700276</c:v>
                </c:pt>
                <c:pt idx="47">
                  <c:v>255.57084048258571</c:v>
                </c:pt>
                <c:pt idx="48">
                  <c:v>257.12831657807362</c:v>
                </c:pt>
                <c:pt idx="49">
                  <c:v>258.68884300471149</c:v>
                </c:pt>
                <c:pt idx="50">
                  <c:v>260.25248300466791</c:v>
                </c:pt>
                <c:pt idx="51">
                  <c:v>261.81929929284792</c:v>
                </c:pt>
                <c:pt idx="52">
                  <c:v>263.38935406854364</c:v>
                </c:pt>
                <c:pt idx="53">
                  <c:v>264.96270902692072</c:v>
                </c:pt>
                <c:pt idx="54">
                  <c:v>266.53942537033566</c:v>
                </c:pt>
                <c:pt idx="55">
                  <c:v>268.11956381949403</c:v>
                </c:pt>
                <c:pt idx="56">
                  <c:v>269.70318462443964</c:v>
                </c:pt>
                <c:pt idx="57">
                  <c:v>271.29034757538057</c:v>
                </c:pt>
                <c:pt idx="58">
                  <c:v>272.88111201335141</c:v>
                </c:pt>
                <c:pt idx="59">
                  <c:v>274.47553684071289</c:v>
                </c:pt>
                <c:pt idx="60">
                  <c:v>276.07368053148707</c:v>
                </c:pt>
                <c:pt idx="61">
                  <c:v>277.67560114153417</c:v>
                </c:pt>
                <c:pt idx="62">
                  <c:v>279.28135631856691</c:v>
                </c:pt>
                <c:pt idx="63">
                  <c:v>280.8910033120078</c:v>
                </c:pt>
                <c:pt idx="64">
                  <c:v>282.50459898268861</c:v>
                </c:pt>
                <c:pt idx="65">
                  <c:v>284.12219981239059</c:v>
                </c:pt>
                <c:pt idx="66">
                  <c:v>285.74386191323742</c:v>
                </c:pt>
                <c:pt idx="67">
                  <c:v>287.36964103692901</c:v>
                </c:pt>
                <c:pt idx="68">
                  <c:v>288.999592583827</c:v>
                </c:pt>
                <c:pt idx="69">
                  <c:v>290.63377161188964</c:v>
                </c:pt>
                <c:pt idx="70">
                  <c:v>292.27223284546199</c:v>
                </c:pt>
                <c:pt idx="71">
                  <c:v>293.91503068391847</c:v>
                </c:pt>
                <c:pt idx="72">
                  <c:v>295.56221921016174</c:v>
                </c:pt>
                <c:pt idx="73">
                  <c:v>297.21385219898008</c:v>
                </c:pt>
                <c:pt idx="74">
                  <c:v>298.86998312526612</c:v>
                </c:pt>
                <c:pt idx="75">
                  <c:v>300.53066517209783</c:v>
                </c:pt>
                <c:pt idx="76">
                  <c:v>302.19595123868208</c:v>
                </c:pt>
                <c:pt idx="77">
                  <c:v>303.86589394816724</c:v>
                </c:pt>
                <c:pt idx="78">
                  <c:v>305.54054565532107</c:v>
                </c:pt>
                <c:pt idx="79">
                  <c:v>307.21995845408253</c:v>
                </c:pt>
                <c:pt idx="80">
                  <c:v>308.90418418498422</c:v>
                </c:pt>
                <c:pt idx="81">
                  <c:v>310.59327444244894</c:v>
                </c:pt>
                <c:pt idx="82">
                  <c:v>312.28728058196549</c:v>
                </c:pt>
                <c:pt idx="83">
                  <c:v>313.98625372713923</c:v>
                </c:pt>
                <c:pt idx="84">
                  <c:v>315.69024477662782</c:v>
                </c:pt>
                <c:pt idx="85">
                  <c:v>317.39930441095851</c:v>
                </c:pt>
                <c:pt idx="86">
                  <c:v>319.11348309922556</c:v>
                </c:pt>
                <c:pt idx="87">
                  <c:v>320.83283110568379</c:v>
                </c:pt>
                <c:pt idx="88">
                  <c:v>322.55739849622205</c:v>
                </c:pt>
                <c:pt idx="89">
                  <c:v>324.28723514473353</c:v>
                </c:pt>
                <c:pt idx="90">
                  <c:v>326.0223907393754</c:v>
                </c:pt>
                <c:pt idx="91">
                  <c:v>327.76291478872719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MALE_AC_COND!$AG$9</c:f>
              <c:strCache>
                <c:ptCount val="1"/>
                <c:pt idx="0">
                  <c:v>90th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MALE_AC_COND!ACG_90</c:f>
              <c:numCache>
                <c:formatCode>0</c:formatCode>
                <c:ptCount val="92"/>
                <c:pt idx="0">
                  <c:v>188.33714342883968</c:v>
                </c:pt>
                <c:pt idx="1">
                  <c:v>189.86715163988177</c:v>
                </c:pt>
                <c:pt idx="2">
                  <c:v>191.39665723603403</c:v>
                </c:pt>
                <c:pt idx="3">
                  <c:v>192.92576443093446</c:v>
                </c:pt>
                <c:pt idx="4">
                  <c:v>194.45457632891939</c:v>
                </c:pt>
                <c:pt idx="5">
                  <c:v>195.98319493020747</c:v>
                </c:pt>
                <c:pt idx="6">
                  <c:v>197.51172113719355</c:v>
                </c:pt>
                <c:pt idx="7">
                  <c:v>199.04025476175013</c:v>
                </c:pt>
                <c:pt idx="8">
                  <c:v>200.56889453344687</c:v>
                </c:pt>
                <c:pt idx="9">
                  <c:v>202.09773810859747</c:v>
                </c:pt>
                <c:pt idx="10">
                  <c:v>203.62688208006094</c:v>
                </c:pt>
                <c:pt idx="11">
                  <c:v>205.15642198771306</c:v>
                </c:pt>
                <c:pt idx="12">
                  <c:v>206.68645232953017</c:v>
                </c:pt>
                <c:pt idx="13">
                  <c:v>208.2170665732115</c:v>
                </c:pt>
                <c:pt idx="14">
                  <c:v>209.74835716828758</c:v>
                </c:pt>
                <c:pt idx="15">
                  <c:v>211.28041555865394</c:v>
                </c:pt>
                <c:pt idx="16">
                  <c:v>212.81333219548722</c:v>
                </c:pt>
                <c:pt idx="17">
                  <c:v>214.34719655048579</c:v>
                </c:pt>
                <c:pt idx="18">
                  <c:v>215.88209712940122</c:v>
                </c:pt>
                <c:pt idx="19">
                  <c:v>217.41812148581289</c:v>
                </c:pt>
                <c:pt idx="20">
                  <c:v>218.95535623511384</c:v>
                </c:pt>
                <c:pt idx="21">
                  <c:v>220.49388706866813</c:v>
                </c:pt>
                <c:pt idx="22">
                  <c:v>222.03379876811348</c:v>
                </c:pt>
                <c:pt idx="23">
                  <c:v>223.57517521977405</c:v>
                </c:pt>
                <c:pt idx="24">
                  <c:v>225.11809942916079</c:v>
                </c:pt>
                <c:pt idx="25">
                  <c:v>226.66265353553254</c:v>
                </c:pt>
                <c:pt idx="26">
                  <c:v>228.20891882649298</c:v>
                </c:pt>
                <c:pt idx="27">
                  <c:v>229.7569757526077</c:v>
                </c:pt>
                <c:pt idx="28">
                  <c:v>231.30690394201693</c:v>
                </c:pt>
                <c:pt idx="29">
                  <c:v>232.85878221502696</c:v>
                </c:pt>
                <c:pt idx="30">
                  <c:v>234.41268859866699</c:v>
                </c:pt>
                <c:pt idx="31">
                  <c:v>235.96870034119357</c:v>
                </c:pt>
                <c:pt idx="32">
                  <c:v>237.52689392652957</c:v>
                </c:pt>
                <c:pt idx="33">
                  <c:v>239.08734508862895</c:v>
                </c:pt>
                <c:pt idx="34">
                  <c:v>240.65012882574695</c:v>
                </c:pt>
                <c:pt idx="35">
                  <c:v>242.21531941461905</c:v>
                </c:pt>
                <c:pt idx="36">
                  <c:v>243.78299042452591</c:v>
                </c:pt>
                <c:pt idx="37">
                  <c:v>245.35321473124637</c:v>
                </c:pt>
                <c:pt idx="38">
                  <c:v>246.92606453088388</c:v>
                </c:pt>
                <c:pt idx="39">
                  <c:v>248.50161135356572</c:v>
                </c:pt>
                <c:pt idx="40">
                  <c:v>250.07992607700277</c:v>
                </c:pt>
                <c:pt idx="41">
                  <c:v>251.66107893991193</c:v>
                </c:pt>
                <c:pt idx="42">
                  <c:v>253.24513955528647</c:v>
                </c:pt>
                <c:pt idx="43">
                  <c:v>254.83217692352429</c:v>
                </c:pt>
                <c:pt idx="44">
                  <c:v>256.42225944539518</c:v>
                </c:pt>
                <c:pt idx="45">
                  <c:v>258.01545493485565</c:v>
                </c:pt>
                <c:pt idx="46">
                  <c:v>259.61183063170279</c:v>
                </c:pt>
                <c:pt idx="47">
                  <c:v>261.21145321406732</c:v>
                </c:pt>
                <c:pt idx="48">
                  <c:v>262.81438881074416</c:v>
                </c:pt>
                <c:pt idx="49">
                  <c:v>264.42070301335656</c:v>
                </c:pt>
                <c:pt idx="50">
                  <c:v>266.03046088835714</c:v>
                </c:pt>
                <c:pt idx="51">
                  <c:v>267.64372698885899</c:v>
                </c:pt>
                <c:pt idx="52">
                  <c:v>269.26056536630449</c:v>
                </c:pt>
                <c:pt idx="53">
                  <c:v>270.88103958196433</c:v>
                </c:pt>
                <c:pt idx="54">
                  <c:v>272.50521271826818</c:v>
                </c:pt>
                <c:pt idx="55">
                  <c:v>274.13314738997212</c:v>
                </c:pt>
                <c:pt idx="56">
                  <c:v>275.7649057551576</c:v>
                </c:pt>
                <c:pt idx="57">
                  <c:v>277.40054952606476</c:v>
                </c:pt>
                <c:pt idx="58">
                  <c:v>279.04013997976131</c:v>
                </c:pt>
                <c:pt idx="59">
                  <c:v>280.68373796864813</c:v>
                </c:pt>
                <c:pt idx="60">
                  <c:v>282.33140393080043</c:v>
                </c:pt>
                <c:pt idx="61">
                  <c:v>283.98319790014835</c:v>
                </c:pt>
                <c:pt idx="62">
                  <c:v>285.63917951649779</c:v>
                </c:pt>
                <c:pt idx="63">
                  <c:v>287.29940803539199</c:v>
                </c:pt>
                <c:pt idx="64">
                  <c:v>288.96394233781484</c:v>
                </c:pt>
                <c:pt idx="65">
                  <c:v>290.63284093973959</c:v>
                </c:pt>
                <c:pt idx="66">
                  <c:v>292.30616200152343</c:v>
                </c:pt>
                <c:pt idx="67">
                  <c:v>293.98396333715107</c:v>
                </c:pt>
                <c:pt idx="68">
                  <c:v>295.66630242332513</c:v>
                </c:pt>
                <c:pt idx="69">
                  <c:v>297.35323640840971</c:v>
                </c:pt>
                <c:pt idx="70">
                  <c:v>299.04482212122707</c:v>
                </c:pt>
                <c:pt idx="71">
                  <c:v>300.74111607971213</c:v>
                </c:pt>
                <c:pt idx="72">
                  <c:v>302.44217449941857</c:v>
                </c:pt>
                <c:pt idx="73">
                  <c:v>304.14805330189</c:v>
                </c:pt>
                <c:pt idx="74">
                  <c:v>305.85880812288889</c:v>
                </c:pt>
                <c:pt idx="75">
                  <c:v>307.57449432049106</c:v>
                </c:pt>
                <c:pt idx="76">
                  <c:v>309.29516698304411</c:v>
                </c:pt>
                <c:pt idx="77">
                  <c:v>311.02088093699575</c:v>
                </c:pt>
                <c:pt idx="78">
                  <c:v>312.75169075458734</c:v>
                </c:pt>
                <c:pt idx="79">
                  <c:v>314.48765076142399</c:v>
                </c:pt>
                <c:pt idx="80">
                  <c:v>316.22881504391688</c:v>
                </c:pt>
                <c:pt idx="81">
                  <c:v>317.97523745659902</c:v>
                </c:pt>
                <c:pt idx="82">
                  <c:v>319.72697162932275</c:v>
                </c:pt>
                <c:pt idx="83">
                  <c:v>321.48407097433494</c:v>
                </c:pt>
                <c:pt idx="84">
                  <c:v>323.24658869323503</c:v>
                </c:pt>
                <c:pt idx="85">
                  <c:v>325.01457778381763</c:v>
                </c:pt>
                <c:pt idx="86">
                  <c:v>326.78809104679976</c:v>
                </c:pt>
                <c:pt idx="87">
                  <c:v>328.56718109243894</c:v>
                </c:pt>
                <c:pt idx="88">
                  <c:v>330.35190034703754</c:v>
                </c:pt>
                <c:pt idx="89">
                  <c:v>332.1423010593449</c:v>
                </c:pt>
                <c:pt idx="90">
                  <c:v>333.93843530684683</c:v>
                </c:pt>
                <c:pt idx="91">
                  <c:v>335.74035500196032</c:v>
                </c:pt>
              </c:numCache>
            </c:numRef>
          </c:val>
          <c:smooth val="0"/>
        </c:ser>
        <c:ser>
          <c:idx val="5"/>
          <c:order val="6"/>
          <c:tx>
            <c:strRef>
              <c:f>MALE_AC_COND!$AH$9</c:f>
              <c:strCache>
                <c:ptCount val="1"/>
                <c:pt idx="0">
                  <c:v>95th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MALE_AC_COND!ACG_95</c:f>
              <c:numCache>
                <c:formatCode>0</c:formatCode>
                <c:ptCount val="92"/>
                <c:pt idx="0">
                  <c:v>190.67565330443009</c:v>
                </c:pt>
                <c:pt idx="1">
                  <c:v>192.22504829662523</c:v>
                </c:pt>
                <c:pt idx="2">
                  <c:v>193.77409889806043</c:v>
                </c:pt>
                <c:pt idx="3">
                  <c:v>195.32291018933896</c:v>
                </c:pt>
                <c:pt idx="4">
                  <c:v>196.87158613728991</c:v>
                </c:pt>
                <c:pt idx="5">
                  <c:v>198.42022960121861</c:v>
                </c:pt>
                <c:pt idx="6">
                  <c:v>199.96894234019302</c:v>
                </c:pt>
                <c:pt idx="7">
                  <c:v>201.51782502126773</c:v>
                </c:pt>
                <c:pt idx="8">
                  <c:v>203.06697722855989</c:v>
                </c:pt>
                <c:pt idx="9">
                  <c:v>204.61649747309207</c:v>
                </c:pt>
                <c:pt idx="10">
                  <c:v>206.16648320333005</c:v>
                </c:pt>
                <c:pt idx="11">
                  <c:v>207.71703081634016</c:v>
                </c:pt>
                <c:pt idx="12">
                  <c:v>209.26823566950378</c:v>
                </c:pt>
                <c:pt idx="13">
                  <c:v>210.82019209272798</c:v>
                </c:pt>
                <c:pt idx="14">
                  <c:v>212.37299340109462</c:v>
                </c:pt>
                <c:pt idx="15">
                  <c:v>213.92673190789577</c:v>
                </c:pt>
                <c:pt idx="16">
                  <c:v>215.4814989380119</c:v>
                </c:pt>
                <c:pt idx="17">
                  <c:v>217.03738484157813</c:v>
                </c:pt>
                <c:pt idx="18">
                  <c:v>218.59447900790994</c:v>
                </c:pt>
                <c:pt idx="19">
                  <c:v>220.15286987963901</c:v>
                </c:pt>
                <c:pt idx="20">
                  <c:v>221.71264496703088</c:v>
                </c:pt>
                <c:pt idx="21">
                  <c:v>223.27389086244949</c:v>
                </c:pt>
                <c:pt idx="22">
                  <c:v>224.83669325493892</c:v>
                </c:pt>
                <c:pt idx="23">
                  <c:v>226.40113694489429</c:v>
                </c:pt>
                <c:pt idx="24">
                  <c:v>227.96730585879584</c:v>
                </c:pt>
                <c:pt idx="25">
                  <c:v>229.53528306398687</c:v>
                </c:pt>
                <c:pt idx="26">
                  <c:v>231.10515078346592</c:v>
                </c:pt>
                <c:pt idx="27">
                  <c:v>232.67699041068329</c:v>
                </c:pt>
                <c:pt idx="28">
                  <c:v>234.25088252431672</c:v>
                </c:pt>
                <c:pt idx="29">
                  <c:v>235.82690690301047</c:v>
                </c:pt>
                <c:pt idx="30">
                  <c:v>237.40514254006737</c:v>
                </c:pt>
                <c:pt idx="31">
                  <c:v>238.98566765807365</c:v>
                </c:pt>
                <c:pt idx="32">
                  <c:v>240.5685597234494</c:v>
                </c:pt>
                <c:pt idx="33">
                  <c:v>242.15389546091097</c:v>
                </c:pt>
                <c:pt idx="34">
                  <c:v>243.74175086783154</c:v>
                </c:pt>
                <c:pt idx="35">
                  <c:v>245.33220122849943</c:v>
                </c:pt>
                <c:pt idx="36">
                  <c:v>246.92532112825552</c:v>
                </c:pt>
                <c:pt idx="37">
                  <c:v>248.52118446750882</c:v>
                </c:pt>
                <c:pt idx="38">
                  <c:v>250.11986447562276</c:v>
                </c:pt>
                <c:pt idx="39">
                  <c:v>251.72143372466107</c:v>
                </c:pt>
                <c:pt idx="40">
                  <c:v>253.32596414299633</c:v>
                </c:pt>
                <c:pt idx="41">
                  <c:v>254.93352702876862</c:v>
                </c:pt>
                <c:pt idx="42">
                  <c:v>256.54419306319301</c:v>
                </c:pt>
                <c:pt idx="43">
                  <c:v>258.15803232371604</c:v>
                </c:pt>
                <c:pt idx="44">
                  <c:v>259.77511429701065</c:v>
                </c:pt>
                <c:pt idx="45">
                  <c:v>261.39550789181283</c:v>
                </c:pt>
                <c:pt idx="46">
                  <c:v>263.01928145159593</c:v>
                </c:pt>
                <c:pt idx="47">
                  <c:v>264.64650276707982</c:v>
                </c:pt>
                <c:pt idx="48">
                  <c:v>266.27723908857593</c:v>
                </c:pt>
                <c:pt idx="49">
                  <c:v>267.91155713816306</c:v>
                </c:pt>
                <c:pt idx="50">
                  <c:v>269.54952312169848</c:v>
                </c:pt>
                <c:pt idx="51">
                  <c:v>271.19120274065835</c:v>
                </c:pt>
                <c:pt idx="52">
                  <c:v>272.83666120381133</c:v>
                </c:pt>
                <c:pt idx="53">
                  <c:v>274.48596323872488</c:v>
                </c:pt>
                <c:pt idx="54">
                  <c:v>276.13917310309967</c:v>
                </c:pt>
                <c:pt idx="55">
                  <c:v>277.79635459594101</c:v>
                </c:pt>
                <c:pt idx="56">
                  <c:v>279.45757106856001</c:v>
                </c:pt>
                <c:pt idx="57">
                  <c:v>281.1228854354103</c:v>
                </c:pt>
                <c:pt idx="58">
                  <c:v>282.79236018475785</c:v>
                </c:pt>
                <c:pt idx="59">
                  <c:v>284.46605738918856</c:v>
                </c:pt>
                <c:pt idx="60">
                  <c:v>286.14403871595084</c:v>
                </c:pt>
                <c:pt idx="61">
                  <c:v>287.82636543713812</c:v>
                </c:pt>
                <c:pt idx="62">
                  <c:v>289.51309843971023</c:v>
                </c:pt>
                <c:pt idx="63">
                  <c:v>291.20429823535761</c:v>
                </c:pt>
                <c:pt idx="64">
                  <c:v>292.90002497020566</c:v>
                </c:pt>
                <c:pt idx="65">
                  <c:v>294.60033843436554</c:v>
                </c:pt>
                <c:pt idx="66">
                  <c:v>296.30529807133246</c:v>
                </c:pt>
                <c:pt idx="67">
                  <c:v>298.01496298723123</c:v>
                </c:pt>
                <c:pt idx="68">
                  <c:v>299.72939195990909</c:v>
                </c:pt>
                <c:pt idx="69">
                  <c:v>301.44864344788539</c:v>
                </c:pt>
                <c:pt idx="70">
                  <c:v>303.17277559915237</c:v>
                </c:pt>
                <c:pt idx="71">
                  <c:v>304.90184625983289</c:v>
                </c:pt>
                <c:pt idx="72">
                  <c:v>306.63591298269489</c:v>
                </c:pt>
                <c:pt idx="73">
                  <c:v>308.37503303552796</c:v>
                </c:pt>
                <c:pt idx="74">
                  <c:v>310.11926340937873</c:v>
                </c:pt>
                <c:pt idx="75">
                  <c:v>311.86866082665625</c:v>
                </c:pt>
                <c:pt idx="76">
                  <c:v>313.62328174909572</c:v>
                </c:pt>
                <c:pt idx="77">
                  <c:v>315.38318238559896</c:v>
                </c:pt>
                <c:pt idx="78">
                  <c:v>317.14841869993711</c:v>
                </c:pt>
                <c:pt idx="79">
                  <c:v>318.91904641833253</c:v>
                </c:pt>
                <c:pt idx="80">
                  <c:v>320.69512103691352</c:v>
                </c:pt>
                <c:pt idx="81">
                  <c:v>322.47669782904239</c:v>
                </c:pt>
                <c:pt idx="82">
                  <c:v>324.26383185252683</c:v>
                </c:pt>
                <c:pt idx="83">
                  <c:v>326.05657795670993</c:v>
                </c:pt>
                <c:pt idx="84">
                  <c:v>327.8549907894448</c:v>
                </c:pt>
                <c:pt idx="85">
                  <c:v>329.65912480395104</c:v>
                </c:pt>
                <c:pt idx="86">
                  <c:v>331.46903426556185</c:v>
                </c:pt>
                <c:pt idx="87">
                  <c:v>333.28477325835843</c:v>
                </c:pt>
                <c:pt idx="88">
                  <c:v>335.1063956916949</c:v>
                </c:pt>
                <c:pt idx="89">
                  <c:v>336.933955306619</c:v>
                </c:pt>
                <c:pt idx="90">
                  <c:v>338.76750568218341</c:v>
                </c:pt>
                <c:pt idx="91">
                  <c:v>340.60710024165968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44960"/>
        <c:axId val="105951232"/>
      </c:lineChart>
      <c:catAx>
        <c:axId val="105944960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</a:t>
                </a:r>
              </a:p>
            </c:rich>
          </c:tx>
          <c:layout>
            <c:manualLayout>
              <c:xMode val="edge"/>
              <c:yMode val="edge"/>
              <c:x val="0.46776061389272905"/>
              <c:y val="0.9644592515349248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 anchor="ctr" anchorCtr="0"/>
          <a:lstStyle/>
          <a:p>
            <a:pPr>
              <a:defRPr/>
            </a:pPr>
            <a:endParaRPr lang="en-US"/>
          </a:p>
        </c:txPr>
        <c:crossAx val="105951232"/>
        <c:crossesAt val="0"/>
        <c:auto val="1"/>
        <c:lblAlgn val="ctr"/>
        <c:lblOffset val="100"/>
        <c:tickLblSkip val="7"/>
        <c:tickMarkSkip val="7"/>
        <c:noMultiLvlLbl val="0"/>
      </c:catAx>
      <c:valAx>
        <c:axId val="105951232"/>
        <c:scaling>
          <c:orientation val="minMax"/>
          <c:min val="50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AC (mm)</a:t>
                </a:r>
              </a:p>
            </c:rich>
          </c:tx>
          <c:layout>
            <c:manualLayout>
              <c:xMode val="edge"/>
              <c:yMode val="edge"/>
              <c:x val="3.2167658432008988E-3"/>
              <c:y val="0.36916728131289483"/>
            </c:manualLayout>
          </c:layout>
          <c:overlay val="0"/>
        </c:title>
        <c:numFmt formatCode="0" sourceLinked="1"/>
        <c:majorTickMark val="out"/>
        <c:minorTickMark val="in"/>
        <c:tickLblPos val="nextTo"/>
        <c:crossAx val="105944960"/>
        <c:crossesAt val="1"/>
        <c:crossBetween val="between"/>
        <c:majorUnit val="50"/>
        <c:minorUnit val="10"/>
      </c:valAx>
    </c:plotArea>
    <c:legend>
      <c:legendPos val="r"/>
      <c:layout>
        <c:manualLayout>
          <c:xMode val="edge"/>
          <c:yMode val="edge"/>
          <c:x val="0.90891595039169726"/>
          <c:y val="0.36163498636875868"/>
          <c:w val="9.1084049608302783E-2"/>
          <c:h val="0.281172620820617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710845304642265E-2"/>
          <c:y val="4.2173848040253717E-2"/>
          <c:w val="0.82000793412273842"/>
          <c:h val="0.77406163685618046"/>
        </c:manualLayout>
      </c:layout>
      <c:lineChart>
        <c:grouping val="standard"/>
        <c:varyColors val="0"/>
        <c:ser>
          <c:idx val="6"/>
          <c:order val="0"/>
          <c:tx>
            <c:strRef>
              <c:f>FEMALE_AC_COND!$AB$9</c:f>
              <c:strCache>
                <c:ptCount val="1"/>
                <c:pt idx="0">
                  <c:v>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FEMALE_AC_COND!ACG_x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FEMALE_AC_COND!ACG_05</c:f>
              <c:numCache>
                <c:formatCode>0</c:formatCode>
                <c:ptCount val="92"/>
                <c:pt idx="0">
                  <c:v>168.48935367876811</c:v>
                </c:pt>
                <c:pt idx="1">
                  <c:v>169.88684844582332</c:v>
                </c:pt>
                <c:pt idx="2">
                  <c:v>171.28335779474901</c:v>
                </c:pt>
                <c:pt idx="3">
                  <c:v>172.67897600856173</c:v>
                </c:pt>
                <c:pt idx="4">
                  <c:v>174.07379645283646</c:v>
                </c:pt>
                <c:pt idx="5">
                  <c:v>175.46791157160592</c:v>
                </c:pt>
                <c:pt idx="6">
                  <c:v>176.86141288480741</c:v>
                </c:pt>
                <c:pt idx="7">
                  <c:v>178.25439098715296</c:v>
                </c:pt>
                <c:pt idx="8">
                  <c:v>179.64693554831405</c:v>
                </c:pt>
                <c:pt idx="9">
                  <c:v>181.0391353143111</c:v>
                </c:pt>
                <c:pt idx="10">
                  <c:v>182.43107811001389</c:v>
                </c:pt>
                <c:pt idx="11">
                  <c:v>183.82285084265672</c:v>
                </c:pt>
                <c:pt idx="12">
                  <c:v>185.214539506286</c:v>
                </c:pt>
                <c:pt idx="13">
                  <c:v>186.60622918705914</c:v>
                </c:pt>
                <c:pt idx="14">
                  <c:v>187.99800406931934</c:v>
                </c:pt>
                <c:pt idx="15">
                  <c:v>189.38994744237877</c:v>
                </c:pt>
                <c:pt idx="16">
                  <c:v>190.7821417079428</c:v>
                </c:pt>
                <c:pt idx="17">
                  <c:v>192.17466838811762</c:v>
                </c:pt>
                <c:pt idx="18">
                  <c:v>193.56760813394277</c:v>
                </c:pt>
                <c:pt idx="19">
                  <c:v>194.96104073439906</c:v>
                </c:pt>
                <c:pt idx="20">
                  <c:v>196.35504512583893</c:v>
                </c:pt>
                <c:pt idx="21">
                  <c:v>197.74969940179827</c:v>
                </c:pt>
                <c:pt idx="22">
                  <c:v>199.14508082314632</c:v>
                </c:pt>
                <c:pt idx="23">
                  <c:v>200.54126582853158</c:v>
                </c:pt>
                <c:pt idx="24">
                  <c:v>201.93833004509167</c:v>
                </c:pt>
                <c:pt idx="25">
                  <c:v>203.33634829939311</c:v>
                </c:pt>
                <c:pt idx="26">
                  <c:v>204.7353946285632</c:v>
                </c:pt>
                <c:pt idx="27">
                  <c:v>206.13554229159561</c:v>
                </c:pt>
                <c:pt idx="28">
                  <c:v>207.53686378079419</c:v>
                </c:pt>
                <c:pt idx="29">
                  <c:v>208.93943083333272</c:v>
                </c:pt>
                <c:pt idx="30">
                  <c:v>210.34331444290967</c:v>
                </c:pt>
                <c:pt idx="31">
                  <c:v>211.74858487147353</c:v>
                </c:pt>
                <c:pt idx="32">
                  <c:v>213.1553116610018</c:v>
                </c:pt>
                <c:pt idx="33">
                  <c:v>214.56356364531248</c:v>
                </c:pt>
                <c:pt idx="34">
                  <c:v>215.97340896189527</c:v>
                </c:pt>
                <c:pt idx="35">
                  <c:v>217.38491506374191</c:v>
                </c:pt>
                <c:pt idx="36">
                  <c:v>218.7981487311684</c:v>
                </c:pt>
                <c:pt idx="37">
                  <c:v>220.2131760836084</c:v>
                </c:pt>
                <c:pt idx="38">
                  <c:v>221.63006259137256</c:v>
                </c:pt>
                <c:pt idx="39">
                  <c:v>223.04887308735735</c:v>
                </c:pt>
                <c:pt idx="40">
                  <c:v>224.46967177869939</c:v>
                </c:pt>
                <c:pt idx="41">
                  <c:v>225.89252225836012</c:v>
                </c:pt>
                <c:pt idx="42">
                  <c:v>227.3174875166365</c:v>
                </c:pt>
                <c:pt idx="43">
                  <c:v>228.74462995258992</c:v>
                </c:pt>
                <c:pt idx="44">
                  <c:v>230.17401138538341</c:v>
                </c:pt>
                <c:pt idx="45">
                  <c:v>231.60569306552571</c:v>
                </c:pt>
                <c:pt idx="46">
                  <c:v>233.03973568601378</c:v>
                </c:pt>
                <c:pt idx="47">
                  <c:v>234.47619939336798</c:v>
                </c:pt>
                <c:pt idx="48">
                  <c:v>235.9151437985586</c:v>
                </c:pt>
                <c:pt idx="49">
                  <c:v>237.35662798781661</c:v>
                </c:pt>
                <c:pt idx="50">
                  <c:v>238.80071053332861</c:v>
                </c:pt>
                <c:pt idx="51">
                  <c:v>240.24744950380909</c:v>
                </c:pt>
                <c:pt idx="52">
                  <c:v>241.69690247495123</c:v>
                </c:pt>
                <c:pt idx="53">
                  <c:v>243.14912653974906</c:v>
                </c:pt>
                <c:pt idx="54">
                  <c:v>244.60417831869628</c:v>
                </c:pt>
                <c:pt idx="55">
                  <c:v>246.06211396985378</c:v>
                </c:pt>
                <c:pt idx="56">
                  <c:v>247.52298919878484</c:v>
                </c:pt>
                <c:pt idx="57">
                  <c:v>248.98685926836384</c:v>
                </c:pt>
                <c:pt idx="58">
                  <c:v>250.45377900844724</c:v>
                </c:pt>
                <c:pt idx="59">
                  <c:v>251.92380282541703</c:v>
                </c:pt>
                <c:pt idx="60">
                  <c:v>253.39698471158613</c:v>
                </c:pt>
                <c:pt idx="61">
                  <c:v>254.8733782544756</c:v>
                </c:pt>
                <c:pt idx="62">
                  <c:v>256.3530366459546</c:v>
                </c:pt>
                <c:pt idx="63">
                  <c:v>257.83601269124989</c:v>
                </c:pt>
                <c:pt idx="64">
                  <c:v>259.322358817821</c:v>
                </c:pt>
                <c:pt idx="65">
                  <c:v>260.81212708410709</c:v>
                </c:pt>
                <c:pt idx="66">
                  <c:v>262.30536918813561</c:v>
                </c:pt>
                <c:pt idx="67">
                  <c:v>263.80213647600857</c:v>
                </c:pt>
                <c:pt idx="68">
                  <c:v>265.30247995025218</c:v>
                </c:pt>
                <c:pt idx="69">
                  <c:v>266.80645027804155</c:v>
                </c:pt>
                <c:pt idx="70">
                  <c:v>268.31409779929663</c:v>
                </c:pt>
                <c:pt idx="71">
                  <c:v>269.82547253465128</c:v>
                </c:pt>
                <c:pt idx="72">
                  <c:v>271.34062419329678</c:v>
                </c:pt>
                <c:pt idx="73">
                  <c:v>272.85960218070227</c:v>
                </c:pt>
                <c:pt idx="74">
                  <c:v>274.38245560621078</c:v>
                </c:pt>
                <c:pt idx="75">
                  <c:v>275.90923329051503</c:v>
                </c:pt>
                <c:pt idx="76">
                  <c:v>277.43998377301244</c:v>
                </c:pt>
                <c:pt idx="77">
                  <c:v>278.97475531904308</c:v>
                </c:pt>
                <c:pt idx="78">
                  <c:v>280.51359592700703</c:v>
                </c:pt>
                <c:pt idx="79">
                  <c:v>282.05655333537061</c:v>
                </c:pt>
                <c:pt idx="80">
                  <c:v>283.60367502955677</c:v>
                </c:pt>
                <c:pt idx="81">
                  <c:v>285.15500824871935</c:v>
                </c:pt>
                <c:pt idx="82">
                  <c:v>286.71059999241493</c:v>
                </c:pt>
                <c:pt idx="83">
                  <c:v>288.27049702715607</c:v>
                </c:pt>
                <c:pt idx="84">
                  <c:v>289.83474589286419</c:v>
                </c:pt>
                <c:pt idx="85">
                  <c:v>291.40339290921253</c:v>
                </c:pt>
                <c:pt idx="86">
                  <c:v>292.9764841818639</c:v>
                </c:pt>
                <c:pt idx="87">
                  <c:v>294.55406560861161</c:v>
                </c:pt>
                <c:pt idx="88">
                  <c:v>296.13618288541198</c:v>
                </c:pt>
                <c:pt idx="89">
                  <c:v>297.72288151232186</c:v>
                </c:pt>
                <c:pt idx="90">
                  <c:v>299.31420679933751</c:v>
                </c:pt>
                <c:pt idx="91">
                  <c:v>300.91020387213649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FEMALE_AC_COND!$AC$9</c:f>
              <c:strCache>
                <c:ptCount val="1"/>
                <c:pt idx="0">
                  <c:v>10th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FEMALE_AC_COND!ACG_x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FEMALE_AC_COND!ACG_10</c:f>
              <c:numCache>
                <c:formatCode>0</c:formatCode>
                <c:ptCount val="92"/>
                <c:pt idx="0">
                  <c:v>170.76624446072748</c:v>
                </c:pt>
                <c:pt idx="1">
                  <c:v>172.18299481147994</c:v>
                </c:pt>
                <c:pt idx="2">
                  <c:v>173.59874930175823</c:v>
                </c:pt>
                <c:pt idx="3">
                  <c:v>175.01360348282384</c:v>
                </c:pt>
                <c:pt idx="4">
                  <c:v>176.42765197717915</c:v>
                </c:pt>
                <c:pt idx="5">
                  <c:v>177.84098847437033</c:v>
                </c:pt>
                <c:pt idx="6">
                  <c:v>179.25370572836158</c:v>
                </c:pt>
                <c:pt idx="7">
                  <c:v>180.66589555635187</c:v>
                </c:pt>
                <c:pt idx="8">
                  <c:v>182.07764883892676</c:v>
                </c:pt>
                <c:pt idx="9">
                  <c:v>183.48905552143285</c:v>
                </c:pt>
                <c:pt idx="10">
                  <c:v>184.90020461647839</c:v>
                </c:pt>
                <c:pt idx="11">
                  <c:v>186.31118420746517</c:v>
                </c:pt>
                <c:pt idx="12">
                  <c:v>187.72208145306649</c:v>
                </c:pt>
                <c:pt idx="13">
                  <c:v>189.13298259256769</c:v>
                </c:pt>
                <c:pt idx="14">
                  <c:v>190.54397295199666</c:v>
                </c:pt>
                <c:pt idx="15">
                  <c:v>191.95513695097185</c:v>
                </c:pt>
                <c:pt idx="16">
                  <c:v>193.36655811020142</c:v>
                </c:pt>
                <c:pt idx="17">
                  <c:v>194.77831905957535</c:v>
                </c:pt>
                <c:pt idx="18">
                  <c:v>196.19050154678965</c:v>
                </c:pt>
                <c:pt idx="19">
                  <c:v>197.60318644645429</c:v>
                </c:pt>
                <c:pt idx="20">
                  <c:v>199.01645376962944</c:v>
                </c:pt>
                <c:pt idx="21">
                  <c:v>200.43038267374973</c:v>
                </c:pt>
                <c:pt idx="22">
                  <c:v>201.84505147289175</c:v>
                </c:pt>
                <c:pt idx="23">
                  <c:v>203.26053764834305</c:v>
                </c:pt>
                <c:pt idx="24">
                  <c:v>204.67691785943816</c:v>
                </c:pt>
                <c:pt idx="25">
                  <c:v>206.09426795462934</c:v>
                </c:pt>
                <c:pt idx="26">
                  <c:v>207.51266298275377</c:v>
                </c:pt>
                <c:pt idx="27">
                  <c:v>208.93217720447413</c:v>
                </c:pt>
                <c:pt idx="28">
                  <c:v>210.35288410386403</c:v>
                </c:pt>
                <c:pt idx="29">
                  <c:v>211.77485640010883</c:v>
                </c:pt>
                <c:pt idx="30">
                  <c:v>213.19816605930453</c:v>
                </c:pt>
                <c:pt idx="31">
                  <c:v>214.62288430632796</c:v>
                </c:pt>
                <c:pt idx="32">
                  <c:v>216.04908163676333</c:v>
                </c:pt>
                <c:pt idx="33">
                  <c:v>217.47682782886045</c:v>
                </c:pt>
                <c:pt idx="34">
                  <c:v>218.90619195551483</c:v>
                </c:pt>
                <c:pt idx="35">
                  <c:v>220.33724239624738</c:v>
                </c:pt>
                <c:pt idx="36">
                  <c:v>221.77004684917446</c:v>
                </c:pt>
                <c:pt idx="37">
                  <c:v>223.20467234295219</c:v>
                </c:pt>
                <c:pt idx="38">
                  <c:v>224.64118524868465</c:v>
                </c:pt>
                <c:pt idx="39">
                  <c:v>226.07965129178129</c:v>
                </c:pt>
                <c:pt idx="40">
                  <c:v>227.52013556376056</c:v>
                </c:pt>
                <c:pt idx="41">
                  <c:v>228.96270253398242</c:v>
                </c:pt>
                <c:pt idx="42">
                  <c:v>230.40741606130717</c:v>
                </c:pt>
                <c:pt idx="43">
                  <c:v>231.85433940566958</c:v>
                </c:pt>
                <c:pt idx="44">
                  <c:v>233.30353523956461</c:v>
                </c:pt>
                <c:pt idx="45">
                  <c:v>234.75506565943419</c:v>
                </c:pt>
                <c:pt idx="46">
                  <c:v>236.20899219695465</c:v>
                </c:pt>
                <c:pt idx="47">
                  <c:v>237.66537583021392</c:v>
                </c:pt>
                <c:pt idx="48">
                  <c:v>239.12427699478081</c:v>
                </c:pt>
                <c:pt idx="49">
                  <c:v>240.5857555946555</c:v>
                </c:pt>
                <c:pt idx="50">
                  <c:v>242.04987101310283</c:v>
                </c:pt>
                <c:pt idx="51">
                  <c:v>243.51668212336349</c:v>
                </c:pt>
                <c:pt idx="52">
                  <c:v>244.98624729923901</c:v>
                </c:pt>
                <c:pt idx="53">
                  <c:v>246.45862442555079</c:v>
                </c:pt>
                <c:pt idx="54">
                  <c:v>247.93387090847162</c:v>
                </c:pt>
                <c:pt idx="55">
                  <c:v>249.41204368572269</c:v>
                </c:pt>
                <c:pt idx="56">
                  <c:v>250.8931992366428</c:v>
                </c:pt>
                <c:pt idx="57">
                  <c:v>252.37739359212199</c:v>
                </c:pt>
                <c:pt idx="58">
                  <c:v>253.8646823444013</c:v>
                </c:pt>
                <c:pt idx="59">
                  <c:v>255.35512065674195</c:v>
                </c:pt>
                <c:pt idx="60">
                  <c:v>256.84876327295274</c:v>
                </c:pt>
                <c:pt idx="61">
                  <c:v>258.34566452679087</c:v>
                </c:pt>
                <c:pt idx="62">
                  <c:v>259.84587835122181</c:v>
                </c:pt>
                <c:pt idx="63">
                  <c:v>261.34945828754775</c:v>
                </c:pt>
                <c:pt idx="64">
                  <c:v>262.85645749439965</c:v>
                </c:pt>
                <c:pt idx="65">
                  <c:v>264.36692875659946</c:v>
                </c:pt>
                <c:pt idx="66">
                  <c:v>265.88092449388398</c:v>
                </c:pt>
                <c:pt idx="67">
                  <c:v>267.39849676950115</c:v>
                </c:pt>
                <c:pt idx="68">
                  <c:v>268.91969729867276</c:v>
                </c:pt>
                <c:pt idx="69">
                  <c:v>270.44457745692563</c:v>
                </c:pt>
                <c:pt idx="70">
                  <c:v>271.97318828829754</c:v>
                </c:pt>
                <c:pt idx="71">
                  <c:v>273.50558051341056</c:v>
                </c:pt>
                <c:pt idx="72">
                  <c:v>275.04180453741822</c:v>
                </c:pt>
                <c:pt idx="73">
                  <c:v>276.58191045783019</c:v>
                </c:pt>
                <c:pt idx="74">
                  <c:v>278.12594807220893</c:v>
                </c:pt>
                <c:pt idx="75">
                  <c:v>279.67396688574365</c:v>
                </c:pt>
                <c:pt idx="76">
                  <c:v>281.22601611870493</c:v>
                </c:pt>
                <c:pt idx="77">
                  <c:v>282.78214471377891</c:v>
                </c:pt>
                <c:pt idx="78">
                  <c:v>284.34240134327905</c:v>
                </c:pt>
                <c:pt idx="79">
                  <c:v>285.90683441624572</c:v>
                </c:pt>
                <c:pt idx="80">
                  <c:v>287.47549208543001</c:v>
                </c:pt>
                <c:pt idx="81">
                  <c:v>289.04842225415712</c:v>
                </c:pt>
                <c:pt idx="82">
                  <c:v>290.62567258308741</c:v>
                </c:pt>
                <c:pt idx="83">
                  <c:v>292.20729049685906</c:v>
                </c:pt>
                <c:pt idx="84">
                  <c:v>293.79332319062507</c:v>
                </c:pt>
                <c:pt idx="85">
                  <c:v>295.38381763648329</c:v>
                </c:pt>
                <c:pt idx="86">
                  <c:v>296.9788205897969</c:v>
                </c:pt>
                <c:pt idx="87">
                  <c:v>298.57837859541672</c:v>
                </c:pt>
                <c:pt idx="88">
                  <c:v>300.18253799379687</c:v>
                </c:pt>
                <c:pt idx="89">
                  <c:v>301.79134492701075</c:v>
                </c:pt>
                <c:pt idx="90">
                  <c:v>303.4048453446681</c:v>
                </c:pt>
                <c:pt idx="91">
                  <c:v>305.02308500973493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FEMALE_AC_COND!$AD$9</c:f>
              <c:strCache>
                <c:ptCount val="1"/>
                <c:pt idx="0">
                  <c:v>25th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FEMALE_AC_COND!ACG_x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FEMALE_AC_COND!ACG_25</c:f>
              <c:numCache>
                <c:formatCode>0</c:formatCode>
                <c:ptCount val="92"/>
                <c:pt idx="0">
                  <c:v>174.63969903803408</c:v>
                </c:pt>
                <c:pt idx="1">
                  <c:v>176.08921829590645</c:v>
                </c:pt>
                <c:pt idx="2">
                  <c:v>177.53772401958196</c:v>
                </c:pt>
                <c:pt idx="3">
                  <c:v>178.98531391768282</c:v>
                </c:pt>
                <c:pt idx="4">
                  <c:v>180.43208475085197</c:v>
                </c:pt>
                <c:pt idx="5">
                  <c:v>181.87813232739182</c:v>
                </c:pt>
                <c:pt idx="6">
                  <c:v>183.32355150051174</c:v>
                </c:pt>
                <c:pt idx="7">
                  <c:v>184.76843616705497</c:v>
                </c:pt>
                <c:pt idx="8">
                  <c:v>186.21287926759183</c:v>
                </c:pt>
                <c:pt idx="9">
                  <c:v>187.6569727877677</c:v>
                </c:pt>
                <c:pt idx="10">
                  <c:v>189.10080776080449</c:v>
                </c:pt>
                <c:pt idx="11">
                  <c:v>190.54447427105811</c:v>
                </c:pt>
                <c:pt idx="12">
                  <c:v>191.98806145854752</c:v>
                </c:pt>
                <c:pt idx="13">
                  <c:v>193.43165752436673</c:v>
                </c:pt>
                <c:pt idx="14">
                  <c:v>194.87534973690788</c:v>
                </c:pt>
                <c:pt idx="15">
                  <c:v>196.31922443881879</c:v>
                </c:pt>
                <c:pt idx="16">
                  <c:v>197.76336705462958</c:v>
                </c:pt>
                <c:pt idx="17">
                  <c:v>199.20786209898642</c:v>
                </c:pt>
                <c:pt idx="18">
                  <c:v>200.65279318543321</c:v>
                </c:pt>
                <c:pt idx="19">
                  <c:v>202.09824303568607</c:v>
                </c:pt>
                <c:pt idx="20">
                  <c:v>203.54429348935156</c:v>
                </c:pt>
                <c:pt idx="21">
                  <c:v>204.99102551404059</c:v>
                </c:pt>
                <c:pt idx="22">
                  <c:v>206.43851921583547</c:v>
                </c:pt>
                <c:pt idx="23">
                  <c:v>207.88685385006693</c:v>
                </c:pt>
                <c:pt idx="24">
                  <c:v>209.33610783236605</c:v>
                </c:pt>
                <c:pt idx="25">
                  <c:v>210.78635874995643</c:v>
                </c:pt>
                <c:pt idx="26">
                  <c:v>212.23768337314857</c:v>
                </c:pt>
                <c:pt idx="27">
                  <c:v>213.69015766701528</c:v>
                </c:pt>
                <c:pt idx="28">
                  <c:v>215.14385680321203</c:v>
                </c:pt>
                <c:pt idx="29">
                  <c:v>216.59885517191995</c:v>
                </c:pt>
                <c:pt idx="30">
                  <c:v>218.05522639388906</c:v>
                </c:pt>
                <c:pt idx="31">
                  <c:v>219.51304333255536</c:v>
                </c:pt>
                <c:pt idx="32">
                  <c:v>220.97237810621519</c:v>
                </c:pt>
                <c:pt idx="33">
                  <c:v>222.433302100237</c:v>
                </c:pt>
                <c:pt idx="34">
                  <c:v>223.8958859792906</c:v>
                </c:pt>
                <c:pt idx="35">
                  <c:v>225.36019969958181</c:v>
                </c:pt>
                <c:pt idx="36">
                  <c:v>226.82631252107589</c:v>
                </c:pt>
                <c:pt idx="37">
                  <c:v>228.29429301969449</c:v>
                </c:pt>
                <c:pt idx="38">
                  <c:v>229.76420909947913</c:v>
                </c:pt>
                <c:pt idx="39">
                  <c:v>231.23612800470062</c:v>
                </c:pt>
                <c:pt idx="40">
                  <c:v>232.71011633191708</c:v>
                </c:pt>
                <c:pt idx="41">
                  <c:v>234.18624004195624</c:v>
                </c:pt>
                <c:pt idx="42">
                  <c:v>235.66456447182622</c:v>
                </c:pt>
                <c:pt idx="43">
                  <c:v>237.1451543465399</c:v>
                </c:pt>
                <c:pt idx="44">
                  <c:v>238.62807379084654</c:v>
                </c:pt>
                <c:pt idx="45">
                  <c:v>240.11338634086678</c:v>
                </c:pt>
                <c:pt idx="46">
                  <c:v>241.6011549556242</c:v>
                </c:pt>
                <c:pt idx="47">
                  <c:v>243.09144202846505</c:v>
                </c:pt>
                <c:pt idx="48">
                  <c:v>244.58430939836754</c:v>
                </c:pt>
                <c:pt idx="49">
                  <c:v>246.07981836113251</c:v>
                </c:pt>
                <c:pt idx="50">
                  <c:v>247.57802968045138</c:v>
                </c:pt>
                <c:pt idx="51">
                  <c:v>249.07900359885176</c:v>
                </c:pt>
                <c:pt idx="52">
                  <c:v>250.58279984851436</c:v>
                </c:pt>
                <c:pt idx="53">
                  <c:v>252.08947766196098</c:v>
                </c:pt>
                <c:pt idx="54">
                  <c:v>253.59909578261107</c:v>
                </c:pt>
                <c:pt idx="55">
                  <c:v>255.11171247520545</c:v>
                </c:pt>
                <c:pt idx="56">
                  <c:v>256.62738553609347</c:v>
                </c:pt>
                <c:pt idx="57">
                  <c:v>258.14617230338825</c:v>
                </c:pt>
                <c:pt idx="58">
                  <c:v>259.66812966698024</c:v>
                </c:pt>
                <c:pt idx="59">
                  <c:v>261.19331407841975</c:v>
                </c:pt>
                <c:pt idx="60">
                  <c:v>262.72178156065587</c:v>
                </c:pt>
                <c:pt idx="61">
                  <c:v>264.25358771764394</c:v>
                </c:pt>
                <c:pt idx="62">
                  <c:v>265.78878774381059</c:v>
                </c:pt>
                <c:pt idx="63">
                  <c:v>267.32743643338375</c:v>
                </c:pt>
                <c:pt idx="64">
                  <c:v>268.86958818958448</c:v>
                </c:pt>
                <c:pt idx="65">
                  <c:v>270.41529703368525</c:v>
                </c:pt>
                <c:pt idx="66">
                  <c:v>271.96461661392755</c:v>
                </c:pt>
                <c:pt idx="67">
                  <c:v>273.51760021430954</c:v>
                </c:pt>
                <c:pt idx="68">
                  <c:v>275.07430076323635</c:v>
                </c:pt>
                <c:pt idx="69">
                  <c:v>276.63477084203657</c:v>
                </c:pt>
                <c:pt idx="70">
                  <c:v>278.19906269335166</c:v>
                </c:pt>
                <c:pt idx="71">
                  <c:v>279.7672282293874</c:v>
                </c:pt>
                <c:pt idx="72">
                  <c:v>281.33931904004078</c:v>
                </c:pt>
                <c:pt idx="73">
                  <c:v>282.91538640089732</c:v>
                </c:pt>
                <c:pt idx="74">
                  <c:v>284.4954812810999</c:v>
                </c:pt>
                <c:pt idx="75">
                  <c:v>286.07965435109293</c:v>
                </c:pt>
                <c:pt idx="76">
                  <c:v>287.66795599024329</c:v>
                </c:pt>
                <c:pt idx="77">
                  <c:v>289.26043629433696</c:v>
                </c:pt>
                <c:pt idx="78">
                  <c:v>290.85714508295547</c:v>
                </c:pt>
                <c:pt idx="79">
                  <c:v>292.45813190673209</c:v>
                </c:pt>
                <c:pt idx="80">
                  <c:v>294.06344605449237</c:v>
                </c:pt>
                <c:pt idx="81">
                  <c:v>295.67313656027324</c:v>
                </c:pt>
                <c:pt idx="82">
                  <c:v>297.2872522102341</c:v>
                </c:pt>
                <c:pt idx="83">
                  <c:v>298.90584154944975</c:v>
                </c:pt>
                <c:pt idx="84">
                  <c:v>300.52895288859338</c:v>
                </c:pt>
                <c:pt idx="85">
                  <c:v>302.15663431051235</c:v>
                </c:pt>
                <c:pt idx="86">
                  <c:v>303.78893367669059</c:v>
                </c:pt>
                <c:pt idx="87">
                  <c:v>305.42589863361007</c:v>
                </c:pt>
                <c:pt idx="88">
                  <c:v>307.06757661900622</c:v>
                </c:pt>
                <c:pt idx="89">
                  <c:v>308.71401486801739</c:v>
                </c:pt>
                <c:pt idx="90">
                  <c:v>310.36526041923685</c:v>
                </c:pt>
                <c:pt idx="91">
                  <c:v>312.02136012066381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FEMALE_AC_COND!$AE$9</c:f>
              <c:strCache>
                <c:ptCount val="1"/>
                <c:pt idx="0">
                  <c:v>50th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FEMALE_AC_COND!ACG_x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FEMALE_AC_COND!ACG_50</c:f>
              <c:numCache>
                <c:formatCode>0</c:formatCode>
                <c:ptCount val="92"/>
                <c:pt idx="0">
                  <c:v>179.04651506081825</c:v>
                </c:pt>
                <c:pt idx="1">
                  <c:v>180.53333226358092</c:v>
                </c:pt>
                <c:pt idx="2">
                  <c:v>182.0191159612516</c:v>
                </c:pt>
                <c:pt idx="3">
                  <c:v>183.50396631660124</c:v>
                </c:pt>
                <c:pt idx="4">
                  <c:v>184.98798252260553</c:v>
                </c:pt>
                <c:pt idx="5">
                  <c:v>186.47126279789367</c:v>
                </c:pt>
                <c:pt idx="6">
                  <c:v>187.95390438385155</c:v>
                </c:pt>
                <c:pt idx="7">
                  <c:v>189.43600354324312</c:v>
                </c:pt>
                <c:pt idx="8">
                  <c:v>190.91765556023719</c:v>
                </c:pt>
                <c:pt idx="9">
                  <c:v>192.39895474172218</c:v>
                </c:pt>
                <c:pt idx="10">
                  <c:v>193.87999441980702</c:v>
                </c:pt>
                <c:pt idx="11">
                  <c:v>195.360866955408</c:v>
                </c:pt>
                <c:pt idx="12">
                  <c:v>196.84166374283231</c:v>
                </c:pt>
                <c:pt idx="13">
                  <c:v>198.32247521527219</c:v>
                </c:pt>
                <c:pt idx="14">
                  <c:v>199.80339085112985</c:v>
                </c:pt>
                <c:pt idx="15">
                  <c:v>201.2844991811005</c:v>
                </c:pt>
                <c:pt idx="16">
                  <c:v>202.76588779594132</c:v>
                </c:pt>
                <c:pt idx="17">
                  <c:v>204.24764335486691</c:v>
                </c:pt>
                <c:pt idx="18">
                  <c:v>205.72985159450607</c:v>
                </c:pt>
                <c:pt idx="19">
                  <c:v>207.21259733836891</c:v>
                </c:pt>
                <c:pt idx="20">
                  <c:v>208.69596450676741</c:v>
                </c:pt>
                <c:pt idx="21">
                  <c:v>210.18003612714611</c:v>
                </c:pt>
                <c:pt idx="22">
                  <c:v>211.66489434477518</c:v>
                </c:pt>
                <c:pt idx="23">
                  <c:v>213.15062043376281</c:v>
                </c:pt>
                <c:pt idx="24">
                  <c:v>214.63729480835158</c:v>
                </c:pt>
                <c:pt idx="25">
                  <c:v>216.12499703446247</c:v>
                </c:pt>
                <c:pt idx="26">
                  <c:v>217.61380584144786</c:v>
                </c:pt>
                <c:pt idx="27">
                  <c:v>219.10379913403014</c:v>
                </c:pt>
                <c:pt idx="28">
                  <c:v>220.59505400439247</c:v>
                </c:pt>
                <c:pt idx="29">
                  <c:v>222.08764674439462</c:v>
                </c:pt>
                <c:pt idx="30">
                  <c:v>223.58165285789366</c:v>
                </c:pt>
                <c:pt idx="31">
                  <c:v>225.07714707314108</c:v>
                </c:pt>
                <c:pt idx="32">
                  <c:v>226.57420335524085</c:v>
                </c:pt>
                <c:pt idx="33">
                  <c:v>228.07289491864458</c:v>
                </c:pt>
                <c:pt idx="34">
                  <c:v>229.57329423966854</c:v>
                </c:pt>
                <c:pt idx="35">
                  <c:v>231.07547306901472</c:v>
                </c:pt>
                <c:pt idx="36">
                  <c:v>232.57950244428267</c:v>
                </c:pt>
                <c:pt idx="37">
                  <c:v>234.08545270245517</c:v>
                </c:pt>
                <c:pt idx="38">
                  <c:v>235.5933934923487</c:v>
                </c:pt>
                <c:pt idx="39">
                  <c:v>237.10339378701218</c:v>
                </c:pt>
                <c:pt idx="40">
                  <c:v>238.61552189607065</c:v>
                </c:pt>
                <c:pt idx="41">
                  <c:v>240.12984547799525</c:v>
                </c:pt>
                <c:pt idx="42">
                  <c:v>241.64643155229763</c:v>
                </c:pt>
                <c:pt idx="43">
                  <c:v>243.16534651163818</c:v>
                </c:pt>
                <c:pt idx="44">
                  <c:v>244.68665613384005</c:v>
                </c:pt>
                <c:pt idx="45">
                  <c:v>246.21042559380354</c:v>
                </c:pt>
                <c:pt idx="46">
                  <c:v>247.73671947531554</c:v>
                </c:pt>
                <c:pt idx="47">
                  <c:v>249.26560178274568</c:v>
                </c:pt>
                <c:pt idx="48">
                  <c:v>250.79713595262876</c:v>
                </c:pt>
                <c:pt idx="49">
                  <c:v>252.33138486512624</c:v>
                </c:pt>
                <c:pt idx="50">
                  <c:v>253.86841085536312</c:v>
                </c:pt>
                <c:pt idx="51">
                  <c:v>255.4082757246394</c:v>
                </c:pt>
                <c:pt idx="52">
                  <c:v>256.95104075151022</c:v>
                </c:pt>
                <c:pt idx="53">
                  <c:v>258.49676670273345</c:v>
                </c:pt>
                <c:pt idx="54">
                  <c:v>260.04551384408495</c:v>
                </c:pt>
                <c:pt idx="55">
                  <c:v>261.5973419510355</c:v>
                </c:pt>
                <c:pt idx="56">
                  <c:v>263.15231031929062</c:v>
                </c:pt>
                <c:pt idx="57">
                  <c:v>264.71047777519328</c:v>
                </c:pt>
                <c:pt idx="58">
                  <c:v>266.27190268598372</c:v>
                </c:pt>
                <c:pt idx="59">
                  <c:v>267.83664296992373</c:v>
                </c:pt>
                <c:pt idx="60">
                  <c:v>269.40475610627499</c:v>
                </c:pt>
                <c:pt idx="61">
                  <c:v>270.97629914514255</c:v>
                </c:pt>
                <c:pt idx="62">
                  <c:v>272.55132871717211</c:v>
                </c:pt>
                <c:pt idx="63">
                  <c:v>274.12990104311109</c:v>
                </c:pt>
                <c:pt idx="64">
                  <c:v>275.71207194322568</c:v>
                </c:pt>
                <c:pt idx="65">
                  <c:v>277.29789684658346</c:v>
                </c:pt>
                <c:pt idx="66">
                  <c:v>278.88743080019049</c:v>
                </c:pt>
                <c:pt idx="67">
                  <c:v>280.48072847799665</c:v>
                </c:pt>
                <c:pt idx="68">
                  <c:v>282.07784418975876</c:v>
                </c:pt>
                <c:pt idx="69">
                  <c:v>283.67883188977004</c:v>
                </c:pt>
                <c:pt idx="70">
                  <c:v>285.28374518545411</c:v>
                </c:pt>
                <c:pt idx="71">
                  <c:v>286.89263734582448</c:v>
                </c:pt>
                <c:pt idx="72">
                  <c:v>288.50556130981033</c:v>
                </c:pt>
                <c:pt idx="73">
                  <c:v>290.12256969445338</c:v>
                </c:pt>
                <c:pt idx="74">
                  <c:v>291.74371480297225</c:v>
                </c:pt>
                <c:pt idx="75">
                  <c:v>293.36904863269945</c:v>
                </c:pt>
                <c:pt idx="76">
                  <c:v>294.99862288289052</c:v>
                </c:pt>
                <c:pt idx="77">
                  <c:v>296.63248896240947</c:v>
                </c:pt>
                <c:pt idx="78">
                  <c:v>298.27069799728673</c:v>
                </c:pt>
                <c:pt idx="79">
                  <c:v>299.9133008381578</c:v>
                </c:pt>
                <c:pt idx="80">
                  <c:v>301.56034806758129</c:v>
                </c:pt>
                <c:pt idx="81">
                  <c:v>303.21189000723308</c:v>
                </c:pt>
                <c:pt idx="82">
                  <c:v>304.8679767249908</c:v>
                </c:pt>
                <c:pt idx="83">
                  <c:v>306.52865804189508</c:v>
                </c:pt>
                <c:pt idx="84">
                  <c:v>308.19398353900181</c:v>
                </c:pt>
                <c:pt idx="85">
                  <c:v>309.86400256411997</c:v>
                </c:pt>
                <c:pt idx="86">
                  <c:v>311.53876423843752</c:v>
                </c:pt>
                <c:pt idx="87">
                  <c:v>313.21831746304269</c:v>
                </c:pt>
                <c:pt idx="88">
                  <c:v>314.90271092533413</c:v>
                </c:pt>
                <c:pt idx="89">
                  <c:v>316.59199310532625</c:v>
                </c:pt>
                <c:pt idx="90">
                  <c:v>318.28621228185324</c:v>
                </c:pt>
                <c:pt idx="91">
                  <c:v>319.98541653866863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FEMALE_AC_COND!$AF$9</c:f>
              <c:strCache>
                <c:ptCount val="1"/>
                <c:pt idx="0">
                  <c:v>75th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FEMALE_AC_COND!ACG_x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FEMALE_AC_COND!ACG_75</c:f>
              <c:numCache>
                <c:formatCode>0</c:formatCode>
                <c:ptCount val="92"/>
                <c:pt idx="0">
                  <c:v>183.56453161570161</c:v>
                </c:pt>
                <c:pt idx="1">
                  <c:v>185.08960613036115</c:v>
                </c:pt>
                <c:pt idx="2">
                  <c:v>186.61362681241366</c:v>
                </c:pt>
                <c:pt idx="3">
                  <c:v>188.13669634041153</c:v>
                </c:pt>
                <c:pt idx="4">
                  <c:v>189.65891640079954</c:v>
                </c:pt>
                <c:pt idx="5">
                  <c:v>191.18038768316703</c:v>
                </c:pt>
                <c:pt idx="6">
                  <c:v>192.70120987720117</c:v>
                </c:pt>
                <c:pt idx="7">
                  <c:v>194.22148167119818</c:v>
                </c:pt>
                <c:pt idx="8">
                  <c:v>195.74130075202044</c:v>
                </c:pt>
                <c:pt idx="9">
                  <c:v>197.26076380637542</c:v>
                </c:pt>
                <c:pt idx="10">
                  <c:v>198.77996652331424</c:v>
                </c:pt>
                <c:pt idx="11">
                  <c:v>200.29900359784745</c:v>
                </c:pt>
                <c:pt idx="12">
                  <c:v>201.81796873558264</c:v>
                </c:pt>
                <c:pt idx="13">
                  <c:v>203.33695465830149</c:v>
                </c:pt>
                <c:pt idx="14">
                  <c:v>204.85605311038756</c:v>
                </c:pt>
                <c:pt idx="15">
                  <c:v>206.3753548660373</c:v>
                </c:pt>
                <c:pt idx="16">
                  <c:v>207.89494973717277</c:v>
                </c:pt>
                <c:pt idx="17">
                  <c:v>209.41492658200247</c:v>
                </c:pt>
                <c:pt idx="18">
                  <c:v>210.93537331415598</c:v>
                </c:pt>
                <c:pt idx="19">
                  <c:v>212.45637691234791</c:v>
                </c:pt>
                <c:pt idx="20">
                  <c:v>213.97802343050438</c:v>
                </c:pt>
                <c:pt idx="21">
                  <c:v>215.50039800831524</c:v>
                </c:pt>
                <c:pt idx="22">
                  <c:v>217.02358488215785</c:v>
                </c:pt>
                <c:pt idx="23">
                  <c:v>218.54766739634985</c:v>
                </c:pt>
                <c:pt idx="24">
                  <c:v>220.07272801469531</c:v>
                </c:pt>
                <c:pt idx="25">
                  <c:v>221.59884833228597</c:v>
                </c:pt>
                <c:pt idx="26">
                  <c:v>223.1261090875185</c:v>
                </c:pt>
                <c:pt idx="27">
                  <c:v>224.65459017430263</c:v>
                </c:pt>
                <c:pt idx="28">
                  <c:v>226.18437065442768</c:v>
                </c:pt>
                <c:pt idx="29">
                  <c:v>227.71552877005826</c:v>
                </c:pt>
                <c:pt idx="30">
                  <c:v>229.24814195633786</c:v>
                </c:pt>
                <c:pt idx="31">
                  <c:v>230.78228685407313</c:v>
                </c:pt>
                <c:pt idx="32">
                  <c:v>232.31803932248192</c:v>
                </c:pt>
                <c:pt idx="33">
                  <c:v>233.85547445197807</c:v>
                </c:pt>
                <c:pt idx="34">
                  <c:v>235.39466657698355</c:v>
                </c:pt>
                <c:pt idx="35">
                  <c:v>236.93568928874194</c:v>
                </c:pt>
                <c:pt idx="36">
                  <c:v>238.47861544812591</c:v>
                </c:pt>
                <c:pt idx="37">
                  <c:v>240.02351719841823</c:v>
                </c:pt>
                <c:pt idx="38">
                  <c:v>241.57046597805595</c:v>
                </c:pt>
                <c:pt idx="39">
                  <c:v>243.11953253332524</c:v>
                </c:pt>
                <c:pt idx="40">
                  <c:v>244.67078693099771</c:v>
                </c:pt>
                <c:pt idx="41">
                  <c:v>246.2242985708948</c:v>
                </c:pt>
                <c:pt idx="42">
                  <c:v>247.78013619837259</c:v>
                </c:pt>
                <c:pt idx="43">
                  <c:v>249.33836791672061</c:v>
                </c:pt>
                <c:pt idx="44">
                  <c:v>250.89906119946508</c:v>
                </c:pt>
                <c:pt idx="45">
                  <c:v>252.46228290256948</c:v>
                </c:pt>
                <c:pt idx="46">
                  <c:v>254.02809927652825</c:v>
                </c:pt>
                <c:pt idx="47">
                  <c:v>255.59657597834632</c:v>
                </c:pt>
                <c:pt idx="48">
                  <c:v>257.16777808340134</c:v>
                </c:pt>
                <c:pt idx="49">
                  <c:v>258.74177009718204</c:v>
                </c:pt>
                <c:pt idx="50">
                  <c:v>260.31861596690106</c:v>
                </c:pt>
                <c:pt idx="51">
                  <c:v>261.89837909297847</c:v>
                </c:pt>
                <c:pt idx="52">
                  <c:v>263.48112234039161</c:v>
                </c:pt>
                <c:pt idx="53">
                  <c:v>265.06690804988841</c:v>
                </c:pt>
                <c:pt idx="54">
                  <c:v>266.65579804906798</c:v>
                </c:pt>
                <c:pt idx="55">
                  <c:v>268.2478536633165</c:v>
                </c:pt>
                <c:pt idx="56">
                  <c:v>269.84313572660648</c:v>
                </c:pt>
                <c:pt idx="57">
                  <c:v>271.44170459215201</c:v>
                </c:pt>
                <c:pt idx="58">
                  <c:v>273.04362014292201</c:v>
                </c:pt>
                <c:pt idx="59">
                  <c:v>274.64894180201145</c:v>
                </c:pt>
                <c:pt idx="60">
                  <c:v>276.25772854286487</c:v>
                </c:pt>
                <c:pt idx="61">
                  <c:v>277.87003889936227</c:v>
                </c:pt>
                <c:pt idx="62">
                  <c:v>279.48593097575412</c:v>
                </c:pt>
                <c:pt idx="63">
                  <c:v>281.10546245645855</c:v>
                </c:pt>
                <c:pt idx="64">
                  <c:v>282.72869061571032</c:v>
                </c:pt>
                <c:pt idx="65">
                  <c:v>284.35567232707194</c:v>
                </c:pt>
                <c:pt idx="66">
                  <c:v>285.98646407279716</c:v>
                </c:pt>
                <c:pt idx="67">
                  <c:v>287.62112195305798</c:v>
                </c:pt>
                <c:pt idx="68">
                  <c:v>289.25970169502676</c:v>
                </c:pt>
                <c:pt idx="69">
                  <c:v>290.90225866182351</c:v>
                </c:pt>
                <c:pt idx="70">
                  <c:v>292.54884786131981</c:v>
                </c:pt>
                <c:pt idx="71">
                  <c:v>294.19952395481107</c:v>
                </c:pt>
                <c:pt idx="72">
                  <c:v>295.85434126554662</c:v>
                </c:pt>
                <c:pt idx="73">
                  <c:v>297.51335378713071</c:v>
                </c:pt>
                <c:pt idx="74">
                  <c:v>299.1766151917875</c:v>
                </c:pt>
                <c:pt idx="75">
                  <c:v>300.84417883849545</c:v>
                </c:pt>
                <c:pt idx="76">
                  <c:v>302.51609778098964</c:v>
                </c:pt>
                <c:pt idx="77">
                  <c:v>304.19242477564029</c:v>
                </c:pt>
                <c:pt idx="78">
                  <c:v>305.87321228919706</c:v>
                </c:pt>
                <c:pt idx="79">
                  <c:v>307.55851250641467</c:v>
                </c:pt>
                <c:pt idx="80">
                  <c:v>309.24837733755282</c:v>
                </c:pt>
                <c:pt idx="81">
                  <c:v>310.94285842574971</c:v>
                </c:pt>
                <c:pt idx="82">
                  <c:v>312.64200715428427</c:v>
                </c:pt>
                <c:pt idx="83">
                  <c:v>314.34587465371004</c:v>
                </c:pt>
                <c:pt idx="84">
                  <c:v>316.05451180888076</c:v>
                </c:pt>
                <c:pt idx="85">
                  <c:v>317.76796926585456</c:v>
                </c:pt>
                <c:pt idx="86">
                  <c:v>319.48629743868713</c:v>
                </c:pt>
                <c:pt idx="87">
                  <c:v>321.20954651611703</c:v>
                </c:pt>
                <c:pt idx="88">
                  <c:v>322.93776646813421</c:v>
                </c:pt>
                <c:pt idx="89">
                  <c:v>324.67100705244582</c:v>
                </c:pt>
                <c:pt idx="90">
                  <c:v>326.40931782083504</c:v>
                </c:pt>
                <c:pt idx="91">
                  <c:v>328.15274812541389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FEMALE_AC_COND!$AG$9</c:f>
              <c:strCache>
                <c:ptCount val="1"/>
                <c:pt idx="0">
                  <c:v>90th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FEMALE_AC_COND!ACG_x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FEMALE_AC_COND!ACG_90</c:f>
              <c:numCache>
                <c:formatCode>0</c:formatCode>
                <c:ptCount val="92"/>
                <c:pt idx="0">
                  <c:v>187.72828703155315</c:v>
                </c:pt>
                <c:pt idx="1">
                  <c:v>189.28863500067013</c:v>
                </c:pt>
                <c:pt idx="2">
                  <c:v>190.8479105326135</c:v>
                </c:pt>
                <c:pt idx="3">
                  <c:v>192.40621862419468</c:v>
                </c:pt>
                <c:pt idx="4">
                  <c:v>193.96366325960187</c:v>
                </c:pt>
                <c:pt idx="5">
                  <c:v>195.52034740547029</c:v>
                </c:pt>
                <c:pt idx="6">
                  <c:v>197.07637300769406</c:v>
                </c:pt>
                <c:pt idx="7">
                  <c:v>198.63184098983609</c:v>
                </c:pt>
                <c:pt idx="8">
                  <c:v>200.18685125301738</c:v>
                </c:pt>
                <c:pt idx="9">
                  <c:v>201.74150267716306</c:v>
                </c:pt>
                <c:pt idx="10">
                  <c:v>203.29589312349745</c:v>
                </c:pt>
                <c:pt idx="11">
                  <c:v>204.85011943818336</c:v>
                </c:pt>
                <c:pt idx="12">
                  <c:v>206.40427745701052</c:v>
                </c:pt>
                <c:pt idx="13">
                  <c:v>207.9584620110457</c:v>
                </c:pt>
                <c:pt idx="14">
                  <c:v>209.51276693315648</c:v>
                </c:pt>
                <c:pt idx="15">
                  <c:v>211.06728506533634</c:v>
                </c:pt>
                <c:pt idx="16">
                  <c:v>212.62210826675113</c:v>
                </c:pt>
                <c:pt idx="17">
                  <c:v>214.177327422449</c:v>
                </c:pt>
                <c:pt idx="18">
                  <c:v>215.7330324526614</c:v>
                </c:pt>
                <c:pt idx="19">
                  <c:v>217.2893123226427</c:v>
                </c:pt>
                <c:pt idx="20">
                  <c:v>218.84625505299005</c:v>
                </c:pt>
                <c:pt idx="21">
                  <c:v>220.4039477303962</c:v>
                </c:pt>
                <c:pt idx="22">
                  <c:v>221.96247651878576</c:v>
                </c:pt>
                <c:pt idx="23">
                  <c:v>223.52192667078867</c:v>
                </c:pt>
                <c:pt idx="24">
                  <c:v>225.08238253951635</c:v>
                </c:pt>
                <c:pt idx="25">
                  <c:v>226.64392759059848</c:v>
                </c:pt>
                <c:pt idx="26">
                  <c:v>228.20664441444262</c:v>
                </c:pt>
                <c:pt idx="27">
                  <c:v>229.77061473869236</c:v>
                </c:pt>
                <c:pt idx="28">
                  <c:v>231.33591944084466</c:v>
                </c:pt>
                <c:pt idx="29">
                  <c:v>232.90263856100373</c:v>
                </c:pt>
                <c:pt idx="30">
                  <c:v>234.47085131474574</c:v>
                </c:pt>
                <c:pt idx="31">
                  <c:v>236.04063610606653</c:v>
                </c:pt>
                <c:pt idx="32">
                  <c:v>237.6120705403944</c:v>
                </c:pt>
                <c:pt idx="33">
                  <c:v>239.18523143764605</c:v>
                </c:pt>
                <c:pt idx="34">
                  <c:v>240.76019484530477</c:v>
                </c:pt>
                <c:pt idx="35">
                  <c:v>242.3370360515066</c:v>
                </c:pt>
                <c:pt idx="36">
                  <c:v>243.9158295981189</c:v>
                </c:pt>
                <c:pt idx="37">
                  <c:v>245.49664929379148</c:v>
                </c:pt>
                <c:pt idx="38">
                  <c:v>247.07956822697386</c:v>
                </c:pt>
                <c:pt idx="39">
                  <c:v>248.66465877887998</c:v>
                </c:pt>
                <c:pt idx="40">
                  <c:v>250.25199263639666</c:v>
                </c:pt>
                <c:pt idx="41">
                  <c:v>251.8416408049153</c:v>
                </c:pt>
                <c:pt idx="42">
                  <c:v>253.43367362108677</c:v>
                </c:pt>
                <c:pt idx="43">
                  <c:v>255.02816076548774</c:v>
                </c:pt>
                <c:pt idx="44">
                  <c:v>256.62517127518777</c:v>
                </c:pt>
                <c:pt idx="45">
                  <c:v>258.22477355621538</c:v>
                </c:pt>
                <c:pt idx="46">
                  <c:v>259.82703539591347</c:v>
                </c:pt>
                <c:pt idx="47">
                  <c:v>261.43202397517871</c:v>
                </c:pt>
                <c:pt idx="48">
                  <c:v>263.03980588058073</c:v>
                </c:pt>
                <c:pt idx="49">
                  <c:v>264.65044711635824</c:v>
                </c:pt>
                <c:pt idx="50">
                  <c:v>266.26401311628314</c:v>
                </c:pt>
                <c:pt idx="51">
                  <c:v>267.88056875539536</c:v>
                </c:pt>
                <c:pt idx="52">
                  <c:v>269.50017836160129</c:v>
                </c:pt>
                <c:pt idx="53">
                  <c:v>271.12290572713266</c:v>
                </c:pt>
                <c:pt idx="54">
                  <c:v>272.74881411986848</c:v>
                </c:pt>
                <c:pt idx="55">
                  <c:v>274.37796629451367</c:v>
                </c:pt>
                <c:pt idx="56">
                  <c:v>276.01042450363258</c:v>
                </c:pt>
                <c:pt idx="57">
                  <c:v>277.64625050854153</c:v>
                </c:pt>
                <c:pt idx="58">
                  <c:v>279.28550559005163</c:v>
                </c:pt>
                <c:pt idx="59">
                  <c:v>280.9282505590686</c:v>
                </c:pt>
                <c:pt idx="60">
                  <c:v>282.57454576704356</c:v>
                </c:pt>
                <c:pt idx="61">
                  <c:v>284.22445111628014</c:v>
                </c:pt>
                <c:pt idx="62">
                  <c:v>285.8780260700899</c:v>
                </c:pt>
                <c:pt idx="63">
                  <c:v>287.53532966280625</c:v>
                </c:pt>
                <c:pt idx="64">
                  <c:v>289.19642050964666</c:v>
                </c:pt>
                <c:pt idx="65">
                  <c:v>290.86135681643538</c:v>
                </c:pt>
                <c:pt idx="66">
                  <c:v>292.53019638917402</c:v>
                </c:pt>
                <c:pt idx="67">
                  <c:v>294.20299664347453</c:v>
                </c:pt>
                <c:pt idx="68">
                  <c:v>295.87981461384209</c:v>
                </c:pt>
                <c:pt idx="69">
                  <c:v>297.56070696282177</c:v>
                </c:pt>
                <c:pt idx="70">
                  <c:v>299.24572998999929</c:v>
                </c:pt>
                <c:pt idx="71">
                  <c:v>300.93493964086429</c:v>
                </c:pt>
                <c:pt idx="72">
                  <c:v>302.62839151553379</c:v>
                </c:pt>
                <c:pt idx="73">
                  <c:v>304.3261408773381</c:v>
                </c:pt>
                <c:pt idx="74">
                  <c:v>306.02824266127101</c:v>
                </c:pt>
                <c:pt idx="75">
                  <c:v>307.73475148230659</c:v>
                </c:pt>
                <c:pt idx="76">
                  <c:v>309.44572164358055</c:v>
                </c:pt>
                <c:pt idx="77">
                  <c:v>311.16120714444287</c:v>
                </c:pt>
                <c:pt idx="78">
                  <c:v>312.88126168837914</c:v>
                </c:pt>
                <c:pt idx="79">
                  <c:v>314.60593869080429</c:v>
                </c:pt>
                <c:pt idx="80">
                  <c:v>316.33529128673081</c:v>
                </c:pt>
                <c:pt idx="81">
                  <c:v>318.06937233830956</c:v>
                </c:pt>
                <c:pt idx="82">
                  <c:v>319.80823444225319</c:v>
                </c:pt>
                <c:pt idx="83">
                  <c:v>321.55192993713143</c:v>
                </c:pt>
                <c:pt idx="84">
                  <c:v>323.30051091055373</c:v>
                </c:pt>
                <c:pt idx="85">
                  <c:v>325.0540292062293</c:v>
                </c:pt>
                <c:pt idx="86">
                  <c:v>326.81253643091367</c:v>
                </c:pt>
                <c:pt idx="87">
                  <c:v>328.57608396124289</c:v>
                </c:pt>
                <c:pt idx="88">
                  <c:v>330.34472295045254</c:v>
                </c:pt>
                <c:pt idx="89">
                  <c:v>332.11850433498682</c:v>
                </c:pt>
                <c:pt idx="90">
                  <c:v>333.8974788410024</c:v>
                </c:pt>
                <c:pt idx="91">
                  <c:v>335.68169699076191</c:v>
                </c:pt>
              </c:numCache>
            </c:numRef>
          </c:val>
          <c:smooth val="0"/>
        </c:ser>
        <c:ser>
          <c:idx val="5"/>
          <c:order val="6"/>
          <c:tx>
            <c:strRef>
              <c:f>FEMALE_AC_COND!$AH$9</c:f>
              <c:strCache>
                <c:ptCount val="1"/>
                <c:pt idx="0">
                  <c:v>95th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FEMALE_AC_COND!ACG_x</c:f>
              <c:strCache>
                <c:ptCount val="92"/>
                <c:pt idx="0">
                  <c:v>23week+0day</c:v>
                </c:pt>
                <c:pt idx="1">
                  <c:v>23week+1day</c:v>
                </c:pt>
                <c:pt idx="2">
                  <c:v>23week+2day</c:v>
                </c:pt>
                <c:pt idx="3">
                  <c:v>23week+3day</c:v>
                </c:pt>
                <c:pt idx="4">
                  <c:v>23week+4day</c:v>
                </c:pt>
                <c:pt idx="5">
                  <c:v>23week+5day</c:v>
                </c:pt>
                <c:pt idx="6">
                  <c:v>23week+6day</c:v>
                </c:pt>
                <c:pt idx="7">
                  <c:v>24week+0day</c:v>
                </c:pt>
                <c:pt idx="8">
                  <c:v>24week+1day</c:v>
                </c:pt>
                <c:pt idx="9">
                  <c:v>24week+2day</c:v>
                </c:pt>
                <c:pt idx="10">
                  <c:v>24week+3day</c:v>
                </c:pt>
                <c:pt idx="11">
                  <c:v>24week+4day</c:v>
                </c:pt>
                <c:pt idx="12">
                  <c:v>24week+5day</c:v>
                </c:pt>
                <c:pt idx="13">
                  <c:v>24week+6day</c:v>
                </c:pt>
                <c:pt idx="14">
                  <c:v>25week+0day</c:v>
                </c:pt>
                <c:pt idx="15">
                  <c:v>25week+1day</c:v>
                </c:pt>
                <c:pt idx="16">
                  <c:v>25week+2day</c:v>
                </c:pt>
                <c:pt idx="17">
                  <c:v>25week+3day</c:v>
                </c:pt>
                <c:pt idx="18">
                  <c:v>25week+4day</c:v>
                </c:pt>
                <c:pt idx="19">
                  <c:v>25week+5day</c:v>
                </c:pt>
                <c:pt idx="20">
                  <c:v>25week+6day</c:v>
                </c:pt>
                <c:pt idx="21">
                  <c:v>26week+0day</c:v>
                </c:pt>
                <c:pt idx="22">
                  <c:v>26week+1day</c:v>
                </c:pt>
                <c:pt idx="23">
                  <c:v>26week+2day</c:v>
                </c:pt>
                <c:pt idx="24">
                  <c:v>26week+3day</c:v>
                </c:pt>
                <c:pt idx="25">
                  <c:v>26week+4day</c:v>
                </c:pt>
                <c:pt idx="26">
                  <c:v>26week+5day</c:v>
                </c:pt>
                <c:pt idx="27">
                  <c:v>26week+6day</c:v>
                </c:pt>
                <c:pt idx="28">
                  <c:v>27week+0day</c:v>
                </c:pt>
                <c:pt idx="29">
                  <c:v>27week+1day</c:v>
                </c:pt>
                <c:pt idx="30">
                  <c:v>27week+2day</c:v>
                </c:pt>
                <c:pt idx="31">
                  <c:v>27week+3day</c:v>
                </c:pt>
                <c:pt idx="32">
                  <c:v>27week+4day</c:v>
                </c:pt>
                <c:pt idx="33">
                  <c:v>27week+5day</c:v>
                </c:pt>
                <c:pt idx="34">
                  <c:v>27week+6day</c:v>
                </c:pt>
                <c:pt idx="35">
                  <c:v>28week+0day</c:v>
                </c:pt>
                <c:pt idx="36">
                  <c:v>28week+1day</c:v>
                </c:pt>
                <c:pt idx="37">
                  <c:v>28week+2day</c:v>
                </c:pt>
                <c:pt idx="38">
                  <c:v>28week+3day</c:v>
                </c:pt>
                <c:pt idx="39">
                  <c:v>28week+4day</c:v>
                </c:pt>
                <c:pt idx="40">
                  <c:v>28week+5day</c:v>
                </c:pt>
                <c:pt idx="41">
                  <c:v>28week+6day</c:v>
                </c:pt>
                <c:pt idx="42">
                  <c:v>29week+0day</c:v>
                </c:pt>
                <c:pt idx="43">
                  <c:v>29week+1day</c:v>
                </c:pt>
                <c:pt idx="44">
                  <c:v>29week+2day</c:v>
                </c:pt>
                <c:pt idx="45">
                  <c:v>29week+3day</c:v>
                </c:pt>
                <c:pt idx="46">
                  <c:v>29week+4day</c:v>
                </c:pt>
                <c:pt idx="47">
                  <c:v>29week+5day</c:v>
                </c:pt>
                <c:pt idx="48">
                  <c:v>29week+6day</c:v>
                </c:pt>
                <c:pt idx="49">
                  <c:v>30week+0day</c:v>
                </c:pt>
                <c:pt idx="50">
                  <c:v>30week+1day</c:v>
                </c:pt>
                <c:pt idx="51">
                  <c:v>30week+2day</c:v>
                </c:pt>
                <c:pt idx="52">
                  <c:v>30week+3day</c:v>
                </c:pt>
                <c:pt idx="53">
                  <c:v>30week+4day</c:v>
                </c:pt>
                <c:pt idx="54">
                  <c:v>30week+5day</c:v>
                </c:pt>
                <c:pt idx="55">
                  <c:v>30week+6day</c:v>
                </c:pt>
                <c:pt idx="56">
                  <c:v>31week+0day</c:v>
                </c:pt>
                <c:pt idx="57">
                  <c:v>31week+1day</c:v>
                </c:pt>
                <c:pt idx="58">
                  <c:v>31week+2day</c:v>
                </c:pt>
                <c:pt idx="59">
                  <c:v>31week+3day</c:v>
                </c:pt>
                <c:pt idx="60">
                  <c:v>31week+4day</c:v>
                </c:pt>
                <c:pt idx="61">
                  <c:v>31week+5day</c:v>
                </c:pt>
                <c:pt idx="62">
                  <c:v>31week+6day</c:v>
                </c:pt>
                <c:pt idx="63">
                  <c:v>32week+0day</c:v>
                </c:pt>
                <c:pt idx="64">
                  <c:v>32week+1day</c:v>
                </c:pt>
                <c:pt idx="65">
                  <c:v>32week+2day</c:v>
                </c:pt>
                <c:pt idx="66">
                  <c:v>32week+3day</c:v>
                </c:pt>
                <c:pt idx="67">
                  <c:v>32week+4day</c:v>
                </c:pt>
                <c:pt idx="68">
                  <c:v>32week+5day</c:v>
                </c:pt>
                <c:pt idx="69">
                  <c:v>32week+6day</c:v>
                </c:pt>
                <c:pt idx="70">
                  <c:v>33week+0day</c:v>
                </c:pt>
                <c:pt idx="71">
                  <c:v>33week+1day</c:v>
                </c:pt>
                <c:pt idx="72">
                  <c:v>33week+2day</c:v>
                </c:pt>
                <c:pt idx="73">
                  <c:v>33week+3day</c:v>
                </c:pt>
                <c:pt idx="74">
                  <c:v>33week+4day</c:v>
                </c:pt>
                <c:pt idx="75">
                  <c:v>33week+5day</c:v>
                </c:pt>
                <c:pt idx="76">
                  <c:v>33week+6day</c:v>
                </c:pt>
                <c:pt idx="77">
                  <c:v>34week+0day</c:v>
                </c:pt>
                <c:pt idx="78">
                  <c:v>34week+1day</c:v>
                </c:pt>
                <c:pt idx="79">
                  <c:v>34week+2day</c:v>
                </c:pt>
                <c:pt idx="80">
                  <c:v>34week+3day</c:v>
                </c:pt>
                <c:pt idx="81">
                  <c:v>34week+4day</c:v>
                </c:pt>
                <c:pt idx="82">
                  <c:v>34week+5day</c:v>
                </c:pt>
                <c:pt idx="83">
                  <c:v>34week+6day</c:v>
                </c:pt>
                <c:pt idx="84">
                  <c:v>35week+0day</c:v>
                </c:pt>
                <c:pt idx="85">
                  <c:v>35week+1day</c:v>
                </c:pt>
                <c:pt idx="86">
                  <c:v>35week+2day</c:v>
                </c:pt>
                <c:pt idx="87">
                  <c:v>35week+3day</c:v>
                </c:pt>
                <c:pt idx="88">
                  <c:v>35week+4day</c:v>
                </c:pt>
                <c:pt idx="89">
                  <c:v>35week+5day</c:v>
                </c:pt>
                <c:pt idx="90">
                  <c:v>35week+6day</c:v>
                </c:pt>
                <c:pt idx="91">
                  <c:v>36week+0day</c:v>
                </c:pt>
              </c:strCache>
            </c:strRef>
          </c:cat>
          <c:val>
            <c:numRef>
              <c:f>FEMALE_AC_COND!ACG_95</c:f>
              <c:numCache>
                <c:formatCode>0</c:formatCode>
                <c:ptCount val="92"/>
                <c:pt idx="0">
                  <c:v>190.26516426992208</c:v>
                </c:pt>
                <c:pt idx="1">
                  <c:v>191.847010856677</c:v>
                </c:pt>
                <c:pt idx="2">
                  <c:v>193.42777373045661</c:v>
                </c:pt>
                <c:pt idx="3">
                  <c:v>195.00755930041373</c:v>
                </c:pt>
                <c:pt idx="4">
                  <c:v>196.58647295060015</c:v>
                </c:pt>
                <c:pt idx="5">
                  <c:v>198.16461903492461</c:v>
                </c:pt>
                <c:pt idx="6">
                  <c:v>199.74210087387928</c:v>
                </c:pt>
                <c:pt idx="7">
                  <c:v>201.31902075288554</c:v>
                </c:pt>
                <c:pt idx="8">
                  <c:v>202.89547992214241</c:v>
                </c:pt>
                <c:pt idx="9">
                  <c:v>204.47157859785165</c:v>
                </c:pt>
                <c:pt idx="10">
                  <c:v>206.0474159647093</c:v>
                </c:pt>
                <c:pt idx="11">
                  <c:v>207.62309017955943</c:v>
                </c:pt>
                <c:pt idx="12">
                  <c:v>209.19869837611338</c:v>
                </c:pt>
                <c:pt idx="13">
                  <c:v>210.77433667064238</c:v>
                </c:pt>
                <c:pt idx="14">
                  <c:v>212.3501001685602</c:v>
                </c:pt>
                <c:pt idx="15">
                  <c:v>213.92608297181735</c:v>
                </c:pt>
                <c:pt idx="16">
                  <c:v>215.50237818702806</c:v>
                </c:pt>
                <c:pt idx="17">
                  <c:v>217.0790779342712</c:v>
                </c:pt>
                <c:pt idx="18">
                  <c:v>218.65627335649083</c:v>
                </c:pt>
                <c:pt idx="19">
                  <c:v>220.23405462944456</c:v>
                </c:pt>
                <c:pt idx="20">
                  <c:v>221.81251097213865</c:v>
                </c:pt>
                <c:pt idx="21">
                  <c:v>223.39173065770402</c:v>
                </c:pt>
                <c:pt idx="22">
                  <c:v>224.97180102466066</c:v>
                </c:pt>
                <c:pt idx="23">
                  <c:v>226.55280848852658</c:v>
                </c:pt>
                <c:pt idx="24">
                  <c:v>228.13483855373192</c:v>
                </c:pt>
                <c:pt idx="25">
                  <c:v>229.7179758257999</c:v>
                </c:pt>
                <c:pt idx="26">
                  <c:v>231.30230402375489</c:v>
                </c:pt>
                <c:pt idx="27">
                  <c:v>232.88790599272946</c:v>
                </c:pt>
                <c:pt idx="28">
                  <c:v>234.47486371673745</c:v>
                </c:pt>
                <c:pt idx="29">
                  <c:v>236.06325833158337</c:v>
                </c:pt>
                <c:pt idx="30">
                  <c:v>237.65317013788601</c:v>
                </c:pt>
                <c:pt idx="31">
                  <c:v>239.244678614186</c:v>
                </c:pt>
                <c:pt idx="32">
                  <c:v>240.83786243012156</c:v>
                </c:pt>
                <c:pt idx="33">
                  <c:v>242.43279945964628</c:v>
                </c:pt>
                <c:pt idx="34">
                  <c:v>244.02956679427194</c:v>
                </c:pt>
                <c:pt idx="35">
                  <c:v>245.62824075631991</c:v>
                </c:pt>
                <c:pt idx="36">
                  <c:v>247.22889691216275</c:v>
                </c:pt>
                <c:pt idx="37">
                  <c:v>248.83161008544266</c:v>
                </c:pt>
                <c:pt idx="38">
                  <c:v>250.43645437025327</c:v>
                </c:pt>
                <c:pt idx="39">
                  <c:v>252.04350314426881</c:v>
                </c:pt>
                <c:pt idx="40">
                  <c:v>253.6528290818178</c:v>
                </c:pt>
                <c:pt idx="41">
                  <c:v>255.26450416687854</c:v>
                </c:pt>
                <c:pt idx="42">
                  <c:v>256.878599705998</c:v>
                </c:pt>
                <c:pt idx="43">
                  <c:v>258.49518634111911</c:v>
                </c:pt>
                <c:pt idx="44">
                  <c:v>260.1143340623122</c:v>
                </c:pt>
                <c:pt idx="45">
                  <c:v>261.7361122203996</c:v>
                </c:pt>
                <c:pt idx="46">
                  <c:v>263.36058953947145</c:v>
                </c:pt>
                <c:pt idx="47">
                  <c:v>264.98783412928242</c:v>
                </c:pt>
                <c:pt idx="48">
                  <c:v>266.61791349752963</c:v>
                </c:pt>
                <c:pt idx="49">
                  <c:v>268.2508945620034</c:v>
                </c:pt>
                <c:pt idx="50">
                  <c:v>269.88684366260503</c:v>
                </c:pt>
                <c:pt idx="51">
                  <c:v>271.52582657323552</c:v>
                </c:pt>
                <c:pt idx="52">
                  <c:v>273.1679085135433</c:v>
                </c:pt>
                <c:pt idx="53">
                  <c:v>274.81315416053468</c:v>
                </c:pt>
                <c:pt idx="54">
                  <c:v>276.46162766004306</c:v>
                </c:pt>
                <c:pt idx="55">
                  <c:v>278.11339263805178</c:v>
                </c:pt>
                <c:pt idx="56">
                  <c:v>279.76851221187582</c:v>
                </c:pt>
                <c:pt idx="57">
                  <c:v>281.42704900119344</c:v>
                </c:pt>
                <c:pt idx="58">
                  <c:v>283.08906513893191</c:v>
                </c:pt>
                <c:pt idx="59">
                  <c:v>284.75462228200689</c:v>
                </c:pt>
                <c:pt idx="60">
                  <c:v>286.42378162190886</c:v>
                </c:pt>
                <c:pt idx="61">
                  <c:v>288.09660389514755</c:v>
                </c:pt>
                <c:pt idx="62">
                  <c:v>289.77314939354068</c:v>
                </c:pt>
                <c:pt idx="63">
                  <c:v>291.45347797435949</c:v>
                </c:pt>
                <c:pt idx="64">
                  <c:v>293.13764907032174</c:v>
                </c:pt>
                <c:pt idx="65">
                  <c:v>294.82572169944194</c:v>
                </c:pt>
                <c:pt idx="66">
                  <c:v>296.51775447473017</c:v>
                </c:pt>
                <c:pt idx="67">
                  <c:v>298.21380561374741</c:v>
                </c:pt>
                <c:pt idx="68">
                  <c:v>299.91393294801424</c:v>
                </c:pt>
                <c:pt idx="69">
                  <c:v>301.61819393227563</c:v>
                </c:pt>
                <c:pt idx="70">
                  <c:v>303.32664565362415</c:v>
                </c:pt>
                <c:pt idx="71">
                  <c:v>305.03934484047926</c:v>
                </c:pt>
                <c:pt idx="72">
                  <c:v>306.75634787142565</c:v>
                </c:pt>
                <c:pt idx="73">
                  <c:v>308.47771078391565</c:v>
                </c:pt>
                <c:pt idx="74">
                  <c:v>310.20348928283084</c:v>
                </c:pt>
                <c:pt idx="75">
                  <c:v>311.93373874890847</c:v>
                </c:pt>
                <c:pt idx="76">
                  <c:v>313.66851424703339</c:v>
                </c:pt>
                <c:pt idx="77">
                  <c:v>315.4078705343976</c:v>
                </c:pt>
                <c:pt idx="78">
                  <c:v>317.15186206852695</c:v>
                </c:pt>
                <c:pt idx="79">
                  <c:v>318.90054301517841</c:v>
                </c:pt>
                <c:pt idx="80">
                  <c:v>320.65396725611288</c:v>
                </c:pt>
                <c:pt idx="81">
                  <c:v>322.41218839673422</c:v>
                </c:pt>
                <c:pt idx="82">
                  <c:v>324.17525977361288</c:v>
                </c:pt>
                <c:pt idx="83">
                  <c:v>325.94323446188014</c:v>
                </c:pt>
                <c:pt idx="84">
                  <c:v>327.71616528250428</c:v>
                </c:pt>
                <c:pt idx="85">
                  <c:v>329.4941048094484</c:v>
                </c:pt>
                <c:pt idx="86">
                  <c:v>331.27710537670811</c:v>
                </c:pt>
                <c:pt idx="87">
                  <c:v>333.06521908523672</c:v>
                </c:pt>
                <c:pt idx="88">
                  <c:v>334.85849780975707</c:v>
                </c:pt>
                <c:pt idx="89">
                  <c:v>336.65699320545741</c:v>
                </c:pt>
                <c:pt idx="90">
                  <c:v>338.46075671458289</c:v>
                </c:pt>
                <c:pt idx="91">
                  <c:v>340.26983957291577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417152"/>
        <c:axId val="106423424"/>
      </c:lineChart>
      <c:catAx>
        <c:axId val="106417152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</a:t>
                </a:r>
              </a:p>
            </c:rich>
          </c:tx>
          <c:layout>
            <c:manualLayout>
              <c:xMode val="edge"/>
              <c:yMode val="edge"/>
              <c:x val="0.46776061389272905"/>
              <c:y val="0.9644592515349248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 anchor="ctr" anchorCtr="0"/>
          <a:lstStyle/>
          <a:p>
            <a:pPr>
              <a:defRPr/>
            </a:pPr>
            <a:endParaRPr lang="en-US"/>
          </a:p>
        </c:txPr>
        <c:crossAx val="106423424"/>
        <c:crossesAt val="0"/>
        <c:auto val="1"/>
        <c:lblAlgn val="ctr"/>
        <c:lblOffset val="100"/>
        <c:tickLblSkip val="7"/>
        <c:tickMarkSkip val="7"/>
        <c:noMultiLvlLbl val="0"/>
      </c:catAx>
      <c:valAx>
        <c:axId val="106423424"/>
        <c:scaling>
          <c:orientation val="minMax"/>
          <c:min val="50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AC (mm)</a:t>
                </a:r>
              </a:p>
            </c:rich>
          </c:tx>
          <c:layout>
            <c:manualLayout>
              <c:xMode val="edge"/>
              <c:yMode val="edge"/>
              <c:x val="3.2167658432008988E-3"/>
              <c:y val="0.36916728131289483"/>
            </c:manualLayout>
          </c:layout>
          <c:overlay val="0"/>
        </c:title>
        <c:numFmt formatCode="0" sourceLinked="1"/>
        <c:majorTickMark val="out"/>
        <c:minorTickMark val="in"/>
        <c:tickLblPos val="nextTo"/>
        <c:crossAx val="106417152"/>
        <c:crossesAt val="1"/>
        <c:crossBetween val="between"/>
        <c:majorUnit val="50"/>
        <c:minorUnit val="10"/>
      </c:valAx>
    </c:plotArea>
    <c:legend>
      <c:legendPos val="r"/>
      <c:layout>
        <c:manualLayout>
          <c:xMode val="edge"/>
          <c:yMode val="edge"/>
          <c:x val="0.90891595039169726"/>
          <c:y val="0.36163498636875868"/>
          <c:w val="9.1084049608302783E-2"/>
          <c:h val="0.281172620820617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710845304642265E-2"/>
          <c:y val="4.2173848040253717E-2"/>
          <c:w val="0.82000793412273842"/>
          <c:h val="0.77406163685618046"/>
        </c:manualLayout>
      </c:layout>
      <c:lineChart>
        <c:grouping val="standard"/>
        <c:varyColors val="0"/>
        <c:ser>
          <c:idx val="6"/>
          <c:order val="0"/>
          <c:tx>
            <c:strRef>
              <c:f>GLOBAL_EFW_COND!$AB$9</c:f>
              <c:strCache>
                <c:ptCount val="1"/>
                <c:pt idx="0">
                  <c:v>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GLOBAL_EFW_COND!EFW_x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GLOBAL_EFW_COND!EFW_05</c:f>
              <c:numCache>
                <c:formatCode>0</c:formatCode>
                <c:ptCount val="64"/>
                <c:pt idx="0">
                  <c:v>843.60777566362799</c:v>
                </c:pt>
                <c:pt idx="1">
                  <c:v>860.28813151185159</c:v>
                </c:pt>
                <c:pt idx="2">
                  <c:v>877.19836718565807</c:v>
                </c:pt>
                <c:pt idx="3">
                  <c:v>894.33914338989428</c:v>
                </c:pt>
                <c:pt idx="4">
                  <c:v>911.71105360838521</c:v>
                </c:pt>
                <c:pt idx="5">
                  <c:v>929.31462242024691</c:v>
                </c:pt>
                <c:pt idx="6">
                  <c:v>947.15030382096722</c:v>
                </c:pt>
                <c:pt idx="7">
                  <c:v>965.21847954971008</c:v>
                </c:pt>
                <c:pt idx="8">
                  <c:v>983.51945742420617</c:v>
                </c:pt>
                <c:pt idx="9">
                  <c:v>1002.0534696847561</c:v>
                </c:pt>
                <c:pt idx="10">
                  <c:v>1020.8206713487175</c:v>
                </c:pt>
                <c:pt idx="11">
                  <c:v>1039.8211385770849</c:v>
                </c:pt>
                <c:pt idx="12">
                  <c:v>1059.0548670546364</c:v>
                </c:pt>
                <c:pt idx="13">
                  <c:v>1078.521770385199</c:v>
                </c:pt>
                <c:pt idx="14">
                  <c:v>1098.2216785036298</c:v>
                </c:pt>
                <c:pt idx="15">
                  <c:v>1118.154336106099</c:v>
                </c:pt>
                <c:pt idx="16">
                  <c:v>1138.319401100272</c:v>
                </c:pt>
                <c:pt idx="17">
                  <c:v>1158.7164430770615</c:v>
                </c:pt>
                <c:pt idx="18">
                  <c:v>1179.344941805585</c:v>
                </c:pt>
                <c:pt idx="19">
                  <c:v>1200.2042857530046</c:v>
                </c:pt>
                <c:pt idx="20">
                  <c:v>1221.2937706308826</c:v>
                </c:pt>
                <c:pt idx="21">
                  <c:v>1242.6125979698375</c:v>
                </c:pt>
                <c:pt idx="22">
                  <c:v>1264.1598737241291</c:v>
                </c:pt>
                <c:pt idx="23">
                  <c:v>1285.9346069079231</c:v>
                </c:pt>
                <c:pt idx="24">
                  <c:v>1307.935708264939</c:v>
                </c:pt>
                <c:pt idx="25">
                  <c:v>1330.1619889732524</c:v>
                </c:pt>
                <c:pt idx="26">
                  <c:v>1352.612159386905</c:v>
                </c:pt>
                <c:pt idx="27">
                  <c:v>1375.2848278161371</c:v>
                </c:pt>
                <c:pt idx="28">
                  <c:v>1398.1784993479453</c:v>
                </c:pt>
                <c:pt idx="29">
                  <c:v>1421.2915747086722</c:v>
                </c:pt>
                <c:pt idx="30">
                  <c:v>1444.6223491703954</c:v>
                </c:pt>
                <c:pt idx="31">
                  <c:v>1468.1690115028168</c:v>
                </c:pt>
                <c:pt idx="32">
                  <c:v>1491.9296429723825</c:v>
                </c:pt>
                <c:pt idx="33">
                  <c:v>1515.9022163903246</c:v>
                </c:pt>
                <c:pt idx="34">
                  <c:v>1540.0845952112857</c:v>
                </c:pt>
                <c:pt idx="35">
                  <c:v>1564.4745326843231</c:v>
                </c:pt>
                <c:pt idx="36">
                  <c:v>1589.0696710577674</c:v>
                </c:pt>
                <c:pt idx="37">
                  <c:v>1613.8675408397651</c:v>
                </c:pt>
                <c:pt idx="38">
                  <c:v>1638.8655601159853</c:v>
                </c:pt>
                <c:pt idx="39">
                  <c:v>1664.0610339261907</c:v>
                </c:pt>
                <c:pt idx="40">
                  <c:v>1689.4511537011638</c:v>
                </c:pt>
                <c:pt idx="41">
                  <c:v>1715.0329967616012</c:v>
                </c:pt>
                <c:pt idx="42">
                  <c:v>1740.8035258804703</c:v>
                </c:pt>
                <c:pt idx="43">
                  <c:v>1766.7595889102408</c:v>
                </c:pt>
                <c:pt idx="44">
                  <c:v>1792.8979184765983</c:v>
                </c:pt>
                <c:pt idx="45">
                  <c:v>1819.2151317398898</c:v>
                </c:pt>
                <c:pt idx="46">
                  <c:v>1845.707730225764</c:v>
                </c:pt>
                <c:pt idx="47">
                  <c:v>1872.3720997263367</c:v>
                </c:pt>
                <c:pt idx="48">
                  <c:v>1899.2045102730983</c:v>
                </c:pt>
                <c:pt idx="49">
                  <c:v>1926.2011161829341</c:v>
                </c:pt>
                <c:pt idx="50">
                  <c:v>1953.3579561782935</c:v>
                </c:pt>
                <c:pt idx="51">
                  <c:v>1980.6709535828047</c:v>
                </c:pt>
                <c:pt idx="52">
                  <c:v>2008.1359165933256</c:v>
                </c:pt>
                <c:pt idx="53">
                  <c:v>2035.7485386295057</c:v>
                </c:pt>
                <c:pt idx="54">
                  <c:v>2063.5043987618405</c:v>
                </c:pt>
                <c:pt idx="55">
                  <c:v>2091.3989622191139</c:v>
                </c:pt>
                <c:pt idx="56">
                  <c:v>2119.4275809761752</c:v>
                </c:pt>
                <c:pt idx="57">
                  <c:v>2147.5854944226849</c:v>
                </c:pt>
                <c:pt idx="58">
                  <c:v>2175.8678301137752</c:v>
                </c:pt>
                <c:pt idx="59">
                  <c:v>2204.2696046031037</c:v>
                </c:pt>
                <c:pt idx="60">
                  <c:v>2232.7857243590283</c:v>
                </c:pt>
                <c:pt idx="61">
                  <c:v>2261.4109867643556</c:v>
                </c:pt>
                <c:pt idx="62">
                  <c:v>2290.140081200137</c:v>
                </c:pt>
                <c:pt idx="63">
                  <c:v>2318.9675902139661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GLOBAL_EFW_COND!$AC$9</c:f>
              <c:strCache>
                <c:ptCount val="1"/>
                <c:pt idx="0">
                  <c:v>10th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GLOBAL_EFW_COND!EFW_x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GLOBAL_EFW_COND!EFW_10</c:f>
              <c:numCache>
                <c:formatCode>0</c:formatCode>
                <c:ptCount val="64"/>
                <c:pt idx="0">
                  <c:v>863.56903040051702</c:v>
                </c:pt>
                <c:pt idx="1">
                  <c:v>880.69224488673785</c:v>
                </c:pt>
                <c:pt idx="2">
                  <c:v>898.05350923075434</c:v>
                </c:pt>
                <c:pt idx="3">
                  <c:v>915.65356752919104</c:v>
                </c:pt>
                <c:pt idx="4">
                  <c:v>933.49309495329362</c:v>
                </c:pt>
                <c:pt idx="5">
                  <c:v>951.57269596708545</c:v>
                </c:pt>
                <c:pt idx="6">
                  <c:v>969.89290254932939</c:v>
                </c:pt>
                <c:pt idx="7">
                  <c:v>988.45417242088661</c:v>
                </c:pt>
                <c:pt idx="8">
                  <c:v>1007.2568872788157</c:v>
                </c:pt>
                <c:pt idx="9">
                  <c:v>1026.3013510388841</c:v>
                </c:pt>
                <c:pt idx="10">
                  <c:v>1045.5877880879086</c:v>
                </c:pt>
                <c:pt idx="11">
                  <c:v>1065.1163415475971</c:v>
                </c:pt>
                <c:pt idx="12">
                  <c:v>1084.8870715514697</c:v>
                </c:pt>
                <c:pt idx="13">
                  <c:v>1104.8999535364708</c:v>
                </c:pt>
                <c:pt idx="14">
                  <c:v>1125.1548765509751</c:v>
                </c:pt>
                <c:pt idx="15">
                  <c:v>1145.651641580831</c:v>
                </c:pt>
                <c:pt idx="16">
                  <c:v>1166.3899598951618</c:v>
                </c:pt>
                <c:pt idx="17">
                  <c:v>1187.3694514136478</c:v>
                </c:pt>
                <c:pt idx="18">
                  <c:v>1208.589643097044</c:v>
                </c:pt>
                <c:pt idx="19">
                  <c:v>1230.0499673627123</c:v>
                </c:pt>
                <c:pt idx="20">
                  <c:v>1251.7497605268479</c:v>
                </c:pt>
                <c:pt idx="21">
                  <c:v>1273.6882612753627</c:v>
                </c:pt>
                <c:pt idx="22">
                  <c:v>1295.8646091650801</c:v>
                </c:pt>
                <c:pt idx="23">
                  <c:v>1318.2778431571344</c:v>
                </c:pt>
                <c:pt idx="24">
                  <c:v>1340.926900184395</c:v>
                </c:pt>
                <c:pt idx="25">
                  <c:v>1363.8106137547422</c:v>
                </c:pt>
                <c:pt idx="26">
                  <c:v>1386.9277125920125</c:v>
                </c:pt>
                <c:pt idx="27">
                  <c:v>1410.2768193165025</c:v>
                </c:pt>
                <c:pt idx="28">
                  <c:v>1433.8564491668672</c:v>
                </c:pt>
                <c:pt idx="29">
                  <c:v>1457.6650087652129</c:v>
                </c:pt>
                <c:pt idx="30">
                  <c:v>1481.7007949272775</c:v>
                </c:pt>
                <c:pt idx="31">
                  <c:v>1505.9619935195196</c:v>
                </c:pt>
                <c:pt idx="32">
                  <c:v>1530.4466783649589</c:v>
                </c:pt>
                <c:pt idx="33">
                  <c:v>1555.1528101995607</c:v>
                </c:pt>
                <c:pt idx="34">
                  <c:v>1580.0782356809802</c:v>
                </c:pt>
                <c:pt idx="35">
                  <c:v>1605.220686451554</c:v>
                </c:pt>
                <c:pt idx="36">
                  <c:v>1630.5777782571304</c:v>
                </c:pt>
                <c:pt idx="37">
                  <c:v>1656.147010123711</c:v>
                </c:pt>
                <c:pt idx="38">
                  <c:v>1681.925763593508</c:v>
                </c:pt>
                <c:pt idx="39">
                  <c:v>1707.9113020221855</c:v>
                </c:pt>
                <c:pt idx="40">
                  <c:v>1734.1007699389754</c:v>
                </c:pt>
                <c:pt idx="41">
                  <c:v>1760.4911924713492</c:v>
                </c:pt>
                <c:pt idx="42">
                  <c:v>1787.0794748358476</c:v>
                </c:pt>
                <c:pt idx="43">
                  <c:v>1813.8624018966755</c:v>
                </c:pt>
                <c:pt idx="44">
                  <c:v>1840.8366377937</c:v>
                </c:pt>
                <c:pt idx="45">
                  <c:v>1867.9987256412739</c:v>
                </c:pt>
                <c:pt idx="46">
                  <c:v>1895.3450872994606</c:v>
                </c:pt>
                <c:pt idx="47">
                  <c:v>1922.8720232190835</c:v>
                </c:pt>
                <c:pt idx="48">
                  <c:v>1950.5757123619564</c:v>
                </c:pt>
                <c:pt idx="49">
                  <c:v>1978.4522121977864</c:v>
                </c:pt>
                <c:pt idx="50">
                  <c:v>2006.4974587788438</c:v>
                </c:pt>
                <c:pt idx="51">
                  <c:v>2034.7072668938824</c:v>
                </c:pt>
                <c:pt idx="52">
                  <c:v>2063.0773303023466</c:v>
                </c:pt>
                <c:pt idx="53">
                  <c:v>2091.6032220500933</c:v>
                </c:pt>
                <c:pt idx="54">
                  <c:v>2120.2803948676728</c:v>
                </c:pt>
                <c:pt idx="55">
                  <c:v>2149.1041816521815</c:v>
                </c:pt>
                <c:pt idx="56">
                  <c:v>2178.0697960337575</c:v>
                </c:pt>
                <c:pt idx="57">
                  <c:v>2207.1723330274126</c:v>
                </c:pt>
                <c:pt idx="58">
                  <c:v>2236.4067697712326</c:v>
                </c:pt>
                <c:pt idx="59">
                  <c:v>2265.7679663515501</c:v>
                </c:pt>
                <c:pt idx="60">
                  <c:v>2295.2506667159109</c:v>
                </c:pt>
                <c:pt idx="61">
                  <c:v>2324.8494996742684</c:v>
                </c:pt>
                <c:pt idx="62">
                  <c:v>2354.5589799891181</c:v>
                </c:pt>
                <c:pt idx="63">
                  <c:v>2384.3735095549341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GLOBAL_EFW_COND!$AD$9</c:f>
              <c:strCache>
                <c:ptCount val="1"/>
                <c:pt idx="0">
                  <c:v>25th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GLOBAL_EFW_COND!EFW_x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GLOBAL_EFW_COND!EFW_25</c:f>
              <c:numCache>
                <c:formatCode>0</c:formatCode>
                <c:ptCount val="64"/>
                <c:pt idx="0">
                  <c:v>898.09295270400912</c:v>
                </c:pt>
                <c:pt idx="1">
                  <c:v>915.98496563617016</c:v>
                </c:pt>
                <c:pt idx="2">
                  <c:v>934.12933486124473</c:v>
                </c:pt>
                <c:pt idx="3">
                  <c:v>952.52695427429148</c:v>
                </c:pt>
                <c:pt idx="4">
                  <c:v>971.1786459573982</c:v>
                </c:pt>
                <c:pt idx="5">
                  <c:v>990.08515822446577</c:v>
                </c:pt>
                <c:pt idx="6">
                  <c:v>1009.2471636679754</c:v>
                </c:pt>
                <c:pt idx="7">
                  <c:v>1028.6652572094863</c:v>
                </c:pt>
                <c:pt idx="8">
                  <c:v>1048.3399541552794</c:v>
                </c:pt>
                <c:pt idx="9">
                  <c:v>1068.2716882589723</c:v>
                </c:pt>
                <c:pt idx="10">
                  <c:v>1088.4608097926291</c:v>
                </c:pt>
                <c:pt idx="11">
                  <c:v>1108.9075836282148</c:v>
                </c:pt>
                <c:pt idx="12">
                  <c:v>1129.612187331036</c:v>
                </c:pt>
                <c:pt idx="13">
                  <c:v>1150.5747092670149</c:v>
                </c:pt>
                <c:pt idx="14">
                  <c:v>1171.7951467255414</c:v>
                </c:pt>
                <c:pt idx="15">
                  <c:v>1193.2734040598064</c:v>
                </c:pt>
                <c:pt idx="16">
                  <c:v>1215.0092908463826</c:v>
                </c:pt>
                <c:pt idx="17">
                  <c:v>1237.0025200660398</c:v>
                </c:pt>
                <c:pt idx="18">
                  <c:v>1259.2527063076261</c:v>
                </c:pt>
                <c:pt idx="19">
                  <c:v>1281.7593639970128</c:v>
                </c:pt>
                <c:pt idx="20">
                  <c:v>1304.5219056529418</c:v>
                </c:pt>
                <c:pt idx="21">
                  <c:v>1327.5396401718999</c:v>
                </c:pt>
                <c:pt idx="22">
                  <c:v>1350.8117711438797</c:v>
                </c:pt>
                <c:pt idx="23">
                  <c:v>1374.3373952010836</c:v>
                </c:pt>
                <c:pt idx="24">
                  <c:v>1398.1155004015588</c:v>
                </c:pt>
                <c:pt idx="25">
                  <c:v>1422.1449646498638</c:v>
                </c:pt>
                <c:pt idx="26">
                  <c:v>1446.4245541566524</c:v>
                </c:pt>
                <c:pt idx="27">
                  <c:v>1470.9529219393742</c:v>
                </c:pt>
                <c:pt idx="28">
                  <c:v>1495.7286063660613</c:v>
                </c:pt>
                <c:pt idx="29">
                  <c:v>1520.7500297442255</c:v>
                </c:pt>
                <c:pt idx="30">
                  <c:v>1546.0154969569642</c:v>
                </c:pt>
                <c:pt idx="31">
                  <c:v>1571.5231941483089</c:v>
                </c:pt>
                <c:pt idx="32">
                  <c:v>1597.2711874598515</c:v>
                </c:pt>
                <c:pt idx="33">
                  <c:v>1623.2574218206703</c:v>
                </c:pt>
                <c:pt idx="34">
                  <c:v>1649.4797197925836</c:v>
                </c:pt>
                <c:pt idx="35">
                  <c:v>1675.9357804728236</c:v>
                </c:pt>
                <c:pt idx="36">
                  <c:v>1702.6231784559541</c:v>
                </c:pt>
                <c:pt idx="37">
                  <c:v>1729.5393628572065</c:v>
                </c:pt>
                <c:pt idx="38">
                  <c:v>1756.6816563990719</c:v>
                </c:pt>
                <c:pt idx="39">
                  <c:v>1784.0472545631314</c:v>
                </c:pt>
                <c:pt idx="40">
                  <c:v>1811.6332248090384</c:v>
                </c:pt>
                <c:pt idx="41">
                  <c:v>1839.4365058625372</c:v>
                </c:pt>
                <c:pt idx="42">
                  <c:v>1867.4539070743663</c:v>
                </c:pt>
                <c:pt idx="43">
                  <c:v>1895.6821078518794</c:v>
                </c:pt>
                <c:pt idx="44">
                  <c:v>1924.1176571651656</c:v>
                </c:pt>
                <c:pt idx="45">
                  <c:v>1952.7569731294393</c:v>
                </c:pt>
                <c:pt idx="46">
                  <c:v>1981.5963426653418</c:v>
                </c:pt>
                <c:pt idx="47">
                  <c:v>2010.631921238941</c:v>
                </c:pt>
                <c:pt idx="48">
                  <c:v>2039.8597326828547</c:v>
                </c:pt>
                <c:pt idx="49">
                  <c:v>2069.2756691003201</c:v>
                </c:pt>
                <c:pt idx="50">
                  <c:v>2098.8754908534261</c:v>
                </c:pt>
                <c:pt idx="51">
                  <c:v>2128.6548266372497</c:v>
                </c:pt>
                <c:pt idx="52">
                  <c:v>2158.6091736410858</c:v>
                </c:pt>
                <c:pt idx="53">
                  <c:v>2188.7338977982536</c:v>
                </c:pt>
                <c:pt idx="54">
                  <c:v>2219.024234125638</c:v>
                </c:pt>
                <c:pt idx="55">
                  <c:v>2249.4752871542578</c:v>
                </c:pt>
                <c:pt idx="56">
                  <c:v>2280.0820314520279</c:v>
                </c:pt>
                <c:pt idx="57">
                  <c:v>2310.8393122396419</c:v>
                </c:pt>
                <c:pt idx="58">
                  <c:v>2341.7418461007765</c:v>
                </c:pt>
                <c:pt idx="59">
                  <c:v>2372.7842217873613</c:v>
                </c:pt>
                <c:pt idx="60">
                  <c:v>2403.9609011208763</c:v>
                </c:pt>
                <c:pt idx="61">
                  <c:v>2435.2662199903793</c:v>
                </c:pt>
                <c:pt idx="62">
                  <c:v>2466.6943894479591</c:v>
                </c:pt>
                <c:pt idx="63">
                  <c:v>2498.2394969022303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GLOBAL_EFW_COND!$AE$9</c:f>
              <c:strCache>
                <c:ptCount val="1"/>
                <c:pt idx="0">
                  <c:v>50th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GLOBAL_EFW_COND!EFW_x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GLOBAL_EFW_COND!EFW_50</c:f>
              <c:numCache>
                <c:formatCode>0</c:formatCode>
                <c:ptCount val="64"/>
                <c:pt idx="0">
                  <c:v>938.24236119947193</c:v>
                </c:pt>
                <c:pt idx="1">
                  <c:v>957.03284970803054</c:v>
                </c:pt>
                <c:pt idx="2">
                  <c:v>976.09260470533218</c:v>
                </c:pt>
                <c:pt idx="3">
                  <c:v>995.42270299838492</c:v>
                </c:pt>
                <c:pt idx="4">
                  <c:v>1015.0241463216197</c:v>
                </c:pt>
                <c:pt idx="5">
                  <c:v>1034.8978591745527</c:v>
                </c:pt>
                <c:pt idx="6">
                  <c:v>1055.0446866590846</c:v>
                </c:pt>
                <c:pt idx="7">
                  <c:v>1075.4653923181961</c:v>
                </c:pt>
                <c:pt idx="8">
                  <c:v>1096.1606559776983</c:v>
                </c:pt>
                <c:pt idx="9">
                  <c:v>1117.1310715929567</c:v>
                </c:pt>
                <c:pt idx="10">
                  <c:v>1138.3771451022803</c:v>
                </c:pt>
                <c:pt idx="11">
                  <c:v>1159.899292288957</c:v>
                </c:pt>
                <c:pt idx="12">
                  <c:v>1181.6978366537753</c:v>
                </c:pt>
                <c:pt idx="13">
                  <c:v>1203.7730073000087</c:v>
                </c:pt>
                <c:pt idx="14">
                  <c:v>1226.1249368328199</c:v>
                </c:pt>
                <c:pt idx="15">
                  <c:v>1248.753659275118</c:v>
                </c:pt>
                <c:pt idx="16">
                  <c:v>1271.6591080018736</c:v>
                </c:pt>
                <c:pt idx="17">
                  <c:v>1294.8411136950092</c:v>
                </c:pt>
                <c:pt idx="18">
                  <c:v>1318.299402320953</c:v>
                </c:pt>
                <c:pt idx="19">
                  <c:v>1342.0335931329946</c:v>
                </c:pt>
                <c:pt idx="20">
                  <c:v>1366.0431967005341</c:v>
                </c:pt>
                <c:pt idx="21">
                  <c:v>1390.3276129675294</c:v>
                </c:pt>
                <c:pt idx="22">
                  <c:v>1414.8861293422278</c:v>
                </c:pt>
                <c:pt idx="23">
                  <c:v>1439.7179188204639</c:v>
                </c:pt>
                <c:pt idx="24">
                  <c:v>1464.8220381447311</c:v>
                </c:pt>
                <c:pt idx="25">
                  <c:v>1490.1974260013505</c:v>
                </c:pt>
                <c:pt idx="26">
                  <c:v>1515.842901257872</c:v>
                </c:pt>
                <c:pt idx="27">
                  <c:v>1541.7571612431282</c:v>
                </c:pt>
                <c:pt idx="28">
                  <c:v>1567.9387800721825</c:v>
                </c:pt>
                <c:pt idx="29">
                  <c:v>1594.3862070183998</c:v>
                </c:pt>
                <c:pt idx="30">
                  <c:v>1621.0977649350277</c:v>
                </c:pt>
                <c:pt idx="31">
                  <c:v>1648.0716487285549</c:v>
                </c:pt>
                <c:pt idx="32">
                  <c:v>1675.3059238861422</c:v>
                </c:pt>
                <c:pt idx="33">
                  <c:v>1702.798525059419</c:v>
                </c:pt>
                <c:pt idx="34">
                  <c:v>1730.5472547069064</c:v>
                </c:pt>
                <c:pt idx="35">
                  <c:v>1758.5497817974783</c:v>
                </c:pt>
                <c:pt idx="36">
                  <c:v>1786.8036405768762</c:v>
                </c:pt>
                <c:pt idx="37">
                  <c:v>1815.30622939981</c:v>
                </c:pt>
                <c:pt idx="38">
                  <c:v>1844.0548096296616</c:v>
                </c:pt>
                <c:pt idx="39">
                  <c:v>1873.0465046081231</c:v>
                </c:pt>
                <c:pt idx="40">
                  <c:v>1902.2782986969059</c:v>
                </c:pt>
                <c:pt idx="41">
                  <c:v>1931.747036393692</c:v>
                </c:pt>
                <c:pt idx="42">
                  <c:v>1961.4494215244836</c:v>
                </c:pt>
                <c:pt idx="43">
                  <c:v>1991.3820165143625</c:v>
                </c:pt>
                <c:pt idx="44">
                  <c:v>2021.5412417388511</c:v>
                </c:pt>
                <c:pt idx="45">
                  <c:v>2051.9233749577811</c:v>
                </c:pt>
                <c:pt idx="46">
                  <c:v>2082.5245508336757</c:v>
                </c:pt>
                <c:pt idx="47">
                  <c:v>2113.3407605366488</c:v>
                </c:pt>
                <c:pt idx="48">
                  <c:v>2144.3678514375565</c:v>
                </c:pt>
                <c:pt idx="49">
                  <c:v>2175.6015268914152</c:v>
                </c:pt>
                <c:pt idx="50">
                  <c:v>2207.0373461126624</c:v>
                </c:pt>
                <c:pt idx="51">
                  <c:v>2238.6707241441536</c:v>
                </c:pt>
                <c:pt idx="52">
                  <c:v>2270.4969319214451</c:v>
                </c:pt>
                <c:pt idx="53">
                  <c:v>2302.5110964339692</c:v>
                </c:pt>
                <c:pt idx="54">
                  <c:v>2334.7082009846476</c:v>
                </c:pt>
                <c:pt idx="55">
                  <c:v>2367.0830855493273</c:v>
                </c:pt>
                <c:pt idx="56">
                  <c:v>2399.6304472375823</c:v>
                </c:pt>
                <c:pt idx="57">
                  <c:v>2432.3448408559075</c:v>
                </c:pt>
                <c:pt idx="58">
                  <c:v>2465.2206795748057</c:v>
                </c:pt>
                <c:pt idx="59">
                  <c:v>2498.252235700706</c:v>
                </c:pt>
                <c:pt idx="60">
                  <c:v>2531.4336415538896</c:v>
                </c:pt>
                <c:pt idx="61">
                  <c:v>2564.7588904532727</c:v>
                </c:pt>
                <c:pt idx="62">
                  <c:v>2598.2218378090233</c:v>
                </c:pt>
                <c:pt idx="63">
                  <c:v>2631.8162023237269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GLOBAL_EFW_COND!$AF$9</c:f>
              <c:strCache>
                <c:ptCount val="1"/>
                <c:pt idx="0">
                  <c:v>75th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GLOBAL_EFW_COND!EFW_x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GLOBAL_EFW_COND!EFW_75</c:f>
              <c:numCache>
                <c:formatCode>0</c:formatCode>
                <c:ptCount val="64"/>
                <c:pt idx="0">
                  <c:v>980.37498108270336</c:v>
                </c:pt>
                <c:pt idx="1">
                  <c:v>1000.1132305428058</c:v>
                </c:pt>
                <c:pt idx="2">
                  <c:v>1020.138796684365</c:v>
                </c:pt>
                <c:pt idx="3">
                  <c:v>1040.4529580962628</c:v>
                </c:pt>
                <c:pt idx="4">
                  <c:v>1061.056914991372</c:v>
                </c:pt>
                <c:pt idx="5">
                  <c:v>1081.9517868209086</c:v>
                </c:pt>
                <c:pt idx="6">
                  <c:v>1103.1386098855426</c:v>
                </c:pt>
                <c:pt idx="7">
                  <c:v>1124.618334945191</c:v>
                </c:pt>
                <c:pt idx="8">
                  <c:v>1146.3918248292746</c:v>
                </c:pt>
                <c:pt idx="9">
                  <c:v>1168.4598520495069</c:v>
                </c:pt>
                <c:pt idx="10">
                  <c:v>1190.8230964170903</c:v>
                </c:pt>
                <c:pt idx="11">
                  <c:v>1213.4821426664341</c:v>
                </c:pt>
                <c:pt idx="12">
                  <c:v>1236.4374780874236</c:v>
                </c:pt>
                <c:pt idx="13">
                  <c:v>1259.6894901683806</c:v>
                </c:pt>
                <c:pt idx="14">
                  <c:v>1283.2384642518759</c:v>
                </c:pt>
                <c:pt idx="15">
                  <c:v>1307.084581205585</c:v>
                </c:pt>
                <c:pt idx="16">
                  <c:v>1331.2279151104278</c:v>
                </c:pt>
                <c:pt idx="17">
                  <c:v>1355.6684309682698</c:v>
                </c:pt>
                <c:pt idx="18">
                  <c:v>1380.4059824315232</c:v>
                </c:pt>
                <c:pt idx="19">
                  <c:v>1405.4403095569612</c:v>
                </c:pt>
                <c:pt idx="20">
                  <c:v>1430.7710365861064</c:v>
                </c:pt>
                <c:pt idx="21">
                  <c:v>1456.3976697546668</c:v>
                </c:pt>
                <c:pt idx="22">
                  <c:v>1482.3195951333926</c:v>
                </c:pt>
                <c:pt idx="23">
                  <c:v>1508.536076502847</c:v>
                </c:pt>
                <c:pt idx="24">
                  <c:v>1535.0462532645467</c:v>
                </c:pt>
                <c:pt idx="25">
                  <c:v>1561.8491383910516</c:v>
                </c:pt>
                <c:pt idx="26">
                  <c:v>1588.9436164173885</c:v>
                </c:pt>
                <c:pt idx="27">
                  <c:v>1616.3284414764962</c:v>
                </c:pt>
                <c:pt idx="28">
                  <c:v>1644.0022353812062</c:v>
                </c:pt>
                <c:pt idx="29">
                  <c:v>1671.9634857552248</c:v>
                </c:pt>
                <c:pt idx="30">
                  <c:v>1700.2105442158361</c:v>
                </c:pt>
                <c:pt idx="31">
                  <c:v>1728.741624610813</c:v>
                </c:pt>
                <c:pt idx="32">
                  <c:v>1757.5548013121634</c:v>
                </c:pt>
                <c:pt idx="33">
                  <c:v>1786.6480075692573</c:v>
                </c:pt>
                <c:pt idx="34">
                  <c:v>1816.0190339239025</c:v>
                </c:pt>
                <c:pt idx="35">
                  <c:v>1845.6655266900977</c:v>
                </c:pt>
                <c:pt idx="36">
                  <c:v>1875.5849865007044</c:v>
                </c:pt>
                <c:pt idx="37">
                  <c:v>1905.7747669239632</c:v>
                </c:pt>
                <c:pt idx="38">
                  <c:v>1936.2320731520892</c:v>
                </c:pt>
                <c:pt idx="39">
                  <c:v>1966.953960764647</c:v>
                </c:pt>
                <c:pt idx="40">
                  <c:v>1997.9373345691038</c:v>
                </c:pt>
                <c:pt idx="41">
                  <c:v>2029.1789475210387</c:v>
                </c:pt>
                <c:pt idx="42">
                  <c:v>2060.6753997265259</c:v>
                </c:pt>
                <c:pt idx="43">
                  <c:v>2092.4231375289037</c:v>
                </c:pt>
                <c:pt idx="44">
                  <c:v>2124.4184526825698</c:v>
                </c:pt>
                <c:pt idx="45">
                  <c:v>2156.6574816158654</c:v>
                </c:pt>
                <c:pt idx="46">
                  <c:v>2189.1362047854777</c:v>
                </c:pt>
                <c:pt idx="47">
                  <c:v>2221.850446124603</c:v>
                </c:pt>
                <c:pt idx="48">
                  <c:v>2254.7958725869307</c:v>
                </c:pt>
                <c:pt idx="49">
                  <c:v>2287.9679937887481</c:v>
                </c:pt>
                <c:pt idx="50">
                  <c:v>2321.3621617510653</c:v>
                </c:pt>
                <c:pt idx="51">
                  <c:v>2354.9735707438995</c:v>
                </c:pt>
                <c:pt idx="52">
                  <c:v>2388.7972572346202</c:v>
                </c:pt>
                <c:pt idx="53">
                  <c:v>2422.82809994218</c:v>
                </c:pt>
                <c:pt idx="54">
                  <c:v>2457.0608199991175</c:v>
                </c:pt>
                <c:pt idx="55">
                  <c:v>2491.4899812229401</c:v>
                </c:pt>
                <c:pt idx="56">
                  <c:v>2526.1099904987323</c:v>
                </c:pt>
                <c:pt idx="57">
                  <c:v>2560.9150982742949</c:v>
                </c:pt>
                <c:pt idx="58">
                  <c:v>2595.8993991694697</c:v>
                </c:pt>
                <c:pt idx="59">
                  <c:v>2631.0568327010128</c:v>
                </c:pt>
                <c:pt idx="60">
                  <c:v>2666.3811841242573</c:v>
                </c:pt>
                <c:pt idx="61">
                  <c:v>2701.8660853927508</c:v>
                </c:pt>
                <c:pt idx="62">
                  <c:v>2737.5050162370394</c:v>
                </c:pt>
                <c:pt idx="63">
                  <c:v>2773.291305363532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GLOBAL_EFW_COND!$AG$9</c:f>
              <c:strCache>
                <c:ptCount val="1"/>
                <c:pt idx="0">
                  <c:v>90th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GLOBAL_EFW_COND!EFW_x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GLOBAL_EFW_COND!EFW_90</c:f>
              <c:numCache>
                <c:formatCode>0</c:formatCode>
                <c:ptCount val="64"/>
                <c:pt idx="0">
                  <c:v>1020.0799896918836</c:v>
                </c:pt>
                <c:pt idx="1">
                  <c:v>1040.7158169438394</c:v>
                </c:pt>
                <c:pt idx="2">
                  <c:v>1061.6562470975798</c:v>
                </c:pt>
                <c:pt idx="3">
                  <c:v>1082.9027579031535</c:v>
                </c:pt>
                <c:pt idx="4">
                  <c:v>1104.4567457341896</c:v>
                </c:pt>
                <c:pt idx="5">
                  <c:v>1126.3195229865121</c:v>
                </c:pt>
                <c:pt idx="6">
                  <c:v>1148.4923154704909</c:v>
                </c:pt>
                <c:pt idx="7">
                  <c:v>1170.9762597991714</c:v>
                </c:pt>
                <c:pt idx="8">
                  <c:v>1193.7724007741044</c:v>
                </c:pt>
                <c:pt idx="9">
                  <c:v>1216.8816887711168</c:v>
                </c:pt>
                <c:pt idx="10">
                  <c:v>1240.3049771279875</c:v>
                </c:pt>
                <c:pt idx="11">
                  <c:v>1264.0430195363551</c:v>
                </c:pt>
                <c:pt idx="12">
                  <c:v>1288.096467439997</c:v>
                </c:pt>
                <c:pt idx="13">
                  <c:v>1312.4658674418433</c:v>
                </c:pt>
                <c:pt idx="14">
                  <c:v>1337.1516587219978</c:v>
                </c:pt>
                <c:pt idx="15">
                  <c:v>1362.1541704691997</c:v>
                </c:pt>
                <c:pt idx="16">
                  <c:v>1387.4736193280914</c:v>
                </c:pt>
                <c:pt idx="17">
                  <c:v>1413.1101068648359</c:v>
                </c:pt>
                <c:pt idx="18">
                  <c:v>1439.0636170535502</c:v>
                </c:pt>
                <c:pt idx="19">
                  <c:v>1465.3340137861328</c:v>
                </c:pt>
                <c:pt idx="20">
                  <c:v>1491.92103840802</c:v>
                </c:pt>
                <c:pt idx="21">
                  <c:v>1518.8243072825899</c:v>
                </c:pt>
                <c:pt idx="22">
                  <c:v>1546.0433093868069</c:v>
                </c:pt>
                <c:pt idx="23">
                  <c:v>1573.577403940827</c:v>
                </c:pt>
                <c:pt idx="24">
                  <c:v>1601.4258180742409</c:v>
                </c:pt>
                <c:pt idx="25">
                  <c:v>1629.5876445318418</c:v>
                </c:pt>
                <c:pt idx="26">
                  <c:v>1658.0618394214725</c:v>
                </c:pt>
                <c:pt idx="27">
                  <c:v>1686.8472200069386</c:v>
                </c:pt>
                <c:pt idx="28">
                  <c:v>1715.9424625487809</c:v>
                </c:pt>
                <c:pt idx="29">
                  <c:v>1745.3461001955636</c:v>
                </c:pt>
                <c:pt idx="30">
                  <c:v>1775.056520928782</c:v>
                </c:pt>
                <c:pt idx="31">
                  <c:v>1805.071965564028</c:v>
                </c:pt>
                <c:pt idx="32">
                  <c:v>1835.390525811431</c:v>
                </c:pt>
                <c:pt idx="33">
                  <c:v>1866.0101423981212</c:v>
                </c:pt>
                <c:pt idx="34">
                  <c:v>1896.9286032556245</c:v>
                </c:pt>
                <c:pt idx="35">
                  <c:v>1928.1435417751748</c:v>
                </c:pt>
                <c:pt idx="36">
                  <c:v>1959.6524351335133</c:v>
                </c:pt>
                <c:pt idx="37">
                  <c:v>1991.4526026923579</c:v>
                </c:pt>
                <c:pt idx="38">
                  <c:v>2023.5412044741213</c:v>
                </c:pt>
                <c:pt idx="39">
                  <c:v>2055.9152397168382</c:v>
                </c:pt>
                <c:pt idx="40">
                  <c:v>2088.571545511048</c:v>
                </c:pt>
                <c:pt idx="41">
                  <c:v>2121.5067955213772</c:v>
                </c:pt>
                <c:pt idx="42">
                  <c:v>2154.7174987956696</c:v>
                </c:pt>
                <c:pt idx="43">
                  <c:v>2188.1999986641963</c:v>
                </c:pt>
                <c:pt idx="44">
                  <c:v>2221.9504717318373</c:v>
                </c:pt>
                <c:pt idx="45">
                  <c:v>2255.9649269657011</c:v>
                </c:pt>
                <c:pt idx="46">
                  <c:v>2290.2392048808038</c:v>
                </c:pt>
                <c:pt idx="47">
                  <c:v>2324.7689768264763</c:v>
                </c:pt>
                <c:pt idx="48">
                  <c:v>2359.5497443757486</c:v>
                </c:pt>
                <c:pt idx="49">
                  <c:v>2394.5768388204147</c:v>
                </c:pt>
                <c:pt idx="50">
                  <c:v>2429.8454207739128</c:v>
                </c:pt>
                <c:pt idx="51">
                  <c:v>2465.3504798844929</c:v>
                </c:pt>
                <c:pt idx="52">
                  <c:v>2501.0868346608427</c:v>
                </c:pt>
                <c:pt idx="53">
                  <c:v>2537.0491324123095</c:v>
                </c:pt>
                <c:pt idx="54">
                  <c:v>2573.2318493058824</c:v>
                </c:pt>
                <c:pt idx="55">
                  <c:v>2609.629290541809</c:v>
                </c:pt>
                <c:pt idx="56">
                  <c:v>2646.2355906500134</c:v>
                </c:pt>
                <c:pt idx="57">
                  <c:v>2683.0447139088137</c:v>
                </c:pt>
                <c:pt idx="58">
                  <c:v>2720.0504548879735</c:v>
                </c:pt>
                <c:pt idx="59">
                  <c:v>2757.2464391175749</c:v>
                </c:pt>
                <c:pt idx="60">
                  <c:v>2794.6261238842831</c:v>
                </c:pt>
                <c:pt idx="61">
                  <c:v>2832.1827991564551</c:v>
                </c:pt>
                <c:pt idx="62">
                  <c:v>2869.9095886394189</c:v>
                </c:pt>
                <c:pt idx="63">
                  <c:v>2907.7994509621226</c:v>
                </c:pt>
              </c:numCache>
            </c:numRef>
          </c:val>
          <c:smooth val="0"/>
        </c:ser>
        <c:ser>
          <c:idx val="5"/>
          <c:order val="6"/>
          <c:tx>
            <c:strRef>
              <c:f>GLOBAL_EFW_COND!$AH$9</c:f>
              <c:strCache>
                <c:ptCount val="1"/>
                <c:pt idx="0">
                  <c:v>95th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GLOBAL_EFW_COND!EFW_x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GLOBAL_EFW_COND!EFW_95</c:f>
              <c:numCache>
                <c:formatCode>0</c:formatCode>
                <c:ptCount val="64"/>
                <c:pt idx="0">
                  <c:v>1044.6858460858984</c:v>
                </c:pt>
                <c:pt idx="1">
                  <c:v>1065.8800044257462</c:v>
                </c:pt>
                <c:pt idx="2">
                  <c:v>1087.3896088705703</c:v>
                </c:pt>
                <c:pt idx="3">
                  <c:v>1109.2162648941066</c:v>
                </c:pt>
                <c:pt idx="4">
                  <c:v>1131.3614947902292</c:v>
                </c:pt>
                <c:pt idx="5">
                  <c:v>1153.826734935403</c:v>
                </c:pt>
                <c:pt idx="6">
                  <c:v>1176.6133330428538</c:v>
                </c:pt>
                <c:pt idx="7">
                  <c:v>1199.7225454105651</c:v>
                </c:pt>
                <c:pt idx="8">
                  <c:v>1223.1555341651235</c:v>
                </c:pt>
                <c:pt idx="9">
                  <c:v>1246.9133645036959</c:v>
                </c:pt>
                <c:pt idx="10">
                  <c:v>1270.9970019362527</c:v>
                </c:pt>
                <c:pt idx="11">
                  <c:v>1295.4073095304063</c:v>
                </c:pt>
                <c:pt idx="12">
                  <c:v>1320.1450451611495</c:v>
                </c:pt>
                <c:pt idx="13">
                  <c:v>1345.2108587679152</c:v>
                </c:pt>
                <c:pt idx="14">
                  <c:v>1370.6052896213789</c:v>
                </c:pt>
                <c:pt idx="15">
                  <c:v>1396.3287636025229</c:v>
                </c:pt>
                <c:pt idx="16">
                  <c:v>1422.3815904964661</c:v>
                </c:pt>
                <c:pt idx="17">
                  <c:v>1448.7639613037029</c:v>
                </c:pt>
                <c:pt idx="18">
                  <c:v>1475.4759455713533</c:v>
                </c:pt>
                <c:pt idx="19">
                  <c:v>1502.5174887471553</c:v>
                </c:pt>
                <c:pt idx="20">
                  <c:v>1529.8884095588069</c:v>
                </c:pt>
                <c:pt idx="21">
                  <c:v>1557.588397421604</c:v>
                </c:pt>
                <c:pt idx="22">
                  <c:v>1585.6170098770149</c:v>
                </c:pt>
                <c:pt idx="23">
                  <c:v>1613.9736700651399</c:v>
                </c:pt>
                <c:pt idx="24">
                  <c:v>1642.6576642338357</c:v>
                </c:pt>
                <c:pt idx="25">
                  <c:v>1671.6681392875626</c:v>
                </c:pt>
                <c:pt idx="26">
                  <c:v>1701.0041003786559</c:v>
                </c:pt>
                <c:pt idx="27">
                  <c:v>1730.664408544199</c:v>
                </c:pt>
                <c:pt idx="28">
                  <c:v>1760.6477783914297</c:v>
                </c:pt>
                <c:pt idx="29">
                  <c:v>1790.9527758345209</c:v>
                </c:pt>
                <c:pt idx="30">
                  <c:v>1821.5778158859871</c:v>
                </c:pt>
                <c:pt idx="31">
                  <c:v>1852.5211605055913</c:v>
                </c:pt>
                <c:pt idx="32">
                  <c:v>1883.7809165098754</c:v>
                </c:pt>
                <c:pt idx="33">
                  <c:v>1915.355033545284</c:v>
                </c:pt>
                <c:pt idx="34">
                  <c:v>1947.2413021279885</c:v>
                </c:pt>
                <c:pt idx="35">
                  <c:v>1979.4373517535496</c:v>
                </c:pt>
                <c:pt idx="36">
                  <c:v>2011.9406490791901</c:v>
                </c:pt>
                <c:pt idx="37">
                  <c:v>2044.7484961820737</c:v>
                </c:pt>
                <c:pt idx="38">
                  <c:v>2077.8580288963399</c:v>
                </c:pt>
                <c:pt idx="39">
                  <c:v>2111.2662152320395</c:v>
                </c:pt>
                <c:pt idx="40">
                  <c:v>2144.9698538789639</c:v>
                </c:pt>
                <c:pt idx="41">
                  <c:v>2178.9655727982636</c:v>
                </c:pt>
                <c:pt idx="42">
                  <c:v>2213.2498279048923</c:v>
                </c:pt>
                <c:pt idx="43">
                  <c:v>2247.8189018436919</c:v>
                </c:pt>
                <c:pt idx="44">
                  <c:v>2282.668902862099</c:v>
                </c:pt>
                <c:pt idx="45">
                  <c:v>2317.7957637822187</c:v>
                </c:pt>
                <c:pt idx="46">
                  <c:v>2353.1952410750632</c:v>
                </c:pt>
                <c:pt idx="47">
                  <c:v>2388.8629140398266</c:v>
                </c:pt>
                <c:pt idx="48">
                  <c:v>2424.7941840906187</c:v>
                </c:pt>
                <c:pt idx="49">
                  <c:v>2460.9842741536277</c:v>
                </c:pt>
                <c:pt idx="50">
                  <c:v>2497.428228176941</c:v>
                </c:pt>
                <c:pt idx="51">
                  <c:v>2534.1209107557975</c:v>
                </c:pt>
                <c:pt idx="52">
                  <c:v>2571.0570068755492</c:v>
                </c:pt>
                <c:pt idx="53">
                  <c:v>2608.2310217747518</c:v>
                </c:pt>
                <c:pt idx="54">
                  <c:v>2645.6372809306108</c:v>
                </c:pt>
                <c:pt idx="55">
                  <c:v>2683.2699301689759</c:v>
                </c:pt>
                <c:pt idx="56">
                  <c:v>2721.1229359011604</c:v>
                </c:pt>
                <c:pt idx="57">
                  <c:v>2759.1900854892647</c:v>
                </c:pt>
                <c:pt idx="58">
                  <c:v>2797.4649877422203</c:v>
                </c:pt>
                <c:pt idx="59">
                  <c:v>2835.9410735442298</c:v>
                </c:pt>
                <c:pt idx="60">
                  <c:v>2874.6115966173488</c:v>
                </c:pt>
                <c:pt idx="61">
                  <c:v>2913.4696344197423</c:v>
                </c:pt>
                <c:pt idx="62">
                  <c:v>2952.508089181214</c:v>
                </c:pt>
                <c:pt idx="63">
                  <c:v>2991.7196890772566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65888"/>
        <c:axId val="105768064"/>
      </c:lineChart>
      <c:catAx>
        <c:axId val="105765888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</a:t>
                </a:r>
              </a:p>
            </c:rich>
          </c:tx>
          <c:layout>
            <c:manualLayout>
              <c:xMode val="edge"/>
              <c:yMode val="edge"/>
              <c:x val="0.46776061389272905"/>
              <c:y val="0.96445925153492484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-5400000" vert="horz" anchor="ctr" anchorCtr="0"/>
          <a:lstStyle/>
          <a:p>
            <a:pPr>
              <a:defRPr/>
            </a:pPr>
            <a:endParaRPr lang="en-US"/>
          </a:p>
        </c:txPr>
        <c:crossAx val="105768064"/>
        <c:crosses val="autoZero"/>
        <c:auto val="1"/>
        <c:lblAlgn val="ctr"/>
        <c:lblOffset val="100"/>
        <c:tickLblSkip val="7"/>
        <c:tickMarkSkip val="7"/>
        <c:noMultiLvlLbl val="0"/>
      </c:catAx>
      <c:valAx>
        <c:axId val="105768064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EFW (gram)</a:t>
                </a:r>
              </a:p>
            </c:rich>
          </c:tx>
          <c:layout>
            <c:manualLayout>
              <c:xMode val="edge"/>
              <c:yMode val="edge"/>
              <c:x val="3.2167658432008988E-3"/>
              <c:y val="0.36916728131289483"/>
            </c:manualLayout>
          </c:layout>
          <c:overlay val="0"/>
        </c:title>
        <c:numFmt formatCode="0" sourceLinked="1"/>
        <c:majorTickMark val="out"/>
        <c:minorTickMark val="in"/>
        <c:tickLblPos val="nextTo"/>
        <c:crossAx val="105765888"/>
        <c:crossesAt val="1"/>
        <c:crossBetween val="between"/>
        <c:majorUnit val="500"/>
        <c:minorUnit val="100"/>
      </c:valAx>
    </c:plotArea>
    <c:legend>
      <c:legendPos val="r"/>
      <c:layout>
        <c:manualLayout>
          <c:xMode val="edge"/>
          <c:yMode val="edge"/>
          <c:x val="0.90891595039169726"/>
          <c:y val="0.36163498636875868"/>
          <c:w val="9.1084049608302783E-2"/>
          <c:h val="0.281172620820617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710845304642265E-2"/>
          <c:y val="4.2173848040253717E-2"/>
          <c:w val="0.82000793412273842"/>
          <c:h val="0.77406163685618046"/>
        </c:manualLayout>
      </c:layout>
      <c:lineChart>
        <c:grouping val="standard"/>
        <c:varyColors val="0"/>
        <c:ser>
          <c:idx val="6"/>
          <c:order val="0"/>
          <c:tx>
            <c:strRef>
              <c:f>MALE_EFW_COND!$AB$9</c:f>
              <c:strCache>
                <c:ptCount val="1"/>
                <c:pt idx="0">
                  <c:v>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MALE_EFW_COND!EFW_05</c:f>
              <c:numCache>
                <c:formatCode>0</c:formatCode>
                <c:ptCount val="64"/>
                <c:pt idx="0">
                  <c:v>853.27813933572043</c:v>
                </c:pt>
                <c:pt idx="1">
                  <c:v>870.05279466072068</c:v>
                </c:pt>
                <c:pt idx="2">
                  <c:v>887.05289675448751</c:v>
                </c:pt>
                <c:pt idx="3">
                  <c:v>904.27895778746392</c:v>
                </c:pt>
                <c:pt idx="4">
                  <c:v>921.73142603757174</c:v>
                </c:pt>
                <c:pt idx="5">
                  <c:v>939.41068439697028</c:v>
                </c:pt>
                <c:pt idx="6">
                  <c:v>957.31704887888793</c:v>
                </c:pt>
                <c:pt idx="7">
                  <c:v>975.45076712600758</c:v>
                </c:pt>
                <c:pt idx="8">
                  <c:v>993.81201692176342</c:v>
                </c:pt>
                <c:pt idx="9">
                  <c:v>1012.4009047061598</c:v>
                </c:pt>
                <c:pt idx="10">
                  <c:v>1031.2174640975252</c:v>
                </c:pt>
                <c:pt idx="11">
                  <c:v>1050.2616544218965</c:v>
                </c:pt>
                <c:pt idx="12">
                  <c:v>1069.5333592515174</c:v>
                </c:pt>
                <c:pt idx="13">
                  <c:v>1089.0323849541232</c:v>
                </c:pt>
                <c:pt idx="14">
                  <c:v>1108.7584592546552</c:v>
                </c:pt>
                <c:pt idx="15">
                  <c:v>1128.7112298110833</c:v>
                </c:pt>
                <c:pt idx="16">
                  <c:v>1148.8902628059498</c:v>
                </c:pt>
                <c:pt idx="17">
                  <c:v>1169.2950415554105</c:v>
                </c:pt>
                <c:pt idx="18">
                  <c:v>1189.924965137466</c:v>
                </c:pt>
                <c:pt idx="19">
                  <c:v>1210.7793470410193</c:v>
                </c:pt>
                <c:pt idx="20">
                  <c:v>1231.8574138376252</c:v>
                </c:pt>
                <c:pt idx="21">
                  <c:v>1253.1583038775332</c:v>
                </c:pt>
                <c:pt idx="22">
                  <c:v>1274.6810660118078</c:v>
                </c:pt>
                <c:pt idx="23">
                  <c:v>1296.4246583422839</c:v>
                </c:pt>
                <c:pt idx="24">
                  <c:v>1318.3879470010413</c:v>
                </c:pt>
                <c:pt idx="25">
                  <c:v>1340.569704961136</c:v>
                </c:pt>
                <c:pt idx="26">
                  <c:v>1362.9686108803419</c:v>
                </c:pt>
                <c:pt idx="27">
                  <c:v>1385.5832479795527</c:v>
                </c:pt>
                <c:pt idx="28">
                  <c:v>1408.4121029576218</c:v>
                </c:pt>
                <c:pt idx="29">
                  <c:v>1431.4535649442905</c:v>
                </c:pt>
                <c:pt idx="30">
                  <c:v>1454.7059244928491</c:v>
                </c:pt>
                <c:pt idx="31">
                  <c:v>1478.1673726143003</c:v>
                </c:pt>
                <c:pt idx="32">
                  <c:v>1501.8359998545652</c:v>
                </c:pt>
                <c:pt idx="33">
                  <c:v>1525.7097954163994</c:v>
                </c:pt>
                <c:pt idx="34">
                  <c:v>1549.786646327688</c:v>
                </c:pt>
                <c:pt idx="35">
                  <c:v>1574.0643366576146</c:v>
                </c:pt>
                <c:pt idx="36">
                  <c:v>1598.5405467822918</c:v>
                </c:pt>
                <c:pt idx="37">
                  <c:v>1623.2128527015104</c:v>
                </c:pt>
                <c:pt idx="38">
                  <c:v>1648.0787254078921</c:v>
                </c:pt>
                <c:pt idx="39">
                  <c:v>1673.1355303101982</c:v>
                </c:pt>
                <c:pt idx="40">
                  <c:v>1698.380526712039</c:v>
                </c:pt>
                <c:pt idx="41">
                  <c:v>1723.8108673475181</c:v>
                </c:pt>
                <c:pt idx="42">
                  <c:v>1749.4235979752027</c:v>
                </c:pt>
                <c:pt idx="43">
                  <c:v>1775.2156570316959</c:v>
                </c:pt>
                <c:pt idx="44">
                  <c:v>1801.1838753462805</c:v>
                </c:pt>
                <c:pt idx="45">
                  <c:v>1827.3249759177588</c:v>
                </c:pt>
                <c:pt idx="46">
                  <c:v>1853.6355737548254</c:v>
                </c:pt>
                <c:pt idx="47">
                  <c:v>1880.1121757811954</c:v>
                </c:pt>
                <c:pt idx="48">
                  <c:v>1906.751180806561</c:v>
                </c:pt>
                <c:pt idx="49">
                  <c:v>1933.5488795646161</c:v>
                </c:pt>
                <c:pt idx="50">
                  <c:v>1960.5014548190452</c:v>
                </c:pt>
                <c:pt idx="51">
                  <c:v>1987.6049815387123</c:v>
                </c:pt>
                <c:pt idx="52">
                  <c:v>2014.8554271428609</c:v>
                </c:pt>
                <c:pt idx="53">
                  <c:v>2042.2486518173162</c:v>
                </c:pt>
                <c:pt idx="54">
                  <c:v>2069.7804089025326</c:v>
                </c:pt>
                <c:pt idx="55">
                  <c:v>2097.4463453543722</c:v>
                </c:pt>
                <c:pt idx="56">
                  <c:v>2125.2420022782512</c:v>
                </c:pt>
                <c:pt idx="57">
                  <c:v>2153.1628155374497</c:v>
                </c:pt>
                <c:pt idx="58">
                  <c:v>2181.2041164362686</c:v>
                </c:pt>
                <c:pt idx="59">
                  <c:v>2209.3611324784938</c:v>
                </c:pt>
                <c:pt idx="60">
                  <c:v>2237.6289882017595</c:v>
                </c:pt>
                <c:pt idx="61">
                  <c:v>2266.0027060883194</c:v>
                </c:pt>
                <c:pt idx="62">
                  <c:v>2294.4772075525339</c:v>
                </c:pt>
                <c:pt idx="63">
                  <c:v>2323.0473140054369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MALE_EFW_COND!$AC$9</c:f>
              <c:strCache>
                <c:ptCount val="1"/>
                <c:pt idx="0">
                  <c:v>10th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MALE_EFW_COND!EFW_10</c:f>
              <c:numCache>
                <c:formatCode>0</c:formatCode>
                <c:ptCount val="64"/>
                <c:pt idx="0">
                  <c:v>872.02843299045026</c:v>
                </c:pt>
                <c:pt idx="1">
                  <c:v>889.22902247010734</c:v>
                </c:pt>
                <c:pt idx="2">
                  <c:v>906.66413546417857</c:v>
                </c:pt>
                <c:pt idx="3">
                  <c:v>924.33440593597538</c:v>
                </c:pt>
                <c:pt idx="4">
                  <c:v>942.24040198038392</c:v>
                </c:pt>
                <c:pt idx="5">
                  <c:v>960.38262420268518</c:v>
                </c:pt>
                <c:pt idx="6">
                  <c:v>978.76150409745287</c:v>
                </c:pt>
                <c:pt idx="7">
                  <c:v>997.3774024290359</c:v>
                </c:pt>
                <c:pt idx="8">
                  <c:v>1016.2306076150051</c:v>
                </c:pt>
                <c:pt idx="9">
                  <c:v>1035.3213341142741</c:v>
                </c:pt>
                <c:pt idx="10">
                  <c:v>1054.6497208212766</c:v>
                </c:pt>
                <c:pt idx="11">
                  <c:v>1074.2158294679953</c:v>
                </c:pt>
                <c:pt idx="12">
                  <c:v>1094.0196430353424</c:v>
                </c:pt>
                <c:pt idx="13">
                  <c:v>1114.0610641756</c:v>
                </c:pt>
                <c:pt idx="14">
                  <c:v>1134.3399136476476</c:v>
                </c:pt>
                <c:pt idx="15">
                  <c:v>1154.8559287666531</c:v>
                </c:pt>
                <c:pt idx="16">
                  <c:v>1175.608761869941</c:v>
                </c:pt>
                <c:pt idx="17">
                  <c:v>1196.5979788008221</c:v>
                </c:pt>
                <c:pt idx="18">
                  <c:v>1217.8230574121878</c:v>
                </c:pt>
                <c:pt idx="19">
                  <c:v>1239.2833860915155</c:v>
                </c:pt>
                <c:pt idx="20">
                  <c:v>1260.9782623092296</c:v>
                </c:pt>
                <c:pt idx="21">
                  <c:v>1282.9068911921288</c:v>
                </c:pt>
                <c:pt idx="22">
                  <c:v>1305.0683841236644</c:v>
                </c:pt>
                <c:pt idx="23">
                  <c:v>1327.4617573729633</c:v>
                </c:pt>
                <c:pt idx="24">
                  <c:v>1350.0859307543271</c:v>
                </c:pt>
                <c:pt idx="25">
                  <c:v>1372.9397263190308</c:v>
                </c:pt>
                <c:pt idx="26">
                  <c:v>1396.0218670812935</c:v>
                </c:pt>
                <c:pt idx="27">
                  <c:v>1419.3309757801146</c:v>
                </c:pt>
                <c:pt idx="28">
                  <c:v>1442.8655736788726</c:v>
                </c:pt>
                <c:pt idx="29">
                  <c:v>1466.6240794044527</c:v>
                </c:pt>
                <c:pt idx="30">
                  <c:v>1490.6048078276146</c:v>
                </c:pt>
                <c:pt idx="31">
                  <c:v>1514.8059689864983</c:v>
                </c:pt>
                <c:pt idx="32">
                  <c:v>1539.2256670549148</c:v>
                </c:pt>
                <c:pt idx="33">
                  <c:v>1563.8618993571954</c:v>
                </c:pt>
                <c:pt idx="34">
                  <c:v>1588.7125554313909</c:v>
                </c:pt>
                <c:pt idx="35">
                  <c:v>1613.7754161424198</c:v>
                </c:pt>
                <c:pt idx="36">
                  <c:v>1639.048152846894</c:v>
                </c:pt>
                <c:pt idx="37">
                  <c:v>1664.5283266113852</c:v>
                </c:pt>
                <c:pt idx="38">
                  <c:v>1690.2133874855394</c:v>
                </c:pt>
                <c:pt idx="39">
                  <c:v>1716.1006738319425</c:v>
                </c:pt>
                <c:pt idx="40">
                  <c:v>1742.1874117140869</c:v>
                </c:pt>
                <c:pt idx="41">
                  <c:v>1768.4707143440851</c:v>
                </c:pt>
                <c:pt idx="42">
                  <c:v>1794.9475815917262</c:v>
                </c:pt>
                <c:pt idx="43">
                  <c:v>1821.6148995561794</c:v>
                </c:pt>
                <c:pt idx="44">
                  <c:v>1848.4694402020336</c:v>
                </c:pt>
                <c:pt idx="45">
                  <c:v>1875.5078610608841</c:v>
                </c:pt>
                <c:pt idx="46">
                  <c:v>1902.7267049999364</c:v>
                </c:pt>
                <c:pt idx="47">
                  <c:v>1930.1224000590144</c:v>
                </c:pt>
                <c:pt idx="48">
                  <c:v>1957.6912593571419</c:v>
                </c:pt>
                <c:pt idx="49">
                  <c:v>1985.4294810700715</c:v>
                </c:pt>
                <c:pt idx="50">
                  <c:v>2013.33314847982</c:v>
                </c:pt>
                <c:pt idx="51">
                  <c:v>2041.3982300975272</c:v>
                </c:pt>
                <c:pt idx="52">
                  <c:v>2069.6205798606229</c:v>
                </c:pt>
                <c:pt idx="53">
                  <c:v>2097.9959374053783</c:v>
                </c:pt>
                <c:pt idx="54">
                  <c:v>2126.5199284158289</c:v>
                </c:pt>
                <c:pt idx="55">
                  <c:v>2155.1880650500802</c:v>
                </c:pt>
                <c:pt idx="56">
                  <c:v>2183.9957464447348</c:v>
                </c:pt>
                <c:pt idx="57">
                  <c:v>2212.9382592983634</c:v>
                </c:pt>
                <c:pt idx="58">
                  <c:v>2242.0107785348077</c:v>
                </c:pt>
                <c:pt idx="59">
                  <c:v>2271.2083680468936</c:v>
                </c:pt>
                <c:pt idx="60">
                  <c:v>2300.5259815212544</c:v>
                </c:pt>
                <c:pt idx="61">
                  <c:v>2329.9584633448344</c:v>
                </c:pt>
                <c:pt idx="62">
                  <c:v>2359.5005495935447</c:v>
                </c:pt>
                <c:pt idx="63">
                  <c:v>2389.146869103487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MALE_EFW_COND!$AD$9</c:f>
              <c:strCache>
                <c:ptCount val="1"/>
                <c:pt idx="0">
                  <c:v>25th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MALE_EFW_COND!EFW_25</c:f>
              <c:numCache>
                <c:formatCode>0</c:formatCode>
                <c:ptCount val="64"/>
                <c:pt idx="0">
                  <c:v>904.37896742261387</c:v>
                </c:pt>
                <c:pt idx="1">
                  <c:v>922.31758761926562</c:v>
                </c:pt>
                <c:pt idx="2">
                  <c:v>940.50663874588417</c:v>
                </c:pt>
                <c:pt idx="3">
                  <c:v>958.94697409366813</c:v>
                </c:pt>
                <c:pt idx="4">
                  <c:v>977.6393778230763</c:v>
                </c:pt>
                <c:pt idx="5">
                  <c:v>996.58456311647114</c:v>
                </c:pt>
                <c:pt idx="6">
                  <c:v>1015.7831703304006</c:v>
                </c:pt>
                <c:pt idx="7">
                  <c:v>1035.2357651491247</c:v>
                </c:pt>
                <c:pt idx="8">
                  <c:v>1054.9428367408809</c:v>
                </c:pt>
                <c:pt idx="9">
                  <c:v>1074.9047959185589</c:v>
                </c:pt>
                <c:pt idx="10">
                  <c:v>1095.121973306379</c:v>
                </c:pt>
                <c:pt idx="11">
                  <c:v>1115.5946175143329</c:v>
                </c:pt>
                <c:pt idx="12">
                  <c:v>1136.3228933220339</c:v>
                </c:pt>
                <c:pt idx="13">
                  <c:v>1157.306879873747</c:v>
                </c:pt>
                <c:pt idx="14">
                  <c:v>1178.5465688863869</c:v>
                </c:pt>
                <c:pt idx="15">
                  <c:v>1200.0418628723014</c:v>
                </c:pt>
                <c:pt idx="16">
                  <c:v>1221.7925733786008</c:v>
                </c:pt>
                <c:pt idx="17">
                  <c:v>1243.7984192449528</c:v>
                </c:pt>
                <c:pt idx="18">
                  <c:v>1266.0590248817246</c:v>
                </c:pt>
                <c:pt idx="19">
                  <c:v>1288.5739185702589</c:v>
                </c:pt>
                <c:pt idx="20">
                  <c:v>1311.3425307873413</c:v>
                </c:pt>
                <c:pt idx="21">
                  <c:v>1334.3641925556649</c:v>
                </c:pt>
                <c:pt idx="22">
                  <c:v>1357.6381338222732</c:v>
                </c:pt>
                <c:pt idx="23">
                  <c:v>1381.1634818669586</c:v>
                </c:pt>
                <c:pt idx="24">
                  <c:v>1404.9392597425158</c:v>
                </c:pt>
                <c:pt idx="25">
                  <c:v>1428.9643847488535</c:v>
                </c:pt>
                <c:pt idx="26">
                  <c:v>1453.2376669429575</c:v>
                </c:pt>
                <c:pt idx="27">
                  <c:v>1477.7578076865941</c:v>
                </c:pt>
                <c:pt idx="28">
                  <c:v>1502.5233982338364</c:v>
                </c:pt>
                <c:pt idx="29">
                  <c:v>1527.5329183603262</c:v>
                </c:pt>
                <c:pt idx="30">
                  <c:v>1552.7847350362276</c:v>
                </c:pt>
                <c:pt idx="31">
                  <c:v>1578.2771011449081</c:v>
                </c:pt>
                <c:pt idx="32">
                  <c:v>1604.0081542492487</c:v>
                </c:pt>
                <c:pt idx="33">
                  <c:v>1629.9759154075284</c:v>
                </c:pt>
                <c:pt idx="34">
                  <c:v>1656.1782880409114</c:v>
                </c:pt>
                <c:pt idx="35">
                  <c:v>1682.6130568543429</c:v>
                </c:pt>
                <c:pt idx="36">
                  <c:v>1709.2778868128196</c:v>
                </c:pt>
                <c:pt idx="37">
                  <c:v>1736.1703221749985</c:v>
                </c:pt>
                <c:pt idx="38">
                  <c:v>1763.2877855858421</c:v>
                </c:pt>
                <c:pt idx="39">
                  <c:v>1790.6275772303436</c:v>
                </c:pt>
                <c:pt idx="40">
                  <c:v>1818.1868740500308</c:v>
                </c:pt>
                <c:pt idx="41">
                  <c:v>1845.9627290240692</c:v>
                </c:pt>
                <c:pt idx="42">
                  <c:v>1873.9520705168077</c:v>
                </c:pt>
                <c:pt idx="43">
                  <c:v>1902.1517016933335</c:v>
                </c:pt>
                <c:pt idx="44">
                  <c:v>1930.5583000049944</c:v>
                </c:pt>
                <c:pt idx="45">
                  <c:v>1959.1684167462793</c:v>
                </c:pt>
                <c:pt idx="46">
                  <c:v>1987.9784766848666</c:v>
                </c:pt>
                <c:pt idx="47">
                  <c:v>2016.9847777663838</c:v>
                </c:pt>
                <c:pt idx="48">
                  <c:v>2046.1834908953783</c:v>
                </c:pt>
                <c:pt idx="49">
                  <c:v>2075.5706597940489</c:v>
                </c:pt>
                <c:pt idx="50">
                  <c:v>2105.1422009401217</c:v>
                </c:pt>
                <c:pt idx="51">
                  <c:v>2134.8939035853241</c:v>
                </c:pt>
                <c:pt idx="52">
                  <c:v>2164.8214298558069</c:v>
                </c:pt>
                <c:pt idx="53">
                  <c:v>2194.9203149357118</c:v>
                </c:pt>
                <c:pt idx="54">
                  <c:v>2225.1859673352019</c:v>
                </c:pt>
                <c:pt idx="55">
                  <c:v>2255.6136692441269</c:v>
                </c:pt>
                <c:pt idx="56">
                  <c:v>2286.1985769723178</c:v>
                </c:pt>
                <c:pt idx="57">
                  <c:v>2316.9357214776733</c:v>
                </c:pt>
                <c:pt idx="58">
                  <c:v>2347.8200089829866</c:v>
                </c:pt>
                <c:pt idx="59">
                  <c:v>2378.8462216823509</c:v>
                </c:pt>
                <c:pt idx="60">
                  <c:v>2410.0090185380436</c:v>
                </c:pt>
                <c:pt idx="61">
                  <c:v>2441.3029361686054</c:v>
                </c:pt>
                <c:pt idx="62">
                  <c:v>2472.7223898288453</c:v>
                </c:pt>
                <c:pt idx="63">
                  <c:v>2504.2616744823222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MALE_EFW_COND!$AE$9</c:f>
              <c:strCache>
                <c:ptCount val="1"/>
                <c:pt idx="0">
                  <c:v>50th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MALE_EFW_COND!EFW_50</c:f>
              <c:numCache>
                <c:formatCode>0</c:formatCode>
                <c:ptCount val="64"/>
                <c:pt idx="0">
                  <c:v>941.87930616956976</c:v>
                </c:pt>
                <c:pt idx="1">
                  <c:v>960.6782906080399</c:v>
                </c:pt>
                <c:pt idx="2">
                  <c:v>979.74652682070928</c:v>
                </c:pt>
                <c:pt idx="3">
                  <c:v>999.08513668495948</c:v>
                </c:pt>
                <c:pt idx="4">
                  <c:v>1018.6951694056025</c:v>
                </c:pt>
                <c:pt idx="5">
                  <c:v>1038.5775993972441</c:v>
                </c:pt>
                <c:pt idx="6">
                  <c:v>1058.7333241651475</c:v>
                </c:pt>
                <c:pt idx="7">
                  <c:v>1079.1631621863328</c:v>
                </c:pt>
                <c:pt idx="8">
                  <c:v>1099.8678507924585</c:v>
                </c:pt>
                <c:pt idx="9">
                  <c:v>1120.848044056276</c:v>
                </c:pt>
                <c:pt idx="10">
                  <c:v>1142.1043106833124</c:v>
                </c:pt>
                <c:pt idx="11">
                  <c:v>1163.6371319106549</c:v>
                </c:pt>
                <c:pt idx="12">
                  <c:v>1185.44689941457</c:v>
                </c:pt>
                <c:pt idx="13">
                  <c:v>1207.53391322882</c:v>
                </c:pt>
                <c:pt idx="14">
                  <c:v>1229.898379675604</c:v>
                </c:pt>
                <c:pt idx="15">
                  <c:v>1252.5404093110121</c:v>
                </c:pt>
                <c:pt idx="16">
                  <c:v>1275.4600148869044</c:v>
                </c:pt>
                <c:pt idx="17">
                  <c:v>1298.6571093312468</c:v>
                </c:pt>
                <c:pt idx="18">
                  <c:v>1322.1315037489244</c:v>
                </c:pt>
                <c:pt idx="19">
                  <c:v>1345.8829054449675</c:v>
                </c:pt>
                <c:pt idx="20">
                  <c:v>1369.9109159723885</c:v>
                </c:pt>
                <c:pt idx="21">
                  <c:v>1394.2150292066046</c:v>
                </c:pt>
                <c:pt idx="22">
                  <c:v>1418.7946294485964</c:v>
                </c:pt>
                <c:pt idx="23">
                  <c:v>1443.6489895589489</c:v>
                </c:pt>
                <c:pt idx="24">
                  <c:v>1468.7772691248892</c:v>
                </c:pt>
                <c:pt idx="25">
                  <c:v>1494.178512662487</c:v>
                </c:pt>
                <c:pt idx="26">
                  <c:v>1519.8516478562346</c:v>
                </c:pt>
                <c:pt idx="27">
                  <c:v>1545.7954838381168</c:v>
                </c:pt>
                <c:pt idx="28">
                  <c:v>1572.0087095084843</c:v>
                </c:pt>
                <c:pt idx="29">
                  <c:v>1598.4898919008333</c:v>
                </c:pt>
                <c:pt idx="30">
                  <c:v>1625.2374745927489</c:v>
                </c:pt>
                <c:pt idx="31">
                  <c:v>1652.2497761652573</c:v>
                </c:pt>
                <c:pt idx="32">
                  <c:v>1679.5249887127682</c:v>
                </c:pt>
                <c:pt idx="33">
                  <c:v>1707.0611764058015</c:v>
                </c:pt>
                <c:pt idx="34">
                  <c:v>1734.8562741088085</c:v>
                </c:pt>
                <c:pt idx="35">
                  <c:v>1762.9080860551876</c:v>
                </c:pt>
                <c:pt idx="36">
                  <c:v>1791.2142845817086</c:v>
                </c:pt>
                <c:pt idx="37">
                  <c:v>1819.772408924654</c:v>
                </c:pt>
                <c:pt idx="38">
                  <c:v>1848.5798640796027</c:v>
                </c:pt>
                <c:pt idx="39">
                  <c:v>1877.6339197272987</c:v>
                </c:pt>
                <c:pt idx="40">
                  <c:v>1906.9317092275032</c:v>
                </c:pt>
                <c:pt idx="41">
                  <c:v>1936.4702286830363</c:v>
                </c:pt>
                <c:pt idx="42">
                  <c:v>1966.2463360761417</c:v>
                </c:pt>
                <c:pt idx="43">
                  <c:v>1996.2567504790591</c:v>
                </c:pt>
                <c:pt idx="44">
                  <c:v>2026.4980513410594</c:v>
                </c:pt>
                <c:pt idx="45">
                  <c:v>2056.9666778537066</c:v>
                </c:pt>
                <c:pt idx="46">
                  <c:v>2087.6589283964126</c:v>
                </c:pt>
                <c:pt idx="47">
                  <c:v>2118.570960064199</c:v>
                </c:pt>
                <c:pt idx="48">
                  <c:v>2149.6987882794747</c:v>
                </c:pt>
                <c:pt idx="49">
                  <c:v>2181.0382864896778</c:v>
                </c:pt>
                <c:pt idx="50">
                  <c:v>2212.5851859525114</c:v>
                </c:pt>
                <c:pt idx="51">
                  <c:v>2244.3350756105337</c:v>
                </c:pt>
                <c:pt idx="52">
                  <c:v>2276.283402056772</c:v>
                </c:pt>
                <c:pt idx="53">
                  <c:v>2308.4254695928425</c:v>
                </c:pt>
                <c:pt idx="54">
                  <c:v>2340.7564403812707</c:v>
                </c:pt>
                <c:pt idx="55">
                  <c:v>2373.2713346933569</c:v>
                </c:pt>
                <c:pt idx="56">
                  <c:v>2405.9650312540675</c:v>
                </c:pt>
                <c:pt idx="57">
                  <c:v>2438.8322676852035</c:v>
                </c:pt>
                <c:pt idx="58">
                  <c:v>2471.8676410482326</c:v>
                </c:pt>
                <c:pt idx="59">
                  <c:v>2505.0656084878374</c:v>
                </c:pt>
                <c:pt idx="60">
                  <c:v>2538.4204879773474</c:v>
                </c:pt>
                <c:pt idx="61">
                  <c:v>2571.926459167054</c:v>
                </c:pt>
                <c:pt idx="62">
                  <c:v>2605.5775643363982</c:v>
                </c:pt>
                <c:pt idx="63">
                  <c:v>2639.3677094507957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MALE_EFW_COND!$AF$9</c:f>
              <c:strCache>
                <c:ptCount val="1"/>
                <c:pt idx="0">
                  <c:v>75th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MALE_EFW_COND!EFW_75</c:f>
              <c:numCache>
                <c:formatCode>0</c:formatCode>
                <c:ptCount val="64"/>
                <c:pt idx="0">
                  <c:v>981.09720337045178</c:v>
                </c:pt>
                <c:pt idx="1">
                  <c:v>1000.8013335964569</c:v>
                </c:pt>
                <c:pt idx="2">
                  <c:v>1020.7948227347855</c:v>
                </c:pt>
                <c:pt idx="3">
                  <c:v>1041.0790897223264</c:v>
                </c:pt>
                <c:pt idx="4">
                  <c:v>1061.6554774040198</c:v>
                </c:pt>
                <c:pt idx="5">
                  <c:v>1082.5252501240088</c:v>
                </c:pt>
                <c:pt idx="6">
                  <c:v>1103.6895913134085</c:v>
                </c:pt>
                <c:pt idx="7">
                  <c:v>1125.1496010764811</c:v>
                </c:pt>
                <c:pt idx="8">
                  <c:v>1146.9062937769183</c:v>
                </c:pt>
                <c:pt idx="9">
                  <c:v>1168.9605956260557</c:v>
                </c:pt>
                <c:pt idx="10">
                  <c:v>1191.3133422748058</c:v>
                </c:pt>
                <c:pt idx="11">
                  <c:v>1213.9652764112675</c:v>
                </c:pt>
                <c:pt idx="12">
                  <c:v>1236.9170453658596</c:v>
                </c:pt>
                <c:pt idx="13">
                  <c:v>1260.1691987259401</c:v>
                </c:pt>
                <c:pt idx="14">
                  <c:v>1283.7221859619706</c:v>
                </c:pt>
                <c:pt idx="15">
                  <c:v>1307.576354067236</c:v>
                </c:pt>
                <c:pt idx="16">
                  <c:v>1331.7319452131469</c:v>
                </c:pt>
                <c:pt idx="17">
                  <c:v>1356.1890944223321</c:v>
                </c:pt>
                <c:pt idx="18">
                  <c:v>1380.9478272616675</c:v>
                </c:pt>
                <c:pt idx="19">
                  <c:v>1406.0080575573575</c:v>
                </c:pt>
                <c:pt idx="20">
                  <c:v>1431.3695851343998</c:v>
                </c:pt>
                <c:pt idx="21">
                  <c:v>1457.0320935826667</c:v>
                </c:pt>
                <c:pt idx="22">
                  <c:v>1482.9951480518494</c:v>
                </c:pt>
                <c:pt idx="23">
                  <c:v>1509.2581930776919</c:v>
                </c:pt>
                <c:pt idx="24">
                  <c:v>1535.8205504418097</c:v>
                </c:pt>
                <c:pt idx="25">
                  <c:v>1562.6814170674779</c:v>
                </c:pt>
                <c:pt idx="26">
                  <c:v>1589.8398629538585</c:v>
                </c:pt>
                <c:pt idx="27">
                  <c:v>1617.2948291510206</c:v>
                </c:pt>
                <c:pt idx="28">
                  <c:v>1645.0451257783084</c:v>
                </c:pt>
                <c:pt idx="29">
                  <c:v>1673.0894300884415</c:v>
                </c:pt>
                <c:pt idx="30">
                  <c:v>1701.4262845798696</c:v>
                </c:pt>
                <c:pt idx="31">
                  <c:v>1730.0540951599298</c:v>
                </c:pt>
                <c:pt idx="32">
                  <c:v>1758.9711293612629</c:v>
                </c:pt>
                <c:pt idx="33">
                  <c:v>1788.175514613999</c:v>
                </c:pt>
                <c:pt idx="34">
                  <c:v>1817.6652365763416</c:v>
                </c:pt>
                <c:pt idx="35">
                  <c:v>1847.4381375259434</c:v>
                </c:pt>
                <c:pt idx="36">
                  <c:v>1877.4919148146532</c:v>
                </c:pt>
                <c:pt idx="37">
                  <c:v>1907.8241193892597</c:v>
                </c:pt>
                <c:pt idx="38">
                  <c:v>1938.4321543804865</c:v>
                </c:pt>
                <c:pt idx="39">
                  <c:v>1969.3132737630531</c:v>
                </c:pt>
                <c:pt idx="40">
                  <c:v>2000.4645810890531</c:v>
                </c:pt>
                <c:pt idx="41">
                  <c:v>2031.8830282971801</c:v>
                </c:pt>
                <c:pt idx="42">
                  <c:v>2063.5654146003508</c:v>
                </c:pt>
                <c:pt idx="43">
                  <c:v>2095.508385453938</c:v>
                </c:pt>
                <c:pt idx="44">
                  <c:v>2127.7084316072396</c:v>
                </c:pt>
                <c:pt idx="45">
                  <c:v>2160.1618882403486</c:v>
                </c:pt>
                <c:pt idx="46">
                  <c:v>2192.864934188829</c:v>
                </c:pt>
                <c:pt idx="47">
                  <c:v>2225.8135912585185</c:v>
                </c:pt>
                <c:pt idx="48">
                  <c:v>2259.0037236326134</c:v>
                </c:pt>
                <c:pt idx="49">
                  <c:v>2292.4310373732769</c:v>
                </c:pt>
                <c:pt idx="50">
                  <c:v>2326.0910800198735</c:v>
                </c:pt>
                <c:pt idx="51">
                  <c:v>2359.9792402859639</c:v>
                </c:pt>
                <c:pt idx="52">
                  <c:v>2394.0907478570953</c:v>
                </c:pt>
                <c:pt idx="53">
                  <c:v>2428.4206732912094</c:v>
                </c:pt>
                <c:pt idx="54">
                  <c:v>2462.9639280238198</c:v>
                </c:pt>
                <c:pt idx="55">
                  <c:v>2497.7152644795115</c:v>
                </c:pt>
                <c:pt idx="56">
                  <c:v>2532.669276291771</c:v>
                </c:pt>
                <c:pt idx="57">
                  <c:v>2567.8203986325884</c:v>
                </c:pt>
                <c:pt idx="58">
                  <c:v>2603.1629086536818</c:v>
                </c:pt>
                <c:pt idx="59">
                  <c:v>2638.690926040636</c:v>
                </c:pt>
                <c:pt idx="60">
                  <c:v>2674.3984136815398</c:v>
                </c:pt>
                <c:pt idx="61">
                  <c:v>2710.2791784513579</c:v>
                </c:pt>
                <c:pt idx="62">
                  <c:v>2746.3268721133832</c:v>
                </c:pt>
                <c:pt idx="63">
                  <c:v>2782.5349923388353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MALE_EFW_COND!$AG$9</c:f>
              <c:strCache>
                <c:ptCount val="1"/>
                <c:pt idx="0">
                  <c:v>90th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MALE_EFW_COND!EFW_90</c:f>
              <c:numCache>
                <c:formatCode>0</c:formatCode>
                <c:ptCount val="64"/>
                <c:pt idx="0">
                  <c:v>1017.9342577766269</c:v>
                </c:pt>
                <c:pt idx="1">
                  <c:v>1038.493416281716</c:v>
                </c:pt>
                <c:pt idx="2">
                  <c:v>1059.3612030068516</c:v>
                </c:pt>
                <c:pt idx="3">
                  <c:v>1080.5393306925428</c:v>
                </c:pt>
                <c:pt idx="4">
                  <c:v>1102.0294330486322</c:v>
                </c:pt>
                <c:pt idx="5">
                  <c:v>1123.8330620646336</c:v>
                </c:pt>
                <c:pt idx="6">
                  <c:v>1145.9516853142713</c:v>
                </c:pt>
                <c:pt idx="7">
                  <c:v>1168.3866832560404</c:v>
                </c:pt>
                <c:pt idx="8">
                  <c:v>1191.1393465316053</c:v>
                </c:pt>
                <c:pt idx="9">
                  <c:v>1214.2108732639244</c:v>
                </c:pt>
                <c:pt idx="10">
                  <c:v>1237.6023663569886</c:v>
                </c:pt>
                <c:pt idx="11">
                  <c:v>1261.3148307992269</c:v>
                </c:pt>
                <c:pt idx="12">
                  <c:v>1285.349170972529</c:v>
                </c:pt>
                <c:pt idx="13">
                  <c:v>1309.706187968942</c:v>
                </c:pt>
                <c:pt idx="14">
                  <c:v>1334.3865769172255</c:v>
                </c:pt>
                <c:pt idx="15">
                  <c:v>1359.3909243214096</c:v>
                </c:pt>
                <c:pt idx="16">
                  <c:v>1384.7197054134808</c:v>
                </c:pt>
                <c:pt idx="17">
                  <c:v>1410.3732815225926</c:v>
                </c:pt>
                <c:pt idx="18">
                  <c:v>1436.3518974630415</c:v>
                </c:pt>
                <c:pt idx="19">
                  <c:v>1462.6556789433328</c:v>
                </c:pt>
                <c:pt idx="20">
                  <c:v>1489.2846299988353</c:v>
                </c:pt>
                <c:pt idx="21">
                  <c:v>1516.2386304503752</c:v>
                </c:pt>
                <c:pt idx="22">
                  <c:v>1543.5174333913153</c:v>
                </c:pt>
                <c:pt idx="23">
                  <c:v>1571.1206627056629</c:v>
                </c:pt>
                <c:pt idx="24">
                  <c:v>1599.0478106197409</c:v>
                </c:pt>
                <c:pt idx="25">
                  <c:v>1627.2982352900651</c:v>
                </c:pt>
                <c:pt idx="26">
                  <c:v>1655.8711584300827</c:v>
                </c:pt>
                <c:pt idx="27">
                  <c:v>1684.7656629784062</c:v>
                </c:pt>
                <c:pt idx="28">
                  <c:v>1713.9806908113701</c:v>
                </c:pt>
                <c:pt idx="29">
                  <c:v>1743.5150405025001</c:v>
                </c:pt>
                <c:pt idx="30">
                  <c:v>1773.3673651317893</c:v>
                </c:pt>
                <c:pt idx="31">
                  <c:v>1803.5361701475324</c:v>
                </c:pt>
                <c:pt idx="32">
                  <c:v>1834.0198112835456</c:v>
                </c:pt>
                <c:pt idx="33">
                  <c:v>1864.816492534517</c:v>
                </c:pt>
                <c:pt idx="34">
                  <c:v>1895.9242641925275</c:v>
                </c:pt>
                <c:pt idx="35">
                  <c:v>1927.3410209473652</c:v>
                </c:pt>
                <c:pt idx="36">
                  <c:v>1959.064500053629</c:v>
                </c:pt>
                <c:pt idx="37">
                  <c:v>1991.0922795675285</c:v>
                </c:pt>
                <c:pt idx="38">
                  <c:v>2023.4217766560359</c:v>
                </c:pt>
                <c:pt idx="39">
                  <c:v>2056.050245981512</c:v>
                </c:pt>
                <c:pt idx="40">
                  <c:v>2088.9747781644555</c:v>
                </c:pt>
                <c:pt idx="41">
                  <c:v>2122.1922983272816</c:v>
                </c:pt>
                <c:pt idx="42">
                  <c:v>2155.6995647220083</c:v>
                </c:pt>
                <c:pt idx="43">
                  <c:v>2189.4931674444629</c:v>
                </c:pt>
                <c:pt idx="44">
                  <c:v>2223.569527238064</c:v>
                </c:pt>
                <c:pt idx="45">
                  <c:v>2257.9248943896241</c:v>
                </c:pt>
                <c:pt idx="46">
                  <c:v>2292.5553477200924</c:v>
                </c:pt>
                <c:pt idx="47">
                  <c:v>2327.4567936728095</c:v>
                </c:pt>
                <c:pt idx="48">
                  <c:v>2362.6249655019492</c:v>
                </c:pt>
                <c:pt idx="49">
                  <c:v>2398.0554225636788</c:v>
                </c:pt>
                <c:pt idx="50">
                  <c:v>2433.7435497126216</c:v>
                </c:pt>
                <c:pt idx="51">
                  <c:v>2469.6845568060239</c:v>
                </c:pt>
                <c:pt idx="52">
                  <c:v>2505.8734783181844</c:v>
                </c:pt>
                <c:pt idx="53">
                  <c:v>2542.3051730672632</c:v>
                </c:pt>
                <c:pt idx="54">
                  <c:v>2578.9743240570197</c:v>
                </c:pt>
                <c:pt idx="55">
                  <c:v>2615.8754384354547</c:v>
                </c:pt>
                <c:pt idx="56">
                  <c:v>2653.0028475726604</c:v>
                </c:pt>
                <c:pt idx="57">
                  <c:v>2690.3507072597849</c:v>
                </c:pt>
                <c:pt idx="58">
                  <c:v>2727.9129980312196</c:v>
                </c:pt>
                <c:pt idx="59">
                  <c:v>2765.6835256117511</c:v>
                </c:pt>
                <c:pt idx="60">
                  <c:v>2803.6559214905642</c:v>
                </c:pt>
                <c:pt idx="61">
                  <c:v>2841.8236436236602</c:v>
                </c:pt>
                <c:pt idx="62">
                  <c:v>2880.179977266404</c:v>
                </c:pt>
                <c:pt idx="63">
                  <c:v>2918.718035937578</c:v>
                </c:pt>
              </c:numCache>
            </c:numRef>
          </c:val>
          <c:smooth val="0"/>
        </c:ser>
        <c:ser>
          <c:idx val="5"/>
          <c:order val="6"/>
          <c:tx>
            <c:strRef>
              <c:f>MALE_EFW_COND!$AH$9</c:f>
              <c:strCache>
                <c:ptCount val="1"/>
                <c:pt idx="0">
                  <c:v>95th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MALE_EFW_COND!EFW_95</c:f>
              <c:numCache>
                <c:formatCode>0</c:formatCode>
                <c:ptCount val="64"/>
                <c:pt idx="0">
                  <c:v>1040.7058252512488</c:v>
                </c:pt>
                <c:pt idx="1">
                  <c:v>1061.7958093228465</c:v>
                </c:pt>
                <c:pt idx="2">
                  <c:v>1083.2065139611598</c:v>
                </c:pt>
                <c:pt idx="3">
                  <c:v>1104.9398405740485</c:v>
                </c:pt>
                <c:pt idx="4">
                  <c:v>1126.9976098573927</c:v>
                </c:pt>
                <c:pt idx="5">
                  <c:v>1149.381558928636</c:v>
                </c:pt>
                <c:pt idx="6">
                  <c:v>1172.0933384526447</c:v>
                </c:pt>
                <c:pt idx="7">
                  <c:v>1195.1345097618482</c:v>
                </c:pt>
                <c:pt idx="8">
                  <c:v>1218.506541972444</c:v>
                </c:pt>
                <c:pt idx="9">
                  <c:v>1242.2108090986603</c:v>
                </c:pt>
                <c:pt idx="10">
                  <c:v>1266.2485871669976</c:v>
                </c:pt>
                <c:pt idx="11">
                  <c:v>1290.6210513325541</c:v>
                </c:pt>
                <c:pt idx="12">
                  <c:v>1315.3292729994744</c:v>
                </c:pt>
                <c:pt idx="13">
                  <c:v>1340.3742169476084</c:v>
                </c:pt>
                <c:pt idx="14">
                  <c:v>1365.7567384676877</c:v>
                </c:pt>
                <c:pt idx="15">
                  <c:v>1391.4775805071693</c:v>
                </c:pt>
                <c:pt idx="16">
                  <c:v>1417.5373708290381</c:v>
                </c:pt>
                <c:pt idx="17">
                  <c:v>1443.9366191859835</c:v>
                </c:pt>
                <c:pt idx="18">
                  <c:v>1470.6757145123408</c:v>
                </c:pt>
                <c:pt idx="19">
                  <c:v>1497.7549221361926</c:v>
                </c:pt>
                <c:pt idx="20">
                  <c:v>1525.1743810142307</c:v>
                </c:pt>
                <c:pt idx="21">
                  <c:v>1552.9341009919033</c:v>
                </c:pt>
                <c:pt idx="22">
                  <c:v>1581.0339600914424</c:v>
                </c:pt>
                <c:pt idx="23">
                  <c:v>1609.4737018304993</c:v>
                </c:pt>
                <c:pt idx="24">
                  <c:v>1638.2529325740397</c:v>
                </c:pt>
                <c:pt idx="25">
                  <c:v>1667.3711189222981</c:v>
                </c:pt>
                <c:pt idx="26">
                  <c:v>1696.8275851375874</c:v>
                </c:pt>
                <c:pt idx="27">
                  <c:v>1726.6215106127815</c:v>
                </c:pt>
                <c:pt idx="28">
                  <c:v>1756.7519273844248</c:v>
                </c:pt>
                <c:pt idx="29">
                  <c:v>1787.2177176932937</c:v>
                </c:pt>
                <c:pt idx="30">
                  <c:v>1818.0176115954312</c:v>
                </c:pt>
                <c:pt idx="31">
                  <c:v>1849.1501846266244</c:v>
                </c:pt>
                <c:pt idx="32">
                  <c:v>1880.6138555233397</c:v>
                </c:pt>
                <c:pt idx="33">
                  <c:v>1912.4068840030736</c:v>
                </c:pt>
                <c:pt idx="34">
                  <c:v>1944.5273686073424</c:v>
                </c:pt>
                <c:pt idx="35">
                  <c:v>1976.9732446101712</c:v>
                </c:pt>
                <c:pt idx="36">
                  <c:v>2009.7422819952999</c:v>
                </c:pt>
                <c:pt idx="37">
                  <c:v>2042.8320835052059</c:v>
                </c:pt>
                <c:pt idx="38">
                  <c:v>2076.2400827648685</c:v>
                </c:pt>
                <c:pt idx="39">
                  <c:v>2109.9635424836088</c:v>
                </c:pt>
                <c:pt idx="40">
                  <c:v>2143.9995527379101</c:v>
                </c:pt>
                <c:pt idx="41">
                  <c:v>2178.3450293383171</c:v>
                </c:pt>
                <c:pt idx="42">
                  <c:v>2212.996712283631</c:v>
                </c:pt>
                <c:pt idx="43">
                  <c:v>2247.9511643051751</c:v>
                </c:pt>
                <c:pt idx="44">
                  <c:v>2283.2047695044753</c:v>
                </c:pt>
                <c:pt idx="45">
                  <c:v>2318.7537320870647</c:v>
                </c:pt>
                <c:pt idx="46">
                  <c:v>2354.5940751955563</c:v>
                </c:pt>
                <c:pt idx="47">
                  <c:v>2390.7216398448491</c:v>
                </c:pt>
                <c:pt idx="48">
                  <c:v>2427.1320839623995</c:v>
                </c:pt>
                <c:pt idx="49">
                  <c:v>2463.8208815362814</c:v>
                </c:pt>
                <c:pt idx="50">
                  <c:v>2500.7833218739943</c:v>
                </c:pt>
                <c:pt idx="51">
                  <c:v>2538.014508974587</c:v>
                </c:pt>
                <c:pt idx="52">
                  <c:v>2575.5093610169556</c:v>
                </c:pt>
                <c:pt idx="53">
                  <c:v>2613.2626099666668</c:v>
                </c:pt>
                <c:pt idx="54">
                  <c:v>2651.2688013041625</c:v>
                </c:pt>
                <c:pt idx="55">
                  <c:v>2689.522293876495</c:v>
                </c:pt>
                <c:pt idx="56">
                  <c:v>2728.0172598752342</c:v>
                </c:pt>
                <c:pt idx="57">
                  <c:v>2766.7476849426243</c:v>
                </c:pt>
                <c:pt idx="58">
                  <c:v>2805.7073684084162</c:v>
                </c:pt>
                <c:pt idx="59">
                  <c:v>2844.8899236592883</c:v>
                </c:pt>
                <c:pt idx="60">
                  <c:v>2884.2887786430429</c:v>
                </c:pt>
                <c:pt idx="61">
                  <c:v>2923.8971765093052</c:v>
                </c:pt>
                <c:pt idx="62">
                  <c:v>2963.7081763887431</c:v>
                </c:pt>
                <c:pt idx="63">
                  <c:v>3003.7146543123472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999168"/>
        <c:axId val="107005440"/>
      </c:lineChart>
      <c:catAx>
        <c:axId val="106999168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</a:t>
                </a:r>
              </a:p>
            </c:rich>
          </c:tx>
          <c:layout>
            <c:manualLayout>
              <c:xMode val="edge"/>
              <c:yMode val="edge"/>
              <c:x val="0.46776061389272905"/>
              <c:y val="0.96445925153492484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-5400000" vert="horz" anchor="ctr" anchorCtr="0"/>
          <a:lstStyle/>
          <a:p>
            <a:pPr>
              <a:defRPr/>
            </a:pPr>
            <a:endParaRPr lang="en-US"/>
          </a:p>
        </c:txPr>
        <c:crossAx val="107005440"/>
        <c:crosses val="autoZero"/>
        <c:auto val="1"/>
        <c:lblAlgn val="ctr"/>
        <c:lblOffset val="100"/>
        <c:tickLblSkip val="7"/>
        <c:tickMarkSkip val="7"/>
        <c:noMultiLvlLbl val="0"/>
      </c:catAx>
      <c:valAx>
        <c:axId val="107005440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EFW (gram)</a:t>
                </a:r>
              </a:p>
            </c:rich>
          </c:tx>
          <c:layout>
            <c:manualLayout>
              <c:xMode val="edge"/>
              <c:yMode val="edge"/>
              <c:x val="3.2167658432008988E-3"/>
              <c:y val="0.36916728131289483"/>
            </c:manualLayout>
          </c:layout>
          <c:overlay val="0"/>
        </c:title>
        <c:numFmt formatCode="0" sourceLinked="1"/>
        <c:majorTickMark val="out"/>
        <c:minorTickMark val="in"/>
        <c:tickLblPos val="nextTo"/>
        <c:crossAx val="106999168"/>
        <c:crossesAt val="1"/>
        <c:crossBetween val="between"/>
        <c:majorUnit val="500"/>
        <c:minorUnit val="100"/>
      </c:valAx>
    </c:plotArea>
    <c:legend>
      <c:legendPos val="r"/>
      <c:layout>
        <c:manualLayout>
          <c:xMode val="edge"/>
          <c:yMode val="edge"/>
          <c:x val="0.90891595039169726"/>
          <c:y val="0.36163498636875868"/>
          <c:w val="9.1084049608302783E-2"/>
          <c:h val="0.281172620820617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710845304642265E-2"/>
          <c:y val="4.2173848040253717E-2"/>
          <c:w val="0.82000793412273842"/>
          <c:h val="0.77406163685618046"/>
        </c:manualLayout>
      </c:layout>
      <c:lineChart>
        <c:grouping val="standard"/>
        <c:varyColors val="0"/>
        <c:ser>
          <c:idx val="6"/>
          <c:order val="0"/>
          <c:tx>
            <c:strRef>
              <c:f>FEMALE_EFW_COND!$AB$9</c:f>
              <c:strCache>
                <c:ptCount val="1"/>
                <c:pt idx="0">
                  <c:v>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FEMALE_EFW_COND!EFW_x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FEMALE_EFW_COND!EFW_05</c:f>
              <c:numCache>
                <c:formatCode>0</c:formatCode>
                <c:ptCount val="64"/>
                <c:pt idx="0">
                  <c:v>834.36948045769441</c:v>
                </c:pt>
                <c:pt idx="1">
                  <c:v>850.93949582937728</c:v>
                </c:pt>
                <c:pt idx="2">
                  <c:v>867.7428069933726</c:v>
                </c:pt>
                <c:pt idx="3">
                  <c:v>884.78021978459685</c:v>
                </c:pt>
                <c:pt idx="4">
                  <c:v>902.05247188066903</c:v>
                </c:pt>
                <c:pt idx="5">
                  <c:v>919.56023093861131</c:v>
                </c:pt>
                <c:pt idx="6">
                  <c:v>937.3040927340727</c:v>
                </c:pt>
                <c:pt idx="7">
                  <c:v>955.28457930461366</c:v>
                </c:pt>
                <c:pt idx="8">
                  <c:v>973.50213709863942</c:v>
                </c:pt>
                <c:pt idx="9">
                  <c:v>991.95713513155511</c:v>
                </c:pt>
                <c:pt idx="10">
                  <c:v>1010.6498631508605</c:v>
                </c:pt>
                <c:pt idx="11">
                  <c:v>1029.5805298117709</c:v>
                </c:pt>
                <c:pt idx="12">
                  <c:v>1048.7492608651337</c:v>
                </c:pt>
                <c:pt idx="13">
                  <c:v>1068.1560973593209</c:v>
                </c:pt>
                <c:pt idx="14">
                  <c:v>1087.8009938579223</c:v>
                </c:pt>
                <c:pt idx="15">
                  <c:v>1107.6838166749569</c:v>
                </c:pt>
                <c:pt idx="16">
                  <c:v>1127.8043421294649</c:v>
                </c:pt>
                <c:pt idx="17">
                  <c:v>1148.1622548212979</c:v>
                </c:pt>
                <c:pt idx="18">
                  <c:v>1168.757145929957</c:v>
                </c:pt>
                <c:pt idx="19">
                  <c:v>1189.5885115384037</c:v>
                </c:pt>
                <c:pt idx="20">
                  <c:v>1210.6557509836621</c:v>
                </c:pt>
                <c:pt idx="21">
                  <c:v>1231.9581652362028</c:v>
                </c:pt>
                <c:pt idx="22">
                  <c:v>1253.4949553100003</c:v>
                </c:pt>
                <c:pt idx="23">
                  <c:v>1275.2652207052254</c:v>
                </c:pt>
                <c:pt idx="24">
                  <c:v>1297.2679578855268</c:v>
                </c:pt>
                <c:pt idx="25">
                  <c:v>1319.5020587918455</c:v>
                </c:pt>
                <c:pt idx="26">
                  <c:v>1341.9663093947647</c:v>
                </c:pt>
                <c:pt idx="27">
                  <c:v>1364.6593882873747</c:v>
                </c:pt>
                <c:pt idx="28">
                  <c:v>1387.579865320622</c:v>
                </c:pt>
                <c:pt idx="29">
                  <c:v>1410.726200283111</c:v>
                </c:pt>
                <c:pt idx="30">
                  <c:v>1434.0967416274</c:v>
                </c:pt>
                <c:pt idx="31">
                  <c:v>1457.6897252446918</c:v>
                </c:pt>
                <c:pt idx="32">
                  <c:v>1481.5032732899699</c:v>
                </c:pt>
                <c:pt idx="33">
                  <c:v>1505.5353930595054</c:v>
                </c:pt>
                <c:pt idx="34">
                  <c:v>1529.7839759226758</c:v>
                </c:pt>
                <c:pt idx="35">
                  <c:v>1554.2467963100896</c:v>
                </c:pt>
                <c:pt idx="36">
                  <c:v>1578.9215107598893</c:v>
                </c:pt>
                <c:pt idx="37">
                  <c:v>1603.8056570242109</c:v>
                </c:pt>
                <c:pt idx="38">
                  <c:v>1628.8966532375687</c:v>
                </c:pt>
                <c:pt idx="39">
                  <c:v>1654.1917971492073</c:v>
                </c:pt>
                <c:pt idx="40">
                  <c:v>1679.6882654210729</c:v>
                </c:pt>
                <c:pt idx="41">
                  <c:v>1705.3831129933556</c:v>
                </c:pt>
                <c:pt idx="42">
                  <c:v>1731.2732725193107</c:v>
                </c:pt>
                <c:pt idx="43">
                  <c:v>1757.3555538711132</c:v>
                </c:pt>
                <c:pt idx="44">
                  <c:v>1783.6266437184738</c:v>
                </c:pt>
                <c:pt idx="45">
                  <c:v>1810.0831051816983</c:v>
                </c:pt>
                <c:pt idx="46">
                  <c:v>1836.7213775607254</c:v>
                </c:pt>
                <c:pt idx="47">
                  <c:v>1863.5377761418681</c:v>
                </c:pt>
                <c:pt idx="48">
                  <c:v>1890.528492083688</c:v>
                </c:pt>
                <c:pt idx="49">
                  <c:v>1917.6895923834732</c:v>
                </c:pt>
                <c:pt idx="50">
                  <c:v>1945.017019925863</c:v>
                </c:pt>
                <c:pt idx="51">
                  <c:v>1972.5065936148783</c:v>
                </c:pt>
                <c:pt idx="52">
                  <c:v>2000.1540085907259</c:v>
                </c:pt>
                <c:pt idx="53">
                  <c:v>2027.9548365326386</c:v>
                </c:pt>
                <c:pt idx="54">
                  <c:v>2055.9045260489015</c:v>
                </c:pt>
                <c:pt idx="55">
                  <c:v>2083.998403155229</c:v>
                </c:pt>
                <c:pt idx="56">
                  <c:v>2112.2316718425523</c:v>
                </c:pt>
                <c:pt idx="57">
                  <c:v>2140.5994147351612</c:v>
                </c:pt>
                <c:pt idx="58">
                  <c:v>2169.0965938401418</c:v>
                </c:pt>
                <c:pt idx="59">
                  <c:v>2197.7180513889534</c:v>
                </c:pt>
                <c:pt idx="60">
                  <c:v>2226.458510771884</c:v>
                </c:pt>
                <c:pt idx="61">
                  <c:v>2255.3125775660324</c:v>
                </c:pt>
                <c:pt idx="62">
                  <c:v>2284.2747406575022</c:v>
                </c:pt>
                <c:pt idx="63">
                  <c:v>2313.3393734582241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FEMALE_EFW_COND!$AC$9</c:f>
              <c:strCache>
                <c:ptCount val="1"/>
                <c:pt idx="0">
                  <c:v>10th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FEMALE_EFW_COND!EFW_x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FEMALE_EFW_COND!EFW_10</c:f>
              <c:numCache>
                <c:formatCode>0</c:formatCode>
                <c:ptCount val="64"/>
                <c:pt idx="0">
                  <c:v>855.32802075024892</c:v>
                </c:pt>
                <c:pt idx="1">
                  <c:v>872.35686005193702</c:v>
                </c:pt>
                <c:pt idx="2">
                  <c:v>889.6263810896188</c:v>
                </c:pt>
                <c:pt idx="3">
                  <c:v>907.13743440937901</c:v>
                </c:pt>
                <c:pt idx="4">
                  <c:v>924.89080046238041</c:v>
                </c:pt>
                <c:pt idx="5">
                  <c:v>942.88718767192483</c:v>
                </c:pt>
                <c:pt idx="6">
                  <c:v>961.12723050270256</c:v>
                </c:pt>
                <c:pt idx="7">
                  <c:v>979.61148753387386</c:v>
                </c:pt>
                <c:pt idx="8">
                  <c:v>998.34043953755622</c:v>
                </c:pt>
                <c:pt idx="9">
                  <c:v>1017.3144875644194</c:v>
                </c:pt>
                <c:pt idx="10">
                  <c:v>1036.5339510381052</c:v>
                </c:pt>
                <c:pt idx="11">
                  <c:v>1055.9990658601528</c:v>
                </c:pt>
                <c:pt idx="12">
                  <c:v>1075.7099825272505</c:v>
                </c:pt>
                <c:pt idx="13">
                  <c:v>1095.6667642625378</c:v>
                </c:pt>
                <c:pt idx="14">
                  <c:v>1115.8693851628871</c:v>
                </c:pt>
                <c:pt idx="15">
                  <c:v>1136.3177283639066</c:v>
                </c:pt>
                <c:pt idx="16">
                  <c:v>1157.0115842246146</c:v>
                </c:pt>
                <c:pt idx="17">
                  <c:v>1177.9506485336683</c:v>
                </c:pt>
                <c:pt idx="18">
                  <c:v>1199.1345207390696</c:v>
                </c:pt>
                <c:pt idx="19">
                  <c:v>1220.5627022033284</c:v>
                </c:pt>
                <c:pt idx="20">
                  <c:v>1242.2345944859919</c:v>
                </c:pt>
                <c:pt idx="21">
                  <c:v>1264.1494976555928</c:v>
                </c:pt>
                <c:pt idx="22">
                  <c:v>1286.3066086329877</c:v>
                </c:pt>
                <c:pt idx="23">
                  <c:v>1308.705019568119</c:v>
                </c:pt>
                <c:pt idx="24">
                  <c:v>1331.3437162522264</c:v>
                </c:pt>
                <c:pt idx="25">
                  <c:v>1354.2215765675467</c:v>
                </c:pt>
                <c:pt idx="26">
                  <c:v>1377.3373689765517</c:v>
                </c:pt>
                <c:pt idx="27">
                  <c:v>1400.6897510528261</c:v>
                </c:pt>
                <c:pt idx="28">
                  <c:v>1424.2772680555756</c:v>
                </c:pt>
                <c:pt idx="29">
                  <c:v>1448.098351549881</c:v>
                </c:pt>
                <c:pt idx="30">
                  <c:v>1472.1513180747597</c:v>
                </c:pt>
                <c:pt idx="31">
                  <c:v>1496.4343678610542</c:v>
                </c:pt>
                <c:pt idx="32">
                  <c:v>1520.9455836012617</c:v>
                </c:pt>
                <c:pt idx="33">
                  <c:v>1545.6829292733335</c:v>
                </c:pt>
                <c:pt idx="34">
                  <c:v>1570.6442490204199</c:v>
                </c:pt>
                <c:pt idx="35">
                  <c:v>1595.8272660887014</c:v>
                </c:pt>
                <c:pt idx="36">
                  <c:v>1621.2295818252037</c:v>
                </c:pt>
                <c:pt idx="37">
                  <c:v>1646.8486747376792</c:v>
                </c:pt>
                <c:pt idx="38">
                  <c:v>1672.6818996184284</c:v>
                </c:pt>
                <c:pt idx="39">
                  <c:v>1698.7264867341091</c:v>
                </c:pt>
                <c:pt idx="40">
                  <c:v>1724.9795410833844</c:v>
                </c:pt>
                <c:pt idx="41">
                  <c:v>1751.4380417243092</c:v>
                </c:pt>
                <c:pt idx="42">
                  <c:v>1778.098841173341</c:v>
                </c:pt>
                <c:pt idx="43">
                  <c:v>1804.9586648777681</c:v>
                </c:pt>
                <c:pt idx="44">
                  <c:v>1832.0141107633542</c:v>
                </c:pt>
                <c:pt idx="45">
                  <c:v>1859.2616488589697</c:v>
                </c:pt>
                <c:pt idx="46">
                  <c:v>1886.6976209998245</c:v>
                </c:pt>
                <c:pt idx="47">
                  <c:v>1914.3182406110984</c:v>
                </c:pt>
                <c:pt idx="48">
                  <c:v>1942.1195925734391</c:v>
                </c:pt>
                <c:pt idx="49">
                  <c:v>1970.0976331719346</c:v>
                </c:pt>
                <c:pt idx="50">
                  <c:v>1998.2481901300957</c:v>
                </c:pt>
                <c:pt idx="51">
                  <c:v>2026.5669627302457</c:v>
                </c:pt>
                <c:pt idx="52">
                  <c:v>2055.0495220216985</c:v>
                </c:pt>
                <c:pt idx="53">
                  <c:v>2083.6913111180693</c:v>
                </c:pt>
                <c:pt idx="54">
                  <c:v>2112.4876455849403</c:v>
                </c:pt>
                <c:pt idx="55">
                  <c:v>2141.4337139190916</c:v>
                </c:pt>
                <c:pt idx="56">
                  <c:v>2170.5245781203953</c:v>
                </c:pt>
                <c:pt idx="57">
                  <c:v>2199.7551743574259</c:v>
                </c:pt>
                <c:pt idx="58">
                  <c:v>2229.1203137277248</c:v>
                </c:pt>
                <c:pt idx="59">
                  <c:v>2258.6146831136216</c:v>
                </c:pt>
                <c:pt idx="60">
                  <c:v>2288.2328461344323</c:v>
                </c:pt>
                <c:pt idx="61">
                  <c:v>2317.9692441956713</c:v>
                </c:pt>
                <c:pt idx="62">
                  <c:v>2347.8181976360588</c:v>
                </c:pt>
                <c:pt idx="63">
                  <c:v>2377.7739069727259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FEMALE_EFW_COND!$AD$9</c:f>
              <c:strCache>
                <c:ptCount val="1"/>
                <c:pt idx="0">
                  <c:v>25th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FEMALE_EFW_COND!EFW_x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FEMALE_EFW_COND!EFW_25</c:f>
              <c:numCache>
                <c:formatCode>0</c:formatCode>
                <c:ptCount val="64"/>
                <c:pt idx="0">
                  <c:v>891.65311958947075</c:v>
                </c:pt>
                <c:pt idx="1">
                  <c:v>909.47986823629367</c:v>
                </c:pt>
                <c:pt idx="2">
                  <c:v>927.56020679031167</c:v>
                </c:pt>
                <c:pt idx="3">
                  <c:v>945.8950653524729</c:v>
                </c:pt>
                <c:pt idx="4">
                  <c:v>964.48530056357311</c:v>
                </c:pt>
                <c:pt idx="5">
                  <c:v>983.33169354882125</c:v>
                </c:pt>
                <c:pt idx="6">
                  <c:v>1002.4349478640281</c:v>
                </c:pt>
                <c:pt idx="7">
                  <c:v>1021.7956874451123</c:v>
                </c:pt>
                <c:pt idx="8">
                  <c:v>1041.4144545626532</c:v>
                </c:pt>
                <c:pt idx="9">
                  <c:v>1061.2917077832201</c:v>
                </c:pt>
                <c:pt idx="10">
                  <c:v>1081.4278199393482</c:v>
                </c:pt>
                <c:pt idx="11">
                  <c:v>1101.8230761099298</c:v>
                </c:pt>
                <c:pt idx="12">
                  <c:v>1122.4776716129381</c:v>
                </c:pt>
                <c:pt idx="13">
                  <c:v>1143.3917100123265</c:v>
                </c:pt>
                <c:pt idx="14">
                  <c:v>1164.5652011411551</c:v>
                </c:pt>
                <c:pt idx="15">
                  <c:v>1185.9980591427613</c:v>
                </c:pt>
                <c:pt idx="16">
                  <c:v>1207.6901005321097</c:v>
                </c:pt>
                <c:pt idx="17">
                  <c:v>1229.6410422792467</c:v>
                </c:pt>
                <c:pt idx="18">
                  <c:v>1251.8504999169627</c:v>
                </c:pt>
                <c:pt idx="19">
                  <c:v>1274.3179856747313</c:v>
                </c:pt>
                <c:pt idx="20">
                  <c:v>1297.0429066409968</c:v>
                </c:pt>
                <c:pt idx="21">
                  <c:v>1320.0245629559447</c:v>
                </c:pt>
                <c:pt idx="22">
                  <c:v>1343.2621460368905</c:v>
                </c:pt>
                <c:pt idx="23">
                  <c:v>1366.7547368384562</c:v>
                </c:pt>
                <c:pt idx="24">
                  <c:v>1390.5013041496636</c:v>
                </c:pt>
                <c:pt idx="25">
                  <c:v>1414.5007029301503</c:v>
                </c:pt>
                <c:pt idx="26">
                  <c:v>1438.7516726876827</c:v>
                </c:pt>
                <c:pt idx="27">
                  <c:v>1463.2528358991947</c:v>
                </c:pt>
                <c:pt idx="28">
                  <c:v>1488.0026964775172</c:v>
                </c:pt>
                <c:pt idx="29">
                  <c:v>1512.9996382860174</c:v>
                </c:pt>
                <c:pt idx="30">
                  <c:v>1538.2419237033669</c:v>
                </c:pt>
                <c:pt idx="31">
                  <c:v>1563.7276922406056</c:v>
                </c:pt>
                <c:pt idx="32">
                  <c:v>1589.4549592127676</c:v>
                </c:pt>
                <c:pt idx="33">
                  <c:v>1615.4216144671977</c:v>
                </c:pt>
                <c:pt idx="34">
                  <c:v>1641.6254211707455</c:v>
                </c:pt>
                <c:pt idx="35">
                  <c:v>1668.0640146580517</c:v>
                </c:pt>
                <c:pt idx="36">
                  <c:v>1694.7349013430455</c:v>
                </c:pt>
                <c:pt idx="37">
                  <c:v>1721.6354576957913</c:v>
                </c:pt>
                <c:pt idx="38">
                  <c:v>1748.7629292867748</c:v>
                </c:pt>
                <c:pt idx="39">
                  <c:v>1776.1144299008095</c:v>
                </c:pt>
                <c:pt idx="40">
                  <c:v>1803.6869407224854</c:v>
                </c:pt>
                <c:pt idx="41">
                  <c:v>1831.4773095953217</c:v>
                </c:pt>
                <c:pt idx="42">
                  <c:v>1859.4822503565308</c:v>
                </c:pt>
                <c:pt idx="43">
                  <c:v>1887.6983422494006</c:v>
                </c:pt>
                <c:pt idx="44">
                  <c:v>1916.1220294152156</c:v>
                </c:pt>
                <c:pt idx="45">
                  <c:v>1944.7496204665986</c:v>
                </c:pt>
                <c:pt idx="46">
                  <c:v>1973.5772881440425</c:v>
                </c:pt>
                <c:pt idx="47">
                  <c:v>2002.6010690575538</c:v>
                </c:pt>
                <c:pt idx="48">
                  <c:v>2031.8168635150016</c:v>
                </c:pt>
                <c:pt idx="49">
                  <c:v>2061.220435438931</c:v>
                </c:pt>
                <c:pt idx="50">
                  <c:v>2090.8074123734468</c:v>
                </c:pt>
                <c:pt idx="51">
                  <c:v>2120.5732855827277</c:v>
                </c:pt>
                <c:pt idx="52">
                  <c:v>2150.5134102426605</c:v>
                </c:pt>
                <c:pt idx="53">
                  <c:v>2180.6230057270423</c:v>
                </c:pt>
                <c:pt idx="54">
                  <c:v>2210.89715598968</c:v>
                </c:pt>
                <c:pt idx="55">
                  <c:v>2241.3308100437293</c:v>
                </c:pt>
                <c:pt idx="56">
                  <c:v>2271.9187825394188</c:v>
                </c:pt>
                <c:pt idx="57">
                  <c:v>2302.6557544413713</c:v>
                </c:pt>
                <c:pt idx="58">
                  <c:v>2333.5362738065019</c:v>
                </c:pt>
                <c:pt idx="59">
                  <c:v>2364.5547566635209</c:v>
                </c:pt>
                <c:pt idx="60">
                  <c:v>2395.7054879949014</c:v>
                </c:pt>
                <c:pt idx="61">
                  <c:v>2426.9826228220791</c:v>
                </c:pt>
                <c:pt idx="62">
                  <c:v>2458.3801873946877</c:v>
                </c:pt>
                <c:pt idx="63">
                  <c:v>2489.8920804843192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FEMALE_EFW_COND!$AE$9</c:f>
              <c:strCache>
                <c:ptCount val="1"/>
                <c:pt idx="0">
                  <c:v>50th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FEMALE_EFW_COND!EFW_x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FEMALE_EFW_COND!EFW_50</c:f>
              <c:numCache>
                <c:formatCode>0</c:formatCode>
                <c:ptCount val="64"/>
                <c:pt idx="0">
                  <c:v>934.0153209026621</c:v>
                </c:pt>
                <c:pt idx="1">
                  <c:v>952.77674035883808</c:v>
                </c:pt>
                <c:pt idx="2">
                  <c:v>971.8069695426401</c:v>
                </c:pt>
                <c:pt idx="3">
                  <c:v>991.10703456542535</c:v>
                </c:pt>
                <c:pt idx="4">
                  <c:v>1010.6778841438279</c:v>
                </c:pt>
                <c:pt idx="5">
                  <c:v>1030.5203873987134</c:v>
                </c:pt>
                <c:pt idx="6">
                  <c:v>1050.6353316550101</c:v>
                </c:pt>
                <c:pt idx="7">
                  <c:v>1071.023420244235</c:v>
                </c:pt>
                <c:pt idx="8">
                  <c:v>1091.6852703115246</c:v>
                </c:pt>
                <c:pt idx="9">
                  <c:v>1112.6214106290545</c:v>
                </c:pt>
                <c:pt idx="10">
                  <c:v>1133.8322794177998</c:v>
                </c:pt>
                <c:pt idx="11">
                  <c:v>1155.3182221795548</c:v>
                </c:pt>
                <c:pt idx="12">
                  <c:v>1177.0794895412448</c:v>
                </c:pt>
                <c:pt idx="13">
                  <c:v>1199.1162351135029</c:v>
                </c:pt>
                <c:pt idx="14">
                  <c:v>1221.4285133656913</c:v>
                </c:pt>
                <c:pt idx="15">
                  <c:v>1244.0162775193432</c:v>
                </c:pt>
                <c:pt idx="16">
                  <c:v>1266.8793774622541</c:v>
                </c:pt>
                <c:pt idx="17">
                  <c:v>1290.0175576853419</c:v>
                </c:pt>
                <c:pt idx="18">
                  <c:v>1313.4304552444885</c:v>
                </c:pt>
                <c:pt idx="19">
                  <c:v>1337.1175977495984</c:v>
                </c:pt>
                <c:pt idx="20">
                  <c:v>1361.078401383073</c:v>
                </c:pt>
                <c:pt idx="21">
                  <c:v>1385.312168950024</c:v>
                </c:pt>
                <c:pt idx="22">
                  <c:v>1409.818087962489</c:v>
                </c:pt>
                <c:pt idx="23">
                  <c:v>1434.5952287599712</c:v>
                </c:pt>
                <c:pt idx="24">
                  <c:v>1459.6425426686324</c:v>
                </c:pt>
                <c:pt idx="25">
                  <c:v>1484.9588602014521</c:v>
                </c:pt>
                <c:pt idx="26">
                  <c:v>1510.5428893017458</c:v>
                </c:pt>
                <c:pt idx="27">
                  <c:v>1536.393213632384</c:v>
                </c:pt>
                <c:pt idx="28">
                  <c:v>1562.5082909130958</c:v>
                </c:pt>
                <c:pt idx="29">
                  <c:v>1588.8864513081937</c:v>
                </c:pt>
                <c:pt idx="30">
                  <c:v>1615.5258958671591</c:v>
                </c:pt>
                <c:pt idx="31">
                  <c:v>1642.4246950203897</c:v>
                </c:pt>
                <c:pt idx="32">
                  <c:v>1669.5807871325455</c:v>
                </c:pt>
                <c:pt idx="33">
                  <c:v>1696.9919771158393</c:v>
                </c:pt>
                <c:pt idx="34">
                  <c:v>1724.6559351055575</c:v>
                </c:pt>
                <c:pt idx="35">
                  <c:v>1752.5701952002944</c:v>
                </c:pt>
                <c:pt idx="36">
                  <c:v>1780.732154269069</c:v>
                </c:pt>
                <c:pt idx="37">
                  <c:v>1809.1390708277791</c:v>
                </c:pt>
                <c:pt idx="38">
                  <c:v>1837.78806398712</c:v>
                </c:pt>
                <c:pt idx="39">
                  <c:v>1866.6761124744105</c:v>
                </c:pt>
                <c:pt idx="40">
                  <c:v>1895.8000537313901</c:v>
                </c:pt>
                <c:pt idx="41">
                  <c:v>1925.1565830903044</c:v>
                </c:pt>
                <c:pt idx="42">
                  <c:v>1954.7422530303777</c:v>
                </c:pt>
                <c:pt idx="43">
                  <c:v>1984.5534725168407</c:v>
                </c:pt>
                <c:pt idx="44">
                  <c:v>2014.5865064245706</c:v>
                </c:pt>
                <c:pt idx="45">
                  <c:v>2044.8374750484479</c:v>
                </c:pt>
                <c:pt idx="46">
                  <c:v>2075.3023537022978</c:v>
                </c:pt>
                <c:pt idx="47">
                  <c:v>2105.9769724085295</c:v>
                </c:pt>
                <c:pt idx="48">
                  <c:v>2136.8570156802248</c:v>
                </c:pt>
                <c:pt idx="49">
                  <c:v>2167.9380223975477</c:v>
                </c:pt>
                <c:pt idx="50">
                  <c:v>2199.2153857802891</c:v>
                </c:pt>
                <c:pt idx="51">
                  <c:v>2230.6843534582113</c:v>
                </c:pt>
                <c:pt idx="52">
                  <c:v>2262.3400276408188</c:v>
                </c:pt>
                <c:pt idx="53">
                  <c:v>2294.1773653881619</c:v>
                </c:pt>
                <c:pt idx="54">
                  <c:v>2326.1911789841329</c:v>
                </c:pt>
                <c:pt idx="55">
                  <c:v>2358.3761364136963</c:v>
                </c:pt>
                <c:pt idx="56">
                  <c:v>2390.7267619453719</c:v>
                </c:pt>
                <c:pt idx="57">
                  <c:v>2423.23743682024</c:v>
                </c:pt>
                <c:pt idx="58">
                  <c:v>2455.9024000486102</c:v>
                </c:pt>
                <c:pt idx="59">
                  <c:v>2488.7157493154532</c:v>
                </c:pt>
                <c:pt idx="60">
                  <c:v>2521.671441995597</c:v>
                </c:pt>
                <c:pt idx="61">
                  <c:v>2554.7632962794969</c:v>
                </c:pt>
                <c:pt idx="62">
                  <c:v>2587.9849924104992</c:v>
                </c:pt>
                <c:pt idx="63">
                  <c:v>2621.3300740341851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FEMALE_EFW_COND!$AF$9</c:f>
              <c:strCache>
                <c:ptCount val="1"/>
                <c:pt idx="0">
                  <c:v>75th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strRef>
              <c:f>FEMALE_EFW_COND!EFW_x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FEMALE_EFW_COND!EFW_75</c:f>
              <c:numCache>
                <c:formatCode>0</c:formatCode>
                <c:ptCount val="64"/>
                <c:pt idx="0">
                  <c:v>978.60193104472864</c:v>
                </c:pt>
                <c:pt idx="1">
                  <c:v>998.35173794599814</c:v>
                </c:pt>
                <c:pt idx="2">
                  <c:v>1018.3865604147165</c:v>
                </c:pt>
                <c:pt idx="3">
                  <c:v>1038.7075292810946</c:v>
                </c:pt>
                <c:pt idx="4">
                  <c:v>1059.3156938292427</c:v>
                </c:pt>
                <c:pt idx="5">
                  <c:v>1080.2120194397685</c:v>
                </c:pt>
                <c:pt idx="6">
                  <c:v>1101.3973852323677</c:v>
                </c:pt>
                <c:pt idx="7">
                  <c:v>1122.8725817103877</c:v>
                </c:pt>
                <c:pt idx="8">
                  <c:v>1144.6383084092533</c:v>
                </c:pt>
                <c:pt idx="9">
                  <c:v>1166.6951715508003</c:v>
                </c:pt>
                <c:pt idx="10">
                  <c:v>1189.0436817055563</c:v>
                </c:pt>
                <c:pt idx="11">
                  <c:v>1211.6842514650598</c:v>
                </c:pt>
                <c:pt idx="12">
                  <c:v>1234.6171931263495</c:v>
                </c:pt>
                <c:pt idx="13">
                  <c:v>1257.8427163907579</c:v>
                </c:pt>
                <c:pt idx="14">
                  <c:v>1281.3609260793185</c:v>
                </c:pt>
                <c:pt idx="15">
                  <c:v>1305.1718198669225</c:v>
                </c:pt>
                <c:pt idx="16">
                  <c:v>1329.2752860375783</c:v>
                </c:pt>
                <c:pt idx="17">
                  <c:v>1353.6711012630799</c:v>
                </c:pt>
                <c:pt idx="18">
                  <c:v>1378.3589284074126</c:v>
                </c:pt>
                <c:pt idx="19">
                  <c:v>1403.3383143593371</c:v>
                </c:pt>
                <c:pt idx="20">
                  <c:v>1428.6086878954479</c:v>
                </c:pt>
                <c:pt idx="21">
                  <c:v>1454.1693575762781</c:v>
                </c:pt>
                <c:pt idx="22">
                  <c:v>1480.0195096778002</c:v>
                </c:pt>
                <c:pt idx="23">
                  <c:v>1506.1582061608622</c:v>
                </c:pt>
                <c:pt idx="24">
                  <c:v>1532.5843826810519</c:v>
                </c:pt>
                <c:pt idx="25">
                  <c:v>1559.2968466414632</c:v>
                </c:pt>
                <c:pt idx="26">
                  <c:v>1586.2942752909503</c:v>
                </c:pt>
                <c:pt idx="27">
                  <c:v>1613.5752138703845</c:v>
                </c:pt>
                <c:pt idx="28">
                  <c:v>1641.1380738094724</c:v>
                </c:pt>
                <c:pt idx="29">
                  <c:v>1668.9811309766515</c:v>
                </c:pt>
                <c:pt idx="30">
                  <c:v>1697.1025239847186</c:v>
                </c:pt>
                <c:pt idx="31">
                  <c:v>1725.5002525546176</c:v>
                </c:pt>
                <c:pt idx="32">
                  <c:v>1754.1721759400691</c:v>
                </c:pt>
                <c:pt idx="33">
                  <c:v>1783.1160114155286</c:v>
                </c:pt>
                <c:pt idx="34">
                  <c:v>1812.3293328299851</c:v>
                </c:pt>
                <c:pt idx="35">
                  <c:v>1841.8095692292338</c:v>
                </c:pt>
                <c:pt idx="36">
                  <c:v>1871.5540035489987</c:v>
                </c:pt>
                <c:pt idx="37">
                  <c:v>1901.5597713815444</c:v>
                </c:pt>
                <c:pt idx="38">
                  <c:v>1931.8238598181106</c:v>
                </c:pt>
                <c:pt idx="39">
                  <c:v>1962.3431063697437</c:v>
                </c:pt>
                <c:pt idx="40">
                  <c:v>1993.1141979688389</c:v>
                </c:pt>
                <c:pt idx="41">
                  <c:v>2024.1336700538488</c:v>
                </c:pt>
                <c:pt idx="42">
                  <c:v>2055.3979057394768</c:v>
                </c:pt>
                <c:pt idx="43">
                  <c:v>2086.9031350746554</c:v>
                </c:pt>
                <c:pt idx="44">
                  <c:v>2118.6454343906012</c:v>
                </c:pt>
                <c:pt idx="45">
                  <c:v>2150.6207257411847</c:v>
                </c:pt>
                <c:pt idx="46">
                  <c:v>2182.8247764376915</c:v>
                </c:pt>
                <c:pt idx="47">
                  <c:v>2215.2531986802232</c:v>
                </c:pt>
                <c:pt idx="48">
                  <c:v>2247.9014492877081</c:v>
                </c:pt>
                <c:pt idx="49">
                  <c:v>2280.764829528483</c:v>
                </c:pt>
                <c:pt idx="50">
                  <c:v>2313.8384850535217</c:v>
                </c:pt>
                <c:pt idx="51">
                  <c:v>2347.1174059340478</c:v>
                </c:pt>
                <c:pt idx="52">
                  <c:v>2380.5964268053481</c:v>
                </c:pt>
                <c:pt idx="53">
                  <c:v>2414.2702271185526</c:v>
                </c:pt>
                <c:pt idx="54">
                  <c:v>2448.1333315019674</c:v>
                </c:pt>
                <c:pt idx="55">
                  <c:v>2482.1801102335148</c:v>
                </c:pt>
                <c:pt idx="56">
                  <c:v>2516.404779825853</c:v>
                </c:pt>
                <c:pt idx="57">
                  <c:v>2550.8014037253656</c:v>
                </c:pt>
                <c:pt idx="58">
                  <c:v>2585.3638931265182</c:v>
                </c:pt>
                <c:pt idx="59">
                  <c:v>2620.0860079026306</c:v>
                </c:pt>
                <c:pt idx="60">
                  <c:v>2654.9613576542424</c:v>
                </c:pt>
                <c:pt idx="61">
                  <c:v>2689.9834028759769</c:v>
                </c:pt>
                <c:pt idx="62">
                  <c:v>2725.1454562429349</c:v>
                </c:pt>
                <c:pt idx="63">
                  <c:v>2760.4406840172724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FEMALE_EFW_COND!$AG$9</c:f>
              <c:strCache>
                <c:ptCount val="1"/>
                <c:pt idx="0">
                  <c:v>90th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FEMALE_EFW_COND!EFW_x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FEMALE_EFW_COND!EFW_90</c:f>
              <c:numCache>
                <c:formatCode>0</c:formatCode>
                <c:ptCount val="64"/>
                <c:pt idx="0">
                  <c:v>1020.7389015554483</c:v>
                </c:pt>
                <c:pt idx="1">
                  <c:v>1041.426991153656</c:v>
                </c:pt>
                <c:pt idx="2">
                  <c:v>1062.4155818490826</c:v>
                </c:pt>
                <c:pt idx="3">
                  <c:v>1083.7059068072247</c:v>
                </c:pt>
                <c:pt idx="4">
                  <c:v>1105.2991137159195</c:v>
                </c:pt>
                <c:pt idx="5">
                  <c:v>1127.196262277314</c:v>
                </c:pt>
                <c:pt idx="6">
                  <c:v>1149.3983216989607</c:v>
                </c:pt>
                <c:pt idx="7">
                  <c:v>1171.9061681860831</c:v>
                </c:pt>
                <c:pt idx="8">
                  <c:v>1194.7205824370867</c:v>
                </c:pt>
                <c:pt idx="9">
                  <c:v>1217.8422471444037</c:v>
                </c:pt>
                <c:pt idx="10">
                  <c:v>1241.2717445028898</c:v>
                </c:pt>
                <c:pt idx="11">
                  <c:v>1265.0095537279537</c:v>
                </c:pt>
                <c:pt idx="12">
                  <c:v>1289.056048585705</c:v>
                </c:pt>
                <c:pt idx="13">
                  <c:v>1313.4114949373704</c:v>
                </c:pt>
                <c:pt idx="14">
                  <c:v>1338.0760483004401</c:v>
                </c:pt>
                <c:pt idx="15">
                  <c:v>1363.0497514287929</c:v>
                </c:pt>
                <c:pt idx="16">
                  <c:v>1388.3325319143389</c:v>
                </c:pt>
                <c:pt idx="17">
                  <c:v>1413.9241998125906</c:v>
                </c:pt>
                <c:pt idx="18">
                  <c:v>1439.8244452946619</c:v>
                </c:pt>
                <c:pt idx="19">
                  <c:v>1466.0328363282861</c:v>
                </c:pt>
                <c:pt idx="20">
                  <c:v>1492.548816390314</c:v>
                </c:pt>
                <c:pt idx="21">
                  <c:v>1519.3717022133962</c:v>
                </c:pt>
                <c:pt idx="22">
                  <c:v>1546.5006815693812</c:v>
                </c:pt>
                <c:pt idx="23">
                  <c:v>1573.9348110921355</c:v>
                </c:pt>
                <c:pt idx="24">
                  <c:v>1601.6730141424393</c:v>
                </c:pt>
                <c:pt idx="25">
                  <c:v>1629.7140787175758</c:v>
                </c:pt>
                <c:pt idx="26">
                  <c:v>1658.0566554084307</c:v>
                </c:pt>
                <c:pt idx="27">
                  <c:v>1686.6992554067099</c:v>
                </c:pt>
                <c:pt idx="28">
                  <c:v>1715.6402485650933</c:v>
                </c:pt>
                <c:pt idx="29">
                  <c:v>1744.8778615129413</c:v>
                </c:pt>
                <c:pt idx="30">
                  <c:v>1774.4101758304353</c:v>
                </c:pt>
                <c:pt idx="31">
                  <c:v>1804.2351262837426</c:v>
                </c:pt>
                <c:pt idx="32">
                  <c:v>1834.3504991240666</c:v>
                </c:pt>
                <c:pt idx="33">
                  <c:v>1864.7539304532434</c:v>
                </c:pt>
                <c:pt idx="34">
                  <c:v>1895.4429046586049</c:v>
                </c:pt>
                <c:pt idx="35">
                  <c:v>1926.4147529198713</c:v>
                </c:pt>
                <c:pt idx="36">
                  <c:v>1957.6666517907113</c:v>
                </c:pt>
                <c:pt idx="37">
                  <c:v>1989.1956218577059</c:v>
                </c:pt>
                <c:pt idx="38">
                  <c:v>2020.9985264792701</c:v>
                </c:pt>
                <c:pt idx="39">
                  <c:v>2053.0720706073271</c:v>
                </c:pt>
                <c:pt idx="40">
                  <c:v>2085.4127996941302</c:v>
                </c:pt>
                <c:pt idx="41">
                  <c:v>2118.0170986869812</c:v>
                </c:pt>
                <c:pt idx="42">
                  <c:v>2150.8811911132516</c:v>
                </c:pt>
                <c:pt idx="43">
                  <c:v>2184.0011382582293</c:v>
                </c:pt>
                <c:pt idx="44">
                  <c:v>2217.3728384382553</c:v>
                </c:pt>
                <c:pt idx="45">
                  <c:v>2250.9920263715494</c:v>
                </c:pt>
                <c:pt idx="46">
                  <c:v>2284.8542726489613</c:v>
                </c:pt>
                <c:pt idx="47">
                  <c:v>2318.9549833071046</c:v>
                </c:pt>
                <c:pt idx="48">
                  <c:v>2353.2893995059471</c:v>
                </c:pt>
                <c:pt idx="49">
                  <c:v>2387.8525973130691</c:v>
                </c:pt>
                <c:pt idx="50">
                  <c:v>2422.639487596708</c:v>
                </c:pt>
                <c:pt idx="51">
                  <c:v>2457.6448160295986</c:v>
                </c:pt>
                <c:pt idx="52">
                  <c:v>2492.8631632054867</c:v>
                </c:pt>
                <c:pt idx="53">
                  <c:v>2528.2889448702799</c:v>
                </c:pt>
                <c:pt idx="54">
                  <c:v>2563.9164122695524</c:v>
                </c:pt>
                <c:pt idx="55">
                  <c:v>2599.7396526140965</c:v>
                </c:pt>
                <c:pt idx="56">
                  <c:v>2635.75258966519</c:v>
                </c:pt>
                <c:pt idx="57">
                  <c:v>2671.9489844409754</c:v>
                </c:pt>
                <c:pt idx="58">
                  <c:v>2708.3224360454874</c:v>
                </c:pt>
                <c:pt idx="59">
                  <c:v>2744.866382621542</c:v>
                </c:pt>
                <c:pt idx="60">
                  <c:v>2781.574102428769</c:v>
                </c:pt>
                <c:pt idx="61">
                  <c:v>2818.4387150477792</c:v>
                </c:pt>
                <c:pt idx="62">
                  <c:v>2855.4531827116002</c:v>
                </c:pt>
                <c:pt idx="63">
                  <c:v>2892.6103117651514</c:v>
                </c:pt>
              </c:numCache>
            </c:numRef>
          </c:val>
          <c:smooth val="0"/>
        </c:ser>
        <c:ser>
          <c:idx val="5"/>
          <c:order val="6"/>
          <c:tx>
            <c:strRef>
              <c:f>FEMALE_EFW_COND!$AH$9</c:f>
              <c:strCache>
                <c:ptCount val="1"/>
                <c:pt idx="0">
                  <c:v>95th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FEMALE_EFW_COND!EFW_x</c:f>
              <c:strCache>
                <c:ptCount val="64"/>
                <c:pt idx="0">
                  <c:v>27week+0day</c:v>
                </c:pt>
                <c:pt idx="1">
                  <c:v>27week+1day</c:v>
                </c:pt>
                <c:pt idx="2">
                  <c:v>27week+2day</c:v>
                </c:pt>
                <c:pt idx="3">
                  <c:v>27week+3day</c:v>
                </c:pt>
                <c:pt idx="4">
                  <c:v>27week+4day</c:v>
                </c:pt>
                <c:pt idx="5">
                  <c:v>27week+5day</c:v>
                </c:pt>
                <c:pt idx="6">
                  <c:v>27week+6day</c:v>
                </c:pt>
                <c:pt idx="7">
                  <c:v>28week+0day</c:v>
                </c:pt>
                <c:pt idx="8">
                  <c:v>28week+1day</c:v>
                </c:pt>
                <c:pt idx="9">
                  <c:v>28week+2day</c:v>
                </c:pt>
                <c:pt idx="10">
                  <c:v>28week+3day</c:v>
                </c:pt>
                <c:pt idx="11">
                  <c:v>28week+4day</c:v>
                </c:pt>
                <c:pt idx="12">
                  <c:v>28week+5day</c:v>
                </c:pt>
                <c:pt idx="13">
                  <c:v>28week+6day</c:v>
                </c:pt>
                <c:pt idx="14">
                  <c:v>29week+0day</c:v>
                </c:pt>
                <c:pt idx="15">
                  <c:v>29week+1day</c:v>
                </c:pt>
                <c:pt idx="16">
                  <c:v>29week+2day</c:v>
                </c:pt>
                <c:pt idx="17">
                  <c:v>29week+3day</c:v>
                </c:pt>
                <c:pt idx="18">
                  <c:v>29week+4day</c:v>
                </c:pt>
                <c:pt idx="19">
                  <c:v>29week+5day</c:v>
                </c:pt>
                <c:pt idx="20">
                  <c:v>29week+6day</c:v>
                </c:pt>
                <c:pt idx="21">
                  <c:v>30week+0day</c:v>
                </c:pt>
                <c:pt idx="22">
                  <c:v>30week+1day</c:v>
                </c:pt>
                <c:pt idx="23">
                  <c:v>30week+2day</c:v>
                </c:pt>
                <c:pt idx="24">
                  <c:v>30week+3day</c:v>
                </c:pt>
                <c:pt idx="25">
                  <c:v>30week+4day</c:v>
                </c:pt>
                <c:pt idx="26">
                  <c:v>30week+5day</c:v>
                </c:pt>
                <c:pt idx="27">
                  <c:v>30week+6day</c:v>
                </c:pt>
                <c:pt idx="28">
                  <c:v>31week+0day</c:v>
                </c:pt>
                <c:pt idx="29">
                  <c:v>31week+1day</c:v>
                </c:pt>
                <c:pt idx="30">
                  <c:v>31week+2day</c:v>
                </c:pt>
                <c:pt idx="31">
                  <c:v>31week+3day</c:v>
                </c:pt>
                <c:pt idx="32">
                  <c:v>31week+4day</c:v>
                </c:pt>
                <c:pt idx="33">
                  <c:v>31week+5day</c:v>
                </c:pt>
                <c:pt idx="34">
                  <c:v>31week+6day</c:v>
                </c:pt>
                <c:pt idx="35">
                  <c:v>32week+0day</c:v>
                </c:pt>
                <c:pt idx="36">
                  <c:v>32week+1day</c:v>
                </c:pt>
                <c:pt idx="37">
                  <c:v>32week+2day</c:v>
                </c:pt>
                <c:pt idx="38">
                  <c:v>32week+3day</c:v>
                </c:pt>
                <c:pt idx="39">
                  <c:v>32week+4day</c:v>
                </c:pt>
                <c:pt idx="40">
                  <c:v>32week+5day</c:v>
                </c:pt>
                <c:pt idx="41">
                  <c:v>32week+6day</c:v>
                </c:pt>
                <c:pt idx="42">
                  <c:v>33week+0day</c:v>
                </c:pt>
                <c:pt idx="43">
                  <c:v>33week+1day</c:v>
                </c:pt>
                <c:pt idx="44">
                  <c:v>33week+2day</c:v>
                </c:pt>
                <c:pt idx="45">
                  <c:v>33week+3day</c:v>
                </c:pt>
                <c:pt idx="46">
                  <c:v>33week+4day</c:v>
                </c:pt>
                <c:pt idx="47">
                  <c:v>33week+5day</c:v>
                </c:pt>
                <c:pt idx="48">
                  <c:v>33week+6day</c:v>
                </c:pt>
                <c:pt idx="49">
                  <c:v>34week+0day</c:v>
                </c:pt>
                <c:pt idx="50">
                  <c:v>34week+1day</c:v>
                </c:pt>
                <c:pt idx="51">
                  <c:v>34week+2day</c:v>
                </c:pt>
                <c:pt idx="52">
                  <c:v>34week+3day</c:v>
                </c:pt>
                <c:pt idx="53">
                  <c:v>34week+4day</c:v>
                </c:pt>
                <c:pt idx="54">
                  <c:v>34week+5day</c:v>
                </c:pt>
                <c:pt idx="55">
                  <c:v>34week+6day</c:v>
                </c:pt>
                <c:pt idx="56">
                  <c:v>35week+0day</c:v>
                </c:pt>
                <c:pt idx="57">
                  <c:v>35week+1day</c:v>
                </c:pt>
                <c:pt idx="58">
                  <c:v>35week+2day</c:v>
                </c:pt>
                <c:pt idx="59">
                  <c:v>35week+3day</c:v>
                </c:pt>
                <c:pt idx="60">
                  <c:v>35week+4day</c:v>
                </c:pt>
                <c:pt idx="61">
                  <c:v>35week+5day</c:v>
                </c:pt>
                <c:pt idx="62">
                  <c:v>35week+6day</c:v>
                </c:pt>
                <c:pt idx="63">
                  <c:v>36week+0day</c:v>
                </c:pt>
              </c:strCache>
            </c:strRef>
          </c:cat>
          <c:val>
            <c:numRef>
              <c:f>FEMALE_EFW_COND!EFW_95</c:f>
              <c:numCache>
                <c:formatCode>0</c:formatCode>
                <c:ptCount val="64"/>
                <c:pt idx="0">
                  <c:v>1046.9083278757932</c:v>
                </c:pt>
                <c:pt idx="1">
                  <c:v>1068.1811287795567</c:v>
                </c:pt>
                <c:pt idx="2">
                  <c:v>1089.7641289367559</c:v>
                </c:pt>
                <c:pt idx="3">
                  <c:v>1111.6586266823128</c:v>
                </c:pt>
                <c:pt idx="4">
                  <c:v>1133.8658324282494</c:v>
                </c:pt>
                <c:pt idx="5">
                  <c:v>1156.386866060757</c:v>
                </c:pt>
                <c:pt idx="6">
                  <c:v>1179.2227543358078</c:v>
                </c:pt>
                <c:pt idx="7">
                  <c:v>1202.3744282754292</c:v>
                </c:pt>
                <c:pt idx="8">
                  <c:v>1225.842720566771</c:v>
                </c:pt>
                <c:pt idx="9">
                  <c:v>1249.6283629661416</c:v>
                </c:pt>
                <c:pt idx="10">
                  <c:v>1273.7319837103205</c:v>
                </c:pt>
                <c:pt idx="11">
                  <c:v>1298.1541049373716</c:v>
                </c:pt>
                <c:pt idx="12">
                  <c:v>1322.8951401193565</c:v>
                </c:pt>
                <c:pt idx="13">
                  <c:v>1347.9553915092633</c:v>
                </c:pt>
                <c:pt idx="14">
                  <c:v>1373.3350476047112</c:v>
                </c:pt>
                <c:pt idx="15">
                  <c:v>1399.0341806307515</c:v>
                </c:pt>
                <c:pt idx="16">
                  <c:v>1425.0527440444171</c:v>
                </c:pt>
                <c:pt idx="17">
                  <c:v>1451.3905700634884</c:v>
                </c:pt>
                <c:pt idx="18">
                  <c:v>1478.0473672221176</c:v>
                </c:pt>
                <c:pt idx="19">
                  <c:v>1505.0227179559438</c:v>
                </c:pt>
                <c:pt idx="20">
                  <c:v>1532.3160762193129</c:v>
                </c:pt>
                <c:pt idx="21">
                  <c:v>1559.9267651373534</c:v>
                </c:pt>
                <c:pt idx="22">
                  <c:v>1587.8539746955939</c:v>
                </c:pt>
                <c:pt idx="23">
                  <c:v>1616.0967594698859</c:v>
                </c:pt>
                <c:pt idx="24">
                  <c:v>1644.6540363994145</c:v>
                </c:pt>
                <c:pt idx="25">
                  <c:v>1673.5245826055316</c:v>
                </c:pt>
                <c:pt idx="26">
                  <c:v>1702.7070332592957</c:v>
                </c:pt>
                <c:pt idx="27">
                  <c:v>1732.1998795004906</c:v>
                </c:pt>
                <c:pt idx="28">
                  <c:v>1762.0014664109924</c:v>
                </c:pt>
                <c:pt idx="29">
                  <c:v>1792.1099910452742</c:v>
                </c:pt>
                <c:pt idx="30">
                  <c:v>1822.5235005209845</c:v>
                </c:pt>
                <c:pt idx="31">
                  <c:v>1853.2398901723379</c:v>
                </c:pt>
                <c:pt idx="32">
                  <c:v>1884.2569017692831</c:v>
                </c:pt>
                <c:pt idx="33">
                  <c:v>1915.5721218052429</c:v>
                </c:pt>
                <c:pt idx="34">
                  <c:v>1947.1829798561923</c:v>
                </c:pt>
                <c:pt idx="35">
                  <c:v>1979.0867470140731</c:v>
                </c:pt>
                <c:pt idx="36">
                  <c:v>2011.2805343971729</c:v>
                </c:pt>
                <c:pt idx="37">
                  <c:v>2043.7612917403878</c:v>
                </c:pt>
                <c:pt idx="38">
                  <c:v>2076.525806068059</c:v>
                </c:pt>
                <c:pt idx="39">
                  <c:v>2109.5707004522033</c:v>
                </c:pt>
                <c:pt idx="40">
                  <c:v>2142.8924328587718</c:v>
                </c:pt>
                <c:pt idx="41">
                  <c:v>2176.4872950846652</c:v>
                </c:pt>
                <c:pt idx="42">
                  <c:v>2210.3514117881314</c:v>
                </c:pt>
                <c:pt idx="43">
                  <c:v>2244.4807396151455</c:v>
                </c:pt>
                <c:pt idx="44">
                  <c:v>2278.871066424319</c:v>
                </c:pt>
                <c:pt idx="45">
                  <c:v>2313.5180106128796</c:v>
                </c:pt>
                <c:pt idx="46">
                  <c:v>2348.4170205460709</c:v>
                </c:pt>
                <c:pt idx="47">
                  <c:v>2383.5633740925141</c:v>
                </c:pt>
                <c:pt idx="48">
                  <c:v>2418.9521782677148</c:v>
                </c:pt>
                <c:pt idx="49">
                  <c:v>2454.5783689880554</c:v>
                </c:pt>
                <c:pt idx="50">
                  <c:v>2490.4367109374502</c:v>
                </c:pt>
                <c:pt idx="51">
                  <c:v>2526.5217975488017</c:v>
                </c:pt>
                <c:pt idx="52">
                  <c:v>2562.8280511022376</c:v>
                </c:pt>
                <c:pt idx="53">
                  <c:v>2599.34972294216</c:v>
                </c:pt>
                <c:pt idx="54">
                  <c:v>2636.0808938149185</c:v>
                </c:pt>
                <c:pt idx="55">
                  <c:v>2673.0154743289345</c:v>
                </c:pt>
                <c:pt idx="56">
                  <c:v>2710.1472055389318</c:v>
                </c:pt>
                <c:pt idx="57">
                  <c:v>2747.469659655892</c:v>
                </c:pt>
                <c:pt idx="58">
                  <c:v>2784.9762408842016</c:v>
                </c:pt>
                <c:pt idx="59">
                  <c:v>2822.6601863873716</c:v>
                </c:pt>
                <c:pt idx="60">
                  <c:v>2860.5145673836769</c:v>
                </c:pt>
                <c:pt idx="61">
                  <c:v>2898.5322903727147</c:v>
                </c:pt>
                <c:pt idx="62">
                  <c:v>2936.7060984941672</c:v>
                </c:pt>
                <c:pt idx="63">
                  <c:v>2975.0285730194792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226048"/>
        <c:axId val="108227968"/>
      </c:lineChart>
      <c:catAx>
        <c:axId val="108226048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</a:t>
                </a:r>
              </a:p>
            </c:rich>
          </c:tx>
          <c:layout>
            <c:manualLayout>
              <c:xMode val="edge"/>
              <c:yMode val="edge"/>
              <c:x val="0.46776061389272905"/>
              <c:y val="0.96445925153492484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-5400000" vert="horz" anchor="ctr" anchorCtr="0"/>
          <a:lstStyle/>
          <a:p>
            <a:pPr>
              <a:defRPr/>
            </a:pPr>
            <a:endParaRPr lang="en-US"/>
          </a:p>
        </c:txPr>
        <c:crossAx val="108227968"/>
        <c:crosses val="autoZero"/>
        <c:auto val="1"/>
        <c:lblAlgn val="ctr"/>
        <c:lblOffset val="100"/>
        <c:tickLblSkip val="7"/>
        <c:tickMarkSkip val="7"/>
        <c:noMultiLvlLbl val="0"/>
      </c:catAx>
      <c:valAx>
        <c:axId val="108227968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EFW (gram)</a:t>
                </a:r>
              </a:p>
            </c:rich>
          </c:tx>
          <c:layout>
            <c:manualLayout>
              <c:xMode val="edge"/>
              <c:yMode val="edge"/>
              <c:x val="3.2167658432008988E-3"/>
              <c:y val="0.36916728131289483"/>
            </c:manualLayout>
          </c:layout>
          <c:overlay val="0"/>
        </c:title>
        <c:numFmt formatCode="0" sourceLinked="1"/>
        <c:majorTickMark val="out"/>
        <c:minorTickMark val="in"/>
        <c:tickLblPos val="nextTo"/>
        <c:crossAx val="108226048"/>
        <c:crossesAt val="1"/>
        <c:crossBetween val="between"/>
        <c:majorUnit val="500"/>
        <c:minorUnit val="100"/>
      </c:valAx>
    </c:plotArea>
    <c:legend>
      <c:legendPos val="r"/>
      <c:layout>
        <c:manualLayout>
          <c:xMode val="edge"/>
          <c:yMode val="edge"/>
          <c:x val="0.90891595039169726"/>
          <c:y val="0.36163498636875868"/>
          <c:w val="9.1084049608302783E-2"/>
          <c:h val="0.281172620820617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8</xdr:row>
      <xdr:rowOff>73818</xdr:rowOff>
    </xdr:from>
    <xdr:to>
      <xdr:col>16</xdr:col>
      <xdr:colOff>133350</xdr:colOff>
      <xdr:row>35</xdr:row>
      <xdr:rowOff>180975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8</xdr:row>
      <xdr:rowOff>73818</xdr:rowOff>
    </xdr:from>
    <xdr:to>
      <xdr:col>16</xdr:col>
      <xdr:colOff>133350</xdr:colOff>
      <xdr:row>35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8</xdr:row>
      <xdr:rowOff>73818</xdr:rowOff>
    </xdr:from>
    <xdr:to>
      <xdr:col>16</xdr:col>
      <xdr:colOff>133350</xdr:colOff>
      <xdr:row>35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8</xdr:row>
      <xdr:rowOff>73818</xdr:rowOff>
    </xdr:from>
    <xdr:to>
      <xdr:col>16</xdr:col>
      <xdr:colOff>133350</xdr:colOff>
      <xdr:row>35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8</xdr:row>
      <xdr:rowOff>73818</xdr:rowOff>
    </xdr:from>
    <xdr:to>
      <xdr:col>16</xdr:col>
      <xdr:colOff>133350</xdr:colOff>
      <xdr:row>35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8</xdr:row>
      <xdr:rowOff>73818</xdr:rowOff>
    </xdr:from>
    <xdr:to>
      <xdr:col>16</xdr:col>
      <xdr:colOff>133350</xdr:colOff>
      <xdr:row>35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136"/>
  <sheetViews>
    <sheetView tabSelected="1" zoomScaleNormal="100" workbookViewId="0">
      <selection activeCell="C16" sqref="C16"/>
    </sheetView>
  </sheetViews>
  <sheetFormatPr defaultRowHeight="15" x14ac:dyDescent="0.25"/>
  <cols>
    <col min="1" max="1" width="3.7109375" style="26" customWidth="1"/>
    <col min="2" max="2" width="20.7109375" style="26" customWidth="1"/>
    <col min="3" max="3" width="11.5703125" style="26" customWidth="1"/>
    <col min="4" max="4" width="10.140625" style="26" customWidth="1"/>
    <col min="5" max="5" width="10" style="26" bestFit="1" customWidth="1"/>
    <col min="6" max="6" width="11.85546875" style="26" customWidth="1"/>
    <col min="7" max="7" width="9.140625" style="26" customWidth="1"/>
    <col min="8" max="8" width="13.7109375" style="26" customWidth="1"/>
    <col min="9" max="9" width="16.5703125" style="26" bestFit="1" customWidth="1"/>
    <col min="10" max="11" width="9.140625" style="26"/>
    <col min="12" max="13" width="10.140625" style="26" customWidth="1"/>
    <col min="14" max="14" width="4.28515625" style="26" bestFit="1" customWidth="1"/>
    <col min="15" max="15" width="9.140625" style="26" customWidth="1"/>
    <col min="16" max="16" width="4.7109375" style="26" customWidth="1"/>
    <col min="17" max="17" width="5" style="26" customWidth="1"/>
    <col min="18" max="20" width="9.140625" style="26" hidden="1" customWidth="1"/>
    <col min="21" max="21" width="15.7109375" style="26" customWidth="1"/>
    <col min="22" max="22" width="16.140625" style="26" customWidth="1"/>
    <col min="23" max="23" width="9.28515625" style="27" bestFit="1" customWidth="1"/>
    <col min="24" max="24" width="23.85546875" style="27" customWidth="1"/>
    <col min="25" max="25" width="8.5703125" style="27" bestFit="1" customWidth="1"/>
    <col min="26" max="26" width="10.140625" style="27" bestFit="1" customWidth="1"/>
    <col min="27" max="35" width="7.7109375" style="26" customWidth="1"/>
    <col min="36" max="36" width="11.7109375" style="26" bestFit="1" customWidth="1"/>
    <col min="37" max="37" width="9.140625" style="26"/>
    <col min="38" max="38" width="12.5703125" style="26" customWidth="1"/>
    <col min="39" max="16384" width="9.140625" style="26"/>
  </cols>
  <sheetData>
    <row r="1" spans="1:36" s="107" customFormat="1" ht="15" customHeight="1" x14ac:dyDescent="0.25">
      <c r="A1" s="107" t="s">
        <v>55</v>
      </c>
    </row>
    <row r="2" spans="1:36" s="107" customFormat="1" ht="15" customHeight="1" x14ac:dyDescent="0.25"/>
    <row r="3" spans="1:36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6" ht="15.75" customHeight="1" thickBot="1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spans="1:36" ht="15.75" customHeight="1" x14ac:dyDescent="0.25">
      <c r="B5" s="93" t="s">
        <v>11</v>
      </c>
      <c r="C5" s="94"/>
      <c r="D5" s="94"/>
      <c r="E5" s="94"/>
      <c r="F5" s="95"/>
    </row>
    <row r="6" spans="1:36" ht="15" customHeight="1" x14ac:dyDescent="0.25">
      <c r="B6" s="28"/>
      <c r="C6" s="88" t="s">
        <v>51</v>
      </c>
      <c r="D6" s="88"/>
      <c r="E6" s="88"/>
      <c r="F6" s="89"/>
      <c r="H6" s="98" t="str">
        <f>CONCATENATE("AC percentiles conditional on AC=",C17,"mm at GA=", C16, "weeks+", D16,"day(s)")</f>
        <v>AC percentiles conditional on AC=175mm at GA=22weeks+3day(s)</v>
      </c>
      <c r="I6" s="98"/>
      <c r="J6" s="98"/>
      <c r="K6" s="98"/>
      <c r="L6" s="98"/>
      <c r="M6" s="98"/>
      <c r="N6" s="98"/>
      <c r="O6" s="98"/>
      <c r="U6" s="26" t="str">
        <f>TEXT(U5,"")</f>
        <v/>
      </c>
    </row>
    <row r="7" spans="1:36" ht="15.75" customHeight="1" thickBot="1" x14ac:dyDescent="0.3">
      <c r="B7" s="29"/>
      <c r="C7" s="88" t="s">
        <v>52</v>
      </c>
      <c r="D7" s="88"/>
      <c r="E7" s="88"/>
      <c r="F7" s="89"/>
      <c r="H7" s="98"/>
      <c r="I7" s="98"/>
      <c r="J7" s="98"/>
      <c r="K7" s="98"/>
      <c r="L7" s="98"/>
      <c r="M7" s="98"/>
      <c r="N7" s="98"/>
      <c r="O7" s="98"/>
    </row>
    <row r="8" spans="1:36" ht="15.75" x14ac:dyDescent="0.25">
      <c r="B8" s="90"/>
      <c r="C8" s="91"/>
      <c r="D8" s="91"/>
      <c r="E8" s="91"/>
      <c r="F8" s="92"/>
      <c r="H8" s="98"/>
      <c r="I8" s="98"/>
      <c r="J8" s="98"/>
      <c r="K8" s="98"/>
      <c r="L8" s="98"/>
      <c r="M8" s="98"/>
      <c r="N8" s="98"/>
      <c r="O8" s="98"/>
      <c r="T8" s="30"/>
      <c r="U8" s="84" t="s">
        <v>56</v>
      </c>
      <c r="V8" s="86" t="s">
        <v>18</v>
      </c>
      <c r="W8" s="96" t="s">
        <v>29</v>
      </c>
      <c r="X8" s="78" t="s">
        <v>43</v>
      </c>
      <c r="Y8" s="80" t="s">
        <v>30</v>
      </c>
      <c r="Z8" s="82" t="s">
        <v>31</v>
      </c>
      <c r="AA8" s="105" t="str">
        <f>CONCATENATE("Conditional percentiles from ",C16+1,"weeks+0day to 36weeks+0day")</f>
        <v>Conditional percentiles from 23weeks+0day to 36weeks+0day</v>
      </c>
      <c r="AB8" s="105"/>
      <c r="AC8" s="105"/>
      <c r="AD8" s="105"/>
      <c r="AE8" s="105"/>
      <c r="AF8" s="105"/>
      <c r="AG8" s="105"/>
      <c r="AH8" s="105"/>
      <c r="AI8" s="106"/>
    </row>
    <row r="9" spans="1:36" ht="30" customHeight="1" x14ac:dyDescent="0.25">
      <c r="B9" s="108" t="s">
        <v>54</v>
      </c>
      <c r="C9" s="109"/>
      <c r="D9" s="109"/>
      <c r="E9" s="109"/>
      <c r="F9" s="110"/>
      <c r="T9" s="30"/>
      <c r="U9" s="85"/>
      <c r="V9" s="87"/>
      <c r="W9" s="97"/>
      <c r="X9" s="79"/>
      <c r="Y9" s="81"/>
      <c r="Z9" s="83"/>
      <c r="AA9" s="31" t="s">
        <v>32</v>
      </c>
      <c r="AB9" s="31" t="s">
        <v>33</v>
      </c>
      <c r="AC9" s="31" t="s">
        <v>19</v>
      </c>
      <c r="AD9" s="31" t="s">
        <v>34</v>
      </c>
      <c r="AE9" s="31" t="s">
        <v>35</v>
      </c>
      <c r="AF9" s="31" t="s">
        <v>36</v>
      </c>
      <c r="AG9" s="31" t="s">
        <v>37</v>
      </c>
      <c r="AH9" s="31" t="s">
        <v>38</v>
      </c>
      <c r="AI9" s="32" t="s">
        <v>39</v>
      </c>
    </row>
    <row r="10" spans="1:36" x14ac:dyDescent="0.25">
      <c r="B10" s="111" t="s">
        <v>41</v>
      </c>
      <c r="C10" s="112"/>
      <c r="D10" s="112"/>
      <c r="E10" s="112"/>
      <c r="F10" s="113"/>
      <c r="T10" s="30"/>
      <c r="U10" s="33">
        <f>IF(($C$16+1)*7&lt;=252,($C$16+1)*7,"")</f>
        <v>161</v>
      </c>
      <c r="V10" s="34" t="str">
        <f>IF(U10="","",CONCATENATE(FLOOR(U10/7,1),"week+",MOD(U10,7),"day"))</f>
        <v>23week+0day</v>
      </c>
      <c r="W10" s="35">
        <f>IF(U10="","",(U10/7)^($C$44)+$C$47/$C$46*(U10/7)^($C$45))</f>
        <v>-2.1696650770769935E-3</v>
      </c>
      <c r="X10" s="36">
        <f>IF(U10="","",$C$50+($D$23+W10)*$C$52+$D$23*W10*$C$51)</f>
        <v>1.0713621495183421E-3</v>
      </c>
      <c r="Y10" s="36">
        <f>IF(U10="","",$C$48+W10*$C$49+(LN($C$17)-$D$24)*X10/$D$25)</f>
        <v>5.1914144919064196</v>
      </c>
      <c r="Z10" s="37">
        <f>IF(U10="","",$C$50+$C$51*(W10)^2+2*W10*$C$52+$C$53-(X10)^2/$D$25)</f>
        <v>1.2828810252323464E-3</v>
      </c>
      <c r="AA10" s="38">
        <f>IF(U10="","",EXP(Y10+$F$44*SQRT(Z10)))</f>
        <v>168.01436649562106</v>
      </c>
      <c r="AB10" s="38">
        <f>IF(U10="","",EXP(Y10+$F$45*SQRT(Z10)))</f>
        <v>169.44022849289988</v>
      </c>
      <c r="AC10" s="38">
        <f>IF(U10="","",EXP(Y10+$F$46*SQRT(Z10)))</f>
        <v>171.65947831049044</v>
      </c>
      <c r="AD10" s="38">
        <f>IF(U10="","",EXP(Y10+$F$47*SQRT(Z10)))</f>
        <v>175.43280136933532</v>
      </c>
      <c r="AE10" s="38">
        <f>IF(U10="","",EXP(Y10+$F$48*SQRT(Z10)))</f>
        <v>179.72258937129902</v>
      </c>
      <c r="AF10" s="38">
        <f>IF(U10="","",EXP(Y10+$F$49*SQRT(Z10)))</f>
        <v>184.11727384050346</v>
      </c>
      <c r="AG10" s="38">
        <f>IF(U10="","",EXP(Y10+$F$50*SQRT(Z10)))</f>
        <v>188.16443722321762</v>
      </c>
      <c r="AH10" s="38">
        <f>IF(U10="","",EXP(Y10+$F$51*SQRT(Z10)))</f>
        <v>190.62892807464581</v>
      </c>
      <c r="AI10" s="39">
        <f>IF(U10="","",EXP(Y10+$F$52*SQRT(Z10)))</f>
        <v>192.24670963578822</v>
      </c>
    </row>
    <row r="11" spans="1:36" ht="30.75" customHeight="1" thickBot="1" x14ac:dyDescent="0.3">
      <c r="B11" s="114" t="s">
        <v>53</v>
      </c>
      <c r="C11" s="115"/>
      <c r="D11" s="115"/>
      <c r="E11" s="115"/>
      <c r="F11" s="116"/>
      <c r="T11" s="30"/>
      <c r="U11" s="33">
        <f>IF(U10="", "",IF(U10+1&lt;=252,U10+1,"" ))</f>
        <v>162</v>
      </c>
      <c r="V11" s="34" t="str">
        <f t="shared" ref="V11:V74" si="0">IF(U11="","",CONCATENATE(FLOOR(U11/7,1),"week+",MOD(U11,7),"day"))</f>
        <v>23week+1day</v>
      </c>
      <c r="W11" s="35">
        <f t="shared" ref="W11:W74" si="1">IF(U11="","",(U11/7)^($C$44)+$C$47/$C$46*(U11/7)^($C$45))</f>
        <v>-2.2181483563359118E-3</v>
      </c>
      <c r="X11" s="36">
        <f t="shared" ref="X11:X74" si="2">IF(U11="","",$C$50+($D$23+W11)*$C$52+$D$23*W11*$C$51)</f>
        <v>1.0707632625276903E-3</v>
      </c>
      <c r="Y11" s="36">
        <f t="shared" ref="Y11:Y74" si="3">IF(U11="","",$C$48+W11*$C$49+(LN($C$17)-$D$24)*X11/$D$25)</f>
        <v>5.1995773755807972</v>
      </c>
      <c r="Z11" s="37">
        <f t="shared" ref="Z11:Z74" si="4">IF(U11="","",$C$50+$C$51*(W11)^2+2*W11*$C$52+$C$53-(X11)^2/$D$25)</f>
        <v>1.2827620076624364E-3</v>
      </c>
      <c r="AA11" s="38">
        <f t="shared" ref="AA11:AA74" si="5">IF(U11="","",EXP(Y11+$F$44*SQRT(Z11)))</f>
        <v>169.39199044573317</v>
      </c>
      <c r="AB11" s="38">
        <f t="shared" ref="AB11:AB74" si="6">IF(U11="","",EXP(Y11+$F$45*SQRT(Z11)))</f>
        <v>170.82947674764364</v>
      </c>
      <c r="AC11" s="38">
        <f t="shared" ref="AC11:AC74" si="7">IF(U11="","",EXP(Y11+$F$46*SQRT(Z11)))</f>
        <v>173.06681782979402</v>
      </c>
      <c r="AD11" s="38">
        <f t="shared" ref="AD11:AD74" si="8">IF(U11="","",EXP(Y11+$F$47*SQRT(Z11)))</f>
        <v>176.87089784524892</v>
      </c>
      <c r="AE11" s="38">
        <f t="shared" ref="AE11:AE74" si="9">IF(U11="","",EXP(Y11+$F$48*SQRT(Z11)))</f>
        <v>181.19564798557519</v>
      </c>
      <c r="AF11" s="38">
        <f t="shared" ref="AF11:AF74" si="10">IF(U11="","",EXP(Y11+$F$49*SQRT(Z11)))</f>
        <v>185.62614454322684</v>
      </c>
      <c r="AG11" s="38">
        <f t="shared" ref="AG11:AG74" si="11">IF(U11="","",EXP(Y11+$F$50*SQRT(Z11)))</f>
        <v>189.70628373835143</v>
      </c>
      <c r="AH11" s="38">
        <f t="shared" ref="AH11:AH74" si="12">IF(U11="","",EXP(Y11+$F$51*SQRT(Z11)))</f>
        <v>192.19085297213118</v>
      </c>
      <c r="AI11" s="39">
        <f t="shared" ref="AI11:AI74" si="13">IF(U11="","",EXP(Y11+$F$52*SQRT(Z11)))</f>
        <v>193.82181390347722</v>
      </c>
    </row>
    <row r="12" spans="1:36" x14ac:dyDescent="0.25">
      <c r="T12" s="30"/>
      <c r="U12" s="33">
        <f t="shared" ref="U12:U75" si="14">IF(U11="", "",IF(U11+1&lt;=252,U11+1,"" ))</f>
        <v>163</v>
      </c>
      <c r="V12" s="34" t="str">
        <f t="shared" si="0"/>
        <v>23week+2day</v>
      </c>
      <c r="W12" s="35">
        <f t="shared" si="1"/>
        <v>-2.2662047467036719E-3</v>
      </c>
      <c r="X12" s="36">
        <f t="shared" si="2"/>
        <v>1.0701696486581488E-3</v>
      </c>
      <c r="Y12" s="36">
        <f t="shared" si="3"/>
        <v>5.2076683861390487</v>
      </c>
      <c r="Z12" s="37">
        <f t="shared" si="4"/>
        <v>1.2827298640911403E-3</v>
      </c>
      <c r="AA12" s="38">
        <f t="shared" si="5"/>
        <v>170.7682465157024</v>
      </c>
      <c r="AB12" s="38">
        <f t="shared" si="6"/>
        <v>172.21739370321802</v>
      </c>
      <c r="AC12" s="38">
        <f t="shared" si="7"/>
        <v>174.4728837876429</v>
      </c>
      <c r="AD12" s="38">
        <f t="shared" si="8"/>
        <v>178.30782113935049</v>
      </c>
      <c r="AE12" s="38">
        <f t="shared" si="9"/>
        <v>182.66765085158809</v>
      </c>
      <c r="AF12" s="38">
        <f t="shared" si="10"/>
        <v>187.13408337573964</v>
      </c>
      <c r="AG12" s="38">
        <f t="shared" si="11"/>
        <v>191.24731559002839</v>
      </c>
      <c r="AH12" s="38">
        <f t="shared" si="12"/>
        <v>193.7520360175686</v>
      </c>
      <c r="AI12" s="39">
        <f t="shared" si="13"/>
        <v>195.39622469900749</v>
      </c>
    </row>
    <row r="13" spans="1:36" x14ac:dyDescent="0.25">
      <c r="E13" s="40"/>
      <c r="T13" s="30"/>
      <c r="U13" s="33">
        <f t="shared" si="14"/>
        <v>164</v>
      </c>
      <c r="V13" s="34" t="str">
        <f t="shared" si="0"/>
        <v>23week+3day</v>
      </c>
      <c r="W13" s="35">
        <f t="shared" si="1"/>
        <v>-2.313844628295461E-3</v>
      </c>
      <c r="X13" s="36">
        <f t="shared" si="2"/>
        <v>1.0695811796899264E-3</v>
      </c>
      <c r="Y13" s="36">
        <f t="shared" si="3"/>
        <v>5.2156892712284852</v>
      </c>
      <c r="Z13" s="37">
        <f t="shared" si="4"/>
        <v>1.2827823380117211E-3</v>
      </c>
      <c r="AA13" s="38">
        <f t="shared" si="5"/>
        <v>172.14322969013685</v>
      </c>
      <c r="AB13" s="38">
        <f t="shared" si="6"/>
        <v>173.60407505369719</v>
      </c>
      <c r="AC13" s="38">
        <f t="shared" si="7"/>
        <v>175.87777298067428</v>
      </c>
      <c r="AD13" s="38">
        <f t="shared" si="8"/>
        <v>179.7436699183273</v>
      </c>
      <c r="AE13" s="38">
        <f t="shared" si="9"/>
        <v>184.13869875512586</v>
      </c>
      <c r="AF13" s="38">
        <f t="shared" si="10"/>
        <v>188.64119328729535</v>
      </c>
      <c r="AG13" s="38">
        <f t="shared" si="11"/>
        <v>192.78763771336102</v>
      </c>
      <c r="AH13" s="38">
        <f t="shared" si="12"/>
        <v>195.31258335233923</v>
      </c>
      <c r="AI13" s="39">
        <f t="shared" si="13"/>
        <v>196.970048954378</v>
      </c>
    </row>
    <row r="14" spans="1:36" x14ac:dyDescent="0.25">
      <c r="B14" s="41"/>
      <c r="C14" s="125" t="s">
        <v>15</v>
      </c>
      <c r="D14" s="126"/>
      <c r="E14" s="125" t="s">
        <v>42</v>
      </c>
      <c r="F14" s="126"/>
      <c r="T14" s="30"/>
      <c r="U14" s="33">
        <f t="shared" si="14"/>
        <v>165</v>
      </c>
      <c r="V14" s="34" t="str">
        <f t="shared" si="0"/>
        <v>23week+4day</v>
      </c>
      <c r="W14" s="35">
        <f t="shared" si="1"/>
        <v>-2.3610780676336335E-3</v>
      </c>
      <c r="X14" s="36">
        <f t="shared" si="2"/>
        <v>1.0689977312768701E-3</v>
      </c>
      <c r="Y14" s="36">
        <f t="shared" si="3"/>
        <v>5.2236417256983918</v>
      </c>
      <c r="Z14" s="37">
        <f t="shared" si="4"/>
        <v>1.2829172645128437E-3</v>
      </c>
      <c r="AA14" s="38">
        <f t="shared" si="5"/>
        <v>173.51703394504898</v>
      </c>
      <c r="AB14" s="38">
        <f t="shared" si="6"/>
        <v>174.9896154807052</v>
      </c>
      <c r="AC14" s="38">
        <f t="shared" si="7"/>
        <v>177.28158118731244</v>
      </c>
      <c r="AD14" s="38">
        <f t="shared" si="8"/>
        <v>181.17854182151831</v>
      </c>
      <c r="AE14" s="38">
        <f t="shared" si="9"/>
        <v>185.6088914452439</v>
      </c>
      <c r="AF14" s="38">
        <f t="shared" si="10"/>
        <v>190.14757618189796</v>
      </c>
      <c r="AG14" s="38">
        <f t="shared" si="11"/>
        <v>194.32735399134557</v>
      </c>
      <c r="AH14" s="38">
        <f t="shared" si="12"/>
        <v>196.87260006197886</v>
      </c>
      <c r="AI14" s="39">
        <f t="shared" si="13"/>
        <v>198.54339254348073</v>
      </c>
    </row>
    <row r="15" spans="1:36" x14ac:dyDescent="0.25">
      <c r="B15" s="41"/>
      <c r="C15" s="42" t="s">
        <v>16</v>
      </c>
      <c r="D15" s="42" t="s">
        <v>17</v>
      </c>
      <c r="E15" s="42" t="s">
        <v>16</v>
      </c>
      <c r="F15" s="42" t="s">
        <v>17</v>
      </c>
      <c r="T15" s="30"/>
      <c r="U15" s="33">
        <f t="shared" si="14"/>
        <v>166</v>
      </c>
      <c r="V15" s="34" t="str">
        <f t="shared" si="0"/>
        <v>23week+5day</v>
      </c>
      <c r="W15" s="35">
        <f t="shared" si="1"/>
        <v>-2.4079148289481061E-3</v>
      </c>
      <c r="X15" s="36">
        <f t="shared" si="2"/>
        <v>1.0684191828068765E-3</v>
      </c>
      <c r="Y15" s="36">
        <f t="shared" si="3"/>
        <v>5.2315273935026028</v>
      </c>
      <c r="Z15" s="37">
        <f t="shared" si="4"/>
        <v>1.2831325660434259E-3</v>
      </c>
      <c r="AA15" s="38">
        <f t="shared" si="5"/>
        <v>174.88975224517526</v>
      </c>
      <c r="AB15" s="38">
        <f t="shared" si="6"/>
        <v>176.37410865090638</v>
      </c>
      <c r="AC15" s="38">
        <f t="shared" si="7"/>
        <v>178.68440316552244</v>
      </c>
      <c r="AD15" s="38">
        <f t="shared" si="8"/>
        <v>182.6125334590989</v>
      </c>
      <c r="AE15" s="38">
        <f t="shared" si="9"/>
        <v>187.07832763292609</v>
      </c>
      <c r="AF15" s="38">
        <f t="shared" si="10"/>
        <v>191.65333291743235</v>
      </c>
      <c r="AG15" s="38">
        <f t="shared" si="11"/>
        <v>195.86656725440173</v>
      </c>
      <c r="AH15" s="38">
        <f t="shared" si="12"/>
        <v>198.43219017596195</v>
      </c>
      <c r="AI15" s="39">
        <f t="shared" si="13"/>
        <v>200.11636028204131</v>
      </c>
    </row>
    <row r="16" spans="1:36" s="43" customFormat="1" ht="30" x14ac:dyDescent="0.25">
      <c r="B16" s="44" t="s">
        <v>46</v>
      </c>
      <c r="C16" s="19">
        <v>22</v>
      </c>
      <c r="D16" s="19">
        <v>3</v>
      </c>
      <c r="E16" s="19">
        <v>28</v>
      </c>
      <c r="F16" s="19">
        <v>0</v>
      </c>
      <c r="T16" s="30"/>
      <c r="U16" s="33">
        <f t="shared" si="14"/>
        <v>167</v>
      </c>
      <c r="V16" s="34" t="str">
        <f t="shared" si="0"/>
        <v>23week+6day</v>
      </c>
      <c r="W16" s="35">
        <f t="shared" si="1"/>
        <v>-2.4543643850045245E-3</v>
      </c>
      <c r="X16" s="36">
        <f t="shared" si="2"/>
        <v>1.0678454172681393E-3</v>
      </c>
      <c r="Y16" s="36">
        <f t="shared" si="3"/>
        <v>5.2393478695225975</v>
      </c>
      <c r="Z16" s="37">
        <f t="shared" si="4"/>
        <v>1.2834262483977169E-3</v>
      </c>
      <c r="AA16" s="38">
        <f t="shared" si="5"/>
        <v>176.26147654287502</v>
      </c>
      <c r="AB16" s="38">
        <f t="shared" si="6"/>
        <v>177.75764721506638</v>
      </c>
      <c r="AC16" s="38">
        <f t="shared" si="7"/>
        <v>180.08633265211753</v>
      </c>
      <c r="AD16" s="38">
        <f t="shared" si="8"/>
        <v>184.04574041180149</v>
      </c>
      <c r="AE16" s="38">
        <f t="shared" si="9"/>
        <v>188.54710499125281</v>
      </c>
      <c r="AF16" s="38">
        <f t="shared" si="10"/>
        <v>193.15856330627122</v>
      </c>
      <c r="AG16" s="38">
        <f t="shared" si="11"/>
        <v>197.40537928137158</v>
      </c>
      <c r="AH16" s="38">
        <f t="shared" si="12"/>
        <v>199.99145666892787</v>
      </c>
      <c r="AI16" s="39">
        <f t="shared" si="13"/>
        <v>201.68905592899134</v>
      </c>
      <c r="AJ16" s="26"/>
    </row>
    <row r="17" spans="2:36" s="43" customFormat="1" x14ac:dyDescent="0.25">
      <c r="B17" s="44" t="s">
        <v>14</v>
      </c>
      <c r="C17" s="129">
        <v>175</v>
      </c>
      <c r="D17" s="130"/>
      <c r="E17" s="129">
        <v>220</v>
      </c>
      <c r="F17" s="130"/>
      <c r="T17" s="30"/>
      <c r="U17" s="33">
        <f t="shared" si="14"/>
        <v>168</v>
      </c>
      <c r="V17" s="34" t="str">
        <f t="shared" si="0"/>
        <v>24week+0day</v>
      </c>
      <c r="W17" s="35">
        <f t="shared" si="1"/>
        <v>-2.500435927482586E-3</v>
      </c>
      <c r="X17" s="36">
        <f t="shared" si="2"/>
        <v>1.0672763211209493E-3</v>
      </c>
      <c r="Y17" s="36">
        <f t="shared" si="3"/>
        <v>5.2471047013148358</v>
      </c>
      <c r="Z17" s="37">
        <f t="shared" si="4"/>
        <v>1.2837963969078935E-3</v>
      </c>
      <c r="AA17" s="38">
        <f t="shared" si="5"/>
        <v>177.63229777847275</v>
      </c>
      <c r="AB17" s="38">
        <f t="shared" si="6"/>
        <v>179.14032280854684</v>
      </c>
      <c r="AC17" s="38">
        <f t="shared" si="7"/>
        <v>181.48746236349007</v>
      </c>
      <c r="AD17" s="38">
        <f t="shared" si="8"/>
        <v>185.47825723203184</v>
      </c>
      <c r="AE17" s="38">
        <f t="shared" si="9"/>
        <v>190.01532015694377</v>
      </c>
      <c r="AF17" s="38">
        <f t="shared" si="10"/>
        <v>194.66336611723574</v>
      </c>
      <c r="AG17" s="38">
        <f t="shared" si="11"/>
        <v>198.94389080184348</v>
      </c>
      <c r="AH17" s="38">
        <f t="shared" si="12"/>
        <v>201.55050146322066</v>
      </c>
      <c r="AI17" s="39">
        <f t="shared" si="13"/>
        <v>203.26158218914571</v>
      </c>
      <c r="AJ17" s="26"/>
    </row>
    <row r="18" spans="2:36" x14ac:dyDescent="0.25">
      <c r="T18" s="30"/>
      <c r="U18" s="33">
        <f t="shared" si="14"/>
        <v>169</v>
      </c>
      <c r="V18" s="34" t="str">
        <f t="shared" si="0"/>
        <v>24week+1day</v>
      </c>
      <c r="W18" s="35">
        <f t="shared" si="1"/>
        <v>-2.5461383769257869E-3</v>
      </c>
      <c r="X18" s="36">
        <f t="shared" si="2"/>
        <v>1.0667117841747934E-3</v>
      </c>
      <c r="Y18" s="36">
        <f t="shared" si="3"/>
        <v>5.2547993907859567</v>
      </c>
      <c r="Z18" s="37">
        <f t="shared" si="4"/>
        <v>1.2842411728322622E-3</v>
      </c>
      <c r="AA18" s="38">
        <f t="shared" si="5"/>
        <v>179.00230588193179</v>
      </c>
      <c r="AB18" s="38">
        <f t="shared" si="6"/>
        <v>180.52222605312534</v>
      </c>
      <c r="AC18" s="38">
        <f t="shared" si="7"/>
        <v>182.88788399765312</v>
      </c>
      <c r="AD18" s="38">
        <f t="shared" si="8"/>
        <v>186.91017744628098</v>
      </c>
      <c r="AE18" s="38">
        <f t="shared" si="9"/>
        <v>191.48306873317054</v>
      </c>
      <c r="AF18" s="38">
        <f t="shared" si="10"/>
        <v>196.16783907880057</v>
      </c>
      <c r="AG18" s="38">
        <f t="shared" si="11"/>
        <v>200.4822014997047</v>
      </c>
      <c r="AH18" s="38">
        <f t="shared" si="12"/>
        <v>203.10942543264372</v>
      </c>
      <c r="AI18" s="39">
        <f t="shared" si="13"/>
        <v>204.83404071708719</v>
      </c>
    </row>
    <row r="19" spans="2:36" ht="15.75" thickBot="1" x14ac:dyDescent="0.3">
      <c r="T19" s="30"/>
      <c r="U19" s="33">
        <f t="shared" si="14"/>
        <v>170</v>
      </c>
      <c r="V19" s="34" t="str">
        <f t="shared" si="0"/>
        <v>24week+2day</v>
      </c>
      <c r="W19" s="35">
        <f t="shared" si="1"/>
        <v>-2.5914803922826727E-3</v>
      </c>
      <c r="X19" s="36">
        <f t="shared" si="2"/>
        <v>1.0661516994704941E-3</v>
      </c>
      <c r="Y19" s="36">
        <f t="shared" si="3"/>
        <v>5.2624333957991816</v>
      </c>
      <c r="Z19" s="37">
        <f t="shared" si="4"/>
        <v>1.2847588099279116E-3</v>
      </c>
      <c r="AA19" s="38">
        <f t="shared" si="5"/>
        <v>180.37158977574174</v>
      </c>
      <c r="AB19" s="38">
        <f t="shared" si="6"/>
        <v>181.90344656002071</v>
      </c>
      <c r="AC19" s="38">
        <f t="shared" si="7"/>
        <v>184.28768823747868</v>
      </c>
      <c r="AD19" s="38">
        <f t="shared" si="8"/>
        <v>188.34159355871196</v>
      </c>
      <c r="AE19" s="38">
        <f t="shared" si="9"/>
        <v>192.95044529352492</v>
      </c>
      <c r="AF19" s="38">
        <f t="shared" si="10"/>
        <v>197.67207888343498</v>
      </c>
      <c r="AG19" s="38">
        <f t="shared" si="11"/>
        <v>202.02041001780876</v>
      </c>
      <c r="AH19" s="38">
        <f t="shared" si="12"/>
        <v>204.66832840731919</v>
      </c>
      <c r="AI19" s="39">
        <f t="shared" si="13"/>
        <v>206.40653212214809</v>
      </c>
    </row>
    <row r="20" spans="2:36" x14ac:dyDescent="0.25">
      <c r="B20" s="131"/>
      <c r="C20" s="132"/>
      <c r="D20" s="127" t="s">
        <v>47</v>
      </c>
      <c r="E20" s="128"/>
      <c r="F20" s="45" t="s">
        <v>48</v>
      </c>
      <c r="T20" s="30"/>
      <c r="U20" s="33">
        <f t="shared" si="14"/>
        <v>171</v>
      </c>
      <c r="V20" s="34" t="str">
        <f t="shared" si="0"/>
        <v>24week+3day</v>
      </c>
      <c r="W20" s="35">
        <f t="shared" si="1"/>
        <v>-2.6364703800586644E-3</v>
      </c>
      <c r="X20" s="36">
        <f t="shared" si="2"/>
        <v>1.0655959631671649E-3</v>
      </c>
      <c r="Y20" s="36">
        <f t="shared" si="3"/>
        <v>5.270008131715163</v>
      </c>
      <c r="Z20" s="37">
        <f t="shared" si="4"/>
        <v>1.2853476111973515E-3</v>
      </c>
      <c r="AA20" s="38">
        <f t="shared" si="5"/>
        <v>181.7402373789225</v>
      </c>
      <c r="AB20" s="38">
        <f t="shared" si="6"/>
        <v>183.28407293403018</v>
      </c>
      <c r="AC20" s="38">
        <f t="shared" si="7"/>
        <v>185.68696475503486</v>
      </c>
      <c r="AD20" s="38">
        <f t="shared" si="8"/>
        <v>189.77259705582898</v>
      </c>
      <c r="AE20" s="38">
        <f t="shared" si="9"/>
        <v>194.41754338705044</v>
      </c>
      <c r="AF20" s="38">
        <f t="shared" si="10"/>
        <v>199.17618119298771</v>
      </c>
      <c r="AG20" s="38">
        <f t="shared" si="11"/>
        <v>203.55861396366944</v>
      </c>
      <c r="AH20" s="38">
        <f t="shared" si="12"/>
        <v>206.22730917956204</v>
      </c>
      <c r="AI20" s="39">
        <f t="shared" si="13"/>
        <v>207.97915597440129</v>
      </c>
    </row>
    <row r="21" spans="2:36" ht="15" customHeight="1" x14ac:dyDescent="0.25">
      <c r="B21" s="123"/>
      <c r="C21" s="124"/>
      <c r="D21" s="46" t="s">
        <v>12</v>
      </c>
      <c r="E21" s="47" t="s">
        <v>13</v>
      </c>
      <c r="F21" s="48" t="s">
        <v>13</v>
      </c>
      <c r="G21" s="49"/>
      <c r="T21" s="30"/>
      <c r="U21" s="33">
        <f t="shared" si="14"/>
        <v>172</v>
      </c>
      <c r="V21" s="34" t="str">
        <f t="shared" si="0"/>
        <v>24week+4day</v>
      </c>
      <c r="W21" s="35">
        <f t="shared" si="1"/>
        <v>-2.6811165030965144E-3</v>
      </c>
      <c r="X21" s="36">
        <f t="shared" si="2"/>
        <v>1.0650444744337475E-3</v>
      </c>
      <c r="Y21" s="36">
        <f t="shared" si="3"/>
        <v>5.2775249728703102</v>
      </c>
      <c r="Z21" s="37">
        <f t="shared" si="4"/>
        <v>1.2860059457993288E-3</v>
      </c>
      <c r="AA21" s="38">
        <f t="shared" si="5"/>
        <v>183.10833561204814</v>
      </c>
      <c r="AB21" s="38">
        <f t="shared" si="6"/>
        <v>184.66419277867686</v>
      </c>
      <c r="AC21" s="38">
        <f t="shared" si="7"/>
        <v>187.08580221692603</v>
      </c>
      <c r="AD21" s="38">
        <f t="shared" si="8"/>
        <v>191.20327841213472</v>
      </c>
      <c r="AE21" s="38">
        <f t="shared" si="9"/>
        <v>195.8844555442424</v>
      </c>
      <c r="AF21" s="38">
        <f t="shared" si="10"/>
        <v>200.68024064502166</v>
      </c>
      <c r="AG21" s="38">
        <f t="shared" si="11"/>
        <v>205.0969099160898</v>
      </c>
      <c r="AH21" s="38">
        <f t="shared" si="12"/>
        <v>207.78646551068093</v>
      </c>
      <c r="AI21" s="39">
        <f t="shared" si="13"/>
        <v>209.55201081156878</v>
      </c>
    </row>
    <row r="22" spans="2:36" ht="15" customHeight="1" x14ac:dyDescent="0.25">
      <c r="B22" s="117" t="s">
        <v>40</v>
      </c>
      <c r="C22" s="118"/>
      <c r="D22" s="9">
        <f>C16*7+D16</f>
        <v>157</v>
      </c>
      <c r="E22" s="10">
        <f>E16*7+F16</f>
        <v>196</v>
      </c>
      <c r="F22" s="1">
        <f>E16*7+F16</f>
        <v>196</v>
      </c>
      <c r="G22" s="49"/>
      <c r="T22" s="30"/>
      <c r="U22" s="33">
        <f t="shared" si="14"/>
        <v>173</v>
      </c>
      <c r="V22" s="34" t="str">
        <f t="shared" si="0"/>
        <v>24week+5day</v>
      </c>
      <c r="W22" s="35">
        <f t="shared" si="1"/>
        <v>-2.7254266890025126E-3</v>
      </c>
      <c r="X22" s="36">
        <f t="shared" si="2"/>
        <v>1.0644971353449297E-3</v>
      </c>
      <c r="Y22" s="36">
        <f t="shared" si="3"/>
        <v>5.2849852539954609</v>
      </c>
      <c r="Z22" s="37">
        <f t="shared" si="4"/>
        <v>1.2867322461146277E-3</v>
      </c>
      <c r="AA22" s="38">
        <f t="shared" si="5"/>
        <v>184.47597040319593</v>
      </c>
      <c r="AB22" s="38">
        <f t="shared" si="6"/>
        <v>186.04389270227992</v>
      </c>
      <c r="AC22" s="38">
        <f t="shared" si="7"/>
        <v>188.48428829054575</v>
      </c>
      <c r="AD22" s="38">
        <f t="shared" si="8"/>
        <v>192.63372709668295</v>
      </c>
      <c r="AE22" s="38">
        <f t="shared" si="9"/>
        <v>197.351273283929</v>
      </c>
      <c r="AF22" s="38">
        <f t="shared" si="10"/>
        <v>202.18435086001452</v>
      </c>
      <c r="AG22" s="38">
        <f t="shared" si="11"/>
        <v>206.6353934326398</v>
      </c>
      <c r="AH22" s="38">
        <f t="shared" si="12"/>
        <v>209.34589413861869</v>
      </c>
      <c r="AI22" s="39">
        <f t="shared" si="13"/>
        <v>211.12519414676723</v>
      </c>
    </row>
    <row r="23" spans="2:36" ht="15.75" x14ac:dyDescent="0.25">
      <c r="B23" s="117" t="s">
        <v>29</v>
      </c>
      <c r="C23" s="118"/>
      <c r="D23" s="11">
        <f>(D22/7)^($C$44)+$C$47/$C$46*(D22/7)^($C$45)</f>
        <v>-1.9712438176822775E-3</v>
      </c>
      <c r="E23" s="12">
        <f>(E22/7)^($C$44)+$C$47/$C$46*(E22/7)^($C$45)</f>
        <v>-3.6671280076110147E-3</v>
      </c>
      <c r="F23" s="2">
        <f>(F22/7)^($C$44)+$C$47/$C$46*(F22/7)^($C$45)</f>
        <v>-3.6671280076110147E-3</v>
      </c>
      <c r="T23" s="30"/>
      <c r="U23" s="33">
        <f t="shared" si="14"/>
        <v>174</v>
      </c>
      <c r="V23" s="34" t="str">
        <f t="shared" si="0"/>
        <v>24week+6day</v>
      </c>
      <c r="W23" s="35">
        <f t="shared" si="1"/>
        <v>-2.7694086382346935E-3</v>
      </c>
      <c r="X23" s="36">
        <f t="shared" si="2"/>
        <v>1.063953850781235E-3</v>
      </c>
      <c r="Y23" s="36">
        <f t="shared" si="3"/>
        <v>5.2923902715776547</v>
      </c>
      <c r="Z23" s="37">
        <f t="shared" si="4"/>
        <v>1.2875250049582082E-3</v>
      </c>
      <c r="AA23" s="38">
        <f t="shared" si="5"/>
        <v>185.84322669474375</v>
      </c>
      <c r="AB23" s="38">
        <f t="shared" si="6"/>
        <v>187.42325832486583</v>
      </c>
      <c r="AC23" s="38">
        <f t="shared" si="7"/>
        <v>189.88250965116242</v>
      </c>
      <c r="AD23" s="38">
        <f t="shared" si="8"/>
        <v>194.06403158045259</v>
      </c>
      <c r="AE23" s="38">
        <f t="shared" si="9"/>
        <v>198.81808712095673</v>
      </c>
      <c r="AF23" s="38">
        <f t="shared" si="10"/>
        <v>203.68860444934674</v>
      </c>
      <c r="AG23" s="38">
        <f t="shared" si="11"/>
        <v>208.17415905791069</v>
      </c>
      <c r="AH23" s="38">
        <f t="shared" si="12"/>
        <v>210.90569078636062</v>
      </c>
      <c r="AI23" s="39">
        <f t="shared" si="13"/>
        <v>212.6988024770146</v>
      </c>
    </row>
    <row r="24" spans="2:36" ht="15.75" x14ac:dyDescent="0.25">
      <c r="B24" s="117" t="s">
        <v>30</v>
      </c>
      <c r="C24" s="118"/>
      <c r="D24" s="11">
        <f>$C$48+D23*$C$49</f>
        <v>5.1491249316121221</v>
      </c>
      <c r="E24" s="12">
        <f>$C$48+E23*$C$49</f>
        <v>5.4348256265031525</v>
      </c>
      <c r="F24" s="2">
        <f>$E$24+(LN($C$17)-$D$24)*F26/$D$25</f>
        <v>5.4435347258403448</v>
      </c>
      <c r="T24" s="30"/>
      <c r="U24" s="33">
        <f t="shared" si="14"/>
        <v>175</v>
      </c>
      <c r="V24" s="34" t="str">
        <f t="shared" si="0"/>
        <v>25week+0day</v>
      </c>
      <c r="W24" s="35">
        <f t="shared" si="1"/>
        <v>-2.8130698318684349E-3</v>
      </c>
      <c r="X24" s="36">
        <f t="shared" si="2"/>
        <v>1.063414528333099E-3</v>
      </c>
      <c r="Y24" s="36">
        <f t="shared" si="3"/>
        <v>5.2997412851675856</v>
      </c>
      <c r="Z24" s="37">
        <f t="shared" si="4"/>
        <v>1.2883827729295888E-3</v>
      </c>
      <c r="AA24" s="38">
        <f t="shared" si="5"/>
        <v>187.21018845093371</v>
      </c>
      <c r="AB24" s="38">
        <f t="shared" si="6"/>
        <v>188.80237428584124</v>
      </c>
      <c r="AC24" s="38">
        <f t="shared" si="7"/>
        <v>191.28055198975946</v>
      </c>
      <c r="AD24" s="38">
        <f t="shared" si="8"/>
        <v>195.49427934446211</v>
      </c>
      <c r="AE24" s="38">
        <f t="shared" si="9"/>
        <v>200.28498657460281</v>
      </c>
      <c r="AF24" s="38">
        <f t="shared" si="10"/>
        <v>205.19309302400396</v>
      </c>
      <c r="AG24" s="38">
        <f t="shared" si="11"/>
        <v>209.71330033246878</v>
      </c>
      <c r="AH24" s="38">
        <f t="shared" si="12"/>
        <v>212.46595017103601</v>
      </c>
      <c r="AI24" s="39">
        <f t="shared" si="13"/>
        <v>214.27293129242486</v>
      </c>
    </row>
    <row r="25" spans="2:36" ht="15.75" x14ac:dyDescent="0.25">
      <c r="B25" s="117" t="s">
        <v>31</v>
      </c>
      <c r="C25" s="118"/>
      <c r="D25" s="11">
        <f>$C$50+$C$51*(D23)^2+2*D23*$C$52+$C$53</f>
        <v>1.8933026132789549E-3</v>
      </c>
      <c r="E25" s="12">
        <f>$C$50+$C$51*(E23)^2+2*E23*$C$52+$C$53</f>
        <v>1.9048430325555373E-3</v>
      </c>
      <c r="F25" s="2">
        <f>E25-(F26)^2/$D$25</f>
        <v>1.3193453277374084E-3</v>
      </c>
      <c r="T25" s="30"/>
      <c r="U25" s="33">
        <f t="shared" si="14"/>
        <v>176</v>
      </c>
      <c r="V25" s="34" t="str">
        <f t="shared" si="0"/>
        <v>25week+1day</v>
      </c>
      <c r="W25" s="35">
        <f t="shared" si="1"/>
        <v>-2.8564175390540817E-3</v>
      </c>
      <c r="X25" s="36">
        <f t="shared" si="2"/>
        <v>1.062879078208749E-3</v>
      </c>
      <c r="Y25" s="36">
        <f t="shared" si="3"/>
        <v>5.3070395186352064</v>
      </c>
      <c r="Z25" s="37">
        <f t="shared" si="4"/>
        <v>1.2893041558938506E-3</v>
      </c>
      <c r="AA25" s="38">
        <f t="shared" si="5"/>
        <v>188.57693866613221</v>
      </c>
      <c r="AB25" s="38">
        <f t="shared" si="6"/>
        <v>190.18132425235851</v>
      </c>
      <c r="AC25" s="38">
        <f t="shared" si="7"/>
        <v>192.67850002156007</v>
      </c>
      <c r="AD25" s="38">
        <f t="shared" si="8"/>
        <v>196.92455688855696</v>
      </c>
      <c r="AE25" s="38">
        <f t="shared" si="9"/>
        <v>201.75206017764737</v>
      </c>
      <c r="AF25" s="38">
        <f t="shared" si="10"/>
        <v>206.69790720392524</v>
      </c>
      <c r="AG25" s="38">
        <f t="shared" si="11"/>
        <v>211.25290980244509</v>
      </c>
      <c r="AH25" s="38">
        <f t="shared" si="12"/>
        <v>214.02676601364692</v>
      </c>
      <c r="AI25" s="39">
        <f t="shared" si="13"/>
        <v>215.84767508602752</v>
      </c>
    </row>
    <row r="26" spans="2:36" ht="15.75" x14ac:dyDescent="0.25">
      <c r="B26" s="133" t="s">
        <v>43</v>
      </c>
      <c r="C26" s="134"/>
      <c r="D26" s="13" t="s">
        <v>44</v>
      </c>
      <c r="E26" s="14" t="s">
        <v>44</v>
      </c>
      <c r="F26" s="2">
        <f>$C$50+($D$23+F23)*$C$52+$D$23*F23*$C$51</f>
        <v>1.0528648225679275E-3</v>
      </c>
      <c r="T26" s="30"/>
      <c r="U26" s="33">
        <f t="shared" si="14"/>
        <v>177</v>
      </c>
      <c r="V26" s="34" t="str">
        <f t="shared" si="0"/>
        <v>25week+2day</v>
      </c>
      <c r="W26" s="35">
        <f t="shared" si="1"/>
        <v>-2.8994588241804792E-3</v>
      </c>
      <c r="X26" s="36">
        <f t="shared" si="2"/>
        <v>1.0623474131457181E-3</v>
      </c>
      <c r="Y26" s="36">
        <f t="shared" si="3"/>
        <v>5.3142861613758141</v>
      </c>
      <c r="Z26" s="37">
        <f t="shared" si="4"/>
        <v>1.2902878125861138E-3</v>
      </c>
      <c r="AA26" s="38">
        <f t="shared" si="5"/>
        <v>189.94355937371768</v>
      </c>
      <c r="AB26" s="38">
        <f t="shared" si="6"/>
        <v>191.5601909283032</v>
      </c>
      <c r="AC26" s="38">
        <f t="shared" si="7"/>
        <v>194.0764374951691</v>
      </c>
      <c r="AD26" s="38">
        <f t="shared" si="8"/>
        <v>198.35494974080282</v>
      </c>
      <c r="AE26" s="38">
        <f t="shared" si="9"/>
        <v>203.21939548603908</v>
      </c>
      <c r="AF26" s="38">
        <f t="shared" si="10"/>
        <v>208.20313662793305</v>
      </c>
      <c r="AG26" s="38">
        <f t="shared" si="11"/>
        <v>212.79307902969492</v>
      </c>
      <c r="AH26" s="38">
        <f t="shared" si="12"/>
        <v>215.58823104936323</v>
      </c>
      <c r="AI26" s="39">
        <f t="shared" si="13"/>
        <v>217.42312736414664</v>
      </c>
    </row>
    <row r="27" spans="2:36" x14ac:dyDescent="0.25">
      <c r="B27" s="119" t="s">
        <v>10</v>
      </c>
      <c r="C27" s="120"/>
      <c r="D27" s="15">
        <f>(LN(C17)-D24)/SQRT(D25)</f>
        <v>0.3599238665934375</v>
      </c>
      <c r="E27" s="16">
        <f>IF(ISBLANK(E17),"",(LN(E17)-E24)/SQRT(E25))</f>
        <v>-0.94394650177536032</v>
      </c>
      <c r="F27" s="3">
        <f>IF(ISBLANK(E17),"",(LN(E17)-F24)/SQRT(F25))</f>
        <v>-1.373990672997367</v>
      </c>
      <c r="T27" s="30"/>
      <c r="U27" s="33">
        <f t="shared" si="14"/>
        <v>178</v>
      </c>
      <c r="V27" s="34" t="str">
        <f t="shared" si="0"/>
        <v>25week+3day</v>
      </c>
      <c r="W27" s="35">
        <f t="shared" si="1"/>
        <v>-2.9422005537575813E-3</v>
      </c>
      <c r="X27" s="36">
        <f t="shared" si="2"/>
        <v>1.0618194483258264E-3</v>
      </c>
      <c r="Y27" s="36">
        <f t="shared" si="3"/>
        <v>5.3214823694688427</v>
      </c>
      <c r="Z27" s="37">
        <f t="shared" si="4"/>
        <v>1.2913324523327698E-3</v>
      </c>
      <c r="AA27" s="38">
        <f t="shared" si="5"/>
        <v>191.31013165553529</v>
      </c>
      <c r="AB27" s="38">
        <f t="shared" si="6"/>
        <v>192.93905606384558</v>
      </c>
      <c r="AC27" s="38">
        <f t="shared" si="7"/>
        <v>195.47444720226991</v>
      </c>
      <c r="AD27" s="38">
        <f t="shared" si="8"/>
        <v>199.78554246742465</v>
      </c>
      <c r="AE27" s="38">
        <f t="shared" si="9"/>
        <v>204.68707908909619</v>
      </c>
      <c r="AF27" s="38">
        <f t="shared" si="10"/>
        <v>209.70886996418798</v>
      </c>
      <c r="AG27" s="38">
        <f t="shared" si="11"/>
        <v>214.33389860247368</v>
      </c>
      <c r="AH27" s="38">
        <f t="shared" si="12"/>
        <v>217.15043703832478</v>
      </c>
      <c r="AI27" s="39">
        <f t="shared" si="13"/>
        <v>218.99938065728517</v>
      </c>
    </row>
    <row r="28" spans="2:36" x14ac:dyDescent="0.25">
      <c r="B28" s="119" t="s">
        <v>20</v>
      </c>
      <c r="C28" s="120"/>
      <c r="D28" s="9">
        <f>EXP($D$24+F44*SQRT($D$25))</f>
        <v>158.74317721712444</v>
      </c>
      <c r="E28" s="10">
        <f>EXP($E$24+F44*SQRT($E$25))</f>
        <v>211.18601175499276</v>
      </c>
      <c r="F28" s="1">
        <f>EXP($F$24+F44*SQRT($F$25))</f>
        <v>215.98717897498625</v>
      </c>
      <c r="T28" s="30"/>
      <c r="U28" s="33">
        <f t="shared" si="14"/>
        <v>179</v>
      </c>
      <c r="V28" s="34" t="str">
        <f t="shared" si="0"/>
        <v>25week+4day</v>
      </c>
      <c r="W28" s="35">
        <f t="shared" si="1"/>
        <v>-2.9846494030306659E-3</v>
      </c>
      <c r="X28" s="36">
        <f t="shared" si="2"/>
        <v>1.0612951012934806E-3</v>
      </c>
      <c r="Y28" s="36">
        <f t="shared" si="3"/>
        <v>5.328629266791463</v>
      </c>
      <c r="Z28" s="37">
        <f t="shared" si="4"/>
        <v>1.2924368328831391E-3</v>
      </c>
      <c r="AA28" s="38">
        <f t="shared" si="5"/>
        <v>192.67673565185746</v>
      </c>
      <c r="AB28" s="38">
        <f t="shared" si="6"/>
        <v>194.31800046549381</v>
      </c>
      <c r="AC28" s="38">
        <f t="shared" si="7"/>
        <v>196.87261098782113</v>
      </c>
      <c r="AD28" s="38">
        <f t="shared" si="8"/>
        <v>201.21641868323468</v>
      </c>
      <c r="AE28" s="38">
        <f t="shared" si="9"/>
        <v>206.15519662018488</v>
      </c>
      <c r="AF28" s="38">
        <f t="shared" si="10"/>
        <v>211.21519492110997</v>
      </c>
      <c r="AG28" s="38">
        <f t="shared" si="11"/>
        <v>215.87545814656875</v>
      </c>
      <c r="AH28" s="38">
        <f t="shared" si="12"/>
        <v>218.71347477689829</v>
      </c>
      <c r="AI28" s="39">
        <f t="shared" si="13"/>
        <v>220.57652653146025</v>
      </c>
    </row>
    <row r="29" spans="2:36" x14ac:dyDescent="0.25">
      <c r="B29" s="119" t="s">
        <v>21</v>
      </c>
      <c r="C29" s="120"/>
      <c r="D29" s="9">
        <f>EXP($D$24+F45*SQRT($D$25))</f>
        <v>160.38126743405786</v>
      </c>
      <c r="E29" s="10">
        <f t="shared" ref="E29:E36" si="15">EXP($E$24+F45*SQRT($E$25))</f>
        <v>213.37193179713248</v>
      </c>
      <c r="F29" s="1">
        <f t="shared" ref="F29:F36" si="16">EXP($F$24+F45*SQRT($F$25))</f>
        <v>217.84614319982586</v>
      </c>
      <c r="T29" s="30"/>
      <c r="U29" s="33">
        <f t="shared" si="14"/>
        <v>180</v>
      </c>
      <c r="V29" s="34" t="str">
        <f t="shared" si="0"/>
        <v>25week+5day</v>
      </c>
      <c r="W29" s="35">
        <f t="shared" si="1"/>
        <v>-3.0268118623380446E-3</v>
      </c>
      <c r="X29" s="36">
        <f t="shared" si="2"/>
        <v>1.0607742918771407E-3</v>
      </c>
      <c r="Y29" s="36">
        <f t="shared" si="3"/>
        <v>5.3357279460889959</v>
      </c>
      <c r="Z29" s="37">
        <f t="shared" si="4"/>
        <v>1.2935997583456184E-3</v>
      </c>
      <c r="AA29" s="38">
        <f t="shared" si="5"/>
        <v>194.04345057179978</v>
      </c>
      <c r="AB29" s="38">
        <f t="shared" si="6"/>
        <v>195.69710400659963</v>
      </c>
      <c r="AC29" s="38">
        <f t="shared" si="7"/>
        <v>198.27100976069582</v>
      </c>
      <c r="AD29" s="38">
        <f t="shared" si="8"/>
        <v>202.6476610624959</v>
      </c>
      <c r="AE29" s="38">
        <f t="shared" si="9"/>
        <v>207.62383276782435</v>
      </c>
      <c r="AF29" s="38">
        <f t="shared" si="10"/>
        <v>212.72219825871682</v>
      </c>
      <c r="AG29" s="38">
        <f t="shared" si="11"/>
        <v>217.41784633684216</v>
      </c>
      <c r="AH29" s="38">
        <f t="shared" si="12"/>
        <v>220.27743410933536</v>
      </c>
      <c r="AI29" s="39">
        <f t="shared" si="13"/>
        <v>222.15465559993658</v>
      </c>
    </row>
    <row r="30" spans="2:36" x14ac:dyDescent="0.25">
      <c r="B30" s="119" t="s">
        <v>22</v>
      </c>
      <c r="C30" s="120"/>
      <c r="D30" s="9">
        <f>EXP($D$24+F46*SQRT($D$25))</f>
        <v>162.93672474503407</v>
      </c>
      <c r="E30" s="10">
        <f t="shared" si="15"/>
        <v>216.78215128208828</v>
      </c>
      <c r="F30" s="1">
        <f t="shared" si="16"/>
        <v>220.73992348835634</v>
      </c>
      <c r="T30" s="30"/>
      <c r="U30" s="33">
        <f t="shared" si="14"/>
        <v>181</v>
      </c>
      <c r="V30" s="34" t="str">
        <f t="shared" si="0"/>
        <v>25week+6day</v>
      </c>
      <c r="W30" s="35">
        <f t="shared" si="1"/>
        <v>-3.0686942432235822E-3</v>
      </c>
      <c r="X30" s="36">
        <f t="shared" si="2"/>
        <v>1.0602569421138146E-3</v>
      </c>
      <c r="Y30" s="36">
        <f t="shared" si="3"/>
        <v>5.3427794700040536</v>
      </c>
      <c r="Z30" s="37">
        <f t="shared" si="4"/>
        <v>1.2948200772227251E-3</v>
      </c>
      <c r="AA30" s="38">
        <f t="shared" si="5"/>
        <v>195.41035470414084</v>
      </c>
      <c r="AB30" s="38">
        <f t="shared" si="6"/>
        <v>197.07644563826324</v>
      </c>
      <c r="AC30" s="38">
        <f t="shared" si="7"/>
        <v>199.66972350472022</v>
      </c>
      <c r="AD30" s="38">
        <f t="shared" si="8"/>
        <v>204.07935135017445</v>
      </c>
      <c r="AE30" s="38">
        <f t="shared" si="9"/>
        <v>209.09307128717234</v>
      </c>
      <c r="AF30" s="38">
        <f t="shared" si="10"/>
        <v>214.22996580033552</v>
      </c>
      <c r="AG30" s="38">
        <f t="shared" si="11"/>
        <v>218.96115090913611</v>
      </c>
      <c r="AH30" s="38">
        <f t="shared" si="12"/>
        <v>221.84240393979439</v>
      </c>
      <c r="AI30" s="39">
        <f t="shared" si="13"/>
        <v>223.73385753531963</v>
      </c>
    </row>
    <row r="31" spans="2:36" x14ac:dyDescent="0.25">
      <c r="B31" s="119" t="s">
        <v>23</v>
      </c>
      <c r="C31" s="120"/>
      <c r="D31" s="9">
        <f>EXP($D$24+F47*SQRT($D$25))</f>
        <v>167.29796908404981</v>
      </c>
      <c r="E31" s="10">
        <f t="shared" si="15"/>
        <v>222.60254106342754</v>
      </c>
      <c r="F31" s="1">
        <f t="shared" si="16"/>
        <v>225.66133877938768</v>
      </c>
      <c r="T31" s="30"/>
      <c r="U31" s="33">
        <f t="shared" si="14"/>
        <v>182</v>
      </c>
      <c r="V31" s="34" t="str">
        <f t="shared" si="0"/>
        <v>26week+0day</v>
      </c>
      <c r="W31" s="35">
        <f t="shared" si="1"/>
        <v>-3.1103026843147695E-3</v>
      </c>
      <c r="X31" s="36">
        <f t="shared" si="2"/>
        <v>1.0597429761764498E-3</v>
      </c>
      <c r="Y31" s="36">
        <f t="shared" si="3"/>
        <v>5.3497848720661896</v>
      </c>
      <c r="Z31" s="37">
        <f t="shared" si="4"/>
        <v>1.2960966805397676E-3</v>
      </c>
      <c r="AA31" s="38">
        <f t="shared" si="5"/>
        <v>196.77752542849655</v>
      </c>
      <c r="AB31" s="38">
        <f t="shared" si="6"/>
        <v>198.4561034005921</v>
      </c>
      <c r="AC31" s="38">
        <f t="shared" si="7"/>
        <v>201.06883129005723</v>
      </c>
      <c r="AD31" s="38">
        <f t="shared" si="8"/>
        <v>205.51157037353187</v>
      </c>
      <c r="AE31" s="38">
        <f t="shared" si="9"/>
        <v>210.56299501184054</v>
      </c>
      <c r="AF31" s="38">
        <f t="shared" si="10"/>
        <v>215.73858244463392</v>
      </c>
      <c r="AG31" s="38">
        <f t="shared" si="11"/>
        <v>220.50545867249403</v>
      </c>
      <c r="AH31" s="38">
        <f t="shared" si="12"/>
        <v>223.40847224466924</v>
      </c>
      <c r="AI31" s="39">
        <f t="shared" si="13"/>
        <v>225.31422108195551</v>
      </c>
    </row>
    <row r="32" spans="2:36" x14ac:dyDescent="0.25">
      <c r="B32" s="119" t="s">
        <v>24</v>
      </c>
      <c r="C32" s="120"/>
      <c r="D32" s="9">
        <f>EXP($D$24+F48*SQRT($D$25))</f>
        <v>172.28066697059893</v>
      </c>
      <c r="E32" s="10">
        <f t="shared" si="15"/>
        <v>229.25286916574237</v>
      </c>
      <c r="F32" s="1">
        <f t="shared" si="16"/>
        <v>231.25817470429089</v>
      </c>
      <c r="T32" s="30"/>
      <c r="U32" s="33">
        <f t="shared" si="14"/>
        <v>183</v>
      </c>
      <c r="V32" s="34" t="str">
        <f t="shared" si="0"/>
        <v>26week+1day</v>
      </c>
      <c r="W32" s="35">
        <f t="shared" si="1"/>
        <v>-3.1516431569765576E-3</v>
      </c>
      <c r="X32" s="36">
        <f t="shared" si="2"/>
        <v>1.0592323203040958E-3</v>
      </c>
      <c r="Y32" s="36">
        <f t="shared" si="3"/>
        <v>5.3567451576438181</v>
      </c>
      <c r="Z32" s="37">
        <f t="shared" si="4"/>
        <v>1.2974285000621933E-3</v>
      </c>
      <c r="AA32" s="38">
        <f t="shared" si="5"/>
        <v>198.1450392268128</v>
      </c>
      <c r="AB32" s="38">
        <f t="shared" si="6"/>
        <v>199.83615443427269</v>
      </c>
      <c r="AC32" s="38">
        <f t="shared" si="7"/>
        <v>202.4684112849007</v>
      </c>
      <c r="AD32" s="38">
        <f t="shared" si="8"/>
        <v>206.9443980540197</v>
      </c>
      <c r="AE32" s="38">
        <f t="shared" si="9"/>
        <v>212.03368586600718</v>
      </c>
      <c r="AF32" s="38">
        <f t="shared" si="10"/>
        <v>217.24813217794346</v>
      </c>
      <c r="AG32" s="38">
        <f t="shared" si="11"/>
        <v>222.0508555216654</v>
      </c>
      <c r="AH32" s="38">
        <f t="shared" si="12"/>
        <v>224.97572608519977</v>
      </c>
      <c r="AI32" s="39">
        <f t="shared" si="13"/>
        <v>226.89583406860737</v>
      </c>
    </row>
    <row r="33" spans="2:35" x14ac:dyDescent="0.25">
      <c r="B33" s="119" t="s">
        <v>25</v>
      </c>
      <c r="C33" s="120"/>
      <c r="D33" s="9">
        <f t="shared" ref="D33:D36" si="17">EXP($D$24+F49*SQRT($D$25))</f>
        <v>177.41176640896933</v>
      </c>
      <c r="E33" s="10">
        <f t="shared" si="15"/>
        <v>236.10187812613344</v>
      </c>
      <c r="F33" s="1">
        <f t="shared" si="16"/>
        <v>236.99382294210392</v>
      </c>
      <c r="T33" s="30"/>
      <c r="U33" s="33">
        <f t="shared" si="14"/>
        <v>184</v>
      </c>
      <c r="V33" s="34" t="str">
        <f t="shared" si="0"/>
        <v>26week+2day</v>
      </c>
      <c r="W33" s="35">
        <f t="shared" si="1"/>
        <v>-3.1927214707506988E-3</v>
      </c>
      <c r="X33" s="36">
        <f t="shared" si="2"/>
        <v>1.0587249027347132E-3</v>
      </c>
      <c r="Y33" s="36">
        <f t="shared" si="3"/>
        <v>5.363661304859999</v>
      </c>
      <c r="Z33" s="37">
        <f t="shared" si="4"/>
        <v>1.2988145065969449E-3</v>
      </c>
      <c r="AA33" s="38">
        <f t="shared" si="5"/>
        <v>199.51297169512671</v>
      </c>
      <c r="AB33" s="38">
        <f t="shared" si="6"/>
        <v>201.21667499240999</v>
      </c>
      <c r="AC33" s="38">
        <f t="shared" si="7"/>
        <v>203.86854076743512</v>
      </c>
      <c r="AD33" s="38">
        <f t="shared" si="8"/>
        <v>208.3779134194327</v>
      </c>
      <c r="AE33" s="38">
        <f t="shared" si="9"/>
        <v>213.50522487677861</v>
      </c>
      <c r="AF33" s="38">
        <f t="shared" si="10"/>
        <v>218.75869808682293</v>
      </c>
      <c r="AG33" s="38">
        <f t="shared" si="11"/>
        <v>223.59742644984499</v>
      </c>
      <c r="AH33" s="38">
        <f t="shared" si="12"/>
        <v>226.54425162031563</v>
      </c>
      <c r="AI33" s="39">
        <f t="shared" si="13"/>
        <v>228.47878342136511</v>
      </c>
    </row>
    <row r="34" spans="2:35" x14ac:dyDescent="0.25">
      <c r="B34" s="119" t="s">
        <v>26</v>
      </c>
      <c r="C34" s="120"/>
      <c r="D34" s="9">
        <f t="shared" si="17"/>
        <v>182.16045681708113</v>
      </c>
      <c r="E34" s="10">
        <f t="shared" si="15"/>
        <v>242.44098377054678</v>
      </c>
      <c r="F34" s="1">
        <f t="shared" si="16"/>
        <v>242.27762029817563</v>
      </c>
      <c r="T34" s="30"/>
      <c r="U34" s="33">
        <f t="shared" si="14"/>
        <v>185</v>
      </c>
      <c r="V34" s="34" t="str">
        <f t="shared" si="0"/>
        <v>26week+3day</v>
      </c>
      <c r="W34" s="35">
        <f t="shared" si="1"/>
        <v>-3.2335432785898319E-3</v>
      </c>
      <c r="X34" s="36">
        <f t="shared" si="2"/>
        <v>1.0582206536405216E-3</v>
      </c>
      <c r="Y34" s="36">
        <f t="shared" si="3"/>
        <v>5.3705342654736805</v>
      </c>
      <c r="Z34" s="37">
        <f t="shared" si="4"/>
        <v>1.3002537083734249E-3</v>
      </c>
      <c r="AA34" s="38">
        <f t="shared" si="5"/>
        <v>200.88139755556992</v>
      </c>
      <c r="AB34" s="38">
        <f t="shared" si="6"/>
        <v>202.59774045260656</v>
      </c>
      <c r="AC34" s="38">
        <f t="shared" si="7"/>
        <v>205.26929613802628</v>
      </c>
      <c r="AD34" s="38">
        <f t="shared" si="8"/>
        <v>209.81219461628774</v>
      </c>
      <c r="AE34" s="38">
        <f t="shared" si="9"/>
        <v>214.97769218677277</v>
      </c>
      <c r="AF34" s="38">
        <f t="shared" si="10"/>
        <v>220.27036237083959</v>
      </c>
      <c r="AG34" s="38">
        <f t="shared" si="11"/>
        <v>225.14525556162508</v>
      </c>
      <c r="AH34" s="38">
        <f t="shared" si="12"/>
        <v>228.114134119684</v>
      </c>
      <c r="AI34" s="39">
        <f t="shared" si="13"/>
        <v>230.06315517675665</v>
      </c>
    </row>
    <row r="35" spans="2:35" x14ac:dyDescent="0.25">
      <c r="B35" s="119" t="s">
        <v>27</v>
      </c>
      <c r="C35" s="120"/>
      <c r="D35" s="9">
        <f t="shared" si="17"/>
        <v>185.06293588207151</v>
      </c>
      <c r="E35" s="10">
        <f t="shared" si="15"/>
        <v>246.31579973084024</v>
      </c>
      <c r="F35" s="1">
        <f t="shared" si="16"/>
        <v>245.49593847297953</v>
      </c>
      <c r="T35" s="30"/>
      <c r="U35" s="33">
        <f t="shared" si="14"/>
        <v>186</v>
      </c>
      <c r="V35" s="34" t="str">
        <f t="shared" si="0"/>
        <v>26week+4day</v>
      </c>
      <c r="W35" s="35">
        <f t="shared" si="1"/>
        <v>-3.2741140818951138E-3</v>
      </c>
      <c r="X35" s="36">
        <f t="shared" si="2"/>
        <v>1.057719505065771E-3</v>
      </c>
      <c r="Y35" s="36">
        <f t="shared" si="3"/>
        <v>5.3773649657278551</v>
      </c>
      <c r="Z35" s="37">
        <f t="shared" si="4"/>
        <v>1.301745149499927E-3</v>
      </c>
      <c r="AA35" s="38">
        <f t="shared" si="5"/>
        <v>202.25039066857011</v>
      </c>
      <c r="AB35" s="38">
        <f t="shared" si="6"/>
        <v>203.97942532923568</v>
      </c>
      <c r="AC35" s="38">
        <f t="shared" si="7"/>
        <v>206.6707529316088</v>
      </c>
      <c r="AD35" s="38">
        <f t="shared" si="8"/>
        <v>211.24731892239453</v>
      </c>
      <c r="AE35" s="38">
        <f t="shared" si="9"/>
        <v>216.4511670668852</v>
      </c>
      <c r="AF35" s="38">
        <f t="shared" si="10"/>
        <v>221.78320635552416</v>
      </c>
      <c r="AG35" s="38">
        <f t="shared" si="11"/>
        <v>226.69442608611655</v>
      </c>
      <c r="AH35" s="38">
        <f t="shared" si="12"/>
        <v>229.68545797693073</v>
      </c>
      <c r="AI35" s="39">
        <f t="shared" si="13"/>
        <v>231.64903449502881</v>
      </c>
    </row>
    <row r="36" spans="2:35" ht="15.75" thickBot="1" x14ac:dyDescent="0.3">
      <c r="B36" s="121" t="s">
        <v>28</v>
      </c>
      <c r="C36" s="122"/>
      <c r="D36" s="17">
        <f t="shared" si="17"/>
        <v>186.97262290043551</v>
      </c>
      <c r="E36" s="18">
        <f t="shared" si="15"/>
        <v>248.86533716872682</v>
      </c>
      <c r="F36" s="4">
        <f t="shared" si="16"/>
        <v>247.60887947776735</v>
      </c>
      <c r="T36" s="30"/>
      <c r="U36" s="33">
        <f t="shared" si="14"/>
        <v>187</v>
      </c>
      <c r="V36" s="34" t="str">
        <f t="shared" si="0"/>
        <v>26week+5day</v>
      </c>
      <c r="W36" s="35">
        <f t="shared" si="1"/>
        <v>-3.314439235365783E-3</v>
      </c>
      <c r="X36" s="36">
        <f t="shared" si="2"/>
        <v>1.0572213908668397E-3</v>
      </c>
      <c r="Y36" s="36">
        <f t="shared" si="3"/>
        <v>5.3841543071660576</v>
      </c>
      <c r="Z36" s="37">
        <f t="shared" si="4"/>
        <v>1.3032879084916244E-3</v>
      </c>
      <c r="AA36" s="38">
        <f t="shared" si="5"/>
        <v>203.62002404522545</v>
      </c>
      <c r="AB36" s="38">
        <f t="shared" si="6"/>
        <v>205.36180328588861</v>
      </c>
      <c r="AC36" s="38">
        <f t="shared" si="7"/>
        <v>208.07298583023862</v>
      </c>
      <c r="AD36" s="38">
        <f t="shared" si="8"/>
        <v>212.6833627595839</v>
      </c>
      <c r="AE36" s="38">
        <f t="shared" si="9"/>
        <v>217.92572792921069</v>
      </c>
      <c r="AF36" s="38">
        <f t="shared" si="10"/>
        <v>223.2973105054796</v>
      </c>
      <c r="AG36" s="38">
        <f t="shared" si="11"/>
        <v>228.24502039021806</v>
      </c>
      <c r="AH36" s="38">
        <f t="shared" si="12"/>
        <v>231.25830672299975</v>
      </c>
      <c r="AI36" s="39">
        <f t="shared" si="13"/>
        <v>233.23650567356842</v>
      </c>
    </row>
    <row r="37" spans="2:35" x14ac:dyDescent="0.25">
      <c r="T37" s="30"/>
      <c r="U37" s="33">
        <f t="shared" si="14"/>
        <v>188</v>
      </c>
      <c r="V37" s="34" t="str">
        <f t="shared" si="0"/>
        <v>26week+6day</v>
      </c>
      <c r="W37" s="35">
        <f t="shared" si="1"/>
        <v>-3.3545239516686439E-3</v>
      </c>
      <c r="X37" s="36">
        <f t="shared" si="2"/>
        <v>1.0567262466545523E-3</v>
      </c>
      <c r="Y37" s="36">
        <f t="shared" si="3"/>
        <v>5.3909031674185428</v>
      </c>
      <c r="Z37" s="37">
        <f t="shared" si="4"/>
        <v>1.3048810968664328E-3</v>
      </c>
      <c r="AA37" s="38">
        <f t="shared" si="5"/>
        <v>204.99036985981994</v>
      </c>
      <c r="AB37" s="38">
        <f t="shared" si="6"/>
        <v>206.74494714795736</v>
      </c>
      <c r="AC37" s="38">
        <f t="shared" si="7"/>
        <v>209.47606867578298</v>
      </c>
      <c r="AD37" s="38">
        <f t="shared" si="8"/>
        <v>214.12040170657096</v>
      </c>
      <c r="AE37" s="38">
        <f t="shared" si="9"/>
        <v>219.40145234009134</v>
      </c>
      <c r="AF37" s="38">
        <f t="shared" si="10"/>
        <v>224.81275443760825</v>
      </c>
      <c r="AG37" s="38">
        <f t="shared" si="11"/>
        <v>229.79711999200015</v>
      </c>
      <c r="AH37" s="38">
        <f t="shared" si="12"/>
        <v>232.83276303963086</v>
      </c>
      <c r="AI37" s="39">
        <f t="shared" si="13"/>
        <v>234.82565216043682</v>
      </c>
    </row>
    <row r="38" spans="2:35" x14ac:dyDescent="0.25">
      <c r="T38" s="30"/>
      <c r="U38" s="33">
        <f t="shared" si="14"/>
        <v>189</v>
      </c>
      <c r="V38" s="34" t="str">
        <f t="shared" si="0"/>
        <v>27week+0day</v>
      </c>
      <c r="W38" s="35">
        <f t="shared" si="1"/>
        <v>-3.3943733059350559E-3</v>
      </c>
      <c r="X38" s="36">
        <f t="shared" si="2"/>
        <v>1.0562340097386336E-3</v>
      </c>
      <c r="Y38" s="36">
        <f t="shared" si="3"/>
        <v>5.3976124009594235</v>
      </c>
      <c r="Z38" s="37">
        <f t="shared" si="4"/>
        <v>1.3065238578052673E-3</v>
      </c>
      <c r="AA38" s="38">
        <f t="shared" si="5"/>
        <v>206.36149946245322</v>
      </c>
      <c r="AB38" s="38">
        <f t="shared" si="6"/>
        <v>208.12892891533227</v>
      </c>
      <c r="AC38" s="38">
        <f t="shared" si="7"/>
        <v>210.88007448271955</v>
      </c>
      <c r="AD38" s="38">
        <f t="shared" si="8"/>
        <v>215.55851051192155</v>
      </c>
      <c r="AE38" s="38">
        <f t="shared" si="9"/>
        <v>220.87841703326472</v>
      </c>
      <c r="AF38" s="38">
        <f t="shared" si="10"/>
        <v>226.32961693443602</v>
      </c>
      <c r="AG38" s="38">
        <f t="shared" si="11"/>
        <v>231.35080557418263</v>
      </c>
      <c r="AH38" s="38">
        <f t="shared" si="12"/>
        <v>234.40890877292546</v>
      </c>
      <c r="AI38" s="39">
        <f t="shared" si="13"/>
        <v>236.41655656799239</v>
      </c>
    </row>
    <row r="39" spans="2:35" x14ac:dyDescent="0.25">
      <c r="T39" s="30"/>
      <c r="U39" s="33">
        <f t="shared" si="14"/>
        <v>190</v>
      </c>
      <c r="V39" s="34" t="str">
        <f t="shared" si="0"/>
        <v>27week+1day</v>
      </c>
      <c r="W39" s="35">
        <f t="shared" si="1"/>
        <v>-3.4339922400926934E-3</v>
      </c>
      <c r="X39" s="36">
        <f t="shared" si="2"/>
        <v>1.0557446190741985E-3</v>
      </c>
      <c r="Y39" s="36">
        <f t="shared" si="3"/>
        <v>5.4042828398359797</v>
      </c>
      <c r="Z39" s="37">
        <f t="shared" si="4"/>
        <v>1.308215364873419E-3</v>
      </c>
      <c r="AA39" s="38">
        <f t="shared" si="5"/>
        <v>207.73348339175737</v>
      </c>
      <c r="AB39" s="38">
        <f t="shared" si="6"/>
        <v>209.5138197751842</v>
      </c>
      <c r="AC39" s="38">
        <f t="shared" si="7"/>
        <v>212.28507545101766</v>
      </c>
      <c r="AD39" s="38">
        <f t="shared" si="8"/>
        <v>216.99776310709748</v>
      </c>
      <c r="AE39" s="38">
        <f t="shared" si="9"/>
        <v>222.35669792308647</v>
      </c>
      <c r="AF39" s="38">
        <f t="shared" si="10"/>
        <v>227.84797595750692</v>
      </c>
      <c r="AG39" s="38">
        <f t="shared" si="11"/>
        <v>232.90615699767844</v>
      </c>
      <c r="AH39" s="38">
        <f t="shared" si="12"/>
        <v>235.9868249469763</v>
      </c>
      <c r="AI39" s="39">
        <f t="shared" si="13"/>
        <v>238.00930068657652</v>
      </c>
    </row>
    <row r="40" spans="2:35" x14ac:dyDescent="0.25">
      <c r="T40" s="30"/>
      <c r="U40" s="33">
        <f t="shared" si="14"/>
        <v>191</v>
      </c>
      <c r="V40" s="34" t="str">
        <f t="shared" si="0"/>
        <v>27week+2day</v>
      </c>
      <c r="W40" s="35">
        <f t="shared" si="1"/>
        <v>-3.4733855670389573E-3</v>
      </c>
      <c r="X40" s="36">
        <f t="shared" si="2"/>
        <v>1.0552580152102019E-3</v>
      </c>
      <c r="Y40" s="36">
        <f t="shared" si="3"/>
        <v>5.410915294371323</v>
      </c>
      <c r="Z40" s="37">
        <f t="shared" si="4"/>
        <v>1.309954820799944E-3</v>
      </c>
      <c r="AA40" s="38">
        <f t="shared" si="5"/>
        <v>209.10639138768275</v>
      </c>
      <c r="AB40" s="38">
        <f t="shared" si="6"/>
        <v>210.89969011481418</v>
      </c>
      <c r="AC40" s="38">
        <f t="shared" si="7"/>
        <v>213.69114297908615</v>
      </c>
      <c r="AD40" s="38">
        <f t="shared" si="8"/>
        <v>218.43823261956342</v>
      </c>
      <c r="AE40" s="38">
        <f t="shared" si="9"/>
        <v>223.83637011780954</v>
      </c>
      <c r="AF40" s="38">
        <f t="shared" si="10"/>
        <v>229.36790866082933</v>
      </c>
      <c r="AG40" s="38">
        <f t="shared" si="11"/>
        <v>234.46325331518557</v>
      </c>
      <c r="AH40" s="38">
        <f t="shared" si="12"/>
        <v>237.56659177754599</v>
      </c>
      <c r="AI40" s="39">
        <f t="shared" si="13"/>
        <v>239.60396549824577</v>
      </c>
    </row>
    <row r="41" spans="2:35" ht="15.75" thickBot="1" x14ac:dyDescent="0.3">
      <c r="T41" s="30"/>
      <c r="U41" s="33">
        <f t="shared" si="14"/>
        <v>192</v>
      </c>
      <c r="V41" s="34" t="str">
        <f t="shared" si="0"/>
        <v>27week+3day</v>
      </c>
      <c r="W41" s="35">
        <f t="shared" si="1"/>
        <v>-3.5125579746626378E-3</v>
      </c>
      <c r="X41" s="36">
        <f t="shared" si="2"/>
        <v>1.05477414023976E-3</v>
      </c>
      <c r="Y41" s="36">
        <f t="shared" si="3"/>
        <v>5.4175105538414954</v>
      </c>
      <c r="Z41" s="37">
        <f t="shared" si="4"/>
        <v>1.3117414563121542E-3</v>
      </c>
      <c r="AA41" s="38">
        <f t="shared" si="5"/>
        <v>210.48029240432541</v>
      </c>
      <c r="AB41" s="38">
        <f t="shared" si="6"/>
        <v>212.28660953454289</v>
      </c>
      <c r="AC41" s="38">
        <f t="shared" si="7"/>
        <v>215.09834767675713</v>
      </c>
      <c r="AD41" s="38">
        <f t="shared" si="8"/>
        <v>219.87999138592676</v>
      </c>
      <c r="AE41" s="38">
        <f t="shared" si="9"/>
        <v>225.31750793289316</v>
      </c>
      <c r="AF41" s="38">
        <f t="shared" si="10"/>
        <v>230.88949140434949</v>
      </c>
      <c r="AG41" s="38">
        <f t="shared" si="11"/>
        <v>236.02217278480381</v>
      </c>
      <c r="AH41" s="38">
        <f t="shared" si="12"/>
        <v>239.14828868576615</v>
      </c>
      <c r="AI41" s="39">
        <f t="shared" si="13"/>
        <v>241.20063119052415</v>
      </c>
    </row>
    <row r="42" spans="2:35" ht="15.75" customHeight="1" x14ac:dyDescent="0.25">
      <c r="B42" s="99" t="s">
        <v>45</v>
      </c>
      <c r="C42" s="100"/>
      <c r="D42" s="50"/>
      <c r="E42" s="100" t="s">
        <v>9</v>
      </c>
      <c r="F42" s="103"/>
      <c r="T42" s="30"/>
      <c r="U42" s="33">
        <f t="shared" si="14"/>
        <v>193</v>
      </c>
      <c r="V42" s="34" t="str">
        <f t="shared" si="0"/>
        <v>27week+4day</v>
      </c>
      <c r="W42" s="35">
        <f t="shared" si="1"/>
        <v>-3.551514029720084E-3</v>
      </c>
      <c r="X42" s="36">
        <f t="shared" si="2"/>
        <v>1.0542929377522707E-3</v>
      </c>
      <c r="Y42" s="36">
        <f t="shared" si="3"/>
        <v>5.4240693871280889</v>
      </c>
      <c r="Z42" s="37">
        <f t="shared" si="4"/>
        <v>1.3135745290224342E-3</v>
      </c>
      <c r="AA42" s="38">
        <f t="shared" si="5"/>
        <v>211.85525462278179</v>
      </c>
      <c r="AB42" s="38">
        <f t="shared" si="6"/>
        <v>213.67464686062681</v>
      </c>
      <c r="AC42" s="38">
        <f t="shared" si="7"/>
        <v>216.50675937829521</v>
      </c>
      <c r="AD42" s="38">
        <f t="shared" si="8"/>
        <v>221.32311096509966</v>
      </c>
      <c r="AE42" s="38">
        <f t="shared" si="9"/>
        <v>226.80018490433014</v>
      </c>
      <c r="AF42" s="38">
        <f t="shared" si="10"/>
        <v>232.4127997674388</v>
      </c>
      <c r="AG42" s="38">
        <f t="shared" si="11"/>
        <v>237.58299288366251</v>
      </c>
      <c r="AH42" s="38">
        <f t="shared" si="12"/>
        <v>240.73199431184707</v>
      </c>
      <c r="AI42" s="39">
        <f t="shared" si="13"/>
        <v>242.79937717016597</v>
      </c>
    </row>
    <row r="43" spans="2:35" ht="28.5" customHeight="1" x14ac:dyDescent="0.25">
      <c r="B43" s="101"/>
      <c r="C43" s="102"/>
      <c r="D43" s="51"/>
      <c r="E43" s="102"/>
      <c r="F43" s="104"/>
      <c r="T43" s="30"/>
      <c r="U43" s="33">
        <f t="shared" si="14"/>
        <v>194</v>
      </c>
      <c r="V43" s="34" t="str">
        <f t="shared" si="0"/>
        <v>27week+5day</v>
      </c>
      <c r="W43" s="35">
        <f t="shared" si="1"/>
        <v>-3.590258181571881E-3</v>
      </c>
      <c r="X43" s="36">
        <f t="shared" si="2"/>
        <v>1.0538143527872568E-3</v>
      </c>
      <c r="Y43" s="36">
        <f t="shared" si="3"/>
        <v>5.4305925433473634</v>
      </c>
      <c r="Z43" s="37">
        <f t="shared" si="4"/>
        <v>1.3154533223647803E-3</v>
      </c>
      <c r="AA43" s="38">
        <f t="shared" si="5"/>
        <v>213.23134546400871</v>
      </c>
      <c r="AB43" s="38">
        <f t="shared" si="6"/>
        <v>215.06387015817654</v>
      </c>
      <c r="AC43" s="38">
        <f t="shared" si="7"/>
        <v>217.9164471554071</v>
      </c>
      <c r="AD43" s="38">
        <f t="shared" si="8"/>
        <v>222.7676621514573</v>
      </c>
      <c r="AE43" s="38">
        <f t="shared" si="9"/>
        <v>228.28447380196718</v>
      </c>
      <c r="AF43" s="38">
        <f t="shared" si="10"/>
        <v>233.9379085623722</v>
      </c>
      <c r="AG43" s="38">
        <f t="shared" si="11"/>
        <v>239.14579032153588</v>
      </c>
      <c r="AH43" s="38">
        <f t="shared" si="12"/>
        <v>242.31778652877423</v>
      </c>
      <c r="AI43" s="39">
        <f t="shared" si="13"/>
        <v>244.4002820769019</v>
      </c>
    </row>
    <row r="44" spans="2:35" ht="15" customHeight="1" x14ac:dyDescent="0.25">
      <c r="B44" s="52" t="s">
        <v>0</v>
      </c>
      <c r="C44" s="51">
        <v>-2</v>
      </c>
      <c r="D44" s="51"/>
      <c r="E44" s="53">
        <v>3</v>
      </c>
      <c r="F44" s="54">
        <v>-1.880793571472168</v>
      </c>
      <c r="T44" s="30"/>
      <c r="U44" s="33">
        <f t="shared" si="14"/>
        <v>195</v>
      </c>
      <c r="V44" s="34" t="str">
        <f t="shared" si="0"/>
        <v>27week+6day</v>
      </c>
      <c r="W44" s="35">
        <f t="shared" si="1"/>
        <v>-3.6287947657857359E-3</v>
      </c>
      <c r="X44" s="36">
        <f t="shared" si="2"/>
        <v>1.0533383317898612E-3</v>
      </c>
      <c r="Y44" s="36">
        <f t="shared" si="3"/>
        <v>5.4370807524568514</v>
      </c>
      <c r="Z44" s="37">
        <f t="shared" si="4"/>
        <v>1.3173771445785963E-3</v>
      </c>
      <c r="AA44" s="38">
        <f t="shared" si="5"/>
        <v>214.60863160167477</v>
      </c>
      <c r="AB44" s="38">
        <f t="shared" si="6"/>
        <v>216.45434674406843</v>
      </c>
      <c r="AC44" s="38">
        <f t="shared" si="7"/>
        <v>219.32747933024095</v>
      </c>
      <c r="AD44" s="38">
        <f t="shared" si="8"/>
        <v>224.21371498798442</v>
      </c>
      <c r="AE44" s="38">
        <f t="shared" si="9"/>
        <v>229.77044664280973</v>
      </c>
      <c r="AF44" s="38">
        <f t="shared" si="10"/>
        <v>235.46489184778693</v>
      </c>
      <c r="AG44" s="38">
        <f t="shared" si="11"/>
        <v>240.7106410544379</v>
      </c>
      <c r="AH44" s="38">
        <f t="shared" si="12"/>
        <v>243.90574245598063</v>
      </c>
      <c r="AI44" s="39">
        <f t="shared" si="13"/>
        <v>246.00342379716417</v>
      </c>
    </row>
    <row r="45" spans="2:35" x14ac:dyDescent="0.25">
      <c r="B45" s="52" t="s">
        <v>1</v>
      </c>
      <c r="C45" s="51">
        <v>1</v>
      </c>
      <c r="D45" s="51"/>
      <c r="E45" s="53">
        <v>5</v>
      </c>
      <c r="F45" s="54">
        <v>-1.6448535919189453</v>
      </c>
      <c r="T45" s="30"/>
      <c r="U45" s="33">
        <f t="shared" si="14"/>
        <v>196</v>
      </c>
      <c r="V45" s="34" t="str">
        <f t="shared" si="0"/>
        <v>28week+0day</v>
      </c>
      <c r="W45" s="35">
        <f t="shared" si="1"/>
        <v>-3.6671280076110147E-3</v>
      </c>
      <c r="X45" s="36">
        <f t="shared" si="2"/>
        <v>1.0528648225679275E-3</v>
      </c>
      <c r="Y45" s="36">
        <f t="shared" si="3"/>
        <v>5.4435347258403448</v>
      </c>
      <c r="Z45" s="37">
        <f t="shared" si="4"/>
        <v>1.3193453277374084E-3</v>
      </c>
      <c r="AA45" s="38">
        <f t="shared" si="5"/>
        <v>215.98717897498625</v>
      </c>
      <c r="AB45" s="38">
        <f t="shared" si="6"/>
        <v>217.84614319982586</v>
      </c>
      <c r="AC45" s="38">
        <f t="shared" si="7"/>
        <v>220.73992348835634</v>
      </c>
      <c r="AD45" s="38">
        <f t="shared" si="8"/>
        <v>225.66133877938768</v>
      </c>
      <c r="AE45" s="38">
        <f t="shared" si="9"/>
        <v>231.25817470429089</v>
      </c>
      <c r="AF45" s="38">
        <f t="shared" si="10"/>
        <v>236.99382294210392</v>
      </c>
      <c r="AG45" s="38">
        <f t="shared" si="11"/>
        <v>242.27762029817563</v>
      </c>
      <c r="AH45" s="38">
        <f t="shared" si="12"/>
        <v>245.49593847297953</v>
      </c>
      <c r="AI45" s="39">
        <f t="shared" si="13"/>
        <v>247.60887947776735</v>
      </c>
    </row>
    <row r="46" spans="2:35" x14ac:dyDescent="0.25">
      <c r="B46" s="52" t="s">
        <v>2</v>
      </c>
      <c r="C46" s="55">
        <v>-168.49818420410156</v>
      </c>
      <c r="D46" s="51"/>
      <c r="E46" s="53">
        <v>10</v>
      </c>
      <c r="F46" s="54">
        <v>-1.2815515995025635</v>
      </c>
      <c r="T46" s="30"/>
      <c r="U46" s="33">
        <f t="shared" si="14"/>
        <v>197</v>
      </c>
      <c r="V46" s="34" t="str">
        <f t="shared" si="0"/>
        <v>28week+1day</v>
      </c>
      <c r="W46" s="35">
        <f t="shared" si="1"/>
        <v>-3.7052620253301286E-3</v>
      </c>
      <c r="X46" s="36">
        <f t="shared" si="2"/>
        <v>1.0523937742506033E-3</v>
      </c>
      <c r="Y46" s="36">
        <f t="shared" si="3"/>
        <v>5.4499551568721536</v>
      </c>
      <c r="Z46" s="37">
        <f t="shared" si="4"/>
        <v>1.3213572268202974E-3</v>
      </c>
      <c r="AA46" s="38">
        <f t="shared" si="5"/>
        <v>217.36705280147416</v>
      </c>
      <c r="AB46" s="38">
        <f t="shared" si="6"/>
        <v>219.23932538446346</v>
      </c>
      <c r="AC46" s="38">
        <f t="shared" si="7"/>
        <v>222.15384649165327</v>
      </c>
      <c r="AD46" s="38">
        <f t="shared" si="8"/>
        <v>227.11060210516632</v>
      </c>
      <c r="AE46" s="38">
        <f t="shared" si="9"/>
        <v>232.74772853749488</v>
      </c>
      <c r="AF46" s="38">
        <f t="shared" si="10"/>
        <v>238.52477443690029</v>
      </c>
      <c r="AG46" s="38">
        <f t="shared" si="11"/>
        <v>243.84680254185346</v>
      </c>
      <c r="AH46" s="38">
        <f t="shared" si="12"/>
        <v>247.08845023294487</v>
      </c>
      <c r="AI46" s="39">
        <f t="shared" si="13"/>
        <v>249.21672553953871</v>
      </c>
    </row>
    <row r="47" spans="2:35" x14ac:dyDescent="0.25">
      <c r="B47" s="52" t="s">
        <v>3</v>
      </c>
      <c r="C47" s="55">
        <v>2.9743770137429237E-2</v>
      </c>
      <c r="D47" s="51"/>
      <c r="E47" s="53">
        <v>25</v>
      </c>
      <c r="F47" s="54">
        <v>-0.67448973655700684</v>
      </c>
      <c r="T47" s="30"/>
      <c r="U47" s="33">
        <f t="shared" si="14"/>
        <v>198</v>
      </c>
      <c r="V47" s="34" t="str">
        <f t="shared" si="0"/>
        <v>28week+2day</v>
      </c>
      <c r="W47" s="35">
        <f t="shared" si="1"/>
        <v>-3.7432008334917543E-3</v>
      </c>
      <c r="X47" s="36">
        <f t="shared" si="2"/>
        <v>1.051925137248401E-3</v>
      </c>
      <c r="Y47" s="36">
        <f t="shared" si="3"/>
        <v>5.4563427214614633</v>
      </c>
      <c r="Z47" s="37">
        <f t="shared" si="4"/>
        <v>1.323412218823958E-3</v>
      </c>
      <c r="AA47" s="38">
        <f t="shared" si="5"/>
        <v>218.74831758973104</v>
      </c>
      <c r="AB47" s="38">
        <f t="shared" si="6"/>
        <v>220.63395844727776</v>
      </c>
      <c r="AC47" s="38">
        <f t="shared" si="7"/>
        <v>223.56931449124693</v>
      </c>
      <c r="AD47" s="38">
        <f t="shared" si="8"/>
        <v>228.56157283262482</v>
      </c>
      <c r="AE47" s="38">
        <f t="shared" si="9"/>
        <v>234.23917798032048</v>
      </c>
      <c r="AF47" s="38">
        <f t="shared" si="10"/>
        <v>240.0578182102202</v>
      </c>
      <c r="AG47" s="38">
        <f t="shared" si="11"/>
        <v>245.41826156131285</v>
      </c>
      <c r="AH47" s="38">
        <f t="shared" si="12"/>
        <v>248.68335267622638</v>
      </c>
      <c r="AI47" s="39">
        <f t="shared" si="13"/>
        <v>250.82703769088087</v>
      </c>
    </row>
    <row r="48" spans="2:35" x14ac:dyDescent="0.25">
      <c r="B48" s="52" t="s">
        <v>4</v>
      </c>
      <c r="C48" s="55">
        <v>4.8170351982116699</v>
      </c>
      <c r="D48" s="51"/>
      <c r="E48" s="53">
        <v>50</v>
      </c>
      <c r="F48" s="56">
        <v>0</v>
      </c>
      <c r="T48" s="30"/>
      <c r="U48" s="33">
        <f t="shared" si="14"/>
        <v>199</v>
      </c>
      <c r="V48" s="34" t="str">
        <f t="shared" si="0"/>
        <v>28week+3day</v>
      </c>
      <c r="W48" s="35">
        <f t="shared" si="1"/>
        <v>-3.7809483460305906E-3</v>
      </c>
      <c r="X48" s="36">
        <f t="shared" si="2"/>
        <v>1.0514588632146613E-3</v>
      </c>
      <c r="Y48" s="36">
        <f t="shared" si="3"/>
        <v>5.4626980785775974</v>
      </c>
      <c r="Z48" s="37">
        <f t="shared" si="4"/>
        <v>1.3255097019134157E-3</v>
      </c>
      <c r="AA48" s="38">
        <f t="shared" si="5"/>
        <v>220.13103715208337</v>
      </c>
      <c r="AB48" s="38">
        <f t="shared" si="6"/>
        <v>222.03010684057517</v>
      </c>
      <c r="AC48" s="38">
        <f t="shared" si="7"/>
        <v>224.9863929402776</v>
      </c>
      <c r="AD48" s="38">
        <f t="shared" si="8"/>
        <v>230.01431812981986</v>
      </c>
      <c r="AE48" s="38">
        <f t="shared" si="9"/>
        <v>235.73259217057571</v>
      </c>
      <c r="AF48" s="38">
        <f t="shared" si="10"/>
        <v>241.59302543981372</v>
      </c>
      <c r="AG48" s="38">
        <f t="shared" si="11"/>
        <v>246.99207043249916</v>
      </c>
      <c r="AH48" s="38">
        <f t="shared" si="12"/>
        <v>250.28072004379089</v>
      </c>
      <c r="AI48" s="39">
        <f t="shared" si="13"/>
        <v>252.43989094126272</v>
      </c>
    </row>
    <row r="49" spans="2:35" x14ac:dyDescent="0.25">
      <c r="B49" s="52" t="s">
        <v>5</v>
      </c>
      <c r="C49" s="55">
        <v>-168.46710205078125</v>
      </c>
      <c r="D49" s="51"/>
      <c r="E49" s="53">
        <v>75</v>
      </c>
      <c r="F49" s="54">
        <v>0.67448973655700684</v>
      </c>
      <c r="T49" s="30"/>
      <c r="U49" s="33">
        <f t="shared" si="14"/>
        <v>200</v>
      </c>
      <c r="V49" s="34" t="str">
        <f t="shared" si="0"/>
        <v>28week+4day</v>
      </c>
      <c r="W49" s="35">
        <f t="shared" si="1"/>
        <v>-3.8185083792782108E-3</v>
      </c>
      <c r="X49" s="36">
        <f t="shared" si="2"/>
        <v>1.0509949050083625E-3</v>
      </c>
      <c r="Y49" s="36">
        <f t="shared" si="3"/>
        <v>5.4690218707569329</v>
      </c>
      <c r="Z49" s="37">
        <f t="shared" si="4"/>
        <v>1.3276490946095242E-3</v>
      </c>
      <c r="AA49" s="38">
        <f t="shared" si="5"/>
        <v>221.51527461718999</v>
      </c>
      <c r="AB49" s="38">
        <f t="shared" si="6"/>
        <v>223.42783433232231</v>
      </c>
      <c r="AC49" s="38">
        <f t="shared" si="7"/>
        <v>226.40514660664354</v>
      </c>
      <c r="AD49" s="38">
        <f t="shared" si="8"/>
        <v>231.46890447842543</v>
      </c>
      <c r="AE49" s="38">
        <f t="shared" si="9"/>
        <v>237.22803955898982</v>
      </c>
      <c r="AF49" s="38">
        <f t="shared" si="10"/>
        <v>243.13046661629261</v>
      </c>
      <c r="AG49" s="38">
        <f t="shared" si="11"/>
        <v>248.56830154474176</v>
      </c>
      <c r="AH49" s="38">
        <f t="shared" si="12"/>
        <v>251.88062589057768</v>
      </c>
      <c r="AI49" s="39">
        <f t="shared" si="13"/>
        <v>254.05535961462058</v>
      </c>
    </row>
    <row r="50" spans="2:35" ht="15" customHeight="1" x14ac:dyDescent="0.25">
      <c r="B50" s="52" t="s">
        <v>6</v>
      </c>
      <c r="C50" s="55">
        <v>1.1947114253416657E-3</v>
      </c>
      <c r="D50" s="51"/>
      <c r="E50" s="53">
        <v>90</v>
      </c>
      <c r="F50" s="54">
        <v>1.2815515995025635</v>
      </c>
      <c r="T50" s="30"/>
      <c r="U50" s="33">
        <f t="shared" si="14"/>
        <v>201</v>
      </c>
      <c r="V50" s="34" t="str">
        <f t="shared" si="0"/>
        <v>28week+5day</v>
      </c>
      <c r="W50" s="35">
        <f t="shared" si="1"/>
        <v>-3.8558846548693128E-3</v>
      </c>
      <c r="X50" s="36">
        <f t="shared" si="2"/>
        <v>1.0505332166582202E-3</v>
      </c>
      <c r="Y50" s="36">
        <f t="shared" si="3"/>
        <v>5.4753147245922174</v>
      </c>
      <c r="Z50" s="37">
        <f t="shared" si="4"/>
        <v>1.3298298350114795E-3</v>
      </c>
      <c r="AA50" s="38">
        <f t="shared" si="5"/>
        <v>222.90109244255996</v>
      </c>
      <c r="AB50" s="38">
        <f t="shared" si="6"/>
        <v>224.82720401871651</v>
      </c>
      <c r="AC50" s="38">
        <f t="shared" si="7"/>
        <v>227.82563958565021</v>
      </c>
      <c r="AD50" s="38">
        <f t="shared" si="8"/>
        <v>232.92539768651463</v>
      </c>
      <c r="AE50" s="38">
        <f t="shared" si="9"/>
        <v>238.7255879221384</v>
      </c>
      <c r="AF50" s="38">
        <f t="shared" si="10"/>
        <v>244.67021155619602</v>
      </c>
      <c r="AG50" s="38">
        <f t="shared" si="11"/>
        <v>250.14702661394475</v>
      </c>
      <c r="AH50" s="38">
        <f t="shared" si="12"/>
        <v>253.48314309876091</v>
      </c>
      <c r="AI50" s="39">
        <f t="shared" si="13"/>
        <v>255.67351736266849</v>
      </c>
    </row>
    <row r="51" spans="2:35" ht="15" customHeight="1" x14ac:dyDescent="0.25">
      <c r="B51" s="52" t="s">
        <v>7</v>
      </c>
      <c r="C51" s="55">
        <v>18.58018684387207</v>
      </c>
      <c r="D51" s="51"/>
      <c r="E51" s="53">
        <v>95</v>
      </c>
      <c r="F51" s="54">
        <v>1.6448535919189453</v>
      </c>
      <c r="T51" s="30"/>
      <c r="U51" s="33">
        <f t="shared" si="14"/>
        <v>202</v>
      </c>
      <c r="V51" s="34" t="str">
        <f t="shared" si="0"/>
        <v>28week+6day</v>
      </c>
      <c r="W51" s="35">
        <f t="shared" si="1"/>
        <v>-3.8930808025475151E-3</v>
      </c>
      <c r="X51" s="36">
        <f t="shared" si="2"/>
        <v>1.0500737533280301E-3</v>
      </c>
      <c r="Y51" s="36">
        <f t="shared" si="3"/>
        <v>5.4815772512049632</v>
      </c>
      <c r="Z51" s="37">
        <f t="shared" si="4"/>
        <v>1.3320513800526741E-3</v>
      </c>
      <c r="AA51" s="38">
        <f t="shared" si="5"/>
        <v>224.28855242697517</v>
      </c>
      <c r="AB51" s="38">
        <f t="shared" si="6"/>
        <v>226.22827833665983</v>
      </c>
      <c r="AC51" s="38">
        <f t="shared" si="7"/>
        <v>229.24793531256327</v>
      </c>
      <c r="AD51" s="38">
        <f t="shared" si="8"/>
        <v>234.38386290124316</v>
      </c>
      <c r="AE51" s="38">
        <f t="shared" si="9"/>
        <v>240.22530437526879</v>
      </c>
      <c r="AF51" s="38">
        <f t="shared" si="10"/>
        <v>246.21232941495504</v>
      </c>
      <c r="AG51" s="38">
        <f t="shared" si="11"/>
        <v>251.72831669567498</v>
      </c>
      <c r="AH51" s="38">
        <f t="shared" si="12"/>
        <v>255.08834389091066</v>
      </c>
      <c r="AI51" s="39">
        <f t="shared" si="13"/>
        <v>257.29443717810528</v>
      </c>
    </row>
    <row r="52" spans="2:35" x14ac:dyDescent="0.25">
      <c r="B52" s="52" t="s">
        <v>8</v>
      </c>
      <c r="C52" s="55">
        <v>4.8978522419929504E-2</v>
      </c>
      <c r="D52" s="51"/>
      <c r="E52" s="53">
        <v>97</v>
      </c>
      <c r="F52" s="54">
        <v>1.880793571472168</v>
      </c>
      <c r="T52" s="30"/>
      <c r="U52" s="33">
        <f t="shared" si="14"/>
        <v>203</v>
      </c>
      <c r="V52" s="34" t="str">
        <f t="shared" si="0"/>
        <v>29week+0day</v>
      </c>
      <c r="W52" s="35">
        <f t="shared" si="1"/>
        <v>-3.9301003628746372E-3</v>
      </c>
      <c r="X52" s="36">
        <f t="shared" si="2"/>
        <v>1.0496164712832001E-3</v>
      </c>
      <c r="Y52" s="36">
        <f t="shared" si="3"/>
        <v>5.4878100467015951</v>
      </c>
      <c r="Z52" s="37">
        <f t="shared" si="4"/>
        <v>1.3343132047883011E-3</v>
      </c>
      <c r="AA52" s="38">
        <f t="shared" si="5"/>
        <v>225.67771572281561</v>
      </c>
      <c r="AB52" s="38">
        <f t="shared" si="6"/>
        <v>227.63111907613489</v>
      </c>
      <c r="AC52" s="38">
        <f t="shared" si="7"/>
        <v>230.67209657506174</v>
      </c>
      <c r="AD52" s="38">
        <f t="shared" si="8"/>
        <v>235.84436462143</v>
      </c>
      <c r="AE52" s="38">
        <f t="shared" si="9"/>
        <v>241.72725538502053</v>
      </c>
      <c r="AF52" s="38">
        <f t="shared" si="10"/>
        <v>247.75688869975019</v>
      </c>
      <c r="AG52" s="38">
        <f t="shared" si="11"/>
        <v>253.31224219814069</v>
      </c>
      <c r="AH52" s="38">
        <f t="shared" si="12"/>
        <v>256.69629984304299</v>
      </c>
      <c r="AI52" s="39">
        <f t="shared" si="13"/>
        <v>258.91819140771088</v>
      </c>
    </row>
    <row r="53" spans="2:35" ht="15.75" thickBot="1" x14ac:dyDescent="0.3">
      <c r="B53" s="57" t="str">
        <f>"var(e)"</f>
        <v>var(e)</v>
      </c>
      <c r="C53" s="58">
        <v>8.1948947627097368E-4</v>
      </c>
      <c r="D53" s="59"/>
      <c r="E53" s="59"/>
      <c r="F53" s="60"/>
      <c r="T53" s="30"/>
      <c r="U53" s="33">
        <f t="shared" si="14"/>
        <v>204</v>
      </c>
      <c r="V53" s="34" t="str">
        <f t="shared" si="0"/>
        <v>29week+1day</v>
      </c>
      <c r="W53" s="35">
        <f t="shared" si="1"/>
        <v>-3.9669467898472421E-3</v>
      </c>
      <c r="X53" s="36">
        <f t="shared" si="2"/>
        <v>1.0491613278584319E-3</v>
      </c>
      <c r="Y53" s="36">
        <f t="shared" si="3"/>
        <v>5.4940136926139846</v>
      </c>
      <c r="Z53" s="37">
        <f t="shared" si="4"/>
        <v>1.3366148017132018E-3</v>
      </c>
      <c r="AA53" s="38">
        <f t="shared" si="5"/>
        <v>227.06864284827608</v>
      </c>
      <c r="AB53" s="38">
        <f t="shared" si="6"/>
        <v>229.03578739247195</v>
      </c>
      <c r="AC53" s="38">
        <f t="shared" si="7"/>
        <v>232.09818552558139</v>
      </c>
      <c r="AD53" s="38">
        <f t="shared" si="8"/>
        <v>237.30696671002616</v>
      </c>
      <c r="AE53" s="38">
        <f t="shared" si="9"/>
        <v>243.2315067820337</v>
      </c>
      <c r="AF53" s="38">
        <f t="shared" si="10"/>
        <v>249.30395728225767</v>
      </c>
      <c r="AG53" s="38">
        <f t="shared" si="11"/>
        <v>254.89887289505691</v>
      </c>
      <c r="AH53" s="38">
        <f t="shared" si="12"/>
        <v>258.30708189755615</v>
      </c>
      <c r="AI53" s="39">
        <f t="shared" si="13"/>
        <v>260.54485176532893</v>
      </c>
    </row>
    <row r="54" spans="2:35" x14ac:dyDescent="0.25">
      <c r="T54" s="30"/>
      <c r="U54" s="33">
        <f t="shared" si="14"/>
        <v>205</v>
      </c>
      <c r="V54" s="34" t="str">
        <f t="shared" si="0"/>
        <v>29week+2day</v>
      </c>
      <c r="W54" s="35">
        <f t="shared" si="1"/>
        <v>-4.0036234534240565E-3</v>
      </c>
      <c r="X54" s="36">
        <f t="shared" si="2"/>
        <v>1.0487082814264986E-3</v>
      </c>
      <c r="Y54" s="36">
        <f t="shared" si="3"/>
        <v>5.5001887563249801</v>
      </c>
      <c r="Z54" s="37">
        <f t="shared" si="4"/>
        <v>1.3389556801085361E-3</v>
      </c>
      <c r="AA54" s="38">
        <f t="shared" si="5"/>
        <v>228.46139369947176</v>
      </c>
      <c r="AB54" s="38">
        <f t="shared" si="6"/>
        <v>230.4423438185022</v>
      </c>
      <c r="AC54" s="38">
        <f t="shared" si="7"/>
        <v>233.52626369354411</v>
      </c>
      <c r="AD54" s="38">
        <f t="shared" si="8"/>
        <v>238.77173240647051</v>
      </c>
      <c r="AE54" s="38">
        <f t="shared" si="9"/>
        <v>244.73812377343947</v>
      </c>
      <c r="AF54" s="38">
        <f t="shared" si="10"/>
        <v>250.85360241127196</v>
      </c>
      <c r="AG54" s="38">
        <f t="shared" si="11"/>
        <v>256.4882779383895</v>
      </c>
      <c r="AH54" s="38">
        <f t="shared" si="12"/>
        <v>259.92076037604625</v>
      </c>
      <c r="AI54" s="39">
        <f t="shared" si="13"/>
        <v>262.17448934472583</v>
      </c>
    </row>
    <row r="55" spans="2:35" x14ac:dyDescent="0.25">
      <c r="T55" s="30"/>
      <c r="U55" s="33">
        <f t="shared" si="14"/>
        <v>206</v>
      </c>
      <c r="V55" s="34" t="str">
        <f t="shared" si="0"/>
        <v>29week+3day</v>
      </c>
      <c r="W55" s="35">
        <f t="shared" si="1"/>
        <v>-4.0401336419677077E-3</v>
      </c>
      <c r="X55" s="36">
        <f t="shared" si="2"/>
        <v>1.0482572913680854E-3</v>
      </c>
      <c r="Y55" s="36">
        <f t="shared" si="3"/>
        <v>5.5063357914795095</v>
      </c>
      <c r="Z55" s="37">
        <f t="shared" si="4"/>
        <v>1.3413353654159175E-3</v>
      </c>
      <c r="AA55" s="38">
        <f t="shared" si="5"/>
        <v>229.85602756242292</v>
      </c>
      <c r="AB55" s="38">
        <f t="shared" si="6"/>
        <v>231.85084827659273</v>
      </c>
      <c r="AC55" s="38">
        <f t="shared" si="7"/>
        <v>234.95639199746586</v>
      </c>
      <c r="AD55" s="38">
        <f t="shared" si="8"/>
        <v>240.23872433891935</v>
      </c>
      <c r="AE55" s="38">
        <f t="shared" si="9"/>
        <v>246.24717095522627</v>
      </c>
      <c r="AF55" s="38">
        <f t="shared" si="10"/>
        <v>252.40589072520709</v>
      </c>
      <c r="AG55" s="38">
        <f t="shared" si="11"/>
        <v>258.08052587097285</v>
      </c>
      <c r="AH55" s="38">
        <f t="shared" si="12"/>
        <v>261.5374049919933</v>
      </c>
      <c r="AI55" s="39">
        <f t="shared" si="13"/>
        <v>263.80717463232418</v>
      </c>
    </row>
    <row r="56" spans="2:35" x14ac:dyDescent="0.25">
      <c r="T56" s="30"/>
      <c r="U56" s="33">
        <f t="shared" si="14"/>
        <v>207</v>
      </c>
      <c r="V56" s="34" t="str">
        <f t="shared" si="0"/>
        <v>29week+4day</v>
      </c>
      <c r="W56" s="35">
        <f t="shared" si="1"/>
        <v>-4.0764805646041052E-3</v>
      </c>
      <c r="X56" s="36">
        <f t="shared" si="2"/>
        <v>1.0478083180426442E-3</v>
      </c>
      <c r="Y56" s="36">
        <f t="shared" si="3"/>
        <v>5.5124553383818151</v>
      </c>
      <c r="Z56" s="37">
        <f t="shared" si="4"/>
        <v>1.3437533986377338E-3</v>
      </c>
      <c r="AA56" s="38">
        <f t="shared" si="5"/>
        <v>231.25260312491642</v>
      </c>
      <c r="AB56" s="38">
        <f t="shared" si="6"/>
        <v>233.26136009055506</v>
      </c>
      <c r="AC56" s="38">
        <f t="shared" si="7"/>
        <v>236.38863075693914</v>
      </c>
      <c r="AD56" s="38">
        <f t="shared" si="8"/>
        <v>241.70800453635067</v>
      </c>
      <c r="AE56" s="38">
        <f t="shared" si="9"/>
        <v>247.75871232447736</v>
      </c>
      <c r="AF56" s="38">
        <f t="shared" si="10"/>
        <v>253.96088826446575</v>
      </c>
      <c r="AG56" s="38">
        <f t="shared" si="11"/>
        <v>259.67568463899659</v>
      </c>
      <c r="AH56" s="38">
        <f t="shared" si="12"/>
        <v>263.15708486331783</v>
      </c>
      <c r="AI56" s="39">
        <f t="shared" si="13"/>
        <v>265.44297751980309</v>
      </c>
    </row>
    <row r="57" spans="2:35" x14ac:dyDescent="0.25">
      <c r="T57" s="30"/>
      <c r="U57" s="33">
        <f t="shared" si="14"/>
        <v>208</v>
      </c>
      <c r="V57" s="34" t="str">
        <f t="shared" si="0"/>
        <v>29week+5day</v>
      </c>
      <c r="W57" s="35">
        <f t="shared" si="1"/>
        <v>-4.1126673535025939E-3</v>
      </c>
      <c r="X57" s="36">
        <f t="shared" si="2"/>
        <v>1.0473613227602286E-3</v>
      </c>
      <c r="Y57" s="36">
        <f t="shared" si="3"/>
        <v>5.5185479243793534</v>
      </c>
      <c r="Z57" s="37">
        <f t="shared" si="4"/>
        <v>1.346209335762434E-3</v>
      </c>
      <c r="AA57" s="38">
        <f t="shared" si="5"/>
        <v>232.65117848823883</v>
      </c>
      <c r="AB57" s="38">
        <f t="shared" si="6"/>
        <v>234.67393799742476</v>
      </c>
      <c r="AC57" s="38">
        <f t="shared" si="7"/>
        <v>237.82303970448552</v>
      </c>
      <c r="AD57" s="38">
        <f t="shared" si="8"/>
        <v>243.17963444053817</v>
      </c>
      <c r="AE57" s="38">
        <f t="shared" si="9"/>
        <v>249.27281129147624</v>
      </c>
      <c r="AF57" s="38">
        <f t="shared" si="10"/>
        <v>255.51866048367441</v>
      </c>
      <c r="AG57" s="38">
        <f t="shared" si="11"/>
        <v>261.27382160435809</v>
      </c>
      <c r="AH57" s="38">
        <f t="shared" si="12"/>
        <v>264.77986852480308</v>
      </c>
      <c r="AI57" s="39">
        <f t="shared" si="13"/>
        <v>267.08196731656415</v>
      </c>
    </row>
    <row r="58" spans="2:35" x14ac:dyDescent="0.25">
      <c r="T58" s="30"/>
      <c r="U58" s="33">
        <f t="shared" si="14"/>
        <v>209</v>
      </c>
      <c r="V58" s="34" t="str">
        <f t="shared" si="0"/>
        <v>29week+6day</v>
      </c>
      <c r="W58" s="35">
        <f t="shared" si="1"/>
        <v>-4.1486970660799391E-3</v>
      </c>
      <c r="X58" s="36">
        <f t="shared" si="2"/>
        <v>1.0469162677542692E-3</v>
      </c>
      <c r="Y58" s="36">
        <f t="shared" si="3"/>
        <v>5.5246140642338695</v>
      </c>
      <c r="Z58" s="37">
        <f t="shared" si="4"/>
        <v>1.34870274721363E-3</v>
      </c>
      <c r="AA58" s="38">
        <f t="shared" si="5"/>
        <v>234.05181117877768</v>
      </c>
      <c r="AB58" s="38">
        <f t="shared" si="6"/>
        <v>236.08864015911101</v>
      </c>
      <c r="AC58" s="38">
        <f t="shared" si="7"/>
        <v>239.25967799727601</v>
      </c>
      <c r="AD58" s="38">
        <f t="shared" si="8"/>
        <v>244.65367491788814</v>
      </c>
      <c r="AE58" s="38">
        <f t="shared" si="9"/>
        <v>250.78953069167571</v>
      </c>
      <c r="AF58" s="38">
        <f t="shared" si="10"/>
        <v>257.07927226378354</v>
      </c>
      <c r="AG58" s="38">
        <f t="shared" si="11"/>
        <v>262.87500355687604</v>
      </c>
      <c r="AH58" s="38">
        <f t="shared" si="12"/>
        <v>266.40582394037619</v>
      </c>
      <c r="AI58" s="39">
        <f t="shared" si="13"/>
        <v>268.72421276205836</v>
      </c>
    </row>
    <row r="59" spans="2:35" x14ac:dyDescent="0.25">
      <c r="T59" s="30"/>
      <c r="U59" s="33">
        <f t="shared" si="14"/>
        <v>210</v>
      </c>
      <c r="V59" s="34" t="str">
        <f t="shared" si="0"/>
        <v>30week+0day</v>
      </c>
      <c r="W59" s="35">
        <f t="shared" si="1"/>
        <v>-4.1845726871310102E-3</v>
      </c>
      <c r="X59" s="36">
        <f t="shared" si="2"/>
        <v>1.0464731161552549E-3</v>
      </c>
      <c r="Y59" s="36">
        <f t="shared" si="3"/>
        <v>5.5306542604801265</v>
      </c>
      <c r="Z59" s="37">
        <f t="shared" si="4"/>
        <v>1.351233217321911E-3</v>
      </c>
      <c r="AA59" s="38">
        <f t="shared" si="5"/>
        <v>235.45455815948583</v>
      </c>
      <c r="AB59" s="38">
        <f t="shared" si="6"/>
        <v>237.50552417390574</v>
      </c>
      <c r="AC59" s="38">
        <f t="shared" si="7"/>
        <v>240.69860422871139</v>
      </c>
      <c r="AD59" s="38">
        <f t="shared" si="8"/>
        <v>246.13018627113928</v>
      </c>
      <c r="AE59" s="38">
        <f t="shared" si="9"/>
        <v>252.30893279752596</v>
      </c>
      <c r="AF59" s="38">
        <f t="shared" si="10"/>
        <v>258.64278792402268</v>
      </c>
      <c r="AG59" s="38">
        <f t="shared" si="11"/>
        <v>264.47929672636172</v>
      </c>
      <c r="AH59" s="38">
        <f t="shared" si="12"/>
        <v>268.03501851524783</v>
      </c>
      <c r="AI59" s="39">
        <f t="shared" si="13"/>
        <v>270.36978203796895</v>
      </c>
    </row>
    <row r="60" spans="2:35" x14ac:dyDescent="0.25">
      <c r="T60" s="30"/>
      <c r="U60" s="33">
        <f t="shared" si="14"/>
        <v>211</v>
      </c>
      <c r="V60" s="34" t="str">
        <f t="shared" si="0"/>
        <v>30week+1day</v>
      </c>
      <c r="W60" s="35">
        <f t="shared" si="1"/>
        <v>-4.2202971308889451E-3</v>
      </c>
      <c r="X60" s="36">
        <f t="shared" si="2"/>
        <v>1.046031831965284E-3</v>
      </c>
      <c r="Y60" s="36">
        <f t="shared" si="3"/>
        <v>5.5366690037727686</v>
      </c>
      <c r="Z60" s="37">
        <f t="shared" si="4"/>
        <v>1.353800343818341E-3</v>
      </c>
      <c r="AA60" s="38">
        <f t="shared" si="5"/>
        <v>236.85947584120802</v>
      </c>
      <c r="AB60" s="38">
        <f t="shared" si="6"/>
        <v>238.9246470878561</v>
      </c>
      <c r="AC60" s="38">
        <f t="shared" si="7"/>
        <v>242.13987643986434</v>
      </c>
      <c r="AD60" s="38">
        <f t="shared" si="8"/>
        <v>247.60922825092067</v>
      </c>
      <c r="AE60" s="38">
        <f t="shared" si="9"/>
        <v>253.83107933016149</v>
      </c>
      <c r="AF60" s="38">
        <f t="shared" si="10"/>
        <v>260.2092712337153</v>
      </c>
      <c r="AG60" s="38">
        <f t="shared" si="11"/>
        <v>266.08676679454754</v>
      </c>
      <c r="AH60" s="38">
        <f t="shared" si="12"/>
        <v>269.6675191079085</v>
      </c>
      <c r="AI60" s="39">
        <f t="shared" si="13"/>
        <v>272.01874278025139</v>
      </c>
    </row>
    <row r="61" spans="2:35" x14ac:dyDescent="0.25">
      <c r="T61" s="30"/>
      <c r="U61" s="33">
        <f t="shared" si="14"/>
        <v>212</v>
      </c>
      <c r="V61" s="34" t="str">
        <f t="shared" si="0"/>
        <v>30week+2day</v>
      </c>
      <c r="W61" s="35">
        <f t="shared" si="1"/>
        <v>-4.2558732430174589E-3</v>
      </c>
      <c r="X61" s="36">
        <f t="shared" si="2"/>
        <v>1.0455923800334549E-3</v>
      </c>
      <c r="Y61" s="36">
        <f t="shared" si="3"/>
        <v>5.5426587732217545</v>
      </c>
      <c r="Z61" s="37">
        <f t="shared" si="4"/>
        <v>1.3564037373486378E-3</v>
      </c>
      <c r="AA61" s="38">
        <f t="shared" si="5"/>
        <v>238.2666200938659</v>
      </c>
      <c r="AB61" s="38">
        <f t="shared" si="6"/>
        <v>240.34606540599418</v>
      </c>
      <c r="AC61" s="38">
        <f t="shared" si="7"/>
        <v>243.58355213077866</v>
      </c>
      <c r="AD61" s="38">
        <f t="shared" si="8"/>
        <v>249.09086006716529</v>
      </c>
      <c r="AE61" s="38">
        <f t="shared" si="9"/>
        <v>255.35603147094253</v>
      </c>
      <c r="AF61" s="38">
        <f t="shared" si="10"/>
        <v>261.77878542394745</v>
      </c>
      <c r="AG61" s="38">
        <f t="shared" si="11"/>
        <v>267.6974789068675</v>
      </c>
      <c r="AH61" s="38">
        <f t="shared" si="12"/>
        <v>271.30339204197656</v>
      </c>
      <c r="AI61" s="39">
        <f t="shared" si="13"/>
        <v>273.67116209102477</v>
      </c>
    </row>
    <row r="62" spans="2:35" x14ac:dyDescent="0.25">
      <c r="T62" s="30"/>
      <c r="U62" s="33">
        <f t="shared" si="14"/>
        <v>213</v>
      </c>
      <c r="V62" s="34" t="str">
        <f t="shared" si="0"/>
        <v>30week+3day</v>
      </c>
      <c r="W62" s="35">
        <f t="shared" si="1"/>
        <v>-4.291303802537832E-3</v>
      </c>
      <c r="X62" s="36">
        <f t="shared" si="2"/>
        <v>1.0451547260320628E-3</v>
      </c>
      <c r="Y62" s="36">
        <f t="shared" si="3"/>
        <v>5.5486240367167916</v>
      </c>
      <c r="Z62" s="37">
        <f t="shared" si="4"/>
        <v>1.359043021007107E-3</v>
      </c>
      <c r="AA62" s="38">
        <f t="shared" si="5"/>
        <v>239.67604625749803</v>
      </c>
      <c r="AB62" s="38">
        <f t="shared" si="6"/>
        <v>241.76983510342282</v>
      </c>
      <c r="AC62" s="38">
        <f t="shared" si="7"/>
        <v>245.02968827162269</v>
      </c>
      <c r="AD62" s="38">
        <f t="shared" si="8"/>
        <v>250.57514040037879</v>
      </c>
      <c r="AE62" s="38">
        <f t="shared" si="9"/>
        <v>256.8838498728486</v>
      </c>
      <c r="AF62" s="38">
        <f t="shared" si="10"/>
        <v>263.35139319908546</v>
      </c>
      <c r="AG62" s="38">
        <f t="shared" si="11"/>
        <v>269.3114976840892</v>
      </c>
      <c r="AH62" s="38">
        <f t="shared" si="12"/>
        <v>272.94270311789603</v>
      </c>
      <c r="AI62" s="39">
        <f t="shared" si="13"/>
        <v>275.32710655031423</v>
      </c>
    </row>
    <row r="63" spans="2:35" x14ac:dyDescent="0.25">
      <c r="T63" s="30"/>
      <c r="U63" s="33">
        <f t="shared" si="14"/>
        <v>214</v>
      </c>
      <c r="V63" s="34" t="str">
        <f t="shared" si="0"/>
        <v>30week+4day</v>
      </c>
      <c r="W63" s="35">
        <f t="shared" si="1"/>
        <v>-4.3265915236930016E-3</v>
      </c>
      <c r="X63" s="36">
        <f t="shared" si="2"/>
        <v>1.0447188364335741E-3</v>
      </c>
      <c r="Y63" s="36">
        <f t="shared" si="3"/>
        <v>5.5545652512411898</v>
      </c>
      <c r="Z63" s="37">
        <f t="shared" si="4"/>
        <v>1.3617178298894312E-3</v>
      </c>
      <c r="AA63" s="38">
        <f t="shared" si="5"/>
        <v>241.08780915315796</v>
      </c>
      <c r="AB63" s="38">
        <f t="shared" si="6"/>
        <v>243.19601163625612</v>
      </c>
      <c r="AC63" s="38">
        <f t="shared" si="7"/>
        <v>246.47834131369896</v>
      </c>
      <c r="AD63" s="38">
        <f t="shared" si="8"/>
        <v>252.0621274127605</v>
      </c>
      <c r="AE63" s="38">
        <f t="shared" si="9"/>
        <v>258.41459467172558</v>
      </c>
      <c r="AF63" s="38">
        <f t="shared" si="10"/>
        <v>264.92715674814866</v>
      </c>
      <c r="AG63" s="38">
        <f t="shared" si="11"/>
        <v>270.92888723379599</v>
      </c>
      <c r="AH63" s="38">
        <f t="shared" si="12"/>
        <v>274.5855176244873</v>
      </c>
      <c r="AI63" s="39">
        <f t="shared" si="13"/>
        <v>276.98664222764376</v>
      </c>
    </row>
    <row r="64" spans="2:35" x14ac:dyDescent="0.25">
      <c r="T64" s="30"/>
      <c r="U64" s="33">
        <f t="shared" si="14"/>
        <v>215</v>
      </c>
      <c r="V64" s="34" t="str">
        <f t="shared" si="0"/>
        <v>30week+5day</v>
      </c>
      <c r="W64" s="35">
        <f t="shared" si="1"/>
        <v>-4.3617390577511189E-3</v>
      </c>
      <c r="X64" s="36">
        <f t="shared" si="2"/>
        <v>1.0442846784883475E-3</v>
      </c>
      <c r="Y64" s="36">
        <f t="shared" si="3"/>
        <v>5.5604828631755119</v>
      </c>
      <c r="Z64" s="37">
        <f t="shared" si="4"/>
        <v>1.3644278106634711E-3</v>
      </c>
      <c r="AA64" s="38">
        <f t="shared" si="5"/>
        <v>242.50196309366217</v>
      </c>
      <c r="AB64" s="38">
        <f t="shared" si="6"/>
        <v>244.62464995241163</v>
      </c>
      <c r="AC64" s="38">
        <f t="shared" si="7"/>
        <v>247.92956720030205</v>
      </c>
      <c r="AD64" s="38">
        <f t="shared" si="8"/>
        <v>253.55187875917505</v>
      </c>
      <c r="AE64" s="38">
        <f t="shared" si="9"/>
        <v>259.94832549738067</v>
      </c>
      <c r="AF64" s="38">
        <f t="shared" si="10"/>
        <v>266.50613775602699</v>
      </c>
      <c r="AG64" s="38">
        <f t="shared" si="11"/>
        <v>272.54971116171834</v>
      </c>
      <c r="AH64" s="38">
        <f t="shared" si="12"/>
        <v>276.23190035034321</v>
      </c>
      <c r="AI64" s="39">
        <f t="shared" si="13"/>
        <v>278.64983469347504</v>
      </c>
    </row>
    <row r="65" spans="20:35" x14ac:dyDescent="0.25">
      <c r="T65" s="30"/>
      <c r="U65" s="33">
        <f t="shared" si="14"/>
        <v>216</v>
      </c>
      <c r="V65" s="34" t="str">
        <f t="shared" si="0"/>
        <v>30week+6day</v>
      </c>
      <c r="W65" s="35">
        <f t="shared" si="1"/>
        <v>-4.3967489947507833E-3</v>
      </c>
      <c r="X65" s="36">
        <f t="shared" si="2"/>
        <v>1.0438522202030759E-3</v>
      </c>
      <c r="Y65" s="36">
        <f t="shared" si="3"/>
        <v>5.5663773085914121</v>
      </c>
      <c r="Z65" s="37">
        <f t="shared" si="4"/>
        <v>1.3671726211572735E-3</v>
      </c>
      <c r="AA65" s="38">
        <f t="shared" si="5"/>
        <v>243.91856189419181</v>
      </c>
      <c r="AB65" s="38">
        <f t="shared" si="6"/>
        <v>246.0558045022552</v>
      </c>
      <c r="AC65" s="38">
        <f t="shared" si="7"/>
        <v>249.3834213774312</v>
      </c>
      <c r="AD65" s="38">
        <f t="shared" si="8"/>
        <v>255.04445159797388</v>
      </c>
      <c r="AE65" s="38">
        <f t="shared" si="9"/>
        <v>261.48510148452749</v>
      </c>
      <c r="AF65" s="38">
        <f t="shared" si="10"/>
        <v>268.08839741455023</v>
      </c>
      <c r="AG65" s="38">
        <f t="shared" si="11"/>
        <v>274.17403258291091</v>
      </c>
      <c r="AH65" s="38">
        <f t="shared" si="12"/>
        <v>277.88191559507368</v>
      </c>
      <c r="AI65" s="39">
        <f t="shared" si="13"/>
        <v>280.31674903049583</v>
      </c>
    </row>
    <row r="66" spans="20:35" x14ac:dyDescent="0.25">
      <c r="T66" s="30"/>
      <c r="U66" s="33">
        <f t="shared" si="14"/>
        <v>217</v>
      </c>
      <c r="V66" s="34" t="str">
        <f t="shared" si="0"/>
        <v>31week+0day</v>
      </c>
      <c r="W66" s="35">
        <f t="shared" si="1"/>
        <v>-4.4316238651901148E-3</v>
      </c>
      <c r="X66" s="36">
        <f t="shared" si="2"/>
        <v>1.0434214303199237E-3</v>
      </c>
      <c r="Y66" s="36">
        <f t="shared" si="3"/>
        <v>5.5722490135360179</v>
      </c>
      <c r="Z66" s="37">
        <f t="shared" si="4"/>
        <v>1.3699519299635128E-3</v>
      </c>
      <c r="AA66" s="38">
        <f t="shared" si="5"/>
        <v>245.33765888274615</v>
      </c>
      <c r="AB66" s="38">
        <f t="shared" si="6"/>
        <v>247.48952924909787</v>
      </c>
      <c r="AC66" s="38">
        <f t="shared" si="7"/>
        <v>250.83995880435094</v>
      </c>
      <c r="AD66" s="38">
        <f t="shared" si="8"/>
        <v>256.53990260166711</v>
      </c>
      <c r="AE66" s="38">
        <f t="shared" si="9"/>
        <v>263.02498128357996</v>
      </c>
      <c r="AF66" s="38">
        <f t="shared" si="10"/>
        <v>269.6739964334032</v>
      </c>
      <c r="AG66" s="38">
        <f t="shared" si="11"/>
        <v>275.8019141327797</v>
      </c>
      <c r="AH66" s="38">
        <f t="shared" si="12"/>
        <v>279.53562718039626</v>
      </c>
      <c r="AI66" s="39">
        <f t="shared" si="13"/>
        <v>281.98744984475337</v>
      </c>
    </row>
    <row r="67" spans="20:35" x14ac:dyDescent="0.25">
      <c r="T67" s="30"/>
      <c r="U67" s="33">
        <f t="shared" si="14"/>
        <v>218</v>
      </c>
      <c r="V67" s="34" t="str">
        <f t="shared" si="0"/>
        <v>31week+1day</v>
      </c>
      <c r="W67" s="35">
        <f t="shared" si="1"/>
        <v>-4.4663661416617139E-3</v>
      </c>
      <c r="X67" s="36">
        <f t="shared" si="2"/>
        <v>1.0429922782963289E-3</v>
      </c>
      <c r="Y67" s="36">
        <f t="shared" si="3"/>
        <v>5.5780983943071947</v>
      </c>
      <c r="Z67" s="37">
        <f t="shared" si="4"/>
        <v>1.3727654160596522E-3</v>
      </c>
      <c r="AA67" s="38">
        <f t="shared" si="5"/>
        <v>246.75930691044445</v>
      </c>
      <c r="AB67" s="38">
        <f t="shared" si="6"/>
        <v>248.92587767953862</v>
      </c>
      <c r="AC67" s="38">
        <f t="shared" si="7"/>
        <v>252.29923396400167</v>
      </c>
      <c r="AD67" s="38">
        <f t="shared" si="8"/>
        <v>258.03828796744227</v>
      </c>
      <c r="AE67" s="38">
        <f t="shared" si="9"/>
        <v>264.56802307129215</v>
      </c>
      <c r="AF67" s="38">
        <f t="shared" si="10"/>
        <v>271.26299505088747</v>
      </c>
      <c r="AG67" s="38">
        <f t="shared" si="11"/>
        <v>277.43341797795114</v>
      </c>
      <c r="AH67" s="38">
        <f t="shared" si="12"/>
        <v>281.19309846107399</v>
      </c>
      <c r="AI67" s="39">
        <f t="shared" si="13"/>
        <v>283.66200127663382</v>
      </c>
    </row>
    <row r="68" spans="20:35" x14ac:dyDescent="0.25">
      <c r="T68" s="30"/>
      <c r="U68" s="33">
        <f t="shared" si="14"/>
        <v>219</v>
      </c>
      <c r="V68" s="34" t="str">
        <f t="shared" si="0"/>
        <v>31week+2day</v>
      </c>
      <c r="W68" s="35">
        <f t="shared" si="1"/>
        <v>-4.500978240435472E-3</v>
      </c>
      <c r="X68" s="36">
        <f t="shared" si="2"/>
        <v>1.0425647342854531E-3</v>
      </c>
      <c r="Y68" s="36">
        <f t="shared" si="3"/>
        <v>5.5839258577200432</v>
      </c>
      <c r="Z68" s="37">
        <f t="shared" si="4"/>
        <v>1.3756127684431143E-3</v>
      </c>
      <c r="AA68" s="38">
        <f t="shared" si="5"/>
        <v>248.18355836168237</v>
      </c>
      <c r="AB68" s="38">
        <f t="shared" si="6"/>
        <v>250.36490281366332</v>
      </c>
      <c r="AC68" s="38">
        <f t="shared" si="7"/>
        <v>253.76130087326064</v>
      </c>
      <c r="AD68" s="38">
        <f t="shared" si="8"/>
        <v>259.53966342753455</v>
      </c>
      <c r="AE68" s="38">
        <f t="shared" si="9"/>
        <v>266.11428456124827</v>
      </c>
      <c r="AF68" s="38">
        <f t="shared" si="10"/>
        <v>272.85545304453098</v>
      </c>
      <c r="AG68" s="38">
        <f t="shared" si="11"/>
        <v>279.06860582699329</v>
      </c>
      <c r="AH68" s="38">
        <f t="shared" si="12"/>
        <v>282.85439233569878</v>
      </c>
      <c r="AI68" s="39">
        <f t="shared" si="13"/>
        <v>285.34046701168825</v>
      </c>
    </row>
    <row r="69" spans="20:35" x14ac:dyDescent="0.25">
      <c r="T69" s="30"/>
      <c r="U69" s="33">
        <f t="shared" si="14"/>
        <v>220</v>
      </c>
      <c r="V69" s="34" t="str">
        <f t="shared" si="0"/>
        <v>31week+3day</v>
      </c>
      <c r="W69" s="35">
        <f t="shared" si="1"/>
        <v>-4.5354625229911552E-3</v>
      </c>
      <c r="X69" s="36">
        <f t="shared" si="2"/>
        <v>1.0421387691172499E-3</v>
      </c>
      <c r="Y69" s="36">
        <f t="shared" si="3"/>
        <v>5.5897318013649269</v>
      </c>
      <c r="Z69" s="37">
        <f t="shared" si="4"/>
        <v>1.378493685780816E-3</v>
      </c>
      <c r="AA69" s="38">
        <f t="shared" si="5"/>
        <v>249.61046516413325</v>
      </c>
      <c r="AB69" s="38">
        <f t="shared" si="6"/>
        <v>251.80665721508876</v>
      </c>
      <c r="AC69" s="38">
        <f t="shared" si="7"/>
        <v>255.22621309305174</v>
      </c>
      <c r="AD69" s="38">
        <f t="shared" si="8"/>
        <v>261.04408425944189</v>
      </c>
      <c r="AE69" s="38">
        <f t="shared" si="9"/>
        <v>267.66382301419827</v>
      </c>
      <c r="AF69" s="38">
        <f t="shared" si="10"/>
        <v>274.45142974154464</v>
      </c>
      <c r="AG69" s="38">
        <f t="shared" si="11"/>
        <v>280.7075389409776</v>
      </c>
      <c r="AH69" s="38">
        <f t="shared" si="12"/>
        <v>284.51957125732031</v>
      </c>
      <c r="AI69" s="39">
        <f t="shared" si="13"/>
        <v>287.02291029130555</v>
      </c>
    </row>
    <row r="70" spans="20:35" x14ac:dyDescent="0.25">
      <c r="T70" s="30"/>
      <c r="U70" s="33">
        <f t="shared" si="14"/>
        <v>221</v>
      </c>
      <c r="V70" s="34" t="str">
        <f t="shared" si="0"/>
        <v>31week+4day</v>
      </c>
      <c r="W70" s="35">
        <f t="shared" si="1"/>
        <v>-4.5698212975025382E-3</v>
      </c>
      <c r="X70" s="36">
        <f t="shared" si="2"/>
        <v>1.0417143542801321E-3</v>
      </c>
      <c r="Y70" s="36">
        <f t="shared" si="3"/>
        <v>5.5955166138573498</v>
      </c>
      <c r="Z70" s="37">
        <f t="shared" si="4"/>
        <v>1.3814078760724317E-3</v>
      </c>
      <c r="AA70" s="38">
        <f t="shared" si="5"/>
        <v>251.04007879860521</v>
      </c>
      <c r="AB70" s="38">
        <f t="shared" si="6"/>
        <v>253.25119300085828</v>
      </c>
      <c r="AC70" s="38">
        <f t="shared" si="7"/>
        <v>256.69402373830343</v>
      </c>
      <c r="AD70" s="38">
        <f t="shared" si="8"/>
        <v>262.5516052959909</v>
      </c>
      <c r="AE70" s="38">
        <f t="shared" si="9"/>
        <v>269.21669524824199</v>
      </c>
      <c r="AF70" s="38">
        <f t="shared" si="10"/>
        <v>276.0509840291254</v>
      </c>
      <c r="AG70" s="38">
        <f t="shared" si="11"/>
        <v>282.35027814389213</v>
      </c>
      <c r="AH70" s="38">
        <f t="shared" si="12"/>
        <v>286.18869724392249</v>
      </c>
      <c r="AI70" s="39">
        <f t="shared" si="13"/>
        <v>288.70939392322845</v>
      </c>
    </row>
    <row r="71" spans="20:35" x14ac:dyDescent="0.25">
      <c r="T71" s="30"/>
      <c r="U71" s="33">
        <f t="shared" si="14"/>
        <v>222</v>
      </c>
      <c r="V71" s="34" t="str">
        <f t="shared" si="0"/>
        <v>31week+5day</v>
      </c>
      <c r="W71" s="35">
        <f t="shared" si="1"/>
        <v>-4.6040568202748468E-3</v>
      </c>
      <c r="X71" s="36">
        <f t="shared" si="2"/>
        <v>1.0412914619032157E-3</v>
      </c>
      <c r="Y71" s="36">
        <f t="shared" si="3"/>
        <v>5.6012806750799715</v>
      </c>
      <c r="Z71" s="37">
        <f t="shared" si="4"/>
        <v>1.3843550563267903E-3</v>
      </c>
      <c r="AA71" s="38">
        <f t="shared" si="5"/>
        <v>252.47245030874424</v>
      </c>
      <c r="AB71" s="38">
        <f t="shared" si="6"/>
        <v>254.69856185118812</v>
      </c>
      <c r="AC71" s="38">
        <f t="shared" si="7"/>
        <v>258.16478548775893</v>
      </c>
      <c r="AD71" s="38">
        <f t="shared" si="8"/>
        <v>264.06228093525198</v>
      </c>
      <c r="AE71" s="38">
        <f t="shared" si="9"/>
        <v>270.77295764886105</v>
      </c>
      <c r="AF71" s="38">
        <f t="shared" si="10"/>
        <v>277.65417436460552</v>
      </c>
      <c r="AG71" s="38">
        <f t="shared" si="11"/>
        <v>283.99688383289714</v>
      </c>
      <c r="AH71" s="38">
        <f t="shared" si="12"/>
        <v>287.86183188874526</v>
      </c>
      <c r="AI71" s="39">
        <f t="shared" si="13"/>
        <v>290.39998029191923</v>
      </c>
    </row>
    <row r="72" spans="20:35" x14ac:dyDescent="0.25">
      <c r="T72" s="30"/>
      <c r="U72" s="33">
        <f t="shared" si="14"/>
        <v>223</v>
      </c>
      <c r="V72" s="34" t="str">
        <f t="shared" si="0"/>
        <v>31week+6day</v>
      </c>
      <c r="W72" s="35">
        <f t="shared" si="1"/>
        <v>-4.6381712971371968E-3</v>
      </c>
      <c r="X72" s="36">
        <f t="shared" si="2"/>
        <v>1.04087006473912E-3</v>
      </c>
      <c r="Y72" s="36">
        <f t="shared" si="3"/>
        <v>5.6070243564170461</v>
      </c>
      <c r="Z72" s="37">
        <f t="shared" si="4"/>
        <v>1.3873349522508403E-3</v>
      </c>
      <c r="AA72" s="38">
        <f t="shared" si="5"/>
        <v>253.90763031059265</v>
      </c>
      <c r="AB72" s="38">
        <f t="shared" si="6"/>
        <v>256.14881501906416</v>
      </c>
      <c r="AC72" s="38">
        <f t="shared" si="7"/>
        <v>259.63855059363493</v>
      </c>
      <c r="AD72" s="38">
        <f t="shared" si="8"/>
        <v>265.57616515030173</v>
      </c>
      <c r="AE72" s="38">
        <f t="shared" si="9"/>
        <v>272.33266617880048</v>
      </c>
      <c r="AF72" s="38">
        <f t="shared" si="10"/>
        <v>279.26105878545451</v>
      </c>
      <c r="AG72" s="38">
        <f t="shared" si="11"/>
        <v>285.64741598843352</v>
      </c>
      <c r="AH72" s="38">
        <f t="shared" si="12"/>
        <v>289.53903637045585</v>
      </c>
      <c r="AI72" s="39">
        <f t="shared" si="13"/>
        <v>292.09473136877182</v>
      </c>
    </row>
    <row r="73" spans="20:35" x14ac:dyDescent="0.25">
      <c r="T73" s="30"/>
      <c r="U73" s="33">
        <f t="shared" si="14"/>
        <v>224</v>
      </c>
      <c r="V73" s="34" t="str">
        <f t="shared" si="0"/>
        <v>32week+0day</v>
      </c>
      <c r="W73" s="35">
        <f t="shared" si="1"/>
        <v>-4.6721668847915961E-3</v>
      </c>
      <c r="X73" s="36">
        <f t="shared" si="2"/>
        <v>1.0404501361473046E-3</v>
      </c>
      <c r="Y73" s="36">
        <f t="shared" si="3"/>
        <v>5.6127480209815444</v>
      </c>
      <c r="Z73" s="37">
        <f t="shared" si="4"/>
        <v>1.3903472979506326E-3</v>
      </c>
      <c r="AA73" s="38">
        <f t="shared" si="5"/>
        <v>255.34566900199451</v>
      </c>
      <c r="AB73" s="38">
        <f t="shared" si="6"/>
        <v>257.60200333968982</v>
      </c>
      <c r="AC73" s="38">
        <f t="shared" si="7"/>
        <v>261.11537089113085</v>
      </c>
      <c r="AD73" s="38">
        <f t="shared" si="8"/>
        <v>267.09331149883855</v>
      </c>
      <c r="AE73" s="38">
        <f t="shared" si="9"/>
        <v>273.89587638779818</v>
      </c>
      <c r="AF73" s="38">
        <f t="shared" si="10"/>
        <v>280.87169491912277</v>
      </c>
      <c r="AG73" s="38">
        <f t="shared" si="11"/>
        <v>287.30193418417463</v>
      </c>
      <c r="AH73" s="38">
        <f t="shared" si="12"/>
        <v>291.22037146316524</v>
      </c>
      <c r="AI73" s="39">
        <f t="shared" si="13"/>
        <v>293.79370872217157</v>
      </c>
    </row>
    <row r="74" spans="20:35" x14ac:dyDescent="0.25">
      <c r="T74" s="30"/>
      <c r="U74" s="33">
        <f t="shared" si="14"/>
        <v>225</v>
      </c>
      <c r="V74" s="34" t="str">
        <f t="shared" si="0"/>
        <v>32week+1day</v>
      </c>
      <c r="W74" s="35">
        <f t="shared" si="1"/>
        <v>-4.7060456921200868E-3</v>
      </c>
      <c r="X74" s="36">
        <f t="shared" si="2"/>
        <v>1.0400316500779221E-3</v>
      </c>
      <c r="Y74" s="36">
        <f t="shared" si="3"/>
        <v>5.6184520238352356</v>
      </c>
      <c r="Z74" s="37">
        <f t="shared" si="4"/>
        <v>1.3933918356438166E-3</v>
      </c>
      <c r="AA74" s="38">
        <f t="shared" si="5"/>
        <v>256.78661617186009</v>
      </c>
      <c r="AB74" s="38">
        <f t="shared" si="6"/>
        <v>259.05817723978737</v>
      </c>
      <c r="AC74" s="38">
        <f t="shared" si="7"/>
        <v>262.59529780779218</v>
      </c>
      <c r="AD74" s="38">
        <f t="shared" si="8"/>
        <v>268.61377313264643</v>
      </c>
      <c r="AE74" s="38">
        <f t="shared" si="9"/>
        <v>275.46264342216648</v>
      </c>
      <c r="AF74" s="38">
        <f t="shared" si="10"/>
        <v>282.48613999274289</v>
      </c>
      <c r="AG74" s="38">
        <f t="shared" si="11"/>
        <v>288.96049759683092</v>
      </c>
      <c r="AH74" s="38">
        <f t="shared" si="12"/>
        <v>292.90589754629707</v>
      </c>
      <c r="AI74" s="39">
        <f t="shared" si="13"/>
        <v>295.49697352740338</v>
      </c>
    </row>
    <row r="75" spans="20:35" x14ac:dyDescent="0.25">
      <c r="T75" s="30"/>
      <c r="U75" s="33">
        <f t="shared" si="14"/>
        <v>226</v>
      </c>
      <c r="V75" s="34" t="str">
        <f t="shared" ref="V75:V136" si="18">IF(U75="","",CONCATENATE(FLOOR(U75/7,1),"week+",MOD(U75,7),"day"))</f>
        <v>32week+2day</v>
      </c>
      <c r="W75" s="35">
        <f t="shared" ref="W75:W136" si="19">IF(U75="","",(U75/7)^($C$44)+$C$47/$C$46*(U75/7)^($C$45))</f>
        <v>-4.7398097814514784E-3</v>
      </c>
      <c r="X75" s="36">
        <f t="shared" ref="X75:X136" si="20">IF(U75="","",$C$50+($D$23+W75)*$C$52+$D$23*W75*$C$51)</f>
        <v>1.0396145810561714E-3</v>
      </c>
      <c r="Y75" s="36">
        <f t="shared" ref="Y75:Y136" si="21">IF(U75="","",$C$48+W75*$C$49+(LN($C$17)-$D$24)*X75/$D$25)</f>
        <v>5.6241367122019517</v>
      </c>
      <c r="Z75" s="37">
        <f t="shared" ref="Z75:Z136" si="22">IF(U75="","",$C$50+$C$51*(W75)^2+2*W75*$C$52+$C$53-(X75)^2/$D$25)</f>
        <v>1.3964683153831481E-3</v>
      </c>
      <c r="AA75" s="38">
        <f t="shared" ref="AA75:AA136" si="23">IF(U75="","",EXP(Y75+$F$44*SQRT(Z75)))</f>
        <v>258.23052120927525</v>
      </c>
      <c r="AB75" s="38">
        <f t="shared" ref="AB75:AB129" si="24">IF(U75="","",EXP(Y75+$F$45*SQRT(Z75)))</f>
        <v>260.51738674674914</v>
      </c>
      <c r="AC75" s="38">
        <f t="shared" ref="AC75:AC136" si="25">IF(U75="","",EXP(Y75+$F$46*SQRT(Z75)))</f>
        <v>264.07838237272261</v>
      </c>
      <c r="AD75" s="38">
        <f t="shared" ref="AD75:AD136" si="26">IF(U75="","",EXP(Y75+$F$47*SQRT(Z75)))</f>
        <v>270.13760280691071</v>
      </c>
      <c r="AE75" s="38">
        <f t="shared" ref="AE75:AE136" si="27">IF(U75="","",EXP(Y75+$F$48*SQRT(Z75)))</f>
        <v>277.03302203422129</v>
      </c>
      <c r="AF75" s="38">
        <f t="shared" ref="AF75:AF136" si="28">IF(U75="","",EXP(Y75+$F$49*SQRT(Z75)))</f>
        <v>284.10445084267241</v>
      </c>
      <c r="AG75" s="38">
        <f t="shared" ref="AG75:AG136" si="29">IF(U75="","",EXP(Y75+$F$50*SQRT(Z75)))</f>
        <v>290.62316501580011</v>
      </c>
      <c r="AH75" s="38">
        <f t="shared" ref="AH75:AH136" si="30">IF(U75="","",EXP(Y75+$F$51*SQRT(Z75)))</f>
        <v>294.59567461430106</v>
      </c>
      <c r="AI75" s="39">
        <f t="shared" ref="AI75:AI136" si="31">IF(U75="","",EXP(Y75+$F$52*SQRT(Z75)))</f>
        <v>297.20458657640927</v>
      </c>
    </row>
    <row r="76" spans="20:35" x14ac:dyDescent="0.25">
      <c r="T76" s="30"/>
      <c r="U76" s="33">
        <f t="shared" ref="U76:U136" si="32">IF(U75="", "",IF(U75+1&lt;=252,U75+1,"" ))</f>
        <v>227</v>
      </c>
      <c r="V76" s="34" t="str">
        <f t="shared" si="18"/>
        <v>32week+3day</v>
      </c>
      <c r="W76" s="35">
        <f t="shared" si="19"/>
        <v>-4.7734611697891208E-3</v>
      </c>
      <c r="X76" s="36">
        <f t="shared" si="20"/>
        <v>1.0391989041671316E-3</v>
      </c>
      <c r="Y76" s="36">
        <f t="shared" si="21"/>
        <v>5.6298024256743124</v>
      </c>
      <c r="Z76" s="37">
        <f t="shared" si="22"/>
        <v>1.3995764947905467E-3</v>
      </c>
      <c r="AA76" s="38">
        <f t="shared" si="23"/>
        <v>259.67743311247392</v>
      </c>
      <c r="AB76" s="38">
        <f t="shared" si="24"/>
        <v>261.9796814976483</v>
      </c>
      <c r="AC76" s="38">
        <f t="shared" si="25"/>
        <v>265.56467522565413</v>
      </c>
      <c r="AD76" s="38">
        <f t="shared" si="26"/>
        <v>271.66485288939094</v>
      </c>
      <c r="AE76" s="38">
        <f t="shared" si="27"/>
        <v>278.60706659156926</v>
      </c>
      <c r="AF76" s="38">
        <f t="shared" si="28"/>
        <v>285.72668392389738</v>
      </c>
      <c r="AG76" s="38">
        <f t="shared" si="29"/>
        <v>292.28999485267627</v>
      </c>
      <c r="AH76" s="38">
        <f t="shared" si="30"/>
        <v>296.28976228622474</v>
      </c>
      <c r="AI76" s="39">
        <f t="shared" si="31"/>
        <v>298.91660828740083</v>
      </c>
    </row>
    <row r="77" spans="20:35" x14ac:dyDescent="0.25">
      <c r="T77" s="30"/>
      <c r="U77" s="33">
        <f t="shared" si="32"/>
        <v>228</v>
      </c>
      <c r="V77" s="34" t="str">
        <f t="shared" si="18"/>
        <v>32week+4day</v>
      </c>
      <c r="W77" s="35">
        <f t="shared" si="19"/>
        <v>-4.8070018300010436E-3</v>
      </c>
      <c r="X77" s="36">
        <f t="shared" si="20"/>
        <v>1.0387845950410612E-3</v>
      </c>
      <c r="Y77" s="36">
        <f t="shared" si="21"/>
        <v>5.635449496414096</v>
      </c>
      <c r="Z77" s="37">
        <f t="shared" si="22"/>
        <v>1.40271613880125E-3</v>
      </c>
      <c r="AA77" s="38">
        <f t="shared" si="23"/>
        <v>261.12740049766063</v>
      </c>
      <c r="AB77" s="38">
        <f t="shared" si="24"/>
        <v>263.44511074809878</v>
      </c>
      <c r="AC77" s="38">
        <f t="shared" si="25"/>
        <v>267.05422662586903</v>
      </c>
      <c r="AD77" s="38">
        <f t="shared" si="26"/>
        <v>273.1955753694412</v>
      </c>
      <c r="AE77" s="38">
        <f t="shared" si="27"/>
        <v>280.18483108624241</v>
      </c>
      <c r="AF77" s="38">
        <f t="shared" si="28"/>
        <v>287.35289531928248</v>
      </c>
      <c r="AG77" s="38">
        <f t="shared" si="29"/>
        <v>293.96104515060205</v>
      </c>
      <c r="AH77" s="38">
        <f t="shared" si="30"/>
        <v>297.98821981513174</v>
      </c>
      <c r="AI77" s="39">
        <f t="shared" si="31"/>
        <v>300.63309871431699</v>
      </c>
    </row>
    <row r="78" spans="20:35" x14ac:dyDescent="0.25">
      <c r="T78" s="30"/>
      <c r="U78" s="33">
        <f t="shared" si="32"/>
        <v>229</v>
      </c>
      <c r="V78" s="34" t="str">
        <f t="shared" si="18"/>
        <v>32week+5day</v>
      </c>
      <c r="W78" s="35">
        <f t="shared" si="19"/>
        <v>-4.8404336919738245E-3</v>
      </c>
      <c r="X78" s="36">
        <f t="shared" si="20"/>
        <v>1.0383716298391437E-3</v>
      </c>
      <c r="Y78" s="36">
        <f t="shared" si="21"/>
        <v>5.6410782493465099</v>
      </c>
      <c r="Z78" s="37">
        <f t="shared" si="22"/>
        <v>1.4058870194176502E-3</v>
      </c>
      <c r="AA78" s="38">
        <f t="shared" si="23"/>
        <v>262.58047160769104</v>
      </c>
      <c r="AB78" s="38">
        <f t="shared" si="24"/>
        <v>264.91372338097631</v>
      </c>
      <c r="AC78" s="38">
        <f t="shared" si="25"/>
        <v>268.54708646097805</v>
      </c>
      <c r="AD78" s="38">
        <f t="shared" si="26"/>
        <v>274.72982186689126</v>
      </c>
      <c r="AE78" s="38">
        <f t="shared" si="27"/>
        <v>281.76636914369118</v>
      </c>
      <c r="AF78" s="38">
        <f t="shared" si="28"/>
        <v>288.9831407486771</v>
      </c>
      <c r="AG78" s="38">
        <f t="shared" si="29"/>
        <v>295.63637359348206</v>
      </c>
      <c r="AH78" s="38">
        <f t="shared" si="30"/>
        <v>299.69110609737504</v>
      </c>
      <c r="AI78" s="39">
        <f t="shared" si="31"/>
        <v>302.35411755614126</v>
      </c>
    </row>
    <row r="79" spans="20:35" x14ac:dyDescent="0.25">
      <c r="T79" s="30"/>
      <c r="U79" s="33">
        <f t="shared" si="32"/>
        <v>230</v>
      </c>
      <c r="V79" s="34" t="str">
        <f t="shared" si="18"/>
        <v>32week+6day</v>
      </c>
      <c r="W79" s="35">
        <f t="shared" si="19"/>
        <v>-4.8737586437313787E-3</v>
      </c>
      <c r="X79" s="36">
        <f t="shared" si="20"/>
        <v>1.0379599852396702E-3</v>
      </c>
      <c r="Y79" s="36">
        <f t="shared" si="21"/>
        <v>5.646689002348559</v>
      </c>
      <c r="Z79" s="37">
        <f t="shared" si="22"/>
        <v>1.4090889154723864E-3</v>
      </c>
      <c r="AA79" s="38">
        <f t="shared" si="23"/>
        <v>264.03669432061156</v>
      </c>
      <c r="AB79" s="38">
        <f t="shared" si="24"/>
        <v>266.38556791499497</v>
      </c>
      <c r="AC79" s="38">
        <f t="shared" si="25"/>
        <v>270.04330425555713</v>
      </c>
      <c r="AD79" s="38">
        <f t="shared" si="26"/>
        <v>276.26764364078184</v>
      </c>
      <c r="AE79" s="38">
        <f t="shared" si="27"/>
        <v>283.35173403163179</v>
      </c>
      <c r="AF79" s="38">
        <f t="shared" si="28"/>
        <v>290.61747557787731</v>
      </c>
      <c r="AG79" s="38">
        <f t="shared" si="29"/>
        <v>297.31603751504753</v>
      </c>
      <c r="AH79" s="38">
        <f t="shared" si="30"/>
        <v>301.39847968172586</v>
      </c>
      <c r="AI79" s="39">
        <f t="shared" si="31"/>
        <v>304.07972416607043</v>
      </c>
    </row>
    <row r="80" spans="20:35" x14ac:dyDescent="0.25">
      <c r="T80" s="30"/>
      <c r="U80" s="33">
        <f t="shared" si="32"/>
        <v>231</v>
      </c>
      <c r="V80" s="34" t="str">
        <f t="shared" si="18"/>
        <v>33week+0day</v>
      </c>
      <c r="W80" s="35">
        <f t="shared" si="19"/>
        <v>-4.9069785325199606E-3</v>
      </c>
      <c r="X80" s="36">
        <f t="shared" si="20"/>
        <v>1.0375496384246344E-3</v>
      </c>
      <c r="Y80" s="36">
        <f t="shared" si="21"/>
        <v>5.652282066431721</v>
      </c>
      <c r="Z80" s="37">
        <f t="shared" si="22"/>
        <v>1.4123216124003355E-3</v>
      </c>
      <c r="AA80" s="38">
        <f t="shared" si="23"/>
        <v>265.49611615805856</v>
      </c>
      <c r="AB80" s="38">
        <f t="shared" si="24"/>
        <v>267.86069251314444</v>
      </c>
      <c r="AC80" s="38">
        <f t="shared" si="25"/>
        <v>271.54292917964403</v>
      </c>
      <c r="AD80" s="38">
        <f t="shared" si="26"/>
        <v>277.8090915979588</v>
      </c>
      <c r="AE80" s="38">
        <f t="shared" si="27"/>
        <v>284.94097866875325</v>
      </c>
      <c r="AF80" s="38">
        <f t="shared" si="28"/>
        <v>292.2559548274462</v>
      </c>
      <c r="AG80" s="38">
        <f t="shared" si="29"/>
        <v>299.00009390777882</v>
      </c>
      <c r="AH80" s="38">
        <f t="shared" si="30"/>
        <v>303.11039877836009</v>
      </c>
      <c r="AI80" s="39">
        <f t="shared" si="31"/>
        <v>305.80997756054188</v>
      </c>
    </row>
    <row r="81" spans="20:35" x14ac:dyDescent="0.25">
      <c r="T81" s="30"/>
      <c r="U81" s="33">
        <f t="shared" si="32"/>
        <v>232</v>
      </c>
      <c r="V81" s="34" t="str">
        <f t="shared" si="18"/>
        <v>33week+1day</v>
      </c>
      <c r="W81" s="35">
        <f t="shared" si="19"/>
        <v>-4.9400951658604662E-3</v>
      </c>
      <c r="X81" s="36">
        <f t="shared" si="20"/>
        <v>1.0371405670667358E-3</v>
      </c>
      <c r="Y81" s="36">
        <f t="shared" si="21"/>
        <v>5.6578577459191157</v>
      </c>
      <c r="Z81" s="37">
        <f t="shared" si="22"/>
        <v>1.4155849020190984E-3</v>
      </c>
      <c r="AA81" s="38">
        <f t="shared" si="23"/>
        <v>266.95878429351654</v>
      </c>
      <c r="AB81" s="38">
        <f t="shared" si="24"/>
        <v>269.33914499098631</v>
      </c>
      <c r="AC81" s="38">
        <f t="shared" si="25"/>
        <v>273.04601005709128</v>
      </c>
      <c r="AD81" s="38">
        <f t="shared" si="26"/>
        <v>279.35421630152655</v>
      </c>
      <c r="AE81" s="38">
        <f t="shared" si="27"/>
        <v>286.53415563328014</v>
      </c>
      <c r="AF81" s="38">
        <f t="shared" si="28"/>
        <v>293.89863318138919</v>
      </c>
      <c r="AG81" s="38">
        <f t="shared" si="29"/>
        <v>300.68859943168593</v>
      </c>
      <c r="AH81" s="38">
        <f t="shared" si="30"/>
        <v>304.82692126769922</v>
      </c>
      <c r="AI81" s="39">
        <f t="shared" si="31"/>
        <v>307.5449364281165</v>
      </c>
    </row>
    <row r="82" spans="20:35" x14ac:dyDescent="0.25">
      <c r="T82" s="30"/>
      <c r="U82" s="33">
        <f t="shared" si="32"/>
        <v>233</v>
      </c>
      <c r="V82" s="34" t="str">
        <f t="shared" si="18"/>
        <v>33week+2day</v>
      </c>
      <c r="W82" s="35">
        <f t="shared" si="19"/>
        <v>-4.9731103125692042E-3</v>
      </c>
      <c r="X82" s="36">
        <f t="shared" si="20"/>
        <v>1.0367327493167699E-3</v>
      </c>
      <c r="Y82" s="36">
        <f t="shared" si="21"/>
        <v>5.6634163386173686</v>
      </c>
      <c r="Z82" s="37">
        <f t="shared" si="22"/>
        <v>1.4188785823176565E-3</v>
      </c>
      <c r="AA82" s="38">
        <f t="shared" si="23"/>
        <v>268.42474556044209</v>
      </c>
      <c r="AB82" s="38">
        <f t="shared" si="24"/>
        <v>270.82097282481385</v>
      </c>
      <c r="AC82" s="38">
        <f t="shared" si="25"/>
        <v>274.55259537378458</v>
      </c>
      <c r="AD82" s="38">
        <f t="shared" si="26"/>
        <v>280.90306797916423</v>
      </c>
      <c r="AE82" s="38">
        <f t="shared" si="27"/>
        <v>288.13131717139885</v>
      </c>
      <c r="AF82" s="38">
        <f t="shared" si="28"/>
        <v>295.54556499569151</v>
      </c>
      <c r="AG82" s="38">
        <f t="shared" si="29"/>
        <v>302.38161042294888</v>
      </c>
      <c r="AH82" s="38">
        <f t="shared" si="30"/>
        <v>306.54810470911434</v>
      </c>
      <c r="AI82" s="39">
        <f t="shared" si="31"/>
        <v>309.2846591382218</v>
      </c>
    </row>
    <row r="83" spans="20:35" x14ac:dyDescent="0.25">
      <c r="T83" s="30"/>
      <c r="U83" s="33">
        <f t="shared" si="32"/>
        <v>234</v>
      </c>
      <c r="V83" s="34" t="str">
        <f t="shared" si="18"/>
        <v>33week+3day</v>
      </c>
      <c r="W83" s="35">
        <f t="shared" si="19"/>
        <v>-5.006025703748202E-3</v>
      </c>
      <c r="X83" s="36">
        <f t="shared" si="20"/>
        <v>1.0363261637913964E-3</v>
      </c>
      <c r="Y83" s="36">
        <f t="shared" si="21"/>
        <v>5.668958135983341</v>
      </c>
      <c r="Z83" s="37">
        <f t="shared" si="22"/>
        <v>1.4222024572528428E-3</v>
      </c>
      <c r="AA83" s="38">
        <f t="shared" si="23"/>
        <v>269.89404646024803</v>
      </c>
      <c r="AB83" s="38">
        <f t="shared" si="24"/>
        <v>272.30622315967514</v>
      </c>
      <c r="AC83" s="38">
        <f t="shared" si="25"/>
        <v>276.0627332857236</v>
      </c>
      <c r="AD83" s="38">
        <f t="shared" si="26"/>
        <v>282.45569653130093</v>
      </c>
      <c r="AE83" s="38">
        <f t="shared" si="27"/>
        <v>289.73251520554436</v>
      </c>
      <c r="AF83" s="38">
        <f t="shared" si="28"/>
        <v>297.19680430671883</v>
      </c>
      <c r="AG83" s="38">
        <f t="shared" si="29"/>
        <v>304.07918290241804</v>
      </c>
      <c r="AH83" s="38">
        <f t="shared" si="30"/>
        <v>308.27400634948879</v>
      </c>
      <c r="AI83" s="39">
        <f t="shared" si="31"/>
        <v>311.02920374975747</v>
      </c>
    </row>
    <row r="84" spans="20:35" x14ac:dyDescent="0.25">
      <c r="T84" s="30"/>
      <c r="U84" s="33">
        <f t="shared" si="32"/>
        <v>235</v>
      </c>
      <c r="V84" s="34" t="str">
        <f t="shared" si="18"/>
        <v>33week+4day</v>
      </c>
      <c r="W84" s="35">
        <f t="shared" si="19"/>
        <v>-5.0388430337460575E-3</v>
      </c>
      <c r="X84" s="36">
        <f t="shared" si="20"/>
        <v>1.0359207895612689E-3</v>
      </c>
      <c r="Y84" s="36">
        <f t="shared" si="21"/>
        <v>5.6744834232859089</v>
      </c>
      <c r="Z84" s="37">
        <f t="shared" si="22"/>
        <v>1.4255563365533244E-3</v>
      </c>
      <c r="AA84" s="38">
        <f t="shared" si="23"/>
        <v>271.36673317015828</v>
      </c>
      <c r="AB84" s="38">
        <f t="shared" si="24"/>
        <v>273.79494281726267</v>
      </c>
      <c r="AC84" s="38">
        <f t="shared" si="25"/>
        <v>277.57647162696782</v>
      </c>
      <c r="AD84" s="38">
        <f t="shared" si="26"/>
        <v>284.01215153916053</v>
      </c>
      <c r="AE84" s="38">
        <f t="shared" si="27"/>
        <v>291.33780134255272</v>
      </c>
      <c r="AF84" s="38">
        <f t="shared" si="28"/>
        <v>298.85240483947916</v>
      </c>
      <c r="AG84" s="38">
        <f t="shared" si="29"/>
        <v>305.78137258398112</v>
      </c>
      <c r="AH84" s="38">
        <f t="shared" si="30"/>
        <v>310.00468313164617</v>
      </c>
      <c r="AI84" s="39">
        <f t="shared" si="31"/>
        <v>312.77862801956212</v>
      </c>
    </row>
    <row r="85" spans="20:35" x14ac:dyDescent="0.25">
      <c r="T85" s="30"/>
      <c r="U85" s="33">
        <f t="shared" si="32"/>
        <v>236</v>
      </c>
      <c r="V85" s="34" t="str">
        <f t="shared" si="18"/>
        <v>33week+5day</v>
      </c>
      <c r="W85" s="35">
        <f t="shared" si="19"/>
        <v>-5.0715639610903751E-3</v>
      </c>
      <c r="X85" s="36">
        <f t="shared" si="20"/>
        <v>1.0355166061395177E-3</v>
      </c>
      <c r="Y85" s="36">
        <f t="shared" si="21"/>
        <v>5.679992479762948</v>
      </c>
      <c r="Z85" s="37">
        <f t="shared" si="22"/>
        <v>1.4289400355307685E-3</v>
      </c>
      <c r="AA85" s="38">
        <f t="shared" si="23"/>
        <v>272.84285155092545</v>
      </c>
      <c r="AB85" s="38">
        <f t="shared" si="24"/>
        <v>275.28717830366884</v>
      </c>
      <c r="AC85" s="38">
        <f t="shared" si="25"/>
        <v>279.0938579174495</v>
      </c>
      <c r="AD85" s="38">
        <f t="shared" si="26"/>
        <v>285.57248227266973</v>
      </c>
      <c r="AE85" s="38">
        <f t="shared" si="27"/>
        <v>292.94722688167695</v>
      </c>
      <c r="AF85" s="38">
        <f t="shared" si="28"/>
        <v>300.51242001574951</v>
      </c>
      <c r="AG85" s="38">
        <f t="shared" si="29"/>
        <v>307.48823488278992</v>
      </c>
      <c r="AH85" s="38">
        <f t="shared" si="30"/>
        <v>311.74019170264052</v>
      </c>
      <c r="AI85" s="39">
        <f t="shared" si="31"/>
        <v>314.53298941074502</v>
      </c>
    </row>
    <row r="86" spans="20:35" x14ac:dyDescent="0.25">
      <c r="T86" s="30"/>
      <c r="U86" s="33">
        <f t="shared" si="32"/>
        <v>237</v>
      </c>
      <c r="V86" s="34" t="str">
        <f t="shared" si="18"/>
        <v>33week+6day</v>
      </c>
      <c r="W86" s="35">
        <f t="shared" si="19"/>
        <v>-5.1041901093926926E-3</v>
      </c>
      <c r="X86" s="36">
        <f t="shared" si="20"/>
        <v>1.0351135934705729E-3</v>
      </c>
      <c r="Y86" s="36">
        <f t="shared" si="21"/>
        <v>5.6854855787736929</v>
      </c>
      <c r="Z86" s="37">
        <f t="shared" si="22"/>
        <v>1.4323533748979152E-3</v>
      </c>
      <c r="AA86" s="38">
        <f t="shared" si="23"/>
        <v>274.32244715441942</v>
      </c>
      <c r="AB86" s="38">
        <f t="shared" si="24"/>
        <v>276.78297581701105</v>
      </c>
      <c r="AC86" s="38">
        <f t="shared" si="25"/>
        <v>280.61493937065342</v>
      </c>
      <c r="AD86" s="38">
        <f t="shared" si="26"/>
        <v>287.13673769823305</v>
      </c>
      <c r="AE86" s="38">
        <f t="shared" si="27"/>
        <v>294.56084282247156</v>
      </c>
      <c r="AF86" s="38">
        <f t="shared" si="28"/>
        <v>302.17690296207167</v>
      </c>
      <c r="AG86" s="38">
        <f t="shared" si="29"/>
        <v>309.19982492335816</v>
      </c>
      <c r="AH86" s="38">
        <f t="shared" si="30"/>
        <v>313.48058842191318</v>
      </c>
      <c r="AI86" s="39">
        <f t="shared" si="31"/>
        <v>316.29234510088457</v>
      </c>
    </row>
    <row r="87" spans="20:35" x14ac:dyDescent="0.25">
      <c r="T87" s="30"/>
      <c r="U87" s="33">
        <f t="shared" si="32"/>
        <v>238</v>
      </c>
      <c r="V87" s="34" t="str">
        <f t="shared" si="18"/>
        <v>34week+0day</v>
      </c>
      <c r="W87" s="35">
        <f t="shared" si="19"/>
        <v>-5.1367230682268835E-3</v>
      </c>
      <c r="X87" s="36">
        <f t="shared" si="20"/>
        <v>1.0347117319193116E-3</v>
      </c>
      <c r="Y87" s="36">
        <f t="shared" si="21"/>
        <v>5.6909629879466284</v>
      </c>
      <c r="Z87" s="37">
        <f t="shared" si="22"/>
        <v>1.435796180593276E-3</v>
      </c>
      <c r="AA87" s="38">
        <f t="shared" si="23"/>
        <v>275.80556523108879</v>
      </c>
      <c r="AB87" s="38">
        <f t="shared" si="24"/>
        <v>278.2823812549268</v>
      </c>
      <c r="AC87" s="38">
        <f t="shared" si="25"/>
        <v>282.13976290117017</v>
      </c>
      <c r="AD87" s="38">
        <f t="shared" si="26"/>
        <v>288.70496648638027</v>
      </c>
      <c r="AE87" s="38">
        <f t="shared" si="27"/>
        <v>296.17869987254653</v>
      </c>
      <c r="AF87" s="38">
        <f t="shared" si="28"/>
        <v>303.84590651761539</v>
      </c>
      <c r="AG87" s="38">
        <f t="shared" si="29"/>
        <v>310.91619754752463</v>
      </c>
      <c r="AH87" s="38">
        <f t="shared" si="30"/>
        <v>315.22592936932091</v>
      </c>
      <c r="AI87" s="39">
        <f t="shared" si="31"/>
        <v>318.05675199009357</v>
      </c>
    </row>
    <row r="88" spans="20:35" x14ac:dyDescent="0.25">
      <c r="T88" s="30"/>
      <c r="U88" s="33">
        <f t="shared" si="32"/>
        <v>239</v>
      </c>
      <c r="V88" s="34" t="str">
        <f t="shared" si="18"/>
        <v>34week+1day</v>
      </c>
      <c r="W88" s="35">
        <f t="shared" si="19"/>
        <v>-5.1691643939818475E-3</v>
      </c>
      <c r="X88" s="36">
        <f t="shared" si="20"/>
        <v>1.0343110022605277E-3</v>
      </c>
      <c r="Y88" s="36">
        <f t="shared" si="21"/>
        <v>5.6964249693230569</v>
      </c>
      <c r="Z88" s="37">
        <f t="shared" si="22"/>
        <v>1.439268283612175E-3</v>
      </c>
      <c r="AA88" s="38">
        <f t="shared" si="23"/>
        <v>277.29225073729231</v>
      </c>
      <c r="AB88" s="38">
        <f t="shared" si="24"/>
        <v>279.7854402219433</v>
      </c>
      <c r="AC88" s="38">
        <f t="shared" si="25"/>
        <v>283.66837513211942</v>
      </c>
      <c r="AD88" s="38">
        <f t="shared" si="26"/>
        <v>290.27721701928459</v>
      </c>
      <c r="AE88" s="38">
        <f t="shared" si="27"/>
        <v>297.80084845519218</v>
      </c>
      <c r="AF88" s="38">
        <f t="shared" si="28"/>
        <v>305.51948324191267</v>
      </c>
      <c r="AG88" s="38">
        <f t="shared" si="29"/>
        <v>312.63740732228916</v>
      </c>
      <c r="AH88" s="38">
        <f t="shared" si="30"/>
        <v>316.97627035303049</v>
      </c>
      <c r="AI88" s="39">
        <f t="shared" si="31"/>
        <v>319.82626670895746</v>
      </c>
    </row>
    <row r="89" spans="20:35" x14ac:dyDescent="0.25">
      <c r="T89" s="30"/>
      <c r="U89" s="33">
        <f t="shared" si="32"/>
        <v>240</v>
      </c>
      <c r="V89" s="34" t="str">
        <f t="shared" si="18"/>
        <v>34week+2day</v>
      </c>
      <c r="W89" s="35">
        <f t="shared" si="19"/>
        <v>-5.2015156106894082E-3</v>
      </c>
      <c r="X89" s="36">
        <f t="shared" si="20"/>
        <v>1.0339113856687031E-3</v>
      </c>
      <c r="Y89" s="36">
        <f t="shared" si="21"/>
        <v>5.7018717794964804</v>
      </c>
      <c r="Z89" s="37">
        <f t="shared" si="22"/>
        <v>1.4427695198439049E-3</v>
      </c>
      <c r="AA89" s="38">
        <f t="shared" si="23"/>
        <v>278.78254834250538</v>
      </c>
      <c r="AB89" s="38">
        <f t="shared" si="24"/>
        <v>281.29219803671822</v>
      </c>
      <c r="AC89" s="38">
        <f t="shared" si="25"/>
        <v>285.20082240244608</v>
      </c>
      <c r="AD89" s="38">
        <f t="shared" si="26"/>
        <v>291.85353739815241</v>
      </c>
      <c r="AE89" s="38">
        <f t="shared" si="27"/>
        <v>299.42733871687523</v>
      </c>
      <c r="AF89" s="38">
        <f t="shared" si="28"/>
        <v>307.19768542246192</v>
      </c>
      <c r="AG89" s="38">
        <f t="shared" si="29"/>
        <v>314.36350854751737</v>
      </c>
      <c r="AH89" s="38">
        <f t="shared" si="30"/>
        <v>318.73166691728534</v>
      </c>
      <c r="AI89" s="39">
        <f t="shared" si="31"/>
        <v>321.60094562633918</v>
      </c>
    </row>
    <row r="90" spans="20:35" x14ac:dyDescent="0.25">
      <c r="T90" s="30"/>
      <c r="U90" s="33">
        <f t="shared" si="32"/>
        <v>241</v>
      </c>
      <c r="V90" s="34" t="str">
        <f t="shared" si="18"/>
        <v>34week+3day</v>
      </c>
      <c r="W90" s="35">
        <f t="shared" si="19"/>
        <v>-5.2337782108282166E-3</v>
      </c>
      <c r="X90" s="36">
        <f t="shared" si="20"/>
        <v>1.0335128637080793E-3</v>
      </c>
      <c r="Y90" s="36">
        <f t="shared" si="21"/>
        <v>5.7073036697479562</v>
      </c>
      <c r="Z90" s="37">
        <f t="shared" si="22"/>
        <v>1.4462997299147218E-3</v>
      </c>
      <c r="AA90" s="38">
        <f t="shared" si="23"/>
        <v>280.2765024364046</v>
      </c>
      <c r="AB90" s="38">
        <f t="shared" si="24"/>
        <v>282.80269973915995</v>
      </c>
      <c r="AC90" s="38">
        <f t="shared" si="25"/>
        <v>286.73715077409616</v>
      </c>
      <c r="AD90" s="38">
        <f t="shared" si="26"/>
        <v>293.433975450491</v>
      </c>
      <c r="AE90" s="38">
        <f t="shared" si="27"/>
        <v>301.05822053461299</v>
      </c>
      <c r="AF90" s="38">
        <f t="shared" si="28"/>
        <v>308.88056508221229</v>
      </c>
      <c r="AG90" s="38">
        <f t="shared" si="29"/>
        <v>316.09455526352298</v>
      </c>
      <c r="AH90" s="38">
        <f t="shared" si="30"/>
        <v>320.49217435004988</v>
      </c>
      <c r="AI90" s="39">
        <f t="shared" si="31"/>
        <v>323.38084485706469</v>
      </c>
    </row>
    <row r="91" spans="20:35" x14ac:dyDescent="0.25">
      <c r="T91" s="30"/>
      <c r="U91" s="33">
        <f t="shared" si="32"/>
        <v>242</v>
      </c>
      <c r="V91" s="34" t="str">
        <f t="shared" si="18"/>
        <v>34week+4day</v>
      </c>
      <c r="W91" s="35">
        <f t="shared" si="19"/>
        <v>-5.2659536561044228E-3</v>
      </c>
      <c r="X91" s="36">
        <f t="shared" si="20"/>
        <v>1.0331154183230128E-3</v>
      </c>
      <c r="Y91" s="36">
        <f t="shared" si="21"/>
        <v>5.7127208861775287</v>
      </c>
      <c r="Z91" s="37">
        <f t="shared" si="22"/>
        <v>1.4498587590364717E-3</v>
      </c>
      <c r="AA91" s="38">
        <f t="shared" si="23"/>
        <v>281.77415713582775</v>
      </c>
      <c r="AB91" s="38">
        <f t="shared" si="24"/>
        <v>284.31699009742175</v>
      </c>
      <c r="AC91" s="38">
        <f t="shared" si="25"/>
        <v>288.27740603906443</v>
      </c>
      <c r="AD91" s="38">
        <f t="shared" si="26"/>
        <v>295.01857873725123</v>
      </c>
      <c r="AE91" s="38">
        <f t="shared" si="27"/>
        <v>302.69354352321943</v>
      </c>
      <c r="AF91" s="38">
        <f t="shared" si="28"/>
        <v>310.56817398691538</v>
      </c>
      <c r="AG91" s="38">
        <f t="shared" si="29"/>
        <v>317.83060125852268</v>
      </c>
      <c r="AH91" s="38">
        <f t="shared" si="30"/>
        <v>322.25784769052387</v>
      </c>
      <c r="AI91" s="39">
        <f t="shared" si="31"/>
        <v>325.16602026947618</v>
      </c>
    </row>
    <row r="92" spans="20:35" x14ac:dyDescent="0.25">
      <c r="T92" s="30"/>
      <c r="U92" s="33">
        <f t="shared" si="32"/>
        <v>243</v>
      </c>
      <c r="V92" s="34" t="str">
        <f t="shared" si="18"/>
        <v>34week+5day</v>
      </c>
      <c r="W92" s="35">
        <f t="shared" si="19"/>
        <v>-5.2980433782099422E-3</v>
      </c>
      <c r="X92" s="36">
        <f t="shared" si="20"/>
        <v>1.0327190318286091E-3</v>
      </c>
      <c r="Y92" s="36">
        <f t="shared" si="21"/>
        <v>5.7181236698319013</v>
      </c>
      <c r="Z92" s="37">
        <f t="shared" si="22"/>
        <v>1.4534464568606116E-3</v>
      </c>
      <c r="AA92" s="38">
        <f t="shared" si="23"/>
        <v>283.27555629161799</v>
      </c>
      <c r="AB92" s="38">
        <f t="shared" si="24"/>
        <v>285.83511361478213</v>
      </c>
      <c r="AC92" s="38">
        <f t="shared" si="25"/>
        <v>289.82163372632903</v>
      </c>
      <c r="AD92" s="38">
        <f t="shared" si="26"/>
        <v>296.60739455985089</v>
      </c>
      <c r="AE92" s="38">
        <f t="shared" si="27"/>
        <v>304.33335704243552</v>
      </c>
      <c r="AF92" s="38">
        <f t="shared" si="28"/>
        <v>312.26056365236536</v>
      </c>
      <c r="AG92" s="38">
        <f t="shared" si="29"/>
        <v>319.57170007597176</v>
      </c>
      <c r="AH92" s="38">
        <f t="shared" si="30"/>
        <v>324.02874173653913</v>
      </c>
      <c r="AI92" s="39">
        <f t="shared" si="31"/>
        <v>326.95652749287041</v>
      </c>
    </row>
    <row r="93" spans="20:35" x14ac:dyDescent="0.25">
      <c r="T93" s="30"/>
      <c r="U93" s="33">
        <f t="shared" si="32"/>
        <v>244</v>
      </c>
      <c r="V93" s="34" t="str">
        <f t="shared" si="18"/>
        <v>34week+6day</v>
      </c>
      <c r="W93" s="35">
        <f t="shared" si="19"/>
        <v>-5.330048779558976E-3</v>
      </c>
      <c r="X93" s="36">
        <f t="shared" si="20"/>
        <v>1.0323236869016256E-3</v>
      </c>
      <c r="Y93" s="36">
        <f t="shared" si="21"/>
        <v>5.7235122568284353</v>
      </c>
      <c r="Z93" s="37">
        <f t="shared" si="22"/>
        <v>1.457062677337413E-3</v>
      </c>
      <c r="AA93" s="38">
        <f t="shared" si="23"/>
        <v>284.78074349534398</v>
      </c>
      <c r="AB93" s="38">
        <f t="shared" si="24"/>
        <v>287.35711453639823</v>
      </c>
      <c r="AC93" s="38">
        <f t="shared" si="25"/>
        <v>291.36987910865975</v>
      </c>
      <c r="AD93" s="38">
        <f t="shared" si="26"/>
        <v>298.2004699670768</v>
      </c>
      <c r="AE93" s="38">
        <f t="shared" si="27"/>
        <v>305.97771020393401</v>
      </c>
      <c r="AF93" s="38">
        <f t="shared" si="28"/>
        <v>313.95778535150907</v>
      </c>
      <c r="AG93" s="38">
        <f t="shared" si="29"/>
        <v>321.31790502177586</v>
      </c>
      <c r="AH93" s="38">
        <f t="shared" si="30"/>
        <v>325.80491105183313</v>
      </c>
      <c r="AI93" s="39">
        <f t="shared" si="31"/>
        <v>328.75242192481079</v>
      </c>
    </row>
    <row r="94" spans="20:35" x14ac:dyDescent="0.25">
      <c r="T94" s="30"/>
      <c r="U94" s="33">
        <f t="shared" si="32"/>
        <v>245</v>
      </c>
      <c r="V94" s="34" t="str">
        <f t="shared" si="18"/>
        <v>35week+0day</v>
      </c>
      <c r="W94" s="35">
        <f t="shared" si="19"/>
        <v>-5.3619712340035632E-3</v>
      </c>
      <c r="X94" s="36">
        <f t="shared" si="20"/>
        <v>1.031929366571632E-3</v>
      </c>
      <c r="Y94" s="36">
        <f t="shared" si="21"/>
        <v>5.7288868784756266</v>
      </c>
      <c r="Z94" s="37">
        <f t="shared" si="22"/>
        <v>1.4607072785801502E-3</v>
      </c>
      <c r="AA94" s="38">
        <f t="shared" si="23"/>
        <v>286.28976208591081</v>
      </c>
      <c r="AB94" s="38">
        <f t="shared" si="24"/>
        <v>288.88303685595133</v>
      </c>
      <c r="AC94" s="38">
        <f t="shared" si="25"/>
        <v>292.92218720931453</v>
      </c>
      <c r="AD94" s="38">
        <f t="shared" si="26"/>
        <v>299.79785176187175</v>
      </c>
      <c r="AE94" s="38">
        <f t="shared" si="27"/>
        <v>307.62665187821068</v>
      </c>
      <c r="AF94" s="38">
        <f t="shared" si="28"/>
        <v>315.65989012144541</v>
      </c>
      <c r="AG94" s="38">
        <f t="shared" si="29"/>
        <v>323.06926917138827</v>
      </c>
      <c r="AH94" s="38">
        <f t="shared" si="30"/>
        <v>327.5864099732039</v>
      </c>
      <c r="AI94" s="39">
        <f t="shared" si="31"/>
        <v>330.55375873832224</v>
      </c>
    </row>
    <row r="95" spans="20:35" x14ac:dyDescent="0.25">
      <c r="T95" s="30"/>
      <c r="U95" s="33">
        <f t="shared" si="32"/>
        <v>246</v>
      </c>
      <c r="V95" s="34" t="str">
        <f t="shared" si="18"/>
        <v>35week+1day</v>
      </c>
      <c r="W95" s="35">
        <f t="shared" si="19"/>
        <v>-5.3938120875287911E-3</v>
      </c>
      <c r="X95" s="36">
        <f t="shared" si="20"/>
        <v>1.0315360542124232E-3</v>
      </c>
      <c r="Y95" s="36">
        <f t="shared" si="21"/>
        <v>5.7342477613901535</v>
      </c>
      <c r="Z95" s="37">
        <f t="shared" si="22"/>
        <v>1.4643801227340668E-3</v>
      </c>
      <c r="AA95" s="38">
        <f t="shared" si="23"/>
        <v>287.80265515604987</v>
      </c>
      <c r="AB95" s="38">
        <f t="shared" si="24"/>
        <v>290.4129243221708</v>
      </c>
      <c r="AC95" s="38">
        <f t="shared" si="25"/>
        <v>294.47860280862</v>
      </c>
      <c r="AD95" s="38">
        <f t="shared" si="26"/>
        <v>301.39958650800469</v>
      </c>
      <c r="AE95" s="38">
        <f t="shared" si="27"/>
        <v>309.28023070135748</v>
      </c>
      <c r="AF95" s="38">
        <f t="shared" si="28"/>
        <v>317.36692877030367</v>
      </c>
      <c r="AG95" s="38">
        <f t="shared" si="29"/>
        <v>324.82584537678645</v>
      </c>
      <c r="AH95" s="38">
        <f t="shared" si="30"/>
        <v>329.37329261755048</v>
      </c>
      <c r="AI95" s="39">
        <f t="shared" si="31"/>
        <v>332.36059288897133</v>
      </c>
    </row>
    <row r="96" spans="20:35" x14ac:dyDescent="0.25">
      <c r="T96" s="30"/>
      <c r="U96" s="33">
        <f t="shared" si="32"/>
        <v>247</v>
      </c>
      <c r="V96" s="34" t="str">
        <f t="shared" si="18"/>
        <v>35week+2day</v>
      </c>
      <c r="W96" s="35">
        <f t="shared" si="19"/>
        <v>-5.4255726589283494E-3</v>
      </c>
      <c r="X96" s="36">
        <f t="shared" si="20"/>
        <v>1.0311437335336735E-3</v>
      </c>
      <c r="Y96" s="36">
        <f t="shared" si="21"/>
        <v>5.739595127610615</v>
      </c>
      <c r="Z96" s="37">
        <f t="shared" si="22"/>
        <v>1.4680810758499496E-3</v>
      </c>
      <c r="AA96" s="38">
        <f t="shared" si="23"/>
        <v>289.31946555870036</v>
      </c>
      <c r="AB96" s="38">
        <f t="shared" si="24"/>
        <v>291.94682044525058</v>
      </c>
      <c r="AC96" s="38">
        <f t="shared" si="25"/>
        <v>296.03917045043681</v>
      </c>
      <c r="AD96" s="38">
        <f t="shared" si="26"/>
        <v>303.00572053662705</v>
      </c>
      <c r="AE96" s="38">
        <f t="shared" si="27"/>
        <v>310.93849508172178</v>
      </c>
      <c r="AF96" s="38">
        <f t="shared" si="28"/>
        <v>319.07895188400909</v>
      </c>
      <c r="AG96" s="38">
        <f t="shared" si="29"/>
        <v>326.58768627333609</v>
      </c>
      <c r="AH96" s="38">
        <f t="shared" si="30"/>
        <v>331.16561288879342</v>
      </c>
      <c r="AI96" s="39">
        <f t="shared" si="31"/>
        <v>334.17297912182778</v>
      </c>
    </row>
    <row r="97" spans="20:35" x14ac:dyDescent="0.25">
      <c r="T97" s="30"/>
      <c r="U97" s="33">
        <f t="shared" si="32"/>
        <v>248</v>
      </c>
      <c r="V97" s="34" t="str">
        <f t="shared" si="18"/>
        <v>35week+3day</v>
      </c>
      <c r="W97" s="35">
        <f t="shared" si="19"/>
        <v>-5.4572542404610685E-3</v>
      </c>
      <c r="X97" s="36">
        <f t="shared" si="20"/>
        <v>1.0307523885728282E-3</v>
      </c>
      <c r="Y97" s="36">
        <f t="shared" si="21"/>
        <v>5.7449291947080736</v>
      </c>
      <c r="Z97" s="37">
        <f t="shared" si="22"/>
        <v>1.4718100077621128E-3</v>
      </c>
      <c r="AA97" s="38">
        <f t="shared" si="23"/>
        <v>290.84023591328054</v>
      </c>
      <c r="AB97" s="38">
        <f t="shared" si="24"/>
        <v>293.48476850315217</v>
      </c>
      <c r="AC97" s="38">
        <f t="shared" si="25"/>
        <v>297.60393444851815</v>
      </c>
      <c r="AD97" s="38">
        <f t="shared" si="26"/>
        <v>304.61629995272096</v>
      </c>
      <c r="AE97" s="38">
        <f t="shared" si="27"/>
        <v>312.60149320645633</v>
      </c>
      <c r="AF97" s="38">
        <f t="shared" si="28"/>
        <v>320.79600983293767</v>
      </c>
      <c r="AG97" s="38">
        <f t="shared" si="29"/>
        <v>328.35484428654445</v>
      </c>
      <c r="AH97" s="38">
        <f t="shared" si="30"/>
        <v>332.96342448469039</v>
      </c>
      <c r="AI97" s="39">
        <f t="shared" si="31"/>
        <v>335.99097197831702</v>
      </c>
    </row>
    <row r="98" spans="20:35" x14ac:dyDescent="0.25">
      <c r="T98" s="30"/>
      <c r="U98" s="33">
        <f t="shared" si="32"/>
        <v>249</v>
      </c>
      <c r="V98" s="34" t="str">
        <f t="shared" si="18"/>
        <v>35week+4day</v>
      </c>
      <c r="W98" s="35">
        <f t="shared" si="19"/>
        <v>-5.4888580984890122E-3</v>
      </c>
      <c r="X98" s="36">
        <f t="shared" si="20"/>
        <v>1.030362003687221E-3</v>
      </c>
      <c r="Y98" s="36">
        <f t="shared" si="21"/>
        <v>5.7502501758934841</v>
      </c>
      <c r="Z98" s="37">
        <f t="shared" si="22"/>
        <v>1.4755667919706338E-3</v>
      </c>
      <c r="AA98" s="38">
        <f t="shared" si="23"/>
        <v>292.36500861184669</v>
      </c>
      <c r="AB98" s="38">
        <f t="shared" si="24"/>
        <v>295.02681154779862</v>
      </c>
      <c r="AC98" s="38">
        <f t="shared" si="25"/>
        <v>299.17293889275447</v>
      </c>
      <c r="AD98" s="38">
        <f t="shared" si="26"/>
        <v>306.23137064143134</v>
      </c>
      <c r="AE98" s="38">
        <f t="shared" si="27"/>
        <v>314.26927304795453</v>
      </c>
      <c r="AF98" s="38">
        <f t="shared" si="28"/>
        <v>322.51815277845816</v>
      </c>
      <c r="AG98" s="38">
        <f t="shared" si="29"/>
        <v>330.12737163869787</v>
      </c>
      <c r="AH98" s="38">
        <f t="shared" si="30"/>
        <v>334.76678090353295</v>
      </c>
      <c r="AI98" s="39">
        <f t="shared" si="31"/>
        <v>337.81462580295869</v>
      </c>
    </row>
    <row r="99" spans="20:35" x14ac:dyDescent="0.25">
      <c r="T99" s="30"/>
      <c r="U99" s="33">
        <f t="shared" si="32"/>
        <v>250</v>
      </c>
      <c r="V99" s="34" t="str">
        <f t="shared" si="18"/>
        <v>35week+5day</v>
      </c>
      <c r="W99" s="35">
        <f t="shared" si="19"/>
        <v>-5.5203854740977637E-3</v>
      </c>
      <c r="X99" s="36">
        <f t="shared" si="20"/>
        <v>1.0299725635464119E-3</v>
      </c>
      <c r="Y99" s="36">
        <f t="shared" si="21"/>
        <v>5.7555582801221243</v>
      </c>
      <c r="Z99" s="37">
        <f t="shared" si="22"/>
        <v>1.4793513055276738E-3</v>
      </c>
      <c r="AA99" s="38">
        <f t="shared" si="23"/>
        <v>293.89382582514696</v>
      </c>
      <c r="AB99" s="38">
        <f t="shared" si="24"/>
        <v>296.57299241116067</v>
      </c>
      <c r="AC99" s="38">
        <f t="shared" si="25"/>
        <v>300.74622765531251</v>
      </c>
      <c r="AD99" s="38">
        <f t="shared" si="26"/>
        <v>307.8509782742953</v>
      </c>
      <c r="AE99" s="38">
        <f t="shared" si="27"/>
        <v>315.94188237017943</v>
      </c>
      <c r="AF99" s="38">
        <f t="shared" si="28"/>
        <v>324.24543067936361</v>
      </c>
      <c r="AG99" s="38">
        <f t="shared" si="29"/>
        <v>331.90532035539246</v>
      </c>
      <c r="AH99" s="38">
        <f t="shared" si="30"/>
        <v>336.57573545073717</v>
      </c>
      <c r="AI99" s="39">
        <f t="shared" si="31"/>
        <v>339.64399474999544</v>
      </c>
    </row>
    <row r="100" spans="20:35" x14ac:dyDescent="0.25">
      <c r="T100" s="30"/>
      <c r="U100" s="33">
        <f t="shared" si="32"/>
        <v>251</v>
      </c>
      <c r="V100" s="34" t="str">
        <f t="shared" si="18"/>
        <v>35week+6day</v>
      </c>
      <c r="W100" s="35">
        <f t="shared" si="19"/>
        <v>-5.5518375836994286E-3</v>
      </c>
      <c r="X100" s="36">
        <f t="shared" si="20"/>
        <v>1.0295840531247386E-3</v>
      </c>
      <c r="Y100" s="36">
        <f t="shared" si="21"/>
        <v>5.7608537121951304</v>
      </c>
      <c r="Z100" s="37">
        <f t="shared" si="22"/>
        <v>1.4831634289277221E-3</v>
      </c>
      <c r="AA100" s="38">
        <f t="shared" si="23"/>
        <v>295.42672950857332</v>
      </c>
      <c r="AB100" s="38">
        <f t="shared" si="24"/>
        <v>298.12335371124209</v>
      </c>
      <c r="AC100" s="38">
        <f t="shared" si="25"/>
        <v>302.32384439667044</v>
      </c>
      <c r="AD100" s="38">
        <f t="shared" si="26"/>
        <v>309.47516831536478</v>
      </c>
      <c r="AE100" s="38">
        <f t="shared" si="27"/>
        <v>317.61936873488884</v>
      </c>
      <c r="AF100" s="38">
        <f t="shared" si="28"/>
        <v>325.97789329820262</v>
      </c>
      <c r="AG100" s="38">
        <f t="shared" si="29"/>
        <v>333.68874227196187</v>
      </c>
      <c r="AH100" s="38">
        <f t="shared" si="30"/>
        <v>338.39034124532947</v>
      </c>
      <c r="AI100" s="39">
        <f t="shared" si="31"/>
        <v>341.47913278991791</v>
      </c>
    </row>
    <row r="101" spans="20:35" x14ac:dyDescent="0.25">
      <c r="T101" s="30"/>
      <c r="U101" s="33">
        <f t="shared" si="32"/>
        <v>252</v>
      </c>
      <c r="V101" s="34" t="str">
        <f t="shared" si="18"/>
        <v>36week+0day</v>
      </c>
      <c r="W101" s="35">
        <f t="shared" si="19"/>
        <v>-5.5832156196189402E-3</v>
      </c>
      <c r="X101" s="36">
        <f t="shared" si="20"/>
        <v>1.0291964576940736E-3</v>
      </c>
      <c r="Y101" s="36">
        <f t="shared" si="21"/>
        <v>5.7661366728581998</v>
      </c>
      <c r="Z101" s="37">
        <f t="shared" si="22"/>
        <v>1.4870030460016237E-3</v>
      </c>
      <c r="AA101" s="38">
        <f t="shared" si="23"/>
        <v>296.96376140800317</v>
      </c>
      <c r="AB101" s="38">
        <f t="shared" si="24"/>
        <v>299.67793785795538</v>
      </c>
      <c r="AC101" s="38">
        <f t="shared" si="25"/>
        <v>303.9058325715468</v>
      </c>
      <c r="AD101" s="38">
        <f t="shared" si="26"/>
        <v>311.10398602722285</v>
      </c>
      <c r="AE101" s="38">
        <f t="shared" si="27"/>
        <v>319.30177950775078</v>
      </c>
      <c r="AF101" s="38">
        <f t="shared" si="28"/>
        <v>327.7155902074972</v>
      </c>
      <c r="AG101" s="38">
        <f t="shared" si="29"/>
        <v>335.47768903979141</v>
      </c>
      <c r="AH101" s="38">
        <f t="shared" si="30"/>
        <v>340.21065122632211</v>
      </c>
      <c r="AI101" s="39">
        <f t="shared" si="31"/>
        <v>343.32009371588146</v>
      </c>
    </row>
    <row r="102" spans="20:35" x14ac:dyDescent="0.25">
      <c r="T102" s="30"/>
      <c r="U102" s="33" t="str">
        <f t="shared" si="32"/>
        <v/>
      </c>
      <c r="V102" s="34" t="str">
        <f t="shared" si="18"/>
        <v/>
      </c>
      <c r="W102" s="35" t="str">
        <f t="shared" si="19"/>
        <v/>
      </c>
      <c r="X102" s="36" t="str">
        <f t="shared" si="20"/>
        <v/>
      </c>
      <c r="Y102" s="36" t="str">
        <f t="shared" si="21"/>
        <v/>
      </c>
      <c r="Z102" s="37" t="str">
        <f t="shared" si="22"/>
        <v/>
      </c>
      <c r="AA102" s="38" t="str">
        <f t="shared" si="23"/>
        <v/>
      </c>
      <c r="AB102" s="38" t="str">
        <f t="shared" si="24"/>
        <v/>
      </c>
      <c r="AC102" s="38" t="str">
        <f t="shared" si="25"/>
        <v/>
      </c>
      <c r="AD102" s="38" t="str">
        <f t="shared" si="26"/>
        <v/>
      </c>
      <c r="AE102" s="38" t="str">
        <f t="shared" si="27"/>
        <v/>
      </c>
      <c r="AF102" s="38" t="str">
        <f t="shared" si="28"/>
        <v/>
      </c>
      <c r="AG102" s="38" t="str">
        <f t="shared" si="29"/>
        <v/>
      </c>
      <c r="AH102" s="38" t="str">
        <f t="shared" si="30"/>
        <v/>
      </c>
      <c r="AI102" s="39" t="str">
        <f t="shared" si="31"/>
        <v/>
      </c>
    </row>
    <row r="103" spans="20:35" x14ac:dyDescent="0.25">
      <c r="T103" s="30"/>
      <c r="U103" s="33" t="str">
        <f t="shared" si="32"/>
        <v/>
      </c>
      <c r="V103" s="34" t="str">
        <f t="shared" si="18"/>
        <v/>
      </c>
      <c r="W103" s="35" t="str">
        <f t="shared" si="19"/>
        <v/>
      </c>
      <c r="X103" s="36" t="str">
        <f t="shared" si="20"/>
        <v/>
      </c>
      <c r="Y103" s="36" t="str">
        <f t="shared" si="21"/>
        <v/>
      </c>
      <c r="Z103" s="37" t="str">
        <f t="shared" si="22"/>
        <v/>
      </c>
      <c r="AA103" s="38" t="str">
        <f t="shared" si="23"/>
        <v/>
      </c>
      <c r="AB103" s="38" t="str">
        <f t="shared" si="24"/>
        <v/>
      </c>
      <c r="AC103" s="38" t="str">
        <f t="shared" si="25"/>
        <v/>
      </c>
      <c r="AD103" s="38" t="str">
        <f t="shared" si="26"/>
        <v/>
      </c>
      <c r="AE103" s="38" t="str">
        <f t="shared" si="27"/>
        <v/>
      </c>
      <c r="AF103" s="38" t="str">
        <f t="shared" si="28"/>
        <v/>
      </c>
      <c r="AG103" s="38" t="str">
        <f t="shared" si="29"/>
        <v/>
      </c>
      <c r="AH103" s="38" t="str">
        <f t="shared" si="30"/>
        <v/>
      </c>
      <c r="AI103" s="39" t="str">
        <f t="shared" si="31"/>
        <v/>
      </c>
    </row>
    <row r="104" spans="20:35" x14ac:dyDescent="0.25">
      <c r="T104" s="30"/>
      <c r="U104" s="33" t="str">
        <f t="shared" si="32"/>
        <v/>
      </c>
      <c r="V104" s="34" t="str">
        <f t="shared" si="18"/>
        <v/>
      </c>
      <c r="W104" s="35" t="str">
        <f t="shared" si="19"/>
        <v/>
      </c>
      <c r="X104" s="36" t="str">
        <f t="shared" si="20"/>
        <v/>
      </c>
      <c r="Y104" s="36" t="str">
        <f t="shared" si="21"/>
        <v/>
      </c>
      <c r="Z104" s="37" t="str">
        <f t="shared" si="22"/>
        <v/>
      </c>
      <c r="AA104" s="38" t="str">
        <f t="shared" si="23"/>
        <v/>
      </c>
      <c r="AB104" s="38" t="str">
        <f t="shared" si="24"/>
        <v/>
      </c>
      <c r="AC104" s="38" t="str">
        <f t="shared" si="25"/>
        <v/>
      </c>
      <c r="AD104" s="38" t="str">
        <f t="shared" si="26"/>
        <v/>
      </c>
      <c r="AE104" s="38" t="str">
        <f t="shared" si="27"/>
        <v/>
      </c>
      <c r="AF104" s="38" t="str">
        <f t="shared" si="28"/>
        <v/>
      </c>
      <c r="AG104" s="38" t="str">
        <f t="shared" si="29"/>
        <v/>
      </c>
      <c r="AH104" s="38" t="str">
        <f t="shared" si="30"/>
        <v/>
      </c>
      <c r="AI104" s="39" t="str">
        <f t="shared" si="31"/>
        <v/>
      </c>
    </row>
    <row r="105" spans="20:35" x14ac:dyDescent="0.25">
      <c r="T105" s="30"/>
      <c r="U105" s="33" t="str">
        <f t="shared" si="32"/>
        <v/>
      </c>
      <c r="V105" s="34" t="str">
        <f t="shared" si="18"/>
        <v/>
      </c>
      <c r="W105" s="35" t="str">
        <f t="shared" si="19"/>
        <v/>
      </c>
      <c r="X105" s="36" t="str">
        <f t="shared" si="20"/>
        <v/>
      </c>
      <c r="Y105" s="36" t="str">
        <f t="shared" si="21"/>
        <v/>
      </c>
      <c r="Z105" s="37" t="str">
        <f t="shared" si="22"/>
        <v/>
      </c>
      <c r="AA105" s="38" t="str">
        <f t="shared" si="23"/>
        <v/>
      </c>
      <c r="AB105" s="38" t="str">
        <f t="shared" si="24"/>
        <v/>
      </c>
      <c r="AC105" s="38" t="str">
        <f t="shared" si="25"/>
        <v/>
      </c>
      <c r="AD105" s="38" t="str">
        <f t="shared" si="26"/>
        <v/>
      </c>
      <c r="AE105" s="38" t="str">
        <f t="shared" si="27"/>
        <v/>
      </c>
      <c r="AF105" s="38" t="str">
        <f t="shared" si="28"/>
        <v/>
      </c>
      <c r="AG105" s="38" t="str">
        <f t="shared" si="29"/>
        <v/>
      </c>
      <c r="AH105" s="38" t="str">
        <f t="shared" si="30"/>
        <v/>
      </c>
      <c r="AI105" s="39" t="str">
        <f t="shared" si="31"/>
        <v/>
      </c>
    </row>
    <row r="106" spans="20:35" x14ac:dyDescent="0.25">
      <c r="T106" s="30"/>
      <c r="U106" s="33" t="str">
        <f t="shared" si="32"/>
        <v/>
      </c>
      <c r="V106" s="34" t="str">
        <f t="shared" si="18"/>
        <v/>
      </c>
      <c r="W106" s="35" t="str">
        <f t="shared" si="19"/>
        <v/>
      </c>
      <c r="X106" s="36" t="str">
        <f t="shared" si="20"/>
        <v/>
      </c>
      <c r="Y106" s="36" t="str">
        <f t="shared" si="21"/>
        <v/>
      </c>
      <c r="Z106" s="37" t="str">
        <f t="shared" si="22"/>
        <v/>
      </c>
      <c r="AA106" s="38" t="str">
        <f t="shared" si="23"/>
        <v/>
      </c>
      <c r="AB106" s="38" t="str">
        <f t="shared" si="24"/>
        <v/>
      </c>
      <c r="AC106" s="38" t="str">
        <f t="shared" si="25"/>
        <v/>
      </c>
      <c r="AD106" s="38" t="str">
        <f t="shared" si="26"/>
        <v/>
      </c>
      <c r="AE106" s="38" t="str">
        <f t="shared" si="27"/>
        <v/>
      </c>
      <c r="AF106" s="38" t="str">
        <f t="shared" si="28"/>
        <v/>
      </c>
      <c r="AG106" s="38" t="str">
        <f t="shared" si="29"/>
        <v/>
      </c>
      <c r="AH106" s="38" t="str">
        <f t="shared" si="30"/>
        <v/>
      </c>
      <c r="AI106" s="39" t="str">
        <f t="shared" si="31"/>
        <v/>
      </c>
    </row>
    <row r="107" spans="20:35" x14ac:dyDescent="0.25">
      <c r="T107" s="30"/>
      <c r="U107" s="33" t="str">
        <f t="shared" si="32"/>
        <v/>
      </c>
      <c r="V107" s="34" t="str">
        <f t="shared" si="18"/>
        <v/>
      </c>
      <c r="W107" s="35" t="str">
        <f t="shared" si="19"/>
        <v/>
      </c>
      <c r="X107" s="36" t="str">
        <f t="shared" si="20"/>
        <v/>
      </c>
      <c r="Y107" s="36" t="str">
        <f t="shared" si="21"/>
        <v/>
      </c>
      <c r="Z107" s="37" t="str">
        <f t="shared" si="22"/>
        <v/>
      </c>
      <c r="AA107" s="38" t="str">
        <f t="shared" si="23"/>
        <v/>
      </c>
      <c r="AB107" s="38" t="str">
        <f t="shared" si="24"/>
        <v/>
      </c>
      <c r="AC107" s="38" t="str">
        <f t="shared" si="25"/>
        <v/>
      </c>
      <c r="AD107" s="38" t="str">
        <f t="shared" si="26"/>
        <v/>
      </c>
      <c r="AE107" s="38" t="str">
        <f t="shared" si="27"/>
        <v/>
      </c>
      <c r="AF107" s="38" t="str">
        <f t="shared" si="28"/>
        <v/>
      </c>
      <c r="AG107" s="38" t="str">
        <f t="shared" si="29"/>
        <v/>
      </c>
      <c r="AH107" s="38" t="str">
        <f t="shared" si="30"/>
        <v/>
      </c>
      <c r="AI107" s="39" t="str">
        <f t="shared" si="31"/>
        <v/>
      </c>
    </row>
    <row r="108" spans="20:35" x14ac:dyDescent="0.25">
      <c r="T108" s="30"/>
      <c r="U108" s="33" t="str">
        <f t="shared" si="32"/>
        <v/>
      </c>
      <c r="V108" s="34" t="str">
        <f t="shared" si="18"/>
        <v/>
      </c>
      <c r="W108" s="35" t="str">
        <f t="shared" si="19"/>
        <v/>
      </c>
      <c r="X108" s="36" t="str">
        <f t="shared" si="20"/>
        <v/>
      </c>
      <c r="Y108" s="36" t="str">
        <f t="shared" si="21"/>
        <v/>
      </c>
      <c r="Z108" s="37" t="str">
        <f t="shared" si="22"/>
        <v/>
      </c>
      <c r="AA108" s="38" t="str">
        <f t="shared" si="23"/>
        <v/>
      </c>
      <c r="AB108" s="38" t="str">
        <f t="shared" si="24"/>
        <v/>
      </c>
      <c r="AC108" s="38" t="str">
        <f t="shared" si="25"/>
        <v/>
      </c>
      <c r="AD108" s="38" t="str">
        <f t="shared" si="26"/>
        <v/>
      </c>
      <c r="AE108" s="38" t="str">
        <f t="shared" si="27"/>
        <v/>
      </c>
      <c r="AF108" s="38" t="str">
        <f t="shared" si="28"/>
        <v/>
      </c>
      <c r="AG108" s="38" t="str">
        <f t="shared" si="29"/>
        <v/>
      </c>
      <c r="AH108" s="38" t="str">
        <f t="shared" si="30"/>
        <v/>
      </c>
      <c r="AI108" s="39" t="str">
        <f t="shared" si="31"/>
        <v/>
      </c>
    </row>
    <row r="109" spans="20:35" x14ac:dyDescent="0.25">
      <c r="T109" s="30"/>
      <c r="U109" s="33" t="str">
        <f t="shared" si="32"/>
        <v/>
      </c>
      <c r="V109" s="34" t="str">
        <f t="shared" si="18"/>
        <v/>
      </c>
      <c r="W109" s="35" t="str">
        <f t="shared" si="19"/>
        <v/>
      </c>
      <c r="X109" s="36" t="str">
        <f t="shared" si="20"/>
        <v/>
      </c>
      <c r="Y109" s="36" t="str">
        <f t="shared" si="21"/>
        <v/>
      </c>
      <c r="Z109" s="37" t="str">
        <f t="shared" si="22"/>
        <v/>
      </c>
      <c r="AA109" s="38" t="str">
        <f t="shared" si="23"/>
        <v/>
      </c>
      <c r="AB109" s="38" t="str">
        <f t="shared" si="24"/>
        <v/>
      </c>
      <c r="AC109" s="38" t="str">
        <f t="shared" si="25"/>
        <v/>
      </c>
      <c r="AD109" s="38" t="str">
        <f t="shared" si="26"/>
        <v/>
      </c>
      <c r="AE109" s="38" t="str">
        <f t="shared" si="27"/>
        <v/>
      </c>
      <c r="AF109" s="38" t="str">
        <f t="shared" si="28"/>
        <v/>
      </c>
      <c r="AG109" s="38" t="str">
        <f t="shared" si="29"/>
        <v/>
      </c>
      <c r="AH109" s="38" t="str">
        <f t="shared" si="30"/>
        <v/>
      </c>
      <c r="AI109" s="39" t="str">
        <f t="shared" si="31"/>
        <v/>
      </c>
    </row>
    <row r="110" spans="20:35" x14ac:dyDescent="0.25">
      <c r="T110" s="30"/>
      <c r="U110" s="33" t="str">
        <f t="shared" si="32"/>
        <v/>
      </c>
      <c r="V110" s="34" t="str">
        <f t="shared" si="18"/>
        <v/>
      </c>
      <c r="W110" s="35" t="str">
        <f t="shared" si="19"/>
        <v/>
      </c>
      <c r="X110" s="36" t="str">
        <f t="shared" si="20"/>
        <v/>
      </c>
      <c r="Y110" s="36" t="str">
        <f t="shared" si="21"/>
        <v/>
      </c>
      <c r="Z110" s="37" t="str">
        <f t="shared" si="22"/>
        <v/>
      </c>
      <c r="AA110" s="38" t="str">
        <f t="shared" si="23"/>
        <v/>
      </c>
      <c r="AB110" s="38" t="str">
        <f t="shared" si="24"/>
        <v/>
      </c>
      <c r="AC110" s="38" t="str">
        <f t="shared" si="25"/>
        <v/>
      </c>
      <c r="AD110" s="38" t="str">
        <f t="shared" si="26"/>
        <v/>
      </c>
      <c r="AE110" s="38" t="str">
        <f t="shared" si="27"/>
        <v/>
      </c>
      <c r="AF110" s="38" t="str">
        <f t="shared" si="28"/>
        <v/>
      </c>
      <c r="AG110" s="38" t="str">
        <f t="shared" si="29"/>
        <v/>
      </c>
      <c r="AH110" s="38" t="str">
        <f t="shared" si="30"/>
        <v/>
      </c>
      <c r="AI110" s="39" t="str">
        <f t="shared" si="31"/>
        <v/>
      </c>
    </row>
    <row r="111" spans="20:35" x14ac:dyDescent="0.25">
      <c r="T111" s="30"/>
      <c r="U111" s="33" t="str">
        <f t="shared" si="32"/>
        <v/>
      </c>
      <c r="V111" s="34" t="str">
        <f t="shared" si="18"/>
        <v/>
      </c>
      <c r="W111" s="35" t="str">
        <f t="shared" si="19"/>
        <v/>
      </c>
      <c r="X111" s="36" t="str">
        <f t="shared" si="20"/>
        <v/>
      </c>
      <c r="Y111" s="36" t="str">
        <f t="shared" si="21"/>
        <v/>
      </c>
      <c r="Z111" s="37" t="str">
        <f t="shared" si="22"/>
        <v/>
      </c>
      <c r="AA111" s="38" t="str">
        <f t="shared" si="23"/>
        <v/>
      </c>
      <c r="AB111" s="38" t="str">
        <f t="shared" si="24"/>
        <v/>
      </c>
      <c r="AC111" s="38" t="str">
        <f t="shared" si="25"/>
        <v/>
      </c>
      <c r="AD111" s="38" t="str">
        <f t="shared" si="26"/>
        <v/>
      </c>
      <c r="AE111" s="38" t="str">
        <f t="shared" si="27"/>
        <v/>
      </c>
      <c r="AF111" s="38" t="str">
        <f t="shared" si="28"/>
        <v/>
      </c>
      <c r="AG111" s="38" t="str">
        <f t="shared" si="29"/>
        <v/>
      </c>
      <c r="AH111" s="38" t="str">
        <f t="shared" si="30"/>
        <v/>
      </c>
      <c r="AI111" s="39" t="str">
        <f t="shared" si="31"/>
        <v/>
      </c>
    </row>
    <row r="112" spans="20:35" x14ac:dyDescent="0.25">
      <c r="T112" s="30"/>
      <c r="U112" s="33" t="str">
        <f t="shared" si="32"/>
        <v/>
      </c>
      <c r="V112" s="34" t="str">
        <f t="shared" si="18"/>
        <v/>
      </c>
      <c r="W112" s="35" t="str">
        <f t="shared" si="19"/>
        <v/>
      </c>
      <c r="X112" s="36" t="str">
        <f t="shared" si="20"/>
        <v/>
      </c>
      <c r="Y112" s="36" t="str">
        <f t="shared" si="21"/>
        <v/>
      </c>
      <c r="Z112" s="37" t="str">
        <f t="shared" si="22"/>
        <v/>
      </c>
      <c r="AA112" s="38" t="str">
        <f t="shared" si="23"/>
        <v/>
      </c>
      <c r="AB112" s="38" t="str">
        <f t="shared" si="24"/>
        <v/>
      </c>
      <c r="AC112" s="38" t="str">
        <f t="shared" si="25"/>
        <v/>
      </c>
      <c r="AD112" s="38" t="str">
        <f t="shared" si="26"/>
        <v/>
      </c>
      <c r="AE112" s="38" t="str">
        <f t="shared" si="27"/>
        <v/>
      </c>
      <c r="AF112" s="38" t="str">
        <f t="shared" si="28"/>
        <v/>
      </c>
      <c r="AG112" s="38" t="str">
        <f t="shared" si="29"/>
        <v/>
      </c>
      <c r="AH112" s="38" t="str">
        <f t="shared" si="30"/>
        <v/>
      </c>
      <c r="AI112" s="39" t="str">
        <f t="shared" si="31"/>
        <v/>
      </c>
    </row>
    <row r="113" spans="20:35" x14ac:dyDescent="0.25">
      <c r="T113" s="30"/>
      <c r="U113" s="33" t="str">
        <f t="shared" si="32"/>
        <v/>
      </c>
      <c r="V113" s="34" t="str">
        <f t="shared" si="18"/>
        <v/>
      </c>
      <c r="W113" s="35" t="str">
        <f t="shared" si="19"/>
        <v/>
      </c>
      <c r="X113" s="36" t="str">
        <f t="shared" si="20"/>
        <v/>
      </c>
      <c r="Y113" s="36" t="str">
        <f t="shared" si="21"/>
        <v/>
      </c>
      <c r="Z113" s="37" t="str">
        <f t="shared" si="22"/>
        <v/>
      </c>
      <c r="AA113" s="38" t="str">
        <f t="shared" si="23"/>
        <v/>
      </c>
      <c r="AB113" s="38" t="str">
        <f t="shared" si="24"/>
        <v/>
      </c>
      <c r="AC113" s="38" t="str">
        <f t="shared" si="25"/>
        <v/>
      </c>
      <c r="AD113" s="38" t="str">
        <f t="shared" si="26"/>
        <v/>
      </c>
      <c r="AE113" s="38" t="str">
        <f t="shared" si="27"/>
        <v/>
      </c>
      <c r="AF113" s="38" t="str">
        <f t="shared" si="28"/>
        <v/>
      </c>
      <c r="AG113" s="38" t="str">
        <f t="shared" si="29"/>
        <v/>
      </c>
      <c r="AH113" s="38" t="str">
        <f t="shared" si="30"/>
        <v/>
      </c>
      <c r="AI113" s="39" t="str">
        <f t="shared" si="31"/>
        <v/>
      </c>
    </row>
    <row r="114" spans="20:35" x14ac:dyDescent="0.25">
      <c r="T114" s="30"/>
      <c r="U114" s="33" t="str">
        <f t="shared" si="32"/>
        <v/>
      </c>
      <c r="V114" s="34" t="str">
        <f t="shared" si="18"/>
        <v/>
      </c>
      <c r="W114" s="35" t="str">
        <f t="shared" si="19"/>
        <v/>
      </c>
      <c r="X114" s="36" t="str">
        <f t="shared" si="20"/>
        <v/>
      </c>
      <c r="Y114" s="36" t="str">
        <f t="shared" si="21"/>
        <v/>
      </c>
      <c r="Z114" s="37" t="str">
        <f t="shared" si="22"/>
        <v/>
      </c>
      <c r="AA114" s="38" t="str">
        <f t="shared" si="23"/>
        <v/>
      </c>
      <c r="AB114" s="38" t="str">
        <f t="shared" si="24"/>
        <v/>
      </c>
      <c r="AC114" s="38" t="str">
        <f t="shared" si="25"/>
        <v/>
      </c>
      <c r="AD114" s="38" t="str">
        <f t="shared" si="26"/>
        <v/>
      </c>
      <c r="AE114" s="38" t="str">
        <f t="shared" si="27"/>
        <v/>
      </c>
      <c r="AF114" s="38" t="str">
        <f t="shared" si="28"/>
        <v/>
      </c>
      <c r="AG114" s="38" t="str">
        <f t="shared" si="29"/>
        <v/>
      </c>
      <c r="AH114" s="38" t="str">
        <f t="shared" si="30"/>
        <v/>
      </c>
      <c r="AI114" s="39" t="str">
        <f t="shared" si="31"/>
        <v/>
      </c>
    </row>
    <row r="115" spans="20:35" x14ac:dyDescent="0.25">
      <c r="T115" s="30"/>
      <c r="U115" s="33" t="str">
        <f t="shared" si="32"/>
        <v/>
      </c>
      <c r="V115" s="34" t="str">
        <f t="shared" si="18"/>
        <v/>
      </c>
      <c r="W115" s="35" t="str">
        <f t="shared" si="19"/>
        <v/>
      </c>
      <c r="X115" s="36" t="str">
        <f t="shared" si="20"/>
        <v/>
      </c>
      <c r="Y115" s="36" t="str">
        <f t="shared" si="21"/>
        <v/>
      </c>
      <c r="Z115" s="37" t="str">
        <f t="shared" si="22"/>
        <v/>
      </c>
      <c r="AA115" s="38" t="str">
        <f t="shared" si="23"/>
        <v/>
      </c>
      <c r="AB115" s="38" t="str">
        <f t="shared" si="24"/>
        <v/>
      </c>
      <c r="AC115" s="38" t="str">
        <f t="shared" si="25"/>
        <v/>
      </c>
      <c r="AD115" s="38" t="str">
        <f t="shared" si="26"/>
        <v/>
      </c>
      <c r="AE115" s="38" t="str">
        <f t="shared" si="27"/>
        <v/>
      </c>
      <c r="AF115" s="38" t="str">
        <f t="shared" si="28"/>
        <v/>
      </c>
      <c r="AG115" s="38" t="str">
        <f t="shared" si="29"/>
        <v/>
      </c>
      <c r="AH115" s="38" t="str">
        <f t="shared" si="30"/>
        <v/>
      </c>
      <c r="AI115" s="39" t="str">
        <f t="shared" si="31"/>
        <v/>
      </c>
    </row>
    <row r="116" spans="20:35" x14ac:dyDescent="0.25">
      <c r="T116" s="30"/>
      <c r="U116" s="33" t="str">
        <f t="shared" si="32"/>
        <v/>
      </c>
      <c r="V116" s="34" t="str">
        <f t="shared" si="18"/>
        <v/>
      </c>
      <c r="W116" s="35" t="str">
        <f t="shared" si="19"/>
        <v/>
      </c>
      <c r="X116" s="36" t="str">
        <f t="shared" si="20"/>
        <v/>
      </c>
      <c r="Y116" s="36" t="str">
        <f t="shared" si="21"/>
        <v/>
      </c>
      <c r="Z116" s="37" t="str">
        <f t="shared" si="22"/>
        <v/>
      </c>
      <c r="AA116" s="38" t="str">
        <f t="shared" si="23"/>
        <v/>
      </c>
      <c r="AB116" s="38" t="str">
        <f t="shared" si="24"/>
        <v/>
      </c>
      <c r="AC116" s="38" t="str">
        <f t="shared" si="25"/>
        <v/>
      </c>
      <c r="AD116" s="38" t="str">
        <f t="shared" si="26"/>
        <v/>
      </c>
      <c r="AE116" s="38" t="str">
        <f t="shared" si="27"/>
        <v/>
      </c>
      <c r="AF116" s="38" t="str">
        <f t="shared" si="28"/>
        <v/>
      </c>
      <c r="AG116" s="38" t="str">
        <f t="shared" si="29"/>
        <v/>
      </c>
      <c r="AH116" s="38" t="str">
        <f t="shared" si="30"/>
        <v/>
      </c>
      <c r="AI116" s="39" t="str">
        <f t="shared" si="31"/>
        <v/>
      </c>
    </row>
    <row r="117" spans="20:35" x14ac:dyDescent="0.25">
      <c r="T117" s="30"/>
      <c r="U117" s="33" t="str">
        <f t="shared" si="32"/>
        <v/>
      </c>
      <c r="V117" s="34" t="str">
        <f t="shared" si="18"/>
        <v/>
      </c>
      <c r="W117" s="35" t="str">
        <f t="shared" si="19"/>
        <v/>
      </c>
      <c r="X117" s="36" t="str">
        <f t="shared" si="20"/>
        <v/>
      </c>
      <c r="Y117" s="36" t="str">
        <f t="shared" si="21"/>
        <v/>
      </c>
      <c r="Z117" s="37" t="str">
        <f t="shared" si="22"/>
        <v/>
      </c>
      <c r="AA117" s="38" t="str">
        <f t="shared" si="23"/>
        <v/>
      </c>
      <c r="AB117" s="38" t="str">
        <f t="shared" si="24"/>
        <v/>
      </c>
      <c r="AC117" s="38" t="str">
        <f t="shared" si="25"/>
        <v/>
      </c>
      <c r="AD117" s="38" t="str">
        <f t="shared" si="26"/>
        <v/>
      </c>
      <c r="AE117" s="38" t="str">
        <f t="shared" si="27"/>
        <v/>
      </c>
      <c r="AF117" s="38" t="str">
        <f t="shared" si="28"/>
        <v/>
      </c>
      <c r="AG117" s="38" t="str">
        <f t="shared" si="29"/>
        <v/>
      </c>
      <c r="AH117" s="38" t="str">
        <f t="shared" si="30"/>
        <v/>
      </c>
      <c r="AI117" s="39" t="str">
        <f t="shared" si="31"/>
        <v/>
      </c>
    </row>
    <row r="118" spans="20:35" x14ac:dyDescent="0.25">
      <c r="T118" s="30"/>
      <c r="U118" s="33" t="str">
        <f t="shared" si="32"/>
        <v/>
      </c>
      <c r="V118" s="34" t="str">
        <f t="shared" si="18"/>
        <v/>
      </c>
      <c r="W118" s="35" t="str">
        <f t="shared" si="19"/>
        <v/>
      </c>
      <c r="X118" s="36" t="str">
        <f t="shared" si="20"/>
        <v/>
      </c>
      <c r="Y118" s="36" t="str">
        <f t="shared" si="21"/>
        <v/>
      </c>
      <c r="Z118" s="37" t="str">
        <f t="shared" si="22"/>
        <v/>
      </c>
      <c r="AA118" s="38" t="str">
        <f t="shared" si="23"/>
        <v/>
      </c>
      <c r="AB118" s="38" t="str">
        <f t="shared" si="24"/>
        <v/>
      </c>
      <c r="AC118" s="38" t="str">
        <f t="shared" si="25"/>
        <v/>
      </c>
      <c r="AD118" s="38" t="str">
        <f t="shared" si="26"/>
        <v/>
      </c>
      <c r="AE118" s="38" t="str">
        <f t="shared" si="27"/>
        <v/>
      </c>
      <c r="AF118" s="38" t="str">
        <f t="shared" si="28"/>
        <v/>
      </c>
      <c r="AG118" s="38" t="str">
        <f t="shared" si="29"/>
        <v/>
      </c>
      <c r="AH118" s="38" t="str">
        <f t="shared" si="30"/>
        <v/>
      </c>
      <c r="AI118" s="39" t="str">
        <f t="shared" si="31"/>
        <v/>
      </c>
    </row>
    <row r="119" spans="20:35" x14ac:dyDescent="0.25">
      <c r="T119" s="30"/>
      <c r="U119" s="33" t="str">
        <f t="shared" si="32"/>
        <v/>
      </c>
      <c r="V119" s="34" t="str">
        <f t="shared" si="18"/>
        <v/>
      </c>
      <c r="W119" s="35" t="str">
        <f t="shared" si="19"/>
        <v/>
      </c>
      <c r="X119" s="36" t="str">
        <f t="shared" si="20"/>
        <v/>
      </c>
      <c r="Y119" s="36" t="str">
        <f t="shared" si="21"/>
        <v/>
      </c>
      <c r="Z119" s="37" t="str">
        <f t="shared" si="22"/>
        <v/>
      </c>
      <c r="AA119" s="38" t="str">
        <f t="shared" si="23"/>
        <v/>
      </c>
      <c r="AB119" s="38" t="str">
        <f t="shared" si="24"/>
        <v/>
      </c>
      <c r="AC119" s="38" t="str">
        <f t="shared" si="25"/>
        <v/>
      </c>
      <c r="AD119" s="38" t="str">
        <f t="shared" si="26"/>
        <v/>
      </c>
      <c r="AE119" s="38" t="str">
        <f t="shared" si="27"/>
        <v/>
      </c>
      <c r="AF119" s="38" t="str">
        <f t="shared" si="28"/>
        <v/>
      </c>
      <c r="AG119" s="38" t="str">
        <f t="shared" si="29"/>
        <v/>
      </c>
      <c r="AH119" s="38" t="str">
        <f t="shared" si="30"/>
        <v/>
      </c>
      <c r="AI119" s="39" t="str">
        <f t="shared" si="31"/>
        <v/>
      </c>
    </row>
    <row r="120" spans="20:35" x14ac:dyDescent="0.25">
      <c r="T120" s="30"/>
      <c r="U120" s="33" t="str">
        <f t="shared" si="32"/>
        <v/>
      </c>
      <c r="V120" s="34" t="str">
        <f t="shared" si="18"/>
        <v/>
      </c>
      <c r="W120" s="35" t="str">
        <f t="shared" si="19"/>
        <v/>
      </c>
      <c r="X120" s="36" t="str">
        <f t="shared" si="20"/>
        <v/>
      </c>
      <c r="Y120" s="36" t="str">
        <f t="shared" si="21"/>
        <v/>
      </c>
      <c r="Z120" s="37" t="str">
        <f t="shared" si="22"/>
        <v/>
      </c>
      <c r="AA120" s="38" t="str">
        <f t="shared" si="23"/>
        <v/>
      </c>
      <c r="AB120" s="38" t="str">
        <f t="shared" si="24"/>
        <v/>
      </c>
      <c r="AC120" s="38" t="str">
        <f t="shared" si="25"/>
        <v/>
      </c>
      <c r="AD120" s="38" t="str">
        <f t="shared" si="26"/>
        <v/>
      </c>
      <c r="AE120" s="38" t="str">
        <f t="shared" si="27"/>
        <v/>
      </c>
      <c r="AF120" s="38" t="str">
        <f t="shared" si="28"/>
        <v/>
      </c>
      <c r="AG120" s="38" t="str">
        <f t="shared" si="29"/>
        <v/>
      </c>
      <c r="AH120" s="38" t="str">
        <f t="shared" si="30"/>
        <v/>
      </c>
      <c r="AI120" s="39" t="str">
        <f t="shared" si="31"/>
        <v/>
      </c>
    </row>
    <row r="121" spans="20:35" x14ac:dyDescent="0.25">
      <c r="T121" s="30"/>
      <c r="U121" s="33" t="str">
        <f t="shared" si="32"/>
        <v/>
      </c>
      <c r="V121" s="34" t="str">
        <f t="shared" si="18"/>
        <v/>
      </c>
      <c r="W121" s="35" t="str">
        <f t="shared" si="19"/>
        <v/>
      </c>
      <c r="X121" s="36" t="str">
        <f t="shared" si="20"/>
        <v/>
      </c>
      <c r="Y121" s="36" t="str">
        <f t="shared" si="21"/>
        <v/>
      </c>
      <c r="Z121" s="37" t="str">
        <f t="shared" si="22"/>
        <v/>
      </c>
      <c r="AA121" s="38" t="str">
        <f t="shared" si="23"/>
        <v/>
      </c>
      <c r="AB121" s="38" t="str">
        <f t="shared" si="24"/>
        <v/>
      </c>
      <c r="AC121" s="38" t="str">
        <f t="shared" si="25"/>
        <v/>
      </c>
      <c r="AD121" s="38" t="str">
        <f t="shared" si="26"/>
        <v/>
      </c>
      <c r="AE121" s="38" t="str">
        <f t="shared" si="27"/>
        <v/>
      </c>
      <c r="AF121" s="38" t="str">
        <f t="shared" si="28"/>
        <v/>
      </c>
      <c r="AG121" s="38" t="str">
        <f t="shared" si="29"/>
        <v/>
      </c>
      <c r="AH121" s="38" t="str">
        <f t="shared" si="30"/>
        <v/>
      </c>
      <c r="AI121" s="39" t="str">
        <f t="shared" si="31"/>
        <v/>
      </c>
    </row>
    <row r="122" spans="20:35" x14ac:dyDescent="0.25">
      <c r="T122" s="30"/>
      <c r="U122" s="33" t="str">
        <f t="shared" si="32"/>
        <v/>
      </c>
      <c r="V122" s="34" t="str">
        <f t="shared" si="18"/>
        <v/>
      </c>
      <c r="W122" s="35" t="str">
        <f t="shared" si="19"/>
        <v/>
      </c>
      <c r="X122" s="36" t="str">
        <f t="shared" si="20"/>
        <v/>
      </c>
      <c r="Y122" s="36" t="str">
        <f t="shared" si="21"/>
        <v/>
      </c>
      <c r="Z122" s="37" t="str">
        <f t="shared" si="22"/>
        <v/>
      </c>
      <c r="AA122" s="38" t="str">
        <f t="shared" si="23"/>
        <v/>
      </c>
      <c r="AB122" s="38" t="str">
        <f t="shared" si="24"/>
        <v/>
      </c>
      <c r="AC122" s="38" t="str">
        <f t="shared" si="25"/>
        <v/>
      </c>
      <c r="AD122" s="38" t="str">
        <f t="shared" si="26"/>
        <v/>
      </c>
      <c r="AE122" s="38" t="str">
        <f t="shared" si="27"/>
        <v/>
      </c>
      <c r="AF122" s="38" t="str">
        <f t="shared" si="28"/>
        <v/>
      </c>
      <c r="AG122" s="38" t="str">
        <f t="shared" si="29"/>
        <v/>
      </c>
      <c r="AH122" s="38" t="str">
        <f t="shared" si="30"/>
        <v/>
      </c>
      <c r="AI122" s="39" t="str">
        <f t="shared" si="31"/>
        <v/>
      </c>
    </row>
    <row r="123" spans="20:35" x14ac:dyDescent="0.25">
      <c r="T123" s="30"/>
      <c r="U123" s="33" t="str">
        <f t="shared" si="32"/>
        <v/>
      </c>
      <c r="V123" s="34" t="str">
        <f t="shared" si="18"/>
        <v/>
      </c>
      <c r="W123" s="35" t="str">
        <f t="shared" si="19"/>
        <v/>
      </c>
      <c r="X123" s="36" t="str">
        <f t="shared" si="20"/>
        <v/>
      </c>
      <c r="Y123" s="36" t="str">
        <f t="shared" si="21"/>
        <v/>
      </c>
      <c r="Z123" s="37" t="str">
        <f t="shared" si="22"/>
        <v/>
      </c>
      <c r="AA123" s="38" t="str">
        <f t="shared" si="23"/>
        <v/>
      </c>
      <c r="AB123" s="38" t="str">
        <f t="shared" si="24"/>
        <v/>
      </c>
      <c r="AC123" s="38" t="str">
        <f t="shared" si="25"/>
        <v/>
      </c>
      <c r="AD123" s="38" t="str">
        <f t="shared" si="26"/>
        <v/>
      </c>
      <c r="AE123" s="38" t="str">
        <f t="shared" si="27"/>
        <v/>
      </c>
      <c r="AF123" s="38" t="str">
        <f t="shared" si="28"/>
        <v/>
      </c>
      <c r="AG123" s="38" t="str">
        <f t="shared" si="29"/>
        <v/>
      </c>
      <c r="AH123" s="38" t="str">
        <f t="shared" si="30"/>
        <v/>
      </c>
      <c r="AI123" s="39" t="str">
        <f t="shared" si="31"/>
        <v/>
      </c>
    </row>
    <row r="124" spans="20:35" x14ac:dyDescent="0.25">
      <c r="T124" s="30"/>
      <c r="U124" s="33" t="str">
        <f t="shared" si="32"/>
        <v/>
      </c>
      <c r="V124" s="34" t="str">
        <f t="shared" si="18"/>
        <v/>
      </c>
      <c r="W124" s="35" t="str">
        <f t="shared" si="19"/>
        <v/>
      </c>
      <c r="X124" s="36" t="str">
        <f t="shared" si="20"/>
        <v/>
      </c>
      <c r="Y124" s="36" t="str">
        <f t="shared" si="21"/>
        <v/>
      </c>
      <c r="Z124" s="37" t="str">
        <f t="shared" si="22"/>
        <v/>
      </c>
      <c r="AA124" s="38" t="str">
        <f t="shared" si="23"/>
        <v/>
      </c>
      <c r="AB124" s="38" t="str">
        <f t="shared" si="24"/>
        <v/>
      </c>
      <c r="AC124" s="38" t="str">
        <f t="shared" si="25"/>
        <v/>
      </c>
      <c r="AD124" s="38" t="str">
        <f t="shared" si="26"/>
        <v/>
      </c>
      <c r="AE124" s="38" t="str">
        <f t="shared" si="27"/>
        <v/>
      </c>
      <c r="AF124" s="38" t="str">
        <f t="shared" si="28"/>
        <v/>
      </c>
      <c r="AG124" s="38" t="str">
        <f t="shared" si="29"/>
        <v/>
      </c>
      <c r="AH124" s="38" t="str">
        <f t="shared" si="30"/>
        <v/>
      </c>
      <c r="AI124" s="39" t="str">
        <f t="shared" si="31"/>
        <v/>
      </c>
    </row>
    <row r="125" spans="20:35" x14ac:dyDescent="0.25">
      <c r="T125" s="30"/>
      <c r="U125" s="33" t="str">
        <f t="shared" si="32"/>
        <v/>
      </c>
      <c r="V125" s="34" t="str">
        <f t="shared" si="18"/>
        <v/>
      </c>
      <c r="W125" s="35" t="str">
        <f t="shared" si="19"/>
        <v/>
      </c>
      <c r="X125" s="36" t="str">
        <f t="shared" si="20"/>
        <v/>
      </c>
      <c r="Y125" s="36" t="str">
        <f t="shared" si="21"/>
        <v/>
      </c>
      <c r="Z125" s="37" t="str">
        <f t="shared" si="22"/>
        <v/>
      </c>
      <c r="AA125" s="38" t="str">
        <f t="shared" si="23"/>
        <v/>
      </c>
      <c r="AB125" s="38" t="str">
        <f t="shared" si="24"/>
        <v/>
      </c>
      <c r="AC125" s="38" t="str">
        <f t="shared" si="25"/>
        <v/>
      </c>
      <c r="AD125" s="38" t="str">
        <f t="shared" si="26"/>
        <v/>
      </c>
      <c r="AE125" s="38" t="str">
        <f t="shared" si="27"/>
        <v/>
      </c>
      <c r="AF125" s="38" t="str">
        <f t="shared" si="28"/>
        <v/>
      </c>
      <c r="AG125" s="38" t="str">
        <f t="shared" si="29"/>
        <v/>
      </c>
      <c r="AH125" s="38" t="str">
        <f t="shared" si="30"/>
        <v/>
      </c>
      <c r="AI125" s="39" t="str">
        <f t="shared" si="31"/>
        <v/>
      </c>
    </row>
    <row r="126" spans="20:35" x14ac:dyDescent="0.25">
      <c r="T126" s="30"/>
      <c r="U126" s="33" t="str">
        <f t="shared" si="32"/>
        <v/>
      </c>
      <c r="V126" s="34" t="str">
        <f t="shared" si="18"/>
        <v/>
      </c>
      <c r="W126" s="35" t="str">
        <f t="shared" si="19"/>
        <v/>
      </c>
      <c r="X126" s="36" t="str">
        <f t="shared" si="20"/>
        <v/>
      </c>
      <c r="Y126" s="36" t="str">
        <f t="shared" si="21"/>
        <v/>
      </c>
      <c r="Z126" s="37" t="str">
        <f t="shared" si="22"/>
        <v/>
      </c>
      <c r="AA126" s="38" t="str">
        <f t="shared" si="23"/>
        <v/>
      </c>
      <c r="AB126" s="38" t="str">
        <f t="shared" si="24"/>
        <v/>
      </c>
      <c r="AC126" s="38" t="str">
        <f t="shared" si="25"/>
        <v/>
      </c>
      <c r="AD126" s="38" t="str">
        <f t="shared" si="26"/>
        <v/>
      </c>
      <c r="AE126" s="38" t="str">
        <f t="shared" si="27"/>
        <v/>
      </c>
      <c r="AF126" s="38" t="str">
        <f t="shared" si="28"/>
        <v/>
      </c>
      <c r="AG126" s="38" t="str">
        <f t="shared" si="29"/>
        <v/>
      </c>
      <c r="AH126" s="38" t="str">
        <f t="shared" si="30"/>
        <v/>
      </c>
      <c r="AI126" s="39" t="str">
        <f t="shared" si="31"/>
        <v/>
      </c>
    </row>
    <row r="127" spans="20:35" x14ac:dyDescent="0.25">
      <c r="T127" s="30"/>
      <c r="U127" s="33" t="str">
        <f t="shared" si="32"/>
        <v/>
      </c>
      <c r="V127" s="34" t="str">
        <f t="shared" si="18"/>
        <v/>
      </c>
      <c r="W127" s="35" t="str">
        <f t="shared" si="19"/>
        <v/>
      </c>
      <c r="X127" s="36" t="str">
        <f t="shared" si="20"/>
        <v/>
      </c>
      <c r="Y127" s="36" t="str">
        <f t="shared" si="21"/>
        <v/>
      </c>
      <c r="Z127" s="37" t="str">
        <f t="shared" si="22"/>
        <v/>
      </c>
      <c r="AA127" s="38" t="str">
        <f t="shared" si="23"/>
        <v/>
      </c>
      <c r="AB127" s="38" t="str">
        <f t="shared" si="24"/>
        <v/>
      </c>
      <c r="AC127" s="38" t="str">
        <f t="shared" si="25"/>
        <v/>
      </c>
      <c r="AD127" s="38" t="str">
        <f t="shared" si="26"/>
        <v/>
      </c>
      <c r="AE127" s="38" t="str">
        <f t="shared" si="27"/>
        <v/>
      </c>
      <c r="AF127" s="38" t="str">
        <f t="shared" si="28"/>
        <v/>
      </c>
      <c r="AG127" s="38" t="str">
        <f t="shared" si="29"/>
        <v/>
      </c>
      <c r="AH127" s="38" t="str">
        <f t="shared" si="30"/>
        <v/>
      </c>
      <c r="AI127" s="39" t="str">
        <f t="shared" si="31"/>
        <v/>
      </c>
    </row>
    <row r="128" spans="20:35" x14ac:dyDescent="0.25">
      <c r="T128" s="30"/>
      <c r="U128" s="33" t="str">
        <f t="shared" si="32"/>
        <v/>
      </c>
      <c r="V128" s="34" t="str">
        <f t="shared" si="18"/>
        <v/>
      </c>
      <c r="W128" s="35" t="str">
        <f t="shared" si="19"/>
        <v/>
      </c>
      <c r="X128" s="36" t="str">
        <f t="shared" si="20"/>
        <v/>
      </c>
      <c r="Y128" s="36" t="str">
        <f t="shared" si="21"/>
        <v/>
      </c>
      <c r="Z128" s="37" t="str">
        <f t="shared" si="22"/>
        <v/>
      </c>
      <c r="AA128" s="38" t="str">
        <f t="shared" si="23"/>
        <v/>
      </c>
      <c r="AB128" s="38" t="str">
        <f t="shared" si="24"/>
        <v/>
      </c>
      <c r="AC128" s="38" t="str">
        <f t="shared" si="25"/>
        <v/>
      </c>
      <c r="AD128" s="38" t="str">
        <f t="shared" si="26"/>
        <v/>
      </c>
      <c r="AE128" s="38" t="str">
        <f t="shared" si="27"/>
        <v/>
      </c>
      <c r="AF128" s="38" t="str">
        <f t="shared" si="28"/>
        <v/>
      </c>
      <c r="AG128" s="38" t="str">
        <f t="shared" si="29"/>
        <v/>
      </c>
      <c r="AH128" s="38" t="str">
        <f t="shared" si="30"/>
        <v/>
      </c>
      <c r="AI128" s="39" t="str">
        <f t="shared" si="31"/>
        <v/>
      </c>
    </row>
    <row r="129" spans="20:35" x14ac:dyDescent="0.25">
      <c r="T129" s="30"/>
      <c r="U129" s="33" t="str">
        <f t="shared" si="32"/>
        <v/>
      </c>
      <c r="V129" s="34" t="str">
        <f t="shared" si="18"/>
        <v/>
      </c>
      <c r="W129" s="35" t="str">
        <f t="shared" si="19"/>
        <v/>
      </c>
      <c r="X129" s="36" t="str">
        <f t="shared" si="20"/>
        <v/>
      </c>
      <c r="Y129" s="36" t="str">
        <f t="shared" si="21"/>
        <v/>
      </c>
      <c r="Z129" s="37" t="str">
        <f t="shared" si="22"/>
        <v/>
      </c>
      <c r="AA129" s="38" t="str">
        <f t="shared" si="23"/>
        <v/>
      </c>
      <c r="AB129" s="38" t="str">
        <f t="shared" si="24"/>
        <v/>
      </c>
      <c r="AC129" s="38" t="str">
        <f t="shared" si="25"/>
        <v/>
      </c>
      <c r="AD129" s="38" t="str">
        <f t="shared" si="26"/>
        <v/>
      </c>
      <c r="AE129" s="38" t="str">
        <f t="shared" si="27"/>
        <v/>
      </c>
      <c r="AF129" s="38" t="str">
        <f t="shared" si="28"/>
        <v/>
      </c>
      <c r="AG129" s="38" t="str">
        <f t="shared" si="29"/>
        <v/>
      </c>
      <c r="AH129" s="38" t="str">
        <f t="shared" si="30"/>
        <v/>
      </c>
      <c r="AI129" s="39" t="str">
        <f t="shared" si="31"/>
        <v/>
      </c>
    </row>
    <row r="130" spans="20:35" x14ac:dyDescent="0.25">
      <c r="T130" s="30"/>
      <c r="U130" s="33" t="str">
        <f t="shared" si="32"/>
        <v/>
      </c>
      <c r="V130" s="34" t="str">
        <f t="shared" si="18"/>
        <v/>
      </c>
      <c r="W130" s="35" t="str">
        <f t="shared" si="19"/>
        <v/>
      </c>
      <c r="X130" s="36" t="str">
        <f t="shared" si="20"/>
        <v/>
      </c>
      <c r="Y130" s="36" t="str">
        <f t="shared" si="21"/>
        <v/>
      </c>
      <c r="Z130" s="37" t="str">
        <f t="shared" si="22"/>
        <v/>
      </c>
      <c r="AA130" s="38" t="str">
        <f t="shared" si="23"/>
        <v/>
      </c>
      <c r="AB130" s="38"/>
      <c r="AC130" s="38" t="str">
        <f t="shared" si="25"/>
        <v/>
      </c>
      <c r="AD130" s="38" t="str">
        <f t="shared" si="26"/>
        <v/>
      </c>
      <c r="AE130" s="38" t="str">
        <f t="shared" si="27"/>
        <v/>
      </c>
      <c r="AF130" s="38" t="str">
        <f t="shared" si="28"/>
        <v/>
      </c>
      <c r="AG130" s="38" t="str">
        <f t="shared" si="29"/>
        <v/>
      </c>
      <c r="AH130" s="38" t="str">
        <f t="shared" si="30"/>
        <v/>
      </c>
      <c r="AI130" s="39" t="str">
        <f t="shared" si="31"/>
        <v/>
      </c>
    </row>
    <row r="131" spans="20:35" x14ac:dyDescent="0.25">
      <c r="T131" s="30"/>
      <c r="U131" s="33" t="str">
        <f t="shared" si="32"/>
        <v/>
      </c>
      <c r="V131" s="34" t="str">
        <f t="shared" si="18"/>
        <v/>
      </c>
      <c r="W131" s="35" t="str">
        <f t="shared" si="19"/>
        <v/>
      </c>
      <c r="X131" s="36" t="str">
        <f t="shared" si="20"/>
        <v/>
      </c>
      <c r="Y131" s="36" t="str">
        <f t="shared" si="21"/>
        <v/>
      </c>
      <c r="Z131" s="37" t="str">
        <f t="shared" si="22"/>
        <v/>
      </c>
      <c r="AA131" s="38" t="str">
        <f t="shared" si="23"/>
        <v/>
      </c>
      <c r="AB131" s="38"/>
      <c r="AC131" s="38" t="str">
        <f t="shared" si="25"/>
        <v/>
      </c>
      <c r="AD131" s="38" t="str">
        <f t="shared" si="26"/>
        <v/>
      </c>
      <c r="AE131" s="38" t="str">
        <f t="shared" si="27"/>
        <v/>
      </c>
      <c r="AF131" s="38" t="str">
        <f t="shared" si="28"/>
        <v/>
      </c>
      <c r="AG131" s="38" t="str">
        <f t="shared" si="29"/>
        <v/>
      </c>
      <c r="AH131" s="38" t="str">
        <f t="shared" si="30"/>
        <v/>
      </c>
      <c r="AI131" s="39" t="str">
        <f t="shared" si="31"/>
        <v/>
      </c>
    </row>
    <row r="132" spans="20:35" x14ac:dyDescent="0.25">
      <c r="T132" s="30"/>
      <c r="U132" s="33" t="str">
        <f t="shared" si="32"/>
        <v/>
      </c>
      <c r="V132" s="34" t="str">
        <f t="shared" si="18"/>
        <v/>
      </c>
      <c r="W132" s="35" t="str">
        <f t="shared" si="19"/>
        <v/>
      </c>
      <c r="X132" s="36" t="str">
        <f t="shared" si="20"/>
        <v/>
      </c>
      <c r="Y132" s="36" t="str">
        <f t="shared" si="21"/>
        <v/>
      </c>
      <c r="Z132" s="37" t="str">
        <f t="shared" si="22"/>
        <v/>
      </c>
      <c r="AA132" s="38" t="str">
        <f t="shared" si="23"/>
        <v/>
      </c>
      <c r="AB132" s="38"/>
      <c r="AC132" s="38" t="str">
        <f t="shared" si="25"/>
        <v/>
      </c>
      <c r="AD132" s="38" t="str">
        <f t="shared" si="26"/>
        <v/>
      </c>
      <c r="AE132" s="38" t="str">
        <f t="shared" si="27"/>
        <v/>
      </c>
      <c r="AF132" s="38" t="str">
        <f t="shared" si="28"/>
        <v/>
      </c>
      <c r="AG132" s="38" t="str">
        <f t="shared" si="29"/>
        <v/>
      </c>
      <c r="AH132" s="38" t="str">
        <f t="shared" si="30"/>
        <v/>
      </c>
      <c r="AI132" s="39" t="str">
        <f t="shared" si="31"/>
        <v/>
      </c>
    </row>
    <row r="133" spans="20:35" x14ac:dyDescent="0.25">
      <c r="T133" s="30"/>
      <c r="U133" s="33" t="str">
        <f t="shared" si="32"/>
        <v/>
      </c>
      <c r="V133" s="34" t="str">
        <f t="shared" si="18"/>
        <v/>
      </c>
      <c r="W133" s="35" t="str">
        <f t="shared" si="19"/>
        <v/>
      </c>
      <c r="X133" s="36" t="str">
        <f t="shared" si="20"/>
        <v/>
      </c>
      <c r="Y133" s="36" t="str">
        <f t="shared" si="21"/>
        <v/>
      </c>
      <c r="Z133" s="37" t="str">
        <f t="shared" si="22"/>
        <v/>
      </c>
      <c r="AA133" s="38" t="str">
        <f t="shared" si="23"/>
        <v/>
      </c>
      <c r="AB133" s="38"/>
      <c r="AC133" s="38" t="str">
        <f t="shared" si="25"/>
        <v/>
      </c>
      <c r="AD133" s="38" t="str">
        <f t="shared" si="26"/>
        <v/>
      </c>
      <c r="AE133" s="38" t="str">
        <f t="shared" si="27"/>
        <v/>
      </c>
      <c r="AF133" s="38" t="str">
        <f t="shared" si="28"/>
        <v/>
      </c>
      <c r="AG133" s="38" t="str">
        <f t="shared" si="29"/>
        <v/>
      </c>
      <c r="AH133" s="38" t="str">
        <f t="shared" si="30"/>
        <v/>
      </c>
      <c r="AI133" s="39" t="str">
        <f t="shared" si="31"/>
        <v/>
      </c>
    </row>
    <row r="134" spans="20:35" x14ac:dyDescent="0.25">
      <c r="T134" s="30"/>
      <c r="U134" s="33" t="str">
        <f t="shared" si="32"/>
        <v/>
      </c>
      <c r="V134" s="34" t="str">
        <f t="shared" si="18"/>
        <v/>
      </c>
      <c r="W134" s="35" t="str">
        <f t="shared" si="19"/>
        <v/>
      </c>
      <c r="X134" s="36" t="str">
        <f t="shared" si="20"/>
        <v/>
      </c>
      <c r="Y134" s="36" t="str">
        <f t="shared" si="21"/>
        <v/>
      </c>
      <c r="Z134" s="37" t="str">
        <f t="shared" si="22"/>
        <v/>
      </c>
      <c r="AA134" s="38" t="str">
        <f t="shared" si="23"/>
        <v/>
      </c>
      <c r="AB134" s="38"/>
      <c r="AC134" s="38" t="str">
        <f t="shared" si="25"/>
        <v/>
      </c>
      <c r="AD134" s="38" t="str">
        <f t="shared" si="26"/>
        <v/>
      </c>
      <c r="AE134" s="38" t="str">
        <f t="shared" si="27"/>
        <v/>
      </c>
      <c r="AF134" s="38" t="str">
        <f t="shared" si="28"/>
        <v/>
      </c>
      <c r="AG134" s="38" t="str">
        <f t="shared" si="29"/>
        <v/>
      </c>
      <c r="AH134" s="38" t="str">
        <f t="shared" si="30"/>
        <v/>
      </c>
      <c r="AI134" s="39" t="str">
        <f t="shared" si="31"/>
        <v/>
      </c>
    </row>
    <row r="135" spans="20:35" x14ac:dyDescent="0.25">
      <c r="T135" s="30"/>
      <c r="U135" s="33" t="str">
        <f t="shared" si="32"/>
        <v/>
      </c>
      <c r="V135" s="34" t="str">
        <f t="shared" si="18"/>
        <v/>
      </c>
      <c r="W135" s="35" t="str">
        <f t="shared" si="19"/>
        <v/>
      </c>
      <c r="X135" s="36" t="str">
        <f t="shared" si="20"/>
        <v/>
      </c>
      <c r="Y135" s="36" t="str">
        <f t="shared" si="21"/>
        <v/>
      </c>
      <c r="Z135" s="37" t="str">
        <f t="shared" si="22"/>
        <v/>
      </c>
      <c r="AA135" s="38" t="str">
        <f t="shared" si="23"/>
        <v/>
      </c>
      <c r="AB135" s="38"/>
      <c r="AC135" s="38" t="str">
        <f t="shared" si="25"/>
        <v/>
      </c>
      <c r="AD135" s="38" t="str">
        <f t="shared" si="26"/>
        <v/>
      </c>
      <c r="AE135" s="38" t="str">
        <f t="shared" si="27"/>
        <v/>
      </c>
      <c r="AF135" s="38" t="str">
        <f t="shared" si="28"/>
        <v/>
      </c>
      <c r="AG135" s="38" t="str">
        <f t="shared" si="29"/>
        <v/>
      </c>
      <c r="AH135" s="38" t="str">
        <f t="shared" si="30"/>
        <v/>
      </c>
      <c r="AI135" s="39" t="str">
        <f t="shared" si="31"/>
        <v/>
      </c>
    </row>
    <row r="136" spans="20:35" ht="15.75" thickBot="1" x14ac:dyDescent="0.3">
      <c r="T136" s="30"/>
      <c r="U136" s="61" t="str">
        <f t="shared" si="32"/>
        <v/>
      </c>
      <c r="V136" s="62" t="str">
        <f t="shared" si="18"/>
        <v/>
      </c>
      <c r="W136" s="63" t="str">
        <f t="shared" si="19"/>
        <v/>
      </c>
      <c r="X136" s="64" t="str">
        <f t="shared" si="20"/>
        <v/>
      </c>
      <c r="Y136" s="64" t="str">
        <f t="shared" si="21"/>
        <v/>
      </c>
      <c r="Z136" s="65" t="str">
        <f t="shared" si="22"/>
        <v/>
      </c>
      <c r="AA136" s="66" t="str">
        <f t="shared" si="23"/>
        <v/>
      </c>
      <c r="AB136" s="66"/>
      <c r="AC136" s="66" t="str">
        <f t="shared" si="25"/>
        <v/>
      </c>
      <c r="AD136" s="66" t="str">
        <f t="shared" si="26"/>
        <v/>
      </c>
      <c r="AE136" s="66" t="str">
        <f t="shared" si="27"/>
        <v/>
      </c>
      <c r="AF136" s="66" t="str">
        <f t="shared" si="28"/>
        <v/>
      </c>
      <c r="AG136" s="66" t="str">
        <f t="shared" si="29"/>
        <v/>
      </c>
      <c r="AH136" s="66" t="str">
        <f t="shared" si="30"/>
        <v/>
      </c>
      <c r="AI136" s="67" t="str">
        <f t="shared" si="31"/>
        <v/>
      </c>
    </row>
  </sheetData>
  <sheetProtection password="CC01" sheet="1" objects="1" scenarios="1"/>
  <mergeCells count="40">
    <mergeCell ref="C14:D14"/>
    <mergeCell ref="E14:F14"/>
    <mergeCell ref="B30:C30"/>
    <mergeCell ref="B32:C32"/>
    <mergeCell ref="D20:E20"/>
    <mergeCell ref="B31:C31"/>
    <mergeCell ref="C17:D17"/>
    <mergeCell ref="E17:F17"/>
    <mergeCell ref="B20:C20"/>
    <mergeCell ref="B26:C26"/>
    <mergeCell ref="B27:C27"/>
    <mergeCell ref="B28:C28"/>
    <mergeCell ref="B29:C29"/>
    <mergeCell ref="B42:C43"/>
    <mergeCell ref="E42:F43"/>
    <mergeCell ref="AA8:AI8"/>
    <mergeCell ref="A1:XFD2"/>
    <mergeCell ref="B9:F9"/>
    <mergeCell ref="B10:F10"/>
    <mergeCell ref="B11:F11"/>
    <mergeCell ref="B24:C24"/>
    <mergeCell ref="B25:C25"/>
    <mergeCell ref="B23:C23"/>
    <mergeCell ref="B22:C22"/>
    <mergeCell ref="B33:C33"/>
    <mergeCell ref="B34:C34"/>
    <mergeCell ref="B35:C35"/>
    <mergeCell ref="B36:C36"/>
    <mergeCell ref="B21:C21"/>
    <mergeCell ref="C7:F7"/>
    <mergeCell ref="C6:F6"/>
    <mergeCell ref="B8:F8"/>
    <mergeCell ref="B5:F5"/>
    <mergeCell ref="W8:W9"/>
    <mergeCell ref="H6:O8"/>
    <mergeCell ref="X8:X9"/>
    <mergeCell ref="Y8:Y9"/>
    <mergeCell ref="Z8:Z9"/>
    <mergeCell ref="U8:U9"/>
    <mergeCell ref="V8:V9"/>
  </mergeCells>
  <dataValidations xWindow="456" yWindow="538" count="7">
    <dataValidation type="list" showInputMessage="1" showErrorMessage="1" error="Must be an integer between 18 and 34." prompt="Enter the complete week (an integer between 18 and 34) or select from drop-down list_x000a__x000a_" sqref="C16">
      <formula1>"18,19,20,21,22,23,24,25,26,27,28,29,30,31,32,33,34"</formula1>
    </dataValidation>
    <dataValidation type="list" showInputMessage="1" showErrorMessage="1" error="Must be an integer between 0 and 6!" prompt="Enter the day (an integer between 0 and 6) or select from drop-down list_x000a_" sqref="D16">
      <formula1>"0,1,2,3,4,5,6"</formula1>
    </dataValidation>
    <dataValidation type="decimal" operator="greaterThan" allowBlank="1" showInputMessage="1" showErrorMessage="1" error="Input value must be positive!" sqref="E17:F17">
      <formula1>0</formula1>
    </dataValidation>
    <dataValidation type="decimal" operator="greaterThan" showInputMessage="1" showErrorMessage="1" error="Input value must be positive!" sqref="C17:D17">
      <formula1>0</formula1>
    </dataValidation>
    <dataValidation type="list" allowBlank="1" showInputMessage="1" showErrorMessage="1" error="Must be an integer between 0 and 6!" prompt="Enter the day (an integer between 0 and 6) or select from drop-down list._x000a_" sqref="F16">
      <formula1>"0,1,2,3,4,5,6"</formula1>
    </dataValidation>
    <dataValidation type="whole" allowBlank="1" showInputMessage="1" showErrorMessage="1" error="Must be an integer greater than T1(weeks) and below 36." prompt="Enter the complete week, must be an integer greater than T1(weeks) and below 36._x000a_" sqref="E16">
      <formula1>C16+1</formula1>
      <formula2>35</formula2>
    </dataValidation>
    <dataValidation type="custom" operator="greaterThan" allowBlank="1" showInputMessage="1" showErrorMessage="1" sqref="E22">
      <formula1>"&gt;D22"</formula1>
    </dataValidation>
  </dataValidations>
  <pageMargins left="0.7" right="0.7" top="0.75" bottom="0.75" header="0.3" footer="0.3"/>
  <ignoredErrors>
    <ignoredError sqref="E2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J136"/>
  <sheetViews>
    <sheetView zoomScaleNormal="100" workbookViewId="0">
      <selection activeCell="C16" sqref="C16"/>
    </sheetView>
  </sheetViews>
  <sheetFormatPr defaultRowHeight="15" x14ac:dyDescent="0.25"/>
  <cols>
    <col min="1" max="1" width="3.7109375" style="26" customWidth="1"/>
    <col min="2" max="2" width="20.7109375" style="26" customWidth="1"/>
    <col min="3" max="3" width="11.5703125" style="26" customWidth="1"/>
    <col min="4" max="4" width="10.140625" style="26" customWidth="1"/>
    <col min="5" max="5" width="10" style="26" bestFit="1" customWidth="1"/>
    <col min="6" max="6" width="11.85546875" style="26" customWidth="1"/>
    <col min="7" max="7" width="9.140625" style="26" customWidth="1"/>
    <col min="8" max="8" width="13.7109375" style="26" customWidth="1"/>
    <col min="9" max="9" width="16.5703125" style="26" bestFit="1" customWidth="1"/>
    <col min="10" max="11" width="9.140625" style="26"/>
    <col min="12" max="13" width="10.140625" style="26" customWidth="1"/>
    <col min="14" max="14" width="4.28515625" style="26" bestFit="1" customWidth="1"/>
    <col min="15" max="15" width="9.140625" style="26" customWidth="1"/>
    <col min="16" max="16" width="4.7109375" style="26" customWidth="1"/>
    <col min="17" max="17" width="5" style="26" customWidth="1"/>
    <col min="18" max="20" width="9.140625" style="26" hidden="1" customWidth="1"/>
    <col min="21" max="21" width="15.7109375" style="26" customWidth="1"/>
    <col min="22" max="22" width="16.140625" style="26" customWidth="1"/>
    <col min="23" max="23" width="9.28515625" style="27" bestFit="1" customWidth="1"/>
    <col min="24" max="24" width="23.85546875" style="27" customWidth="1"/>
    <col min="25" max="25" width="8.5703125" style="27" bestFit="1" customWidth="1"/>
    <col min="26" max="26" width="10.140625" style="27" bestFit="1" customWidth="1"/>
    <col min="27" max="35" width="7.7109375" style="26" customWidth="1"/>
    <col min="36" max="36" width="11.7109375" style="26" bestFit="1" customWidth="1"/>
    <col min="37" max="37" width="9.140625" style="26"/>
    <col min="38" max="38" width="12.5703125" style="26" customWidth="1"/>
    <col min="39" max="16384" width="9.140625" style="26"/>
  </cols>
  <sheetData>
    <row r="1" spans="1:36" s="107" customFormat="1" ht="15" customHeight="1" x14ac:dyDescent="0.25">
      <c r="A1" s="107" t="s">
        <v>49</v>
      </c>
    </row>
    <row r="2" spans="1:36" s="107" customFormat="1" ht="15" customHeight="1" x14ac:dyDescent="0.25"/>
    <row r="3" spans="1:36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6" ht="15.75" customHeight="1" thickBot="1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spans="1:36" ht="15.75" customHeight="1" x14ac:dyDescent="0.25">
      <c r="B5" s="93" t="s">
        <v>11</v>
      </c>
      <c r="C5" s="94"/>
      <c r="D5" s="94"/>
      <c r="E5" s="94"/>
      <c r="F5" s="95"/>
    </row>
    <row r="6" spans="1:36" ht="15" customHeight="1" x14ac:dyDescent="0.25">
      <c r="B6" s="28"/>
      <c r="C6" s="88" t="s">
        <v>51</v>
      </c>
      <c r="D6" s="88"/>
      <c r="E6" s="88"/>
      <c r="F6" s="89"/>
      <c r="H6" s="98" t="str">
        <f>CONCATENATE("AC percentiles conditional on AC=",C17,"mm at GA=", C16, "weeks+", D16,"day(s)")</f>
        <v>AC percentiles conditional on AC=175mm at GA=22weeks+3day(s)</v>
      </c>
      <c r="I6" s="98"/>
      <c r="J6" s="98"/>
      <c r="K6" s="98"/>
      <c r="L6" s="98"/>
      <c r="M6" s="98"/>
      <c r="N6" s="98"/>
      <c r="O6" s="98"/>
      <c r="U6" s="26" t="str">
        <f>TEXT(U5,"")</f>
        <v/>
      </c>
    </row>
    <row r="7" spans="1:36" ht="15.75" customHeight="1" thickBot="1" x14ac:dyDescent="0.3">
      <c r="B7" s="29"/>
      <c r="C7" s="88" t="s">
        <v>52</v>
      </c>
      <c r="D7" s="88"/>
      <c r="E7" s="88"/>
      <c r="F7" s="89"/>
      <c r="H7" s="98"/>
      <c r="I7" s="98"/>
      <c r="J7" s="98"/>
      <c r="K7" s="98"/>
      <c r="L7" s="98"/>
      <c r="M7" s="98"/>
      <c r="N7" s="98"/>
      <c r="O7" s="98"/>
    </row>
    <row r="8" spans="1:36" ht="15.75" x14ac:dyDescent="0.25">
      <c r="B8" s="90"/>
      <c r="C8" s="91"/>
      <c r="D8" s="91"/>
      <c r="E8" s="91"/>
      <c r="F8" s="92"/>
      <c r="H8" s="98"/>
      <c r="I8" s="98"/>
      <c r="J8" s="98"/>
      <c r="K8" s="98"/>
      <c r="L8" s="98"/>
      <c r="M8" s="98"/>
      <c r="N8" s="98"/>
      <c r="O8" s="98"/>
      <c r="T8" s="30"/>
      <c r="U8" s="84" t="s">
        <v>56</v>
      </c>
      <c r="V8" s="86" t="s">
        <v>18</v>
      </c>
      <c r="W8" s="96" t="s">
        <v>29</v>
      </c>
      <c r="X8" s="78" t="s">
        <v>43</v>
      </c>
      <c r="Y8" s="80" t="s">
        <v>30</v>
      </c>
      <c r="Z8" s="82" t="s">
        <v>31</v>
      </c>
      <c r="AA8" s="105" t="str">
        <f>CONCATENATE("Conditional percentiles from ",C16+1, "weeks+0day to 36weeks+0day")</f>
        <v>Conditional percentiles from 23weeks+0day to 36weeks+0day</v>
      </c>
      <c r="AB8" s="105"/>
      <c r="AC8" s="105"/>
      <c r="AD8" s="105"/>
      <c r="AE8" s="105"/>
      <c r="AF8" s="105"/>
      <c r="AG8" s="105"/>
      <c r="AH8" s="105"/>
      <c r="AI8" s="106"/>
    </row>
    <row r="9" spans="1:36" ht="30" customHeight="1" x14ac:dyDescent="0.25">
      <c r="B9" s="108" t="s">
        <v>54</v>
      </c>
      <c r="C9" s="109"/>
      <c r="D9" s="109"/>
      <c r="E9" s="109"/>
      <c r="F9" s="110"/>
      <c r="T9" s="30"/>
      <c r="U9" s="85"/>
      <c r="V9" s="87"/>
      <c r="W9" s="97"/>
      <c r="X9" s="79"/>
      <c r="Y9" s="81"/>
      <c r="Z9" s="83"/>
      <c r="AA9" s="31" t="s">
        <v>32</v>
      </c>
      <c r="AB9" s="31" t="s">
        <v>33</v>
      </c>
      <c r="AC9" s="31" t="s">
        <v>19</v>
      </c>
      <c r="AD9" s="31" t="s">
        <v>34</v>
      </c>
      <c r="AE9" s="31" t="s">
        <v>35</v>
      </c>
      <c r="AF9" s="31" t="s">
        <v>36</v>
      </c>
      <c r="AG9" s="31" t="s">
        <v>37</v>
      </c>
      <c r="AH9" s="31" t="s">
        <v>38</v>
      </c>
      <c r="AI9" s="32" t="s">
        <v>39</v>
      </c>
    </row>
    <row r="10" spans="1:36" x14ac:dyDescent="0.25">
      <c r="B10" s="111" t="s">
        <v>41</v>
      </c>
      <c r="C10" s="112"/>
      <c r="D10" s="112"/>
      <c r="E10" s="112"/>
      <c r="F10" s="113"/>
      <c r="T10" s="30"/>
      <c r="U10" s="33">
        <f>IF(($C$16+1)*7&lt;=252,($C$16+1)*7,"")</f>
        <v>161</v>
      </c>
      <c r="V10" s="34" t="str">
        <f>IF(U10="","",CONCATENATE(FLOOR(U10/7,1),"week+",MOD(U10,7),"day"))</f>
        <v>23week+0day</v>
      </c>
      <c r="W10" s="35">
        <f>IF(U10="","",(U10/7)^($C$44)+$C$47/$C$46*(U10/7)^($C$45))</f>
        <v>-2.2508444284317789E-3</v>
      </c>
      <c r="X10" s="36">
        <f>IF(U10="","",$C$50+($D$23+W10)*$C$52+$D$23*W10*$C$51)</f>
        <v>7.6423955325726173E-4</v>
      </c>
      <c r="Y10" s="36">
        <f>IF(U10="","",$C$48+W10*$C$49+(LN($C$17)-$D$24)*X10/$D$25)</f>
        <v>5.1947036235689632</v>
      </c>
      <c r="Z10" s="37">
        <f>IF(U10="","",$C$50+$C$51*(W10)^2+2*W10*$C$52+$C$53-(X10)^2/$D$25)</f>
        <v>1.1537351496667082E-3</v>
      </c>
      <c r="AA10" s="38">
        <f>IF(U10="","",EXP(Y10+$F$44*SQRT(Z10)))</f>
        <v>169.15565317314855</v>
      </c>
      <c r="AB10" s="38">
        <f>IF(U10="","",EXP(Y10+$F$45*SQRT(Z10)))</f>
        <v>170.51672961538986</v>
      </c>
      <c r="AC10" s="38">
        <f>IF(U10="","",EXP(Y10+$F$46*SQRT(Z10)))</f>
        <v>172.63397026638037</v>
      </c>
      <c r="AD10" s="38">
        <f>IF(U10="","",EXP(Y10+$F$47*SQRT(Z10)))</f>
        <v>176.23061476868185</v>
      </c>
      <c r="AE10" s="38">
        <f>IF(U10="","",EXP(Y10+$F$48*SQRT(Z10)))</f>
        <v>180.31469385146994</v>
      </c>
      <c r="AF10" s="38">
        <f>IF(U10="","",EXP(Y10+$F$49*SQRT(Z10)))</f>
        <v>184.49341995104541</v>
      </c>
      <c r="AG10" s="38">
        <f>IF(U10="","",EXP(Y10+$F$50*SQRT(Z10)))</f>
        <v>188.33714342883968</v>
      </c>
      <c r="AH10" s="38">
        <f>IF(U10="","",EXP(Y10+$F$51*SQRT(Z10)))</f>
        <v>190.67565330443009</v>
      </c>
      <c r="AI10" s="39">
        <f>IF(U10="","",EXP(Y10+$F$52*SQRT(Z10)))</f>
        <v>192.20988603596038</v>
      </c>
    </row>
    <row r="11" spans="1:36" ht="30.75" customHeight="1" thickBot="1" x14ac:dyDescent="0.3">
      <c r="B11" s="114" t="s">
        <v>53</v>
      </c>
      <c r="C11" s="115"/>
      <c r="D11" s="115"/>
      <c r="E11" s="115"/>
      <c r="F11" s="116"/>
      <c r="T11" s="30"/>
      <c r="U11" s="33">
        <f>IF(U10="", "",IF(U10+1&lt;=252,U10+1,"" ))</f>
        <v>162</v>
      </c>
      <c r="V11" s="34" t="str">
        <f t="shared" ref="V11:V74" si="0">IF(U11="","",CONCATENATE(FLOOR(U11/7,1),"week+",MOD(U11,7),"day"))</f>
        <v>23week+1day</v>
      </c>
      <c r="W11" s="35">
        <f t="shared" ref="W11:W74" si="1">IF(U11="","",(U11/7)^($C$44)+$C$47/$C$46*(U11/7)^($C$45))</f>
        <v>-2.2998319272643283E-3</v>
      </c>
      <c r="X11" s="36">
        <f t="shared" ref="X11:X74" si="2">IF(U11="","",$C$50+($D$23+W11)*$C$52+$D$23*W11*$C$51)</f>
        <v>7.6389312488130948E-4</v>
      </c>
      <c r="Y11" s="36">
        <f t="shared" ref="Y11:Y74" si="3">IF(U11="","",$C$48+W11*$C$49+(LN($C$17)-$D$24)*X11/$D$25)</f>
        <v>5.2027874331579795</v>
      </c>
      <c r="Z11" s="37">
        <f t="shared" ref="Z11:Z74" si="4">IF(U11="","",$C$50+$C$51*(W11)^2+2*W11*$C$52+$C$53-(X11)^2/$D$25)</f>
        <v>1.1541138350246371E-3</v>
      </c>
      <c r="AA11" s="38">
        <f t="shared" ref="AA11:AA74" si="5">IF(U11="","",EXP(Y11+$F$44*SQRT(Z11)))</f>
        <v>170.52682947201652</v>
      </c>
      <c r="AB11" s="38">
        <f t="shared" ref="AB11:AB74" si="6">IF(U11="","",EXP(Y11+$F$45*SQRT(Z11)))</f>
        <v>171.89916487030681</v>
      </c>
      <c r="AC11" s="38">
        <f t="shared" ref="AC11:AC74" si="7">IF(U11="","",EXP(Y11+$F$46*SQRT(Z11)))</f>
        <v>174.03392310860099</v>
      </c>
      <c r="AD11" s="38">
        <f t="shared" ref="AD11:AD74" si="8">IF(U11="","",EXP(Y11+$F$47*SQRT(Z11)))</f>
        <v>177.66033528360705</v>
      </c>
      <c r="AE11" s="38">
        <f t="shared" ref="AE11:AE74" si="9">IF(U11="","",EXP(Y11+$F$48*SQRT(Z11)))</f>
        <v>181.77823101060332</v>
      </c>
      <c r="AF11" s="38">
        <f t="shared" ref="AF11:AF74" si="10">IF(U11="","",EXP(Y11+$F$49*SQRT(Z11)))</f>
        <v>185.99157328278002</v>
      </c>
      <c r="AG11" s="38">
        <f t="shared" ref="AG11:AG74" si="11">IF(U11="","",EXP(Y11+$F$50*SQRT(Z11)))</f>
        <v>189.86715163988177</v>
      </c>
      <c r="AH11" s="38">
        <f t="shared" ref="AH11:AH74" si="12">IF(U11="","",EXP(Y11+$F$51*SQRT(Z11)))</f>
        <v>192.22504829662523</v>
      </c>
      <c r="AI11" s="39">
        <f t="shared" ref="AI11:AI74" si="13">IF(U11="","",EXP(Y11+$F$52*SQRT(Z11)))</f>
        <v>193.77200274967106</v>
      </c>
    </row>
    <row r="12" spans="1:36" x14ac:dyDescent="0.25">
      <c r="T12" s="30"/>
      <c r="U12" s="33">
        <f t="shared" ref="U12:U75" si="14">IF(U11="", "",IF(U11+1&lt;=252,U11+1,"" ))</f>
        <v>163</v>
      </c>
      <c r="V12" s="34" t="str">
        <f t="shared" si="0"/>
        <v>23week+2day</v>
      </c>
      <c r="W12" s="35">
        <f t="shared" si="1"/>
        <v>-2.3483925372057212E-3</v>
      </c>
      <c r="X12" s="36">
        <f t="shared" si="2"/>
        <v>7.6354971536585843E-4</v>
      </c>
      <c r="Y12" s="36">
        <f t="shared" si="3"/>
        <v>5.2108007984786822</v>
      </c>
      <c r="Z12" s="37">
        <f t="shared" si="4"/>
        <v>1.1546452909158953E-3</v>
      </c>
      <c r="AA12" s="38">
        <f t="shared" si="5"/>
        <v>171.89628445178261</v>
      </c>
      <c r="AB12" s="38">
        <f t="shared" si="6"/>
        <v>173.279960456921</v>
      </c>
      <c r="AC12" s="38">
        <f t="shared" si="7"/>
        <v>175.43236480469668</v>
      </c>
      <c r="AD12" s="38">
        <f t="shared" si="8"/>
        <v>179.08876713265377</v>
      </c>
      <c r="AE12" s="38">
        <f t="shared" si="9"/>
        <v>183.24073835976378</v>
      </c>
      <c r="AF12" s="38">
        <f t="shared" si="10"/>
        <v>187.48896836036786</v>
      </c>
      <c r="AG12" s="38">
        <f t="shared" si="11"/>
        <v>191.39665723603403</v>
      </c>
      <c r="AH12" s="38">
        <f t="shared" si="12"/>
        <v>193.77409889806043</v>
      </c>
      <c r="AI12" s="39">
        <f t="shared" si="13"/>
        <v>195.33387997138416</v>
      </c>
    </row>
    <row r="13" spans="1:36" x14ac:dyDescent="0.25">
      <c r="E13" s="40"/>
      <c r="T13" s="30"/>
      <c r="U13" s="33">
        <f t="shared" si="14"/>
        <v>164</v>
      </c>
      <c r="V13" s="34" t="str">
        <f t="shared" si="0"/>
        <v>23week+3day</v>
      </c>
      <c r="W13" s="35">
        <f t="shared" si="1"/>
        <v>-2.3965366383711423E-3</v>
      </c>
      <c r="X13" s="36">
        <f t="shared" si="2"/>
        <v>7.6320925130511066E-4</v>
      </c>
      <c r="Y13" s="36">
        <f t="shared" si="3"/>
        <v>5.2187454324349067</v>
      </c>
      <c r="Z13" s="37">
        <f t="shared" si="4"/>
        <v>1.1553255825132659E-3</v>
      </c>
      <c r="AA13" s="38">
        <f t="shared" si="5"/>
        <v>173.26411511157403</v>
      </c>
      <c r="AB13" s="38">
        <f t="shared" si="6"/>
        <v>174.65921389282599</v>
      </c>
      <c r="AC13" s="38">
        <f t="shared" si="7"/>
        <v>176.8293936766637</v>
      </c>
      <c r="AD13" s="38">
        <f t="shared" si="8"/>
        <v>180.51600999857325</v>
      </c>
      <c r="AE13" s="38">
        <f t="shared" si="9"/>
        <v>184.70231711846225</v>
      </c>
      <c r="AF13" s="38">
        <f t="shared" si="10"/>
        <v>188.98570796683703</v>
      </c>
      <c r="AG13" s="38">
        <f t="shared" si="11"/>
        <v>192.92576443093446</v>
      </c>
      <c r="AH13" s="38">
        <f t="shared" si="12"/>
        <v>195.32291018933896</v>
      </c>
      <c r="AI13" s="39">
        <f t="shared" si="13"/>
        <v>196.89562334913123</v>
      </c>
    </row>
    <row r="14" spans="1:36" x14ac:dyDescent="0.25">
      <c r="B14" s="41"/>
      <c r="C14" s="125" t="s">
        <v>15</v>
      </c>
      <c r="D14" s="126"/>
      <c r="E14" s="125" t="s">
        <v>42</v>
      </c>
      <c r="F14" s="126"/>
      <c r="T14" s="30"/>
      <c r="U14" s="33">
        <f t="shared" si="14"/>
        <v>165</v>
      </c>
      <c r="V14" s="34" t="str">
        <f t="shared" si="0"/>
        <v>23week+4day</v>
      </c>
      <c r="W14" s="35">
        <f t="shared" si="1"/>
        <v>-2.4442742972829476E-3</v>
      </c>
      <c r="X14" s="36">
        <f t="shared" si="2"/>
        <v>7.6287166151092452E-4</v>
      </c>
      <c r="Y14" s="36">
        <f t="shared" si="3"/>
        <v>5.2266229961820896</v>
      </c>
      <c r="Z14" s="37">
        <f t="shared" si="4"/>
        <v>1.1561509356657032E-3</v>
      </c>
      <c r="AA14" s="38">
        <f t="shared" si="5"/>
        <v>174.63041740948429</v>
      </c>
      <c r="AB14" s="38">
        <f t="shared" si="6"/>
        <v>176.03702164787651</v>
      </c>
      <c r="AC14" s="38">
        <f t="shared" si="7"/>
        <v>178.22510698889491</v>
      </c>
      <c r="AD14" s="38">
        <f t="shared" si="8"/>
        <v>181.94216249133402</v>
      </c>
      <c r="AE14" s="38">
        <f t="shared" si="9"/>
        <v>186.16306741859916</v>
      </c>
      <c r="AF14" s="38">
        <f t="shared" si="10"/>
        <v>190.48189378507911</v>
      </c>
      <c r="AG14" s="38">
        <f t="shared" si="11"/>
        <v>194.45457632891939</v>
      </c>
      <c r="AH14" s="38">
        <f t="shared" si="12"/>
        <v>196.87158613728991</v>
      </c>
      <c r="AI14" s="39">
        <f t="shared" si="13"/>
        <v>198.45733741468837</v>
      </c>
    </row>
    <row r="15" spans="1:36" x14ac:dyDescent="0.25">
      <c r="B15" s="41"/>
      <c r="C15" s="42" t="s">
        <v>16</v>
      </c>
      <c r="D15" s="42" t="s">
        <v>17</v>
      </c>
      <c r="E15" s="42" t="s">
        <v>16</v>
      </c>
      <c r="F15" s="42" t="s">
        <v>17</v>
      </c>
      <c r="T15" s="30"/>
      <c r="U15" s="33">
        <f t="shared" si="14"/>
        <v>166</v>
      </c>
      <c r="V15" s="34" t="str">
        <f t="shared" si="0"/>
        <v>23week+5day</v>
      </c>
      <c r="W15" s="35">
        <f t="shared" si="1"/>
        <v>-2.4916152781710521E-3</v>
      </c>
      <c r="X15" s="36">
        <f t="shared" si="2"/>
        <v>7.625368769329018E-4</v>
      </c>
      <c r="Y15" s="36">
        <f t="shared" si="3"/>
        <v>5.2344351009920302</v>
      </c>
      <c r="Z15" s="37">
        <f t="shared" si="4"/>
        <v>1.1571177294420261E-3</v>
      </c>
      <c r="AA15" s="38">
        <f t="shared" si="5"/>
        <v>175.99528625818076</v>
      </c>
      <c r="AB15" s="38">
        <f t="shared" si="6"/>
        <v>177.41347914052216</v>
      </c>
      <c r="AC15" s="38">
        <f t="shared" si="7"/>
        <v>179.61960094562966</v>
      </c>
      <c r="AD15" s="38">
        <f t="shared" si="8"/>
        <v>183.3673221474302</v>
      </c>
      <c r="AE15" s="38">
        <f t="shared" si="9"/>
        <v>187.62308830581969</v>
      </c>
      <c r="AF15" s="38">
        <f t="shared" si="10"/>
        <v>191.9776264012304</v>
      </c>
      <c r="AG15" s="38">
        <f t="shared" si="11"/>
        <v>195.98319493020747</v>
      </c>
      <c r="AH15" s="38">
        <f t="shared" si="12"/>
        <v>198.42022960121861</v>
      </c>
      <c r="AI15" s="39">
        <f t="shared" si="13"/>
        <v>200.01912559051343</v>
      </c>
    </row>
    <row r="16" spans="1:36" s="43" customFormat="1" ht="30" x14ac:dyDescent="0.25">
      <c r="B16" s="44" t="s">
        <v>46</v>
      </c>
      <c r="C16" s="19">
        <v>22</v>
      </c>
      <c r="D16" s="19">
        <v>3</v>
      </c>
      <c r="E16" s="19">
        <v>28</v>
      </c>
      <c r="F16" s="19">
        <v>0</v>
      </c>
      <c r="T16" s="30"/>
      <c r="U16" s="33">
        <f t="shared" si="14"/>
        <v>167</v>
      </c>
      <c r="V16" s="34" t="str">
        <f t="shared" si="0"/>
        <v>23week+6day</v>
      </c>
      <c r="W16" s="35">
        <f t="shared" si="1"/>
        <v>-2.5385690538011025E-3</v>
      </c>
      <c r="X16" s="36">
        <f t="shared" si="2"/>
        <v>7.6220483058181258E-4</v>
      </c>
      <c r="Y16" s="36">
        <f t="shared" si="3"/>
        <v>5.2421833100397333</v>
      </c>
      <c r="Z16" s="37">
        <f t="shared" si="4"/>
        <v>1.1582224890632883E-3</v>
      </c>
      <c r="AA16" s="38">
        <f t="shared" si="5"/>
        <v>177.35881552226152</v>
      </c>
      <c r="AB16" s="38">
        <f t="shared" si="6"/>
        <v>178.78868073584405</v>
      </c>
      <c r="AC16" s="38">
        <f t="shared" si="7"/>
        <v>181.01297069003496</v>
      </c>
      <c r="AD16" s="38">
        <f t="shared" si="8"/>
        <v>184.79158543069769</v>
      </c>
      <c r="AE16" s="38">
        <f t="shared" si="9"/>
        <v>189.08247774224131</v>
      </c>
      <c r="AF16" s="38">
        <f t="shared" si="10"/>
        <v>193.47300530928831</v>
      </c>
      <c r="AG16" s="38">
        <f t="shared" si="11"/>
        <v>197.51172113719355</v>
      </c>
      <c r="AH16" s="38">
        <f t="shared" si="12"/>
        <v>199.96894234019302</v>
      </c>
      <c r="AI16" s="39">
        <f t="shared" si="13"/>
        <v>201.5810901976715</v>
      </c>
      <c r="AJ16" s="26"/>
    </row>
    <row r="17" spans="2:36" s="43" customFormat="1" x14ac:dyDescent="0.25">
      <c r="B17" s="44" t="s">
        <v>14</v>
      </c>
      <c r="C17" s="129">
        <v>175</v>
      </c>
      <c r="D17" s="130"/>
      <c r="E17" s="129">
        <v>220</v>
      </c>
      <c r="F17" s="130"/>
      <c r="T17" s="30"/>
      <c r="U17" s="33">
        <f t="shared" si="14"/>
        <v>168</v>
      </c>
      <c r="V17" s="34" t="str">
        <f t="shared" si="0"/>
        <v>24week+0day</v>
      </c>
      <c r="W17" s="35">
        <f t="shared" si="1"/>
        <v>-2.5851448158527961E-3</v>
      </c>
      <c r="X17" s="36">
        <f t="shared" si="2"/>
        <v>7.6187545745620244E-4</v>
      </c>
      <c r="Y17" s="36">
        <f t="shared" si="3"/>
        <v>5.2498691401160178</v>
      </c>
      <c r="Z17" s="37">
        <f t="shared" si="4"/>
        <v>1.1594618792013429E-3</v>
      </c>
      <c r="AA17" s="38">
        <f t="shared" si="5"/>
        <v>178.72109801722141</v>
      </c>
      <c r="AB17" s="38">
        <f t="shared" si="6"/>
        <v>180.16271974515837</v>
      </c>
      <c r="AC17" s="38">
        <f t="shared" si="7"/>
        <v>182.40531030478513</v>
      </c>
      <c r="AD17" s="38">
        <f t="shared" si="8"/>
        <v>186.21504773451358</v>
      </c>
      <c r="AE17" s="38">
        <f t="shared" si="9"/>
        <v>190.54133261043526</v>
      </c>
      <c r="AF17" s="38">
        <f t="shared" si="10"/>
        <v>194.96812891685269</v>
      </c>
      <c r="AG17" s="38">
        <f t="shared" si="11"/>
        <v>199.04025476175013</v>
      </c>
      <c r="AH17" s="38">
        <f t="shared" si="12"/>
        <v>201.51782502126773</v>
      </c>
      <c r="AI17" s="39">
        <f t="shared" si="13"/>
        <v>203.14333246465455</v>
      </c>
      <c r="AJ17" s="26"/>
    </row>
    <row r="18" spans="2:36" x14ac:dyDescent="0.25">
      <c r="T18" s="30"/>
      <c r="U18" s="33">
        <f t="shared" si="14"/>
        <v>169</v>
      </c>
      <c r="V18" s="34" t="str">
        <f t="shared" si="0"/>
        <v>24week+1day</v>
      </c>
      <c r="W18" s="35">
        <f t="shared" si="1"/>
        <v>-2.6313514848696298E-3</v>
      </c>
      <c r="X18" s="36">
        <f t="shared" si="2"/>
        <v>7.6154869447203014E-4</v>
      </c>
      <c r="Y18" s="36">
        <f t="shared" si="3"/>
        <v>5.2574940632694043</v>
      </c>
      <c r="Z18" s="37">
        <f t="shared" si="4"/>
        <v>1.1608326976225557E-3</v>
      </c>
      <c r="AA18" s="38">
        <f t="shared" si="5"/>
        <v>180.08222550990243</v>
      </c>
      <c r="AB18" s="38">
        <f t="shared" si="6"/>
        <v>181.53568842705954</v>
      </c>
      <c r="AC18" s="38">
        <f t="shared" si="7"/>
        <v>183.79671281401625</v>
      </c>
      <c r="AD18" s="38">
        <f t="shared" si="8"/>
        <v>187.63780338526357</v>
      </c>
      <c r="AE18" s="38">
        <f t="shared" si="9"/>
        <v>191.99974871855599</v>
      </c>
      <c r="AF18" s="38">
        <f t="shared" si="10"/>
        <v>196.46309455189353</v>
      </c>
      <c r="AG18" s="38">
        <f t="shared" si="11"/>
        <v>200.56889453344687</v>
      </c>
      <c r="AH18" s="38">
        <f t="shared" si="12"/>
        <v>203.06697722855989</v>
      </c>
      <c r="AI18" s="39">
        <f t="shared" si="13"/>
        <v>204.70595253700682</v>
      </c>
    </row>
    <row r="19" spans="2:36" ht="15.75" thickBot="1" x14ac:dyDescent="0.3">
      <c r="T19" s="30"/>
      <c r="U19" s="33">
        <f t="shared" si="14"/>
        <v>170</v>
      </c>
      <c r="V19" s="34" t="str">
        <f t="shared" si="0"/>
        <v>24week+2day</v>
      </c>
      <c r="W19" s="35">
        <f t="shared" si="1"/>
        <v>-2.6771977198001467E-3</v>
      </c>
      <c r="X19" s="36">
        <f t="shared" si="2"/>
        <v>7.6122448039519434E-4</v>
      </c>
      <c r="Y19" s="36">
        <f t="shared" si="3"/>
        <v>5.2650595083805829</v>
      </c>
      <c r="Z19" s="37">
        <f t="shared" si="4"/>
        <v>1.1623318691569339E-3</v>
      </c>
      <c r="AA19" s="38">
        <f t="shared" si="5"/>
        <v>181.44228872030044</v>
      </c>
      <c r="AB19" s="38">
        <f t="shared" si="6"/>
        <v>182.90767798978311</v>
      </c>
      <c r="AC19" s="38">
        <f t="shared" si="7"/>
        <v>185.18727018654076</v>
      </c>
      <c r="AD19" s="38">
        <f t="shared" si="8"/>
        <v>189.05994564696778</v>
      </c>
      <c r="AE19" s="38">
        <f t="shared" si="9"/>
        <v>193.4578208065148</v>
      </c>
      <c r="AF19" s="38">
        <f t="shared" si="10"/>
        <v>197.95799847044887</v>
      </c>
      <c r="AG19" s="38">
        <f t="shared" si="11"/>
        <v>202.09773810859747</v>
      </c>
      <c r="AH19" s="38">
        <f t="shared" si="12"/>
        <v>204.61649747309207</v>
      </c>
      <c r="AI19" s="39">
        <f t="shared" si="13"/>
        <v>206.26904948768009</v>
      </c>
    </row>
    <row r="20" spans="2:36" x14ac:dyDescent="0.25">
      <c r="B20" s="131"/>
      <c r="C20" s="132"/>
      <c r="D20" s="127" t="s">
        <v>47</v>
      </c>
      <c r="E20" s="128"/>
      <c r="F20" s="45" t="s">
        <v>48</v>
      </c>
      <c r="T20" s="30"/>
      <c r="U20" s="33">
        <f t="shared" si="14"/>
        <v>171</v>
      </c>
      <c r="V20" s="34" t="str">
        <f t="shared" si="0"/>
        <v>24week+3day</v>
      </c>
      <c r="W20" s="35">
        <f t="shared" si="1"/>
        <v>-2.7226919271497712E-3</v>
      </c>
      <c r="X20" s="36">
        <f t="shared" si="2"/>
        <v>7.6090275577681281E-4</v>
      </c>
      <c r="Y20" s="36">
        <f t="shared" si="3"/>
        <v>5.2725668626726385</v>
      </c>
      <c r="Z20" s="37">
        <f t="shared" si="4"/>
        <v>1.1639564399741897E-3</v>
      </c>
      <c r="AA20" s="38">
        <f t="shared" si="5"/>
        <v>182.80137732462637</v>
      </c>
      <c r="AB20" s="38">
        <f t="shared" si="6"/>
        <v>184.27877859478485</v>
      </c>
      <c r="AC20" s="38">
        <f t="shared" si="7"/>
        <v>186.57707334022015</v>
      </c>
      <c r="AD20" s="38">
        <f t="shared" si="8"/>
        <v>190.48156672696888</v>
      </c>
      <c r="AE20" s="38">
        <f t="shared" si="9"/>
        <v>194.91564255311036</v>
      </c>
      <c r="AF20" s="38">
        <f t="shared" si="10"/>
        <v>199.45293586517349</v>
      </c>
      <c r="AG20" s="38">
        <f t="shared" si="11"/>
        <v>203.62688208006094</v>
      </c>
      <c r="AH20" s="38">
        <f t="shared" si="12"/>
        <v>206.16648320333005</v>
      </c>
      <c r="AI20" s="39">
        <f t="shared" si="13"/>
        <v>207.83272132804507</v>
      </c>
    </row>
    <row r="21" spans="2:36" ht="15" customHeight="1" x14ac:dyDescent="0.25">
      <c r="B21" s="123"/>
      <c r="C21" s="124"/>
      <c r="D21" s="46" t="s">
        <v>12</v>
      </c>
      <c r="E21" s="47" t="s">
        <v>13</v>
      </c>
      <c r="F21" s="48" t="s">
        <v>13</v>
      </c>
      <c r="G21" s="49"/>
      <c r="T21" s="30"/>
      <c r="U21" s="33">
        <f t="shared" si="14"/>
        <v>172</v>
      </c>
      <c r="V21" s="34" t="str">
        <f t="shared" si="0"/>
        <v>24week+4day</v>
      </c>
      <c r="W21" s="35">
        <f t="shared" si="1"/>
        <v>-2.7678422697612532E-3</v>
      </c>
      <c r="X21" s="36">
        <f t="shared" si="2"/>
        <v>7.6058346289113103E-4</v>
      </c>
      <c r="Y21" s="36">
        <f t="shared" si="3"/>
        <v>5.2800174731599725</v>
      </c>
      <c r="Z21" s="37">
        <f t="shared" si="4"/>
        <v>1.1657035721494018E-3</v>
      </c>
      <c r="AA21" s="38">
        <f t="shared" si="5"/>
        <v>184.15957995950509</v>
      </c>
      <c r="AB21" s="38">
        <f t="shared" si="6"/>
        <v>185.64907936142367</v>
      </c>
      <c r="AC21" s="38">
        <f t="shared" si="7"/>
        <v>187.96621214739039</v>
      </c>
      <c r="AD21" s="38">
        <f t="shared" si="8"/>
        <v>191.90275778258288</v>
      </c>
      <c r="AE21" s="38">
        <f t="shared" si="9"/>
        <v>196.37330658402129</v>
      </c>
      <c r="AF21" s="38">
        <f t="shared" si="10"/>
        <v>200.94800087464901</v>
      </c>
      <c r="AG21" s="38">
        <f t="shared" si="11"/>
        <v>205.15642198771306</v>
      </c>
      <c r="AH21" s="38">
        <f t="shared" si="12"/>
        <v>207.71703081634016</v>
      </c>
      <c r="AI21" s="39">
        <f t="shared" si="13"/>
        <v>209.39706501948766</v>
      </c>
    </row>
    <row r="22" spans="2:36" ht="15" customHeight="1" x14ac:dyDescent="0.25">
      <c r="B22" s="117" t="s">
        <v>40</v>
      </c>
      <c r="C22" s="118"/>
      <c r="D22" s="9">
        <f>C16*7+D16</f>
        <v>157</v>
      </c>
      <c r="E22" s="10">
        <f>E16*7+F16</f>
        <v>196</v>
      </c>
      <c r="F22" s="1">
        <f>E16*7+F16</f>
        <v>196</v>
      </c>
      <c r="G22" s="49"/>
      <c r="T22" s="30"/>
      <c r="U22" s="33">
        <f t="shared" si="14"/>
        <v>173</v>
      </c>
      <c r="V22" s="34" t="str">
        <f t="shared" si="0"/>
        <v>24week+5day</v>
      </c>
      <c r="W22" s="35">
        <f t="shared" si="1"/>
        <v>-2.8126566752408842E-3</v>
      </c>
      <c r="X22" s="36">
        <f t="shared" si="2"/>
        <v>7.6026654567593218E-4</v>
      </c>
      <c r="Y22" s="36">
        <f t="shared" si="3"/>
        <v>5.2874126480387842</v>
      </c>
      <c r="Z22" s="37">
        <f t="shared" si="4"/>
        <v>1.1675705385020194E-3</v>
      </c>
      <c r="AA22" s="38">
        <f t="shared" si="5"/>
        <v>185.51698422722473</v>
      </c>
      <c r="AB22" s="38">
        <f t="shared" si="6"/>
        <v>187.0186683726626</v>
      </c>
      <c r="AC22" s="38">
        <f t="shared" si="7"/>
        <v>189.35477544125158</v>
      </c>
      <c r="AD22" s="38">
        <f t="shared" si="8"/>
        <v>193.32360892863136</v>
      </c>
      <c r="AE22" s="38">
        <f t="shared" si="9"/>
        <v>197.83090448058698</v>
      </c>
      <c r="AF22" s="38">
        <f t="shared" si="10"/>
        <v>202.44328659338879</v>
      </c>
      <c r="AG22" s="38">
        <f t="shared" si="11"/>
        <v>206.68645232953017</v>
      </c>
      <c r="AH22" s="38">
        <f t="shared" si="12"/>
        <v>209.26823566950378</v>
      </c>
      <c r="AI22" s="39">
        <f t="shared" si="13"/>
        <v>210.96217648553034</v>
      </c>
    </row>
    <row r="23" spans="2:36" ht="15.75" x14ac:dyDescent="0.25">
      <c r="B23" s="117" t="s">
        <v>29</v>
      </c>
      <c r="C23" s="118"/>
      <c r="D23" s="11">
        <f>(D22/7)^($C$44)+$C$47/$C$46*(D22/7)^($C$45)</f>
        <v>-2.0504062907425332E-3</v>
      </c>
      <c r="E23" s="12">
        <f>(E22/7)^($C$44)+$C$47/$C$46*(E22/7)^($C$45)</f>
        <v>-3.7659550440429261E-3</v>
      </c>
      <c r="F23" s="2">
        <f>(F22/7)^($C$44)+$C$47/$C$46*(F22/7)^($C$45)</f>
        <v>-3.7659550440429261E-3</v>
      </c>
      <c r="T23" s="30"/>
      <c r="U23" s="33">
        <f t="shared" si="14"/>
        <v>174</v>
      </c>
      <c r="V23" s="34" t="str">
        <f t="shared" si="0"/>
        <v>24week+6day</v>
      </c>
      <c r="W23" s="35">
        <f t="shared" si="1"/>
        <v>-2.8571428440466971E-3</v>
      </c>
      <c r="X23" s="36">
        <f t="shared" si="2"/>
        <v>7.5995194967534002E-4</v>
      </c>
      <c r="Y23" s="36">
        <f t="shared" si="3"/>
        <v>5.2947536580217651</v>
      </c>
      <c r="Z23" s="37">
        <f t="shared" si="4"/>
        <v>1.1695547176929447E-3</v>
      </c>
      <c r="AA23" s="38">
        <f t="shared" si="5"/>
        <v>186.87367670193674</v>
      </c>
      <c r="AB23" s="38">
        <f t="shared" si="6"/>
        <v>188.38763268168904</v>
      </c>
      <c r="AC23" s="38">
        <f t="shared" si="7"/>
        <v>190.74285102313357</v>
      </c>
      <c r="AD23" s="38">
        <f t="shared" si="8"/>
        <v>194.74420924577029</v>
      </c>
      <c r="AE23" s="38">
        <f t="shared" si="9"/>
        <v>199.28852678929604</v>
      </c>
      <c r="AF23" s="38">
        <f t="shared" si="10"/>
        <v>203.93888508246141</v>
      </c>
      <c r="AG23" s="38">
        <f t="shared" si="11"/>
        <v>208.2170665732115</v>
      </c>
      <c r="AH23" s="38">
        <f t="shared" si="12"/>
        <v>210.82019209272798</v>
      </c>
      <c r="AI23" s="39">
        <f t="shared" si="13"/>
        <v>212.52815062441778</v>
      </c>
    </row>
    <row r="24" spans="2:36" ht="15.75" x14ac:dyDescent="0.25">
      <c r="B24" s="117" t="s">
        <v>30</v>
      </c>
      <c r="C24" s="118"/>
      <c r="D24" s="11">
        <f>$C$48+D23*$C$49</f>
        <v>5.1584871070414264</v>
      </c>
      <c r="E24" s="12">
        <f>$C$48+E23*$C$49</f>
        <v>5.4416329629750164</v>
      </c>
      <c r="F24" s="2">
        <f>$E$24+(LN($C$17)-$D$24)*F26/$D$25</f>
        <v>5.4447238535211717</v>
      </c>
      <c r="T24" s="30"/>
      <c r="U24" s="33">
        <f t="shared" si="14"/>
        <v>175</v>
      </c>
      <c r="V24" s="34" t="str">
        <f t="shared" si="0"/>
        <v>25week+0day</v>
      </c>
      <c r="W24" s="35">
        <f t="shared" si="1"/>
        <v>-2.9013082572540705E-3</v>
      </c>
      <c r="X24" s="36">
        <f t="shared" si="2"/>
        <v>7.5963962198490249E-4</v>
      </c>
      <c r="Y24" s="36">
        <f t="shared" si="3"/>
        <v>5.3020417376195637</v>
      </c>
      <c r="Z24" s="37">
        <f t="shared" si="4"/>
        <v>1.1716535895653793E-3</v>
      </c>
      <c r="AA24" s="38">
        <f t="shared" si="5"/>
        <v>188.22974293672604</v>
      </c>
      <c r="AB24" s="38">
        <f t="shared" si="6"/>
        <v>189.75605831937781</v>
      </c>
      <c r="AC24" s="38">
        <f t="shared" si="7"/>
        <v>192.13052567055755</v>
      </c>
      <c r="AD24" s="38">
        <f t="shared" si="8"/>
        <v>196.16464678953957</v>
      </c>
      <c r="AE24" s="38">
        <f t="shared" si="9"/>
        <v>200.74626303191536</v>
      </c>
      <c r="AF24" s="38">
        <f t="shared" si="10"/>
        <v>205.43488738067498</v>
      </c>
      <c r="AG24" s="38">
        <f t="shared" si="11"/>
        <v>209.74835716828758</v>
      </c>
      <c r="AH24" s="38">
        <f t="shared" si="12"/>
        <v>212.37299340109462</v>
      </c>
      <c r="AI24" s="39">
        <f t="shared" si="13"/>
        <v>214.09508132211388</v>
      </c>
    </row>
    <row r="25" spans="2:36" ht="15.75" x14ac:dyDescent="0.25">
      <c r="B25" s="117" t="s">
        <v>31</v>
      </c>
      <c r="C25" s="118"/>
      <c r="D25" s="11">
        <f>$C$50+$C$51*(D23)^2+2*D23*$C$52+$C$53</f>
        <v>1.5355943004116024E-3</v>
      </c>
      <c r="E25" s="12">
        <f>$C$50+$C$51*(E23)^2+2*E23*$C$52+$C$53</f>
        <v>1.6083932071977714E-3</v>
      </c>
      <c r="F25" s="2">
        <f>E25-(F26)^2/$D$25</f>
        <v>1.2386340966390966E-3</v>
      </c>
      <c r="T25" s="30"/>
      <c r="U25" s="33">
        <f t="shared" si="14"/>
        <v>176</v>
      </c>
      <c r="V25" s="34" t="str">
        <f t="shared" si="0"/>
        <v>25week+1day</v>
      </c>
      <c r="W25" s="35">
        <f t="shared" si="1"/>
        <v>-2.9451601840133493E-3</v>
      </c>
      <c r="X25" s="36">
        <f t="shared" si="2"/>
        <v>7.5932951119885245E-4</v>
      </c>
      <c r="Y25" s="36">
        <f t="shared" si="3"/>
        <v>5.3092780863714193</v>
      </c>
      <c r="Z25" s="37">
        <f t="shared" si="4"/>
        <v>1.1738647307159842E-3</v>
      </c>
      <c r="AA25" s="38">
        <f t="shared" si="5"/>
        <v>189.58526747146985</v>
      </c>
      <c r="AB25" s="38">
        <f t="shared" si="6"/>
        <v>191.124030302514</v>
      </c>
      <c r="AC25" s="38">
        <f t="shared" si="7"/>
        <v>193.51788514601759</v>
      </c>
      <c r="AD25" s="38">
        <f t="shared" si="8"/>
        <v>197.58500860006566</v>
      </c>
      <c r="AE25" s="38">
        <f t="shared" si="9"/>
        <v>202.20420171619199</v>
      </c>
      <c r="AF25" s="38">
        <f t="shared" si="10"/>
        <v>206.93138351625365</v>
      </c>
      <c r="AG25" s="38">
        <f t="shared" si="11"/>
        <v>211.28041555865394</v>
      </c>
      <c r="AH25" s="38">
        <f t="shared" si="12"/>
        <v>213.92673190789577</v>
      </c>
      <c r="AI25" s="39">
        <f t="shared" si="13"/>
        <v>215.66306146565611</v>
      </c>
    </row>
    <row r="26" spans="2:36" ht="15.75" x14ac:dyDescent="0.25">
      <c r="B26" s="133" t="s">
        <v>43</v>
      </c>
      <c r="C26" s="134"/>
      <c r="D26" s="13" t="s">
        <v>44</v>
      </c>
      <c r="E26" s="14" t="s">
        <v>44</v>
      </c>
      <c r="F26" s="2">
        <f>$C$50+($D$23+F23)*$C$52+$D$23*F23*$C$51</f>
        <v>7.5352503787144622E-4</v>
      </c>
      <c r="T26" s="30"/>
      <c r="U26" s="33">
        <f t="shared" si="14"/>
        <v>177</v>
      </c>
      <c r="V26" s="34" t="str">
        <f t="shared" si="0"/>
        <v>25week+2day</v>
      </c>
      <c r="W26" s="35">
        <f t="shared" si="1"/>
        <v>-2.9887056887133796E-3</v>
      </c>
      <c r="X26" s="36">
        <f t="shared" si="2"/>
        <v>7.5902156735944948E-4</v>
      </c>
      <c r="Y26" s="36">
        <f t="shared" si="3"/>
        <v>5.3164638700272846</v>
      </c>
      <c r="Z26" s="37">
        <f t="shared" si="4"/>
        <v>1.1761858102837116E-3</v>
      </c>
      <c r="AA26" s="38">
        <f t="shared" si="5"/>
        <v>190.94033384141298</v>
      </c>
      <c r="AB26" s="38">
        <f t="shared" si="6"/>
        <v>192.49163264270959</v>
      </c>
      <c r="AC26" s="38">
        <f t="shared" si="7"/>
        <v>194.90501420641618</v>
      </c>
      <c r="AD26" s="38">
        <f t="shared" si="8"/>
        <v>199.00538071235022</v>
      </c>
      <c r="AE26" s="38">
        <f t="shared" si="9"/>
        <v>203.66243034707261</v>
      </c>
      <c r="AF26" s="38">
        <f t="shared" si="10"/>
        <v>208.42846251896376</v>
      </c>
      <c r="AG26" s="38">
        <f t="shared" si="11"/>
        <v>212.81333219548722</v>
      </c>
      <c r="AH26" s="38">
        <f t="shared" si="12"/>
        <v>215.4814989380119</v>
      </c>
      <c r="AI26" s="39">
        <f t="shared" si="13"/>
        <v>217.23218295683091</v>
      </c>
    </row>
    <row r="27" spans="2:36" x14ac:dyDescent="0.25">
      <c r="B27" s="119" t="s">
        <v>10</v>
      </c>
      <c r="C27" s="120"/>
      <c r="D27" s="15">
        <f>(LN(C17)-D24)/SQRT(D25)</f>
        <v>0.16074008160618378</v>
      </c>
      <c r="E27" s="16">
        <f>IF(ISBLANK(E17),"",(LN(E17)-E24)/SQRT(E25))</f>
        <v>-1.1969999382683754</v>
      </c>
      <c r="F27" s="3">
        <f>IF(ISBLANK(E17)," ", (LN(E17)-F24)/SQRT(F25))</f>
        <v>-1.4518374623341326</v>
      </c>
      <c r="T27" s="30"/>
      <c r="U27" s="33">
        <f t="shared" si="14"/>
        <v>178</v>
      </c>
      <c r="V27" s="34" t="str">
        <f t="shared" si="0"/>
        <v>25week+3day</v>
      </c>
      <c r="W27" s="35">
        <f t="shared" si="1"/>
        <v>-3.0319516378641137E-3</v>
      </c>
      <c r="X27" s="36">
        <f t="shared" si="2"/>
        <v>7.5871574190830712E-4</v>
      </c>
      <c r="Y27" s="36">
        <f t="shared" si="3"/>
        <v>5.3236002216835674</v>
      </c>
      <c r="Z27" s="37">
        <f t="shared" si="4"/>
        <v>1.1786145859444457E-3</v>
      </c>
      <c r="AA27" s="38">
        <f t="shared" si="5"/>
        <v>192.29502458638763</v>
      </c>
      <c r="AB27" s="38">
        <f t="shared" si="6"/>
        <v>193.85894835593936</v>
      </c>
      <c r="AC27" s="38">
        <f t="shared" si="7"/>
        <v>196.29199661308226</v>
      </c>
      <c r="AD27" s="38">
        <f t="shared" si="8"/>
        <v>200.4258481670831</v>
      </c>
      <c r="AE27" s="38">
        <f t="shared" si="9"/>
        <v>205.12103543837631</v>
      </c>
      <c r="AF27" s="38">
        <f t="shared" si="10"/>
        <v>209.92621243262249</v>
      </c>
      <c r="AG27" s="38">
        <f t="shared" si="11"/>
        <v>214.34719655048579</v>
      </c>
      <c r="AH27" s="38">
        <f t="shared" si="12"/>
        <v>217.03738484157813</v>
      </c>
      <c r="AI27" s="39">
        <f t="shared" si="13"/>
        <v>218.80253672611173</v>
      </c>
    </row>
    <row r="28" spans="2:36" x14ac:dyDescent="0.25">
      <c r="B28" s="119" t="s">
        <v>20</v>
      </c>
      <c r="C28" s="120"/>
      <c r="D28" s="9">
        <f>EXP($D$24+F44*SQRT($D$25))</f>
        <v>161.54521771784169</v>
      </c>
      <c r="E28" s="10">
        <f>EXP($E$24+F44*SQRT($E$25))</f>
        <v>214.04882743724849</v>
      </c>
      <c r="F28" s="1">
        <f>EXP($F$24+F44*SQRT($F$25))</f>
        <v>216.70365276748851</v>
      </c>
      <c r="T28" s="30"/>
      <c r="U28" s="33">
        <f t="shared" si="14"/>
        <v>179</v>
      </c>
      <c r="V28" s="34" t="str">
        <f t="shared" si="0"/>
        <v>25week+4day</v>
      </c>
      <c r="W28" s="35">
        <f t="shared" si="1"/>
        <v>-3.0749047067108312E-3</v>
      </c>
      <c r="X28" s="36">
        <f t="shared" si="2"/>
        <v>7.5841198763961935E-4</v>
      </c>
      <c r="Y28" s="36">
        <f t="shared" si="3"/>
        <v>5.330688242874599</v>
      </c>
      <c r="Z28" s="37">
        <f t="shared" si="4"/>
        <v>1.1811489001002824E-3</v>
      </c>
      <c r="AA28" s="38">
        <f t="shared" si="5"/>
        <v>193.64942126061661</v>
      </c>
      <c r="AB28" s="38">
        <f t="shared" si="6"/>
        <v>195.2260594726371</v>
      </c>
      <c r="AC28" s="38">
        <f t="shared" si="7"/>
        <v>197.67891514231707</v>
      </c>
      <c r="AD28" s="38">
        <f t="shared" si="8"/>
        <v>201.84649502192499</v>
      </c>
      <c r="AE28" s="38">
        <f t="shared" si="9"/>
        <v>206.58010252487617</v>
      </c>
      <c r="AF28" s="38">
        <f t="shared" si="10"/>
        <v>211.42472032795447</v>
      </c>
      <c r="AG28" s="38">
        <f t="shared" si="11"/>
        <v>215.88209712940122</v>
      </c>
      <c r="AH28" s="38">
        <f t="shared" si="12"/>
        <v>218.59447900790994</v>
      </c>
      <c r="AI28" s="39">
        <f t="shared" si="13"/>
        <v>220.37421274683373</v>
      </c>
    </row>
    <row r="29" spans="2:36" x14ac:dyDescent="0.25">
      <c r="B29" s="119" t="s">
        <v>21</v>
      </c>
      <c r="C29" s="120"/>
      <c r="D29" s="9">
        <f t="shared" ref="D29:D36" si="15">EXP($D$24+F45*SQRT($D$25))</f>
        <v>163.04574229864843</v>
      </c>
      <c r="E29" s="10">
        <f t="shared" ref="E29:E36" si="16">EXP($E$24+F45*SQRT($E$25))</f>
        <v>216.08383881945213</v>
      </c>
      <c r="F29" s="1">
        <f t="shared" ref="F29:F36" si="17">EXP($F$24+F45*SQRT($F$25))</f>
        <v>218.51059248437417</v>
      </c>
      <c r="T29" s="30"/>
      <c r="U29" s="33">
        <f t="shared" si="14"/>
        <v>180</v>
      </c>
      <c r="V29" s="34" t="str">
        <f t="shared" si="0"/>
        <v>25week+5day</v>
      </c>
      <c r="W29" s="35">
        <f t="shared" si="1"/>
        <v>-3.117571385591841E-3</v>
      </c>
      <c r="X29" s="36">
        <f t="shared" si="2"/>
        <v>7.5811025865519935E-4</v>
      </c>
      <c r="Y29" s="36">
        <f t="shared" si="3"/>
        <v>5.33772900462177</v>
      </c>
      <c r="Z29" s="37">
        <f t="shared" si="4"/>
        <v>1.183786676252956E-3</v>
      </c>
      <c r="AA29" s="38">
        <f t="shared" si="5"/>
        <v>195.00360444303803</v>
      </c>
      <c r="AB29" s="38">
        <f t="shared" si="6"/>
        <v>196.59304704829563</v>
      </c>
      <c r="AC29" s="38">
        <f t="shared" si="7"/>
        <v>199.06585159641051</v>
      </c>
      <c r="AD29" s="38">
        <f t="shared" si="8"/>
        <v>203.26740436320608</v>
      </c>
      <c r="AE29" s="38">
        <f t="shared" si="9"/>
        <v>208.03971617473712</v>
      </c>
      <c r="AF29" s="38">
        <f t="shared" si="10"/>
        <v>212.92407231574555</v>
      </c>
      <c r="AG29" s="38">
        <f t="shared" si="11"/>
        <v>217.41812148581289</v>
      </c>
      <c r="AH29" s="38">
        <f t="shared" si="12"/>
        <v>220.15286987963901</v>
      </c>
      <c r="AI29" s="39">
        <f t="shared" si="13"/>
        <v>221.94730004956264</v>
      </c>
    </row>
    <row r="30" spans="2:36" x14ac:dyDescent="0.25">
      <c r="B30" s="119" t="s">
        <v>22</v>
      </c>
      <c r="C30" s="120"/>
      <c r="D30" s="9">
        <f t="shared" si="15"/>
        <v>165.38355972663527</v>
      </c>
      <c r="E30" s="10">
        <f t="shared" si="16"/>
        <v>219.25525976284555</v>
      </c>
      <c r="F30" s="1">
        <f t="shared" si="17"/>
        <v>221.32243648128062</v>
      </c>
      <c r="T30" s="30"/>
      <c r="U30" s="33">
        <f t="shared" si="14"/>
        <v>181</v>
      </c>
      <c r="V30" s="34" t="str">
        <f t="shared" si="0"/>
        <v>25week+6day</v>
      </c>
      <c r="W30" s="35">
        <f t="shared" si="1"/>
        <v>-3.1599579860510114E-3</v>
      </c>
      <c r="X30" s="36">
        <f t="shared" si="2"/>
        <v>7.5781051032125415E-4</v>
      </c>
      <c r="Y30" s="36">
        <f t="shared" si="3"/>
        <v>5.3447235484422029</v>
      </c>
      <c r="Z30" s="37">
        <f t="shared" si="4"/>
        <v>1.186525915551531E-3</v>
      </c>
      <c r="AA30" s="38">
        <f t="shared" si="5"/>
        <v>196.35765374809702</v>
      </c>
      <c r="AB30" s="38">
        <f t="shared" si="6"/>
        <v>197.9599911745116</v>
      </c>
      <c r="AC30" s="38">
        <f t="shared" si="7"/>
        <v>200.45288681507205</v>
      </c>
      <c r="AD30" s="38">
        <f t="shared" si="8"/>
        <v>204.68865831799258</v>
      </c>
      <c r="AE30" s="38">
        <f t="shared" si="9"/>
        <v>209.49996000226602</v>
      </c>
      <c r="AF30" s="38">
        <f t="shared" si="10"/>
        <v>214.424353560253</v>
      </c>
      <c r="AG30" s="38">
        <f t="shared" si="11"/>
        <v>218.95535623511384</v>
      </c>
      <c r="AH30" s="38">
        <f t="shared" si="12"/>
        <v>221.71264496703088</v>
      </c>
      <c r="AI30" s="39">
        <f t="shared" si="13"/>
        <v>223.52188673662238</v>
      </c>
    </row>
    <row r="31" spans="2:36" x14ac:dyDescent="0.25">
      <c r="B31" s="119" t="s">
        <v>23</v>
      </c>
      <c r="C31" s="120"/>
      <c r="D31" s="9">
        <f t="shared" si="15"/>
        <v>169.36499287757391</v>
      </c>
      <c r="E31" s="10">
        <f t="shared" si="16"/>
        <v>224.6587764394034</v>
      </c>
      <c r="F31" s="1">
        <f t="shared" si="17"/>
        <v>226.10188222613914</v>
      </c>
      <c r="T31" s="30"/>
      <c r="U31" s="33">
        <f t="shared" si="14"/>
        <v>182</v>
      </c>
      <c r="V31" s="34" t="str">
        <f t="shared" si="0"/>
        <v>26week+0day</v>
      </c>
      <c r="W31" s="35">
        <f t="shared" si="1"/>
        <v>-3.2020706467158306E-3</v>
      </c>
      <c r="X31" s="36">
        <f t="shared" si="2"/>
        <v>7.5751269922681556E-4</v>
      </c>
      <c r="Y31" s="36">
        <f t="shared" si="3"/>
        <v>5.3516728873187374</v>
      </c>
      <c r="Z31" s="37">
        <f t="shared" si="4"/>
        <v>1.1893646935050729E-3</v>
      </c>
      <c r="AA31" s="38">
        <f t="shared" si="5"/>
        <v>197.71164783695241</v>
      </c>
      <c r="AB31" s="38">
        <f t="shared" si="6"/>
        <v>199.32697099042778</v>
      </c>
      <c r="AC31" s="38">
        <f t="shared" si="7"/>
        <v>201.84010068723325</v>
      </c>
      <c r="AD31" s="38">
        <f t="shared" si="8"/>
        <v>206.1103380664747</v>
      </c>
      <c r="AE31" s="38">
        <f t="shared" si="9"/>
        <v>210.96091668093266</v>
      </c>
      <c r="AF31" s="38">
        <f t="shared" si="10"/>
        <v>215.92564829283731</v>
      </c>
      <c r="AG31" s="38">
        <f t="shared" si="11"/>
        <v>220.49388706866813</v>
      </c>
      <c r="AH31" s="38">
        <f t="shared" si="12"/>
        <v>223.27389086244949</v>
      </c>
      <c r="AI31" s="39">
        <f t="shared" si="13"/>
        <v>225.09805999675399</v>
      </c>
    </row>
    <row r="32" spans="2:36" x14ac:dyDescent="0.25">
      <c r="B32" s="119" t="s">
        <v>24</v>
      </c>
      <c r="C32" s="120"/>
      <c r="D32" s="9">
        <f t="shared" si="15"/>
        <v>173.90116264384531</v>
      </c>
      <c r="E32" s="10">
        <f t="shared" si="16"/>
        <v>230.8187944263085</v>
      </c>
      <c r="F32" s="1">
        <f t="shared" si="17"/>
        <v>231.53333376845572</v>
      </c>
      <c r="T32" s="30"/>
      <c r="U32" s="33">
        <f t="shared" si="14"/>
        <v>183</v>
      </c>
      <c r="V32" s="34" t="str">
        <f t="shared" si="0"/>
        <v>26week+1day</v>
      </c>
      <c r="W32" s="35">
        <f t="shared" si="1"/>
        <v>-3.2439153389512507E-3</v>
      </c>
      <c r="X32" s="36">
        <f t="shared" si="2"/>
        <v>7.5721678314375753E-4</v>
      </c>
      <c r="Y32" s="36">
        <f t="shared" si="3"/>
        <v>5.3585780066329196</v>
      </c>
      <c r="Z32" s="37">
        <f t="shared" si="4"/>
        <v>1.1923011568515411E-3</v>
      </c>
      <c r="AA32" s="38">
        <f t="shared" si="5"/>
        <v>199.06566442905108</v>
      </c>
      <c r="AB32" s="38">
        <f t="shared" si="6"/>
        <v>200.6940646945275</v>
      </c>
      <c r="AC32" s="38">
        <f t="shared" si="7"/>
        <v>203.22757216317362</v>
      </c>
      <c r="AD32" s="38">
        <f t="shared" si="8"/>
        <v>207.53252385463693</v>
      </c>
      <c r="AE32" s="38">
        <f t="shared" si="9"/>
        <v>212.42266795662451</v>
      </c>
      <c r="AF32" s="38">
        <f t="shared" si="10"/>
        <v>217.42803982577863</v>
      </c>
      <c r="AG32" s="38">
        <f t="shared" si="11"/>
        <v>222.03379876811348</v>
      </c>
      <c r="AH32" s="38">
        <f t="shared" si="12"/>
        <v>224.83669325493892</v>
      </c>
      <c r="AI32" s="39">
        <f t="shared" si="13"/>
        <v>226.67590611987612</v>
      </c>
    </row>
    <row r="33" spans="2:35" x14ac:dyDescent="0.25">
      <c r="B33" s="119" t="s">
        <v>25</v>
      </c>
      <c r="C33" s="120"/>
      <c r="D33" s="9">
        <f t="shared" si="15"/>
        <v>178.55882644379406</v>
      </c>
      <c r="E33" s="10">
        <f t="shared" si="16"/>
        <v>237.14771666080361</v>
      </c>
      <c r="F33" s="1">
        <f t="shared" si="17"/>
        <v>237.09526041149275</v>
      </c>
      <c r="T33" s="30"/>
      <c r="U33" s="33">
        <f t="shared" si="14"/>
        <v>184</v>
      </c>
      <c r="V33" s="34" t="str">
        <f t="shared" si="0"/>
        <v>26week+2day</v>
      </c>
      <c r="W33" s="35">
        <f t="shared" si="1"/>
        <v>-3.2854978722990239E-3</v>
      </c>
      <c r="X33" s="36">
        <f t="shared" si="2"/>
        <v>7.5692272098833125E-4</v>
      </c>
      <c r="Y33" s="36">
        <f t="shared" si="3"/>
        <v>5.3654398650625845</v>
      </c>
      <c r="Z33" s="37">
        <f t="shared" si="4"/>
        <v>1.1953335205746696E-3</v>
      </c>
      <c r="AA33" s="38">
        <f t="shared" si="5"/>
        <v>200.41978031402411</v>
      </c>
      <c r="AB33" s="38">
        <f t="shared" si="6"/>
        <v>202.0613495567321</v>
      </c>
      <c r="AC33" s="38">
        <f t="shared" si="7"/>
        <v>204.61537926692759</v>
      </c>
      <c r="AD33" s="38">
        <f t="shared" si="8"/>
        <v>208.95529500716825</v>
      </c>
      <c r="AE33" s="38">
        <f t="shared" si="9"/>
        <v>213.885294661096</v>
      </c>
      <c r="AF33" s="38">
        <f t="shared" si="10"/>
        <v>218.93161056624339</v>
      </c>
      <c r="AG33" s="38">
        <f t="shared" si="11"/>
        <v>223.57517521977405</v>
      </c>
      <c r="AH33" s="38">
        <f t="shared" si="12"/>
        <v>226.40113694489429</v>
      </c>
      <c r="AI33" s="39">
        <f t="shared" si="13"/>
        <v>228.25551051191715</v>
      </c>
    </row>
    <row r="34" spans="2:35" x14ac:dyDescent="0.25">
      <c r="B34" s="119" t="s">
        <v>26</v>
      </c>
      <c r="C34" s="120"/>
      <c r="D34" s="9">
        <f t="shared" si="15"/>
        <v>182.857440115982</v>
      </c>
      <c r="E34" s="10">
        <f t="shared" si="16"/>
        <v>242.99219055470388</v>
      </c>
      <c r="F34" s="1">
        <f t="shared" si="17"/>
        <v>242.21531941461905</v>
      </c>
      <c r="T34" s="30"/>
      <c r="U34" s="33">
        <f t="shared" si="14"/>
        <v>185</v>
      </c>
      <c r="V34" s="34" t="str">
        <f t="shared" si="0"/>
        <v>26week+3day</v>
      </c>
      <c r="W34" s="35">
        <f t="shared" si="1"/>
        <v>-3.3268238997117899E-3</v>
      </c>
      <c r="X34" s="36">
        <f t="shared" si="2"/>
        <v>7.5663047278414983E-4</v>
      </c>
      <c r="Y34" s="36">
        <f t="shared" si="3"/>
        <v>5.3722593954455737</v>
      </c>
      <c r="Z34" s="37">
        <f t="shared" si="4"/>
        <v>1.1984600650610689E-3</v>
      </c>
      <c r="AA34" s="38">
        <f t="shared" si="5"/>
        <v>201.77407136386427</v>
      </c>
      <c r="AB34" s="38">
        <f t="shared" si="6"/>
        <v>203.42890193076803</v>
      </c>
      <c r="AC34" s="38">
        <f t="shared" si="7"/>
        <v>206.00359910893576</v>
      </c>
      <c r="AD34" s="38">
        <f t="shared" si="8"/>
        <v>210.37872994057778</v>
      </c>
      <c r="AE34" s="38">
        <f t="shared" si="9"/>
        <v>215.3488767255831</v>
      </c>
      <c r="AF34" s="38">
        <f t="shared" si="10"/>
        <v>220.43644203037636</v>
      </c>
      <c r="AG34" s="38">
        <f t="shared" si="11"/>
        <v>225.11809942916079</v>
      </c>
      <c r="AH34" s="38">
        <f t="shared" si="12"/>
        <v>227.96730585879584</v>
      </c>
      <c r="AI34" s="39">
        <f t="shared" si="13"/>
        <v>229.83695770969962</v>
      </c>
    </row>
    <row r="35" spans="2:35" x14ac:dyDescent="0.25">
      <c r="B35" s="119" t="s">
        <v>27</v>
      </c>
      <c r="C35" s="120"/>
      <c r="D35" s="9">
        <f t="shared" si="15"/>
        <v>185.47932587830493</v>
      </c>
      <c r="E35" s="10">
        <f t="shared" si="16"/>
        <v>246.55854020128768</v>
      </c>
      <c r="F35" s="1">
        <f t="shared" si="17"/>
        <v>245.33220122849943</v>
      </c>
      <c r="T35" s="30"/>
      <c r="U35" s="33">
        <f t="shared" si="14"/>
        <v>186</v>
      </c>
      <c r="V35" s="34" t="str">
        <f t="shared" si="0"/>
        <v>26week+4day</v>
      </c>
      <c r="W35" s="35">
        <f t="shared" si="1"/>
        <v>-3.3678989225907037E-3</v>
      </c>
      <c r="X35" s="36">
        <f t="shared" si="2"/>
        <v>7.5633999962656368E-4</v>
      </c>
      <c r="Y35" s="36">
        <f t="shared" si="3"/>
        <v>5.3790375056110395</v>
      </c>
      <c r="Z35" s="37">
        <f t="shared" si="4"/>
        <v>1.2016791333902359E-3</v>
      </c>
      <c r="AA35" s="38">
        <f t="shared" si="5"/>
        <v>203.12861254534693</v>
      </c>
      <c r="AB35" s="38">
        <f t="shared" si="6"/>
        <v>204.7967972667617</v>
      </c>
      <c r="AC35" s="38">
        <f t="shared" si="7"/>
        <v>207.39230789890536</v>
      </c>
      <c r="AD35" s="38">
        <f t="shared" si="8"/>
        <v>211.802906176486</v>
      </c>
      <c r="AE35" s="38">
        <f t="shared" si="9"/>
        <v>216.81349319455208</v>
      </c>
      <c r="AF35" s="38">
        <f t="shared" si="10"/>
        <v>221.94261485748601</v>
      </c>
      <c r="AG35" s="38">
        <f t="shared" si="11"/>
        <v>226.66265353553254</v>
      </c>
      <c r="AH35" s="38">
        <f t="shared" si="12"/>
        <v>229.53528306398687</v>
      </c>
      <c r="AI35" s="39">
        <f t="shared" si="13"/>
        <v>231.42033139585334</v>
      </c>
    </row>
    <row r="36" spans="2:35" ht="15.75" thickBot="1" x14ac:dyDescent="0.3">
      <c r="B36" s="121" t="s">
        <v>28</v>
      </c>
      <c r="C36" s="122"/>
      <c r="D36" s="17">
        <f t="shared" si="15"/>
        <v>187.20216417487384</v>
      </c>
      <c r="E36" s="18">
        <f t="shared" si="16"/>
        <v>248.90262889215535</v>
      </c>
      <c r="F36" s="4">
        <f t="shared" si="17"/>
        <v>247.37785432464912</v>
      </c>
      <c r="T36" s="30"/>
      <c r="U36" s="33">
        <f t="shared" si="14"/>
        <v>187</v>
      </c>
      <c r="V36" s="34" t="str">
        <f t="shared" si="0"/>
        <v>26week+5day</v>
      </c>
      <c r="W36" s="35">
        <f t="shared" si="1"/>
        <v>-3.4087282956350058E-3</v>
      </c>
      <c r="X36" s="36">
        <f t="shared" si="2"/>
        <v>7.5605126364836582E-4</v>
      </c>
      <c r="Y36" s="36">
        <f t="shared" si="3"/>
        <v>5.3857750791797017</v>
      </c>
      <c r="Z36" s="37">
        <f t="shared" si="4"/>
        <v>1.2049891287505745E-3</v>
      </c>
      <c r="AA36" s="38">
        <f t="shared" si="5"/>
        <v>204.48347793265705</v>
      </c>
      <c r="AB36" s="38">
        <f t="shared" si="6"/>
        <v>206.1651101240279</v>
      </c>
      <c r="AC36" s="38">
        <f t="shared" si="7"/>
        <v>208.78158095884234</v>
      </c>
      <c r="AD36" s="38">
        <f t="shared" si="8"/>
        <v>213.22790035505176</v>
      </c>
      <c r="AE36" s="38">
        <f t="shared" si="9"/>
        <v>218.27922223955107</v>
      </c>
      <c r="AF36" s="38">
        <f t="shared" si="10"/>
        <v>223.45020882429989</v>
      </c>
      <c r="AG36" s="38">
        <f t="shared" si="11"/>
        <v>228.20891882649298</v>
      </c>
      <c r="AH36" s="38">
        <f t="shared" si="12"/>
        <v>231.10515078346592</v>
      </c>
      <c r="AI36" s="39">
        <f t="shared" si="13"/>
        <v>233.00571441373182</v>
      </c>
    </row>
    <row r="37" spans="2:35" x14ac:dyDescent="0.25">
      <c r="T37" s="30"/>
      <c r="U37" s="33">
        <f t="shared" si="14"/>
        <v>188</v>
      </c>
      <c r="V37" s="34" t="str">
        <f t="shared" si="0"/>
        <v>26week+6day</v>
      </c>
      <c r="W37" s="35">
        <f t="shared" si="1"/>
        <v>-3.4493172315114978E-3</v>
      </c>
      <c r="X37" s="36">
        <f t="shared" si="2"/>
        <v>7.5576422798677011E-4</v>
      </c>
      <c r="Y37" s="36">
        <f t="shared" si="3"/>
        <v>5.3924729763343997</v>
      </c>
      <c r="Z37" s="37">
        <f t="shared" si="4"/>
        <v>1.2083885119749263E-3</v>
      </c>
      <c r="AA37" s="38">
        <f t="shared" si="5"/>
        <v>205.83874072019273</v>
      </c>
      <c r="AB37" s="38">
        <f t="shared" si="6"/>
        <v>207.53391418402174</v>
      </c>
      <c r="AC37" s="38">
        <f t="shared" si="7"/>
        <v>210.17149273622928</v>
      </c>
      <c r="AD37" s="38">
        <f t="shared" si="8"/>
        <v>214.65378824851851</v>
      </c>
      <c r="AE37" s="38">
        <f t="shared" si="9"/>
        <v>219.74614117314368</v>
      </c>
      <c r="AF37" s="38">
        <f t="shared" si="10"/>
        <v>224.95930285926588</v>
      </c>
      <c r="AG37" s="38">
        <f t="shared" si="11"/>
        <v>229.7569757526077</v>
      </c>
      <c r="AH37" s="38">
        <f t="shared" si="12"/>
        <v>232.67699041068329</v>
      </c>
      <c r="AI37" s="39">
        <f t="shared" si="13"/>
        <v>234.59318878232003</v>
      </c>
    </row>
    <row r="38" spans="2:35" x14ac:dyDescent="0.25">
      <c r="T38" s="30"/>
      <c r="U38" s="33">
        <f t="shared" si="14"/>
        <v>189</v>
      </c>
      <c r="V38" s="34" t="str">
        <f t="shared" si="0"/>
        <v>27week+0day</v>
      </c>
      <c r="W38" s="35">
        <f t="shared" si="1"/>
        <v>-3.4896708053515427E-3</v>
      </c>
      <c r="X38" s="36">
        <f t="shared" si="2"/>
        <v>7.5547885675160951E-4</v>
      </c>
      <c r="Y38" s="36">
        <f t="shared" si="3"/>
        <v>5.3991320345621796</v>
      </c>
      <c r="Z38" s="37">
        <f t="shared" si="4"/>
        <v>1.2118757991894729E-3</v>
      </c>
      <c r="AA38" s="38">
        <f t="shared" si="5"/>
        <v>207.19447323551117</v>
      </c>
      <c r="AB38" s="38">
        <f t="shared" si="6"/>
        <v>208.9032822634241</v>
      </c>
      <c r="AC38" s="38">
        <f t="shared" si="7"/>
        <v>211.56211681731975</v>
      </c>
      <c r="AD38" s="38">
        <f t="shared" si="8"/>
        <v>216.08064477484476</v>
      </c>
      <c r="AE38" s="38">
        <f t="shared" si="9"/>
        <v>221.21432646289784</v>
      </c>
      <c r="AF38" s="38">
        <f t="shared" si="10"/>
        <v>226.46997505687955</v>
      </c>
      <c r="AG38" s="38">
        <f t="shared" si="11"/>
        <v>231.30690394201693</v>
      </c>
      <c r="AH38" s="38">
        <f t="shared" si="12"/>
        <v>234.25088252431672</v>
      </c>
      <c r="AI38" s="39">
        <f t="shared" si="13"/>
        <v>236.182835711114</v>
      </c>
    </row>
    <row r="39" spans="2:35" x14ac:dyDescent="0.25">
      <c r="T39" s="30"/>
      <c r="U39" s="33">
        <f t="shared" si="14"/>
        <v>190</v>
      </c>
      <c r="V39" s="34" t="str">
        <f t="shared" si="0"/>
        <v>27week+1day</v>
      </c>
      <c r="W39" s="35">
        <f t="shared" si="1"/>
        <v>-3.5297939590828121E-3</v>
      </c>
      <c r="X39" s="36">
        <f t="shared" si="2"/>
        <v>7.5519511499470317E-4</v>
      </c>
      <c r="Y39" s="36">
        <f t="shared" si="3"/>
        <v>5.4057530693691023</v>
      </c>
      <c r="Z39" s="37">
        <f t="shared" si="4"/>
        <v>1.2154495595702256E-3</v>
      </c>
      <c r="AA39" s="38">
        <f t="shared" si="5"/>
        <v>208.5507469523898</v>
      </c>
      <c r="AB39" s="38">
        <f t="shared" si="6"/>
        <v>210.27328632732946</v>
      </c>
      <c r="AC39" s="38">
        <f t="shared" si="7"/>
        <v>212.95352594051803</v>
      </c>
      <c r="AD39" s="38">
        <f t="shared" si="8"/>
        <v>217.5085440113954</v>
      </c>
      <c r="AE39" s="38">
        <f t="shared" si="9"/>
        <v>222.6838537454056</v>
      </c>
      <c r="AF39" s="38">
        <f t="shared" si="10"/>
        <v>227.98230269201397</v>
      </c>
      <c r="AG39" s="38">
        <f t="shared" si="11"/>
        <v>232.85878221502696</v>
      </c>
      <c r="AH39" s="38">
        <f t="shared" si="12"/>
        <v>235.82690690301047</v>
      </c>
      <c r="AI39" s="39">
        <f t="shared" si="13"/>
        <v>237.77473561495174</v>
      </c>
    </row>
    <row r="40" spans="2:35" x14ac:dyDescent="0.25">
      <c r="T40" s="30"/>
      <c r="U40" s="33">
        <f t="shared" si="14"/>
        <v>191</v>
      </c>
      <c r="V40" s="34" t="str">
        <f t="shared" si="0"/>
        <v>27week+2day</v>
      </c>
      <c r="W40" s="35">
        <f t="shared" si="1"/>
        <v>-3.5696915056027088E-3</v>
      </c>
      <c r="X40" s="36">
        <f t="shared" si="2"/>
        <v>7.5491296868034226E-4</v>
      </c>
      <c r="Y40" s="36">
        <f t="shared" si="3"/>
        <v>5.4123368749689398</v>
      </c>
      <c r="Z40" s="37">
        <f t="shared" si="4"/>
        <v>1.2191084132016337E-3</v>
      </c>
      <c r="AA40" s="38">
        <f t="shared" si="5"/>
        <v>209.90763250398035</v>
      </c>
      <c r="AB40" s="38">
        <f t="shared" si="6"/>
        <v>211.64399750251772</v>
      </c>
      <c r="AC40" s="38">
        <f t="shared" si="7"/>
        <v>214.34579200982986</v>
      </c>
      <c r="AD40" s="38">
        <f t="shared" si="8"/>
        <v>218.93755920867778</v>
      </c>
      <c r="AE40" s="38">
        <f t="shared" si="9"/>
        <v>224.15479784032036</v>
      </c>
      <c r="AF40" s="38">
        <f t="shared" si="10"/>
        <v>229.49636223423909</v>
      </c>
      <c r="AG40" s="38">
        <f t="shared" si="11"/>
        <v>234.41268859866699</v>
      </c>
      <c r="AH40" s="38">
        <f t="shared" si="12"/>
        <v>237.40514254006737</v>
      </c>
      <c r="AI40" s="39">
        <f t="shared" si="13"/>
        <v>239.36896812878928</v>
      </c>
    </row>
    <row r="41" spans="2:35" ht="15.75" thickBot="1" x14ac:dyDescent="0.3">
      <c r="T41" s="30"/>
      <c r="U41" s="33">
        <f t="shared" si="14"/>
        <v>192</v>
      </c>
      <c r="V41" s="34" t="str">
        <f t="shared" si="0"/>
        <v>27week+3day</v>
      </c>
      <c r="W41" s="35">
        <f t="shared" si="1"/>
        <v>-3.6093681328000205E-3</v>
      </c>
      <c r="X41" s="36">
        <f t="shared" si="2"/>
        <v>7.5463238465685084E-4</v>
      </c>
      <c r="Y41" s="36">
        <f t="shared" si="3"/>
        <v>5.4188842249468152</v>
      </c>
      <c r="Z41" s="37">
        <f t="shared" si="4"/>
        <v>1.2228510290321572E-3</v>
      </c>
      <c r="AA41" s="38">
        <f t="shared" si="5"/>
        <v>211.26519969602577</v>
      </c>
      <c r="AB41" s="38">
        <f t="shared" si="6"/>
        <v>213.01548609078026</v>
      </c>
      <c r="AC41" s="38">
        <f t="shared" si="7"/>
        <v>215.73898610835025</v>
      </c>
      <c r="AD41" s="38">
        <f t="shared" si="8"/>
        <v>220.36776280409327</v>
      </c>
      <c r="AE41" s="38">
        <f t="shared" si="9"/>
        <v>225.62723276438555</v>
      </c>
      <c r="AF41" s="38">
        <f t="shared" si="10"/>
        <v>231.01222936210985</v>
      </c>
      <c r="AG41" s="38">
        <f t="shared" si="11"/>
        <v>235.96870034119357</v>
      </c>
      <c r="AH41" s="38">
        <f t="shared" si="12"/>
        <v>238.98566765807365</v>
      </c>
      <c r="AI41" s="39">
        <f t="shared" si="13"/>
        <v>240.96561212240141</v>
      </c>
    </row>
    <row r="42" spans="2:35" ht="15.75" customHeight="1" x14ac:dyDescent="0.25">
      <c r="B42" s="99" t="s">
        <v>45</v>
      </c>
      <c r="C42" s="100"/>
      <c r="D42" s="50"/>
      <c r="E42" s="100" t="s">
        <v>9</v>
      </c>
      <c r="F42" s="103"/>
      <c r="T42" s="30"/>
      <c r="U42" s="33">
        <f t="shared" si="14"/>
        <v>193</v>
      </c>
      <c r="V42" s="34" t="str">
        <f t="shared" si="0"/>
        <v>27week+4day</v>
      </c>
      <c r="W42" s="35">
        <f t="shared" si="1"/>
        <v>-3.6488284074310995E-3</v>
      </c>
      <c r="X42" s="36">
        <f t="shared" si="2"/>
        <v>7.5435333062917327E-4</v>
      </c>
      <c r="Y42" s="36">
        <f t="shared" si="3"/>
        <v>5.4253958728988421</v>
      </c>
      <c r="Z42" s="37">
        <f t="shared" si="4"/>
        <v>1.2266761229219299E-3</v>
      </c>
      <c r="AA42" s="38">
        <f t="shared" si="5"/>
        <v>212.62351752012165</v>
      </c>
      <c r="AB42" s="38">
        <f t="shared" si="6"/>
        <v>214.38782158228165</v>
      </c>
      <c r="AC42" s="38">
        <f t="shared" si="7"/>
        <v>217.13317851177814</v>
      </c>
      <c r="AD42" s="38">
        <f t="shared" si="8"/>
        <v>221.7992264356937</v>
      </c>
      <c r="AE42" s="38">
        <f t="shared" si="9"/>
        <v>227.10123174544285</v>
      </c>
      <c r="AF42" s="38">
        <f t="shared" si="10"/>
        <v>232.52997897740858</v>
      </c>
      <c r="AG42" s="38">
        <f t="shared" si="11"/>
        <v>237.52689392652957</v>
      </c>
      <c r="AH42" s="38">
        <f t="shared" si="12"/>
        <v>240.5685597234494</v>
      </c>
      <c r="AI42" s="39">
        <f t="shared" si="13"/>
        <v>242.56474571500084</v>
      </c>
    </row>
    <row r="43" spans="2:35" ht="30.75" customHeight="1" x14ac:dyDescent="0.25">
      <c r="B43" s="101"/>
      <c r="C43" s="102"/>
      <c r="D43" s="51"/>
      <c r="E43" s="102"/>
      <c r="F43" s="104"/>
      <c r="T43" s="30"/>
      <c r="U43" s="33">
        <f t="shared" si="14"/>
        <v>194</v>
      </c>
      <c r="V43" s="34" t="str">
        <f t="shared" si="0"/>
        <v>27week+5day</v>
      </c>
      <c r="W43" s="35">
        <f t="shared" si="1"/>
        <v>-3.6880767788565285E-3</v>
      </c>
      <c r="X43" s="36">
        <f t="shared" si="2"/>
        <v>7.5407577513245051E-4</v>
      </c>
      <c r="Y43" s="36">
        <f t="shared" si="3"/>
        <v>5.4318725530487457</v>
      </c>
      <c r="Z43" s="37">
        <f t="shared" si="4"/>
        <v>1.2305824557779046E-3</v>
      </c>
      <c r="AA43" s="38">
        <f t="shared" si="5"/>
        <v>213.98265416700366</v>
      </c>
      <c r="AB43" s="38">
        <f t="shared" si="6"/>
        <v>215.76107266893865</v>
      </c>
      <c r="AC43" s="38">
        <f t="shared" si="7"/>
        <v>218.52843870193229</v>
      </c>
      <c r="AD43" s="38">
        <f t="shared" si="8"/>
        <v>223.23202095591932</v>
      </c>
      <c r="AE43" s="38">
        <f t="shared" si="9"/>
        <v>228.57686723640296</v>
      </c>
      <c r="AF43" s="38">
        <f t="shared" si="10"/>
        <v>234.04968521933174</v>
      </c>
      <c r="AG43" s="38">
        <f t="shared" si="11"/>
        <v>239.08734508862895</v>
      </c>
      <c r="AH43" s="38">
        <f t="shared" si="12"/>
        <v>242.15389546091097</v>
      </c>
      <c r="AI43" s="39">
        <f t="shared" si="13"/>
        <v>244.16644628976093</v>
      </c>
    </row>
    <row r="44" spans="2:35" ht="15" customHeight="1" x14ac:dyDescent="0.25">
      <c r="B44" s="52" t="s">
        <v>0</v>
      </c>
      <c r="C44" s="51">
        <v>-2</v>
      </c>
      <c r="D44" s="51"/>
      <c r="E44" s="53">
        <v>3</v>
      </c>
      <c r="F44" s="54">
        <v>-1.880793571472168</v>
      </c>
      <c r="T44" s="30"/>
      <c r="U44" s="33">
        <f t="shared" si="14"/>
        <v>195</v>
      </c>
      <c r="V44" s="34" t="str">
        <f t="shared" si="0"/>
        <v>27week+6day</v>
      </c>
      <c r="W44" s="35">
        <f t="shared" si="1"/>
        <v>-3.7271175826440162E-3</v>
      </c>
      <c r="X44" s="36">
        <f t="shared" si="2"/>
        <v>7.5379968750654007E-4</v>
      </c>
      <c r="Y44" s="36">
        <f t="shared" si="3"/>
        <v>5.4383149808423941</v>
      </c>
      <c r="Z44" s="37">
        <f t="shared" si="4"/>
        <v>1.2345688317721391E-3</v>
      </c>
      <c r="AA44" s="38">
        <f t="shared" si="5"/>
        <v>215.34267703983539</v>
      </c>
      <c r="AB44" s="38">
        <f t="shared" si="6"/>
        <v>217.13530725779367</v>
      </c>
      <c r="AC44" s="38">
        <f t="shared" si="7"/>
        <v>219.92483538025351</v>
      </c>
      <c r="AD44" s="38">
        <f t="shared" si="8"/>
        <v>224.66621644530429</v>
      </c>
      <c r="AE44" s="38">
        <f t="shared" si="9"/>
        <v>230.05421092916166</v>
      </c>
      <c r="AF44" s="38">
        <f t="shared" si="10"/>
        <v>235.5714214786002</v>
      </c>
      <c r="AG44" s="38">
        <f t="shared" si="11"/>
        <v>240.65012882574695</v>
      </c>
      <c r="AH44" s="38">
        <f t="shared" si="12"/>
        <v>243.74175086783154</v>
      </c>
      <c r="AI44" s="39">
        <f t="shared" si="13"/>
        <v>245.77079050823178</v>
      </c>
    </row>
    <row r="45" spans="2:35" x14ac:dyDescent="0.25">
      <c r="B45" s="52" t="s">
        <v>1</v>
      </c>
      <c r="C45" s="51">
        <v>1</v>
      </c>
      <c r="D45" s="51"/>
      <c r="E45" s="53">
        <v>5</v>
      </c>
      <c r="F45" s="54">
        <v>-1.6448535919189453</v>
      </c>
      <c r="T45" s="30"/>
      <c r="U45" s="33">
        <f t="shared" si="14"/>
        <v>196</v>
      </c>
      <c r="V45" s="34" t="str">
        <f t="shared" si="0"/>
        <v>28week+0day</v>
      </c>
      <c r="W45" s="35">
        <f t="shared" si="1"/>
        <v>-3.7659550440429261E-3</v>
      </c>
      <c r="X45" s="36">
        <f t="shared" si="2"/>
        <v>7.5352503787144622E-4</v>
      </c>
      <c r="Y45" s="36">
        <f t="shared" si="3"/>
        <v>5.4447238535211717</v>
      </c>
      <c r="Z45" s="37">
        <f t="shared" si="4"/>
        <v>1.2386340966390966E-3</v>
      </c>
      <c r="AA45" s="38">
        <f t="shared" si="5"/>
        <v>216.70365276748851</v>
      </c>
      <c r="AB45" s="38">
        <f t="shared" si="6"/>
        <v>218.51059248437417</v>
      </c>
      <c r="AC45" s="38">
        <f t="shared" si="7"/>
        <v>221.32243648128062</v>
      </c>
      <c r="AD45" s="38">
        <f t="shared" si="8"/>
        <v>226.10188222613914</v>
      </c>
      <c r="AE45" s="38">
        <f t="shared" si="9"/>
        <v>231.53333376845572</v>
      </c>
      <c r="AF45" s="38">
        <f t="shared" si="10"/>
        <v>237.09526041149275</v>
      </c>
      <c r="AG45" s="38">
        <f t="shared" si="11"/>
        <v>242.21531941461905</v>
      </c>
      <c r="AH45" s="38">
        <f t="shared" si="12"/>
        <v>245.33220122849943</v>
      </c>
      <c r="AI45" s="39">
        <f t="shared" si="13"/>
        <v>247.37785432464912</v>
      </c>
    </row>
    <row r="46" spans="2:35" x14ac:dyDescent="0.25">
      <c r="B46" s="52" t="s">
        <v>2</v>
      </c>
      <c r="C46" s="55">
        <v>-164.99615478515625</v>
      </c>
      <c r="D46" s="51"/>
      <c r="E46" s="53">
        <v>10</v>
      </c>
      <c r="F46" s="54">
        <v>-1.2815515995025635</v>
      </c>
      <c r="T46" s="30"/>
      <c r="U46" s="33">
        <f t="shared" si="14"/>
        <v>197</v>
      </c>
      <c r="V46" s="34" t="str">
        <f t="shared" si="0"/>
        <v>28week+1day</v>
      </c>
      <c r="W46" s="35">
        <f t="shared" si="1"/>
        <v>-3.8045932813356729E-3</v>
      </c>
      <c r="X46" s="36">
        <f t="shared" si="2"/>
        <v>7.5325179710361817E-4</v>
      </c>
      <c r="Y46" s="36">
        <f t="shared" si="3"/>
        <v>5.4510998506750061</v>
      </c>
      <c r="Z46" s="37">
        <f t="shared" si="4"/>
        <v>1.2427771360480873E-3</v>
      </c>
      <c r="AA46" s="38">
        <f t="shared" si="5"/>
        <v>218.06564721779077</v>
      </c>
      <c r="AB46" s="38">
        <f t="shared" si="6"/>
        <v>219.88699472601024</v>
      </c>
      <c r="AC46" s="38">
        <f t="shared" si="7"/>
        <v>222.72130918607627</v>
      </c>
      <c r="AD46" s="38">
        <f t="shared" si="8"/>
        <v>227.53908687606832</v>
      </c>
      <c r="AE46" s="38">
        <f t="shared" si="9"/>
        <v>233.01430596563617</v>
      </c>
      <c r="AF46" s="38">
        <f t="shared" si="10"/>
        <v>238.62127395377939</v>
      </c>
      <c r="AG46" s="38">
        <f t="shared" si="11"/>
        <v>243.78299042452591</v>
      </c>
      <c r="AH46" s="38">
        <f t="shared" si="12"/>
        <v>246.92532112825552</v>
      </c>
      <c r="AI46" s="39">
        <f t="shared" si="13"/>
        <v>248.98771300011268</v>
      </c>
    </row>
    <row r="47" spans="2:35" x14ac:dyDescent="0.25">
      <c r="B47" s="52" t="s">
        <v>3</v>
      </c>
      <c r="C47" s="55">
        <v>2.970794215798378E-2</v>
      </c>
      <c r="D47" s="51"/>
      <c r="E47" s="53">
        <v>25</v>
      </c>
      <c r="F47" s="54">
        <v>-0.67448973655700684</v>
      </c>
      <c r="T47" s="30"/>
      <c r="U47" s="33">
        <f t="shared" si="14"/>
        <v>198</v>
      </c>
      <c r="V47" s="34" t="str">
        <f t="shared" si="0"/>
        <v>28week+2day</v>
      </c>
      <c r="W47" s="35">
        <f t="shared" si="1"/>
        <v>-3.8430363090709305E-3</v>
      </c>
      <c r="X47" s="36">
        <f t="shared" si="2"/>
        <v>7.5297993681308715E-4</v>
      </c>
      <c r="Y47" s="36">
        <f t="shared" si="3"/>
        <v>5.4574436347759123</v>
      </c>
      <c r="Z47" s="37">
        <f t="shared" si="4"/>
        <v>1.2469968740471543E-3</v>
      </c>
      <c r="AA47" s="38">
        <f t="shared" si="5"/>
        <v>219.42872551073333</v>
      </c>
      <c r="AB47" s="38">
        <f t="shared" si="6"/>
        <v>221.26457961511105</v>
      </c>
      <c r="AC47" s="38">
        <f t="shared" si="7"/>
        <v>224.1215199356009</v>
      </c>
      <c r="AD47" s="38">
        <f t="shared" si="8"/>
        <v>228.97789824161973</v>
      </c>
      <c r="AE47" s="38">
        <f t="shared" si="9"/>
        <v>234.49719701235836</v>
      </c>
      <c r="AF47" s="38">
        <f t="shared" si="10"/>
        <v>240.14953333455765</v>
      </c>
      <c r="AG47" s="38">
        <f t="shared" si="11"/>
        <v>245.35321473124637</v>
      </c>
      <c r="AH47" s="38">
        <f t="shared" si="12"/>
        <v>248.52118446750882</v>
      </c>
      <c r="AI47" s="39">
        <f t="shared" si="13"/>
        <v>250.60044111664416</v>
      </c>
    </row>
    <row r="48" spans="2:35" x14ac:dyDescent="0.25">
      <c r="B48" s="52" t="s">
        <v>4</v>
      </c>
      <c r="C48" s="55">
        <v>4.8200740814208984</v>
      </c>
      <c r="D48" s="51"/>
      <c r="E48" s="53">
        <v>50</v>
      </c>
      <c r="F48" s="56">
        <v>0</v>
      </c>
      <c r="T48" s="30"/>
      <c r="U48" s="33">
        <f t="shared" si="14"/>
        <v>199</v>
      </c>
      <c r="V48" s="34" t="str">
        <f t="shared" si="0"/>
        <v>28week+3day</v>
      </c>
      <c r="W48" s="35">
        <f t="shared" si="1"/>
        <v>-3.8812880411833997E-3</v>
      </c>
      <c r="X48" s="36">
        <f t="shared" si="2"/>
        <v>7.5270942932140271E-4</v>
      </c>
      <c r="Y48" s="36">
        <f t="shared" si="3"/>
        <v>5.4637558516928086</v>
      </c>
      <c r="Z48" s="37">
        <f t="shared" si="4"/>
        <v>1.2512922715749394E-3</v>
      </c>
      <c r="AA48" s="38">
        <f t="shared" si="5"/>
        <v>220.79295203162354</v>
      </c>
      <c r="AB48" s="38">
        <f t="shared" si="6"/>
        <v>222.64341205237525</v>
      </c>
      <c r="AC48" s="38">
        <f t="shared" si="7"/>
        <v>225.52313444401614</v>
      </c>
      <c r="AD48" s="38">
        <f t="shared" si="8"/>
        <v>230.41838345165002</v>
      </c>
      <c r="AE48" s="38">
        <f t="shared" si="9"/>
        <v>235.98207569417286</v>
      </c>
      <c r="AF48" s="38">
        <f t="shared" si="10"/>
        <v>241.68010908997439</v>
      </c>
      <c r="AG48" s="38">
        <f t="shared" si="11"/>
        <v>246.92606453088388</v>
      </c>
      <c r="AH48" s="38">
        <f t="shared" si="12"/>
        <v>250.11986447562276</v>
      </c>
      <c r="AI48" s="39">
        <f t="shared" si="13"/>
        <v>252.21611259110463</v>
      </c>
    </row>
    <row r="49" spans="2:35" x14ac:dyDescent="0.25">
      <c r="B49" s="52" t="s">
        <v>5</v>
      </c>
      <c r="C49" s="55">
        <v>-165.04681396484375</v>
      </c>
      <c r="D49" s="51"/>
      <c r="E49" s="53">
        <v>75</v>
      </c>
      <c r="F49" s="54">
        <v>0.67448973655700684</v>
      </c>
      <c r="T49" s="30"/>
      <c r="U49" s="33">
        <f t="shared" si="14"/>
        <v>200</v>
      </c>
      <c r="V49" s="34" t="str">
        <f t="shared" si="0"/>
        <v>28week+4day</v>
      </c>
      <c r="W49" s="35">
        <f t="shared" si="1"/>
        <v>-3.9193522940046514E-3</v>
      </c>
      <c r="X49" s="36">
        <f t="shared" si="2"/>
        <v>7.5244024764034231E-4</v>
      </c>
      <c r="Y49" s="36">
        <f t="shared" si="3"/>
        <v>5.4700371311883584</v>
      </c>
      <c r="Z49" s="37">
        <f t="shared" si="4"/>
        <v>1.2556623250372177E-3</v>
      </c>
      <c r="AA49" s="38">
        <f t="shared" si="5"/>
        <v>222.15839044416646</v>
      </c>
      <c r="AB49" s="38">
        <f t="shared" si="6"/>
        <v>224.02355621993166</v>
      </c>
      <c r="AC49" s="38">
        <f t="shared" si="7"/>
        <v>226.92621771190483</v>
      </c>
      <c r="AD49" s="38">
        <f t="shared" si="8"/>
        <v>231.8606089306974</v>
      </c>
      <c r="AE49" s="38">
        <f t="shared" si="9"/>
        <v>237.46901010401001</v>
      </c>
      <c r="AF49" s="38">
        <f t="shared" si="10"/>
        <v>243.21307107682838</v>
      </c>
      <c r="AG49" s="38">
        <f t="shared" si="11"/>
        <v>248.50161135356572</v>
      </c>
      <c r="AH49" s="38">
        <f t="shared" si="12"/>
        <v>251.72143372466107</v>
      </c>
      <c r="AI49" s="39">
        <f t="shared" si="13"/>
        <v>253.8348006889747</v>
      </c>
    </row>
    <row r="50" spans="2:35" ht="15" customHeight="1" x14ac:dyDescent="0.25">
      <c r="B50" s="52" t="s">
        <v>6</v>
      </c>
      <c r="C50" s="55">
        <v>9.3330920208245516E-4</v>
      </c>
      <c r="D50" s="51"/>
      <c r="E50" s="53">
        <v>90</v>
      </c>
      <c r="F50" s="54">
        <v>1.2815515995025635</v>
      </c>
      <c r="T50" s="30"/>
      <c r="U50" s="33">
        <f t="shared" si="14"/>
        <v>201</v>
      </c>
      <c r="V50" s="34" t="str">
        <f t="shared" si="0"/>
        <v>28week+5day</v>
      </c>
      <c r="W50" s="35">
        <f t="shared" si="1"/>
        <v>-3.9572327891693859E-3</v>
      </c>
      <c r="X50" s="36">
        <f t="shared" si="2"/>
        <v>7.5217236545135685E-4</v>
      </c>
      <c r="Y50" s="36">
        <f t="shared" si="3"/>
        <v>5.4762880873985553</v>
      </c>
      <c r="Z50" s="37">
        <f t="shared" si="4"/>
        <v>1.2601060649449984E-3</v>
      </c>
      <c r="AA50" s="38">
        <f t="shared" si="5"/>
        <v>223.52510370347167</v>
      </c>
      <c r="AB50" s="38">
        <f t="shared" si="6"/>
        <v>225.40507559439399</v>
      </c>
      <c r="AC50" s="38">
        <f t="shared" si="7"/>
        <v>228.33083403940515</v>
      </c>
      <c r="AD50" s="38">
        <f t="shared" si="8"/>
        <v>233.30464041223161</v>
      </c>
      <c r="AE50" s="38">
        <f t="shared" si="9"/>
        <v>238.95806765555088</v>
      </c>
      <c r="AF50" s="38">
        <f t="shared" si="10"/>
        <v>244.74848848604884</v>
      </c>
      <c r="AG50" s="38">
        <f t="shared" si="11"/>
        <v>250.07992607700277</v>
      </c>
      <c r="AH50" s="38">
        <f t="shared" si="12"/>
        <v>253.32596414299633</v>
      </c>
      <c r="AI50" s="39">
        <f t="shared" si="13"/>
        <v>255.45657803798602</v>
      </c>
    </row>
    <row r="51" spans="2:35" ht="15" customHeight="1" x14ac:dyDescent="0.25">
      <c r="B51" s="52" t="s">
        <v>7</v>
      </c>
      <c r="C51" s="55">
        <v>32.979713439941406</v>
      </c>
      <c r="D51" s="51"/>
      <c r="E51" s="53">
        <v>95</v>
      </c>
      <c r="F51" s="54">
        <v>1.6448535919189453</v>
      </c>
      <c r="T51" s="30"/>
      <c r="U51" s="33">
        <f t="shared" si="14"/>
        <v>202</v>
      </c>
      <c r="V51" s="34" t="str">
        <f t="shared" si="0"/>
        <v>28week+6day</v>
      </c>
      <c r="W51" s="35">
        <f t="shared" si="1"/>
        <v>-3.9949331564212206E-3</v>
      </c>
      <c r="X51" s="36">
        <f t="shared" si="2"/>
        <v>7.5190575708573089E-4</v>
      </c>
      <c r="Y51" s="36">
        <f t="shared" si="3"/>
        <v>5.4825093192957297</v>
      </c>
      <c r="Z51" s="37">
        <f t="shared" si="4"/>
        <v>1.2646225546112208E-3</v>
      </c>
      <c r="AA51" s="38">
        <f t="shared" si="5"/>
        <v>224.89315406896841</v>
      </c>
      <c r="AB51" s="38">
        <f t="shared" si="6"/>
        <v>226.7880329598249</v>
      </c>
      <c r="AC51" s="38">
        <f t="shared" si="7"/>
        <v>229.73704703924142</v>
      </c>
      <c r="AD51" s="38">
        <f t="shared" si="8"/>
        <v>234.75054295179586</v>
      </c>
      <c r="AE51" s="38">
        <f t="shared" si="9"/>
        <v>240.44931509647682</v>
      </c>
      <c r="AF51" s="38">
        <f t="shared" si="10"/>
        <v>246.28642985604006</v>
      </c>
      <c r="AG51" s="38">
        <f t="shared" si="11"/>
        <v>251.66107893991193</v>
      </c>
      <c r="AH51" s="38">
        <f t="shared" si="12"/>
        <v>254.93352702876862</v>
      </c>
      <c r="AI51" s="39">
        <f t="shared" si="13"/>
        <v>257.08151664160607</v>
      </c>
    </row>
    <row r="52" spans="2:35" x14ac:dyDescent="0.25">
      <c r="B52" s="52" t="s">
        <v>8</v>
      </c>
      <c r="C52" s="55">
        <v>7.4693582952022552E-2</v>
      </c>
      <c r="D52" s="51"/>
      <c r="E52" s="53">
        <v>97</v>
      </c>
      <c r="F52" s="54">
        <v>1.880793571472168</v>
      </c>
      <c r="T52" s="30"/>
      <c r="U52" s="33">
        <f t="shared" si="14"/>
        <v>203</v>
      </c>
      <c r="V52" s="34" t="str">
        <f t="shared" si="0"/>
        <v>29week+0day</v>
      </c>
      <c r="W52" s="35">
        <f t="shared" si="1"/>
        <v>-4.032456936321975E-3</v>
      </c>
      <c r="X52" s="36">
        <f t="shared" si="2"/>
        <v>7.5164039750542162E-4</v>
      </c>
      <c r="Y52" s="36">
        <f t="shared" si="3"/>
        <v>5.4887014111356232</v>
      </c>
      <c r="Z52" s="37">
        <f t="shared" si="4"/>
        <v>1.2692108889032624E-3</v>
      </c>
      <c r="AA52" s="38">
        <f t="shared" si="5"/>
        <v>226.26260311722379</v>
      </c>
      <c r="AB52" s="38">
        <f t="shared" si="6"/>
        <v>228.17249042059626</v>
      </c>
      <c r="AC52" s="38">
        <f t="shared" si="7"/>
        <v>231.14491964964967</v>
      </c>
      <c r="AD52" s="38">
        <f t="shared" si="8"/>
        <v>236.19838094002856</v>
      </c>
      <c r="AE52" s="38">
        <f t="shared" si="9"/>
        <v>241.94281852158994</v>
      </c>
      <c r="AF52" s="38">
        <f t="shared" si="10"/>
        <v>247.82696308588814</v>
      </c>
      <c r="AG52" s="38">
        <f t="shared" si="11"/>
        <v>253.24513955528647</v>
      </c>
      <c r="AH52" s="38">
        <f t="shared" si="12"/>
        <v>256.54419306319301</v>
      </c>
      <c r="AI52" s="39">
        <f t="shared" si="13"/>
        <v>258.70968789236497</v>
      </c>
    </row>
    <row r="53" spans="2:35" ht="15.75" thickBot="1" x14ac:dyDescent="0.3">
      <c r="B53" s="57" t="str">
        <f>"var(e)"</f>
        <v>var(e)</v>
      </c>
      <c r="C53" s="58">
        <v>7.6993729453533888E-4</v>
      </c>
      <c r="D53" s="59"/>
      <c r="E53" s="59"/>
      <c r="F53" s="60"/>
      <c r="T53" s="30"/>
      <c r="U53" s="33">
        <f t="shared" si="14"/>
        <v>204</v>
      </c>
      <c r="V53" s="34" t="str">
        <f t="shared" si="0"/>
        <v>29week+1day</v>
      </c>
      <c r="W53" s="35">
        <f t="shared" si="1"/>
        <v>-4.069807582868212E-3</v>
      </c>
      <c r="X53" s="36">
        <f t="shared" si="2"/>
        <v>7.5137626228455638E-4</v>
      </c>
      <c r="Y53" s="36">
        <f t="shared" si="3"/>
        <v>5.4948649328891728</v>
      </c>
      <c r="Z53" s="37">
        <f t="shared" si="4"/>
        <v>1.2738701930485956E-3</v>
      </c>
      <c r="AA53" s="38">
        <f t="shared" si="5"/>
        <v>227.63351175465684</v>
      </c>
      <c r="AB53" s="38">
        <f t="shared" si="6"/>
        <v>229.55850941414266</v>
      </c>
      <c r="AC53" s="38">
        <f t="shared" si="7"/>
        <v>232.55451414718746</v>
      </c>
      <c r="AD53" s="38">
        <f t="shared" si="8"/>
        <v>237.64821811556416</v>
      </c>
      <c r="AE53" s="38">
        <f t="shared" si="9"/>
        <v>243.43864338580329</v>
      </c>
      <c r="AF53" s="38">
        <f t="shared" si="10"/>
        <v>249.37015544842862</v>
      </c>
      <c r="AG53" s="38">
        <f t="shared" si="11"/>
        <v>254.83217692352429</v>
      </c>
      <c r="AH53" s="38">
        <f t="shared" si="12"/>
        <v>258.15803232371604</v>
      </c>
      <c r="AI53" s="39">
        <f t="shared" si="13"/>
        <v>260.34116258502934</v>
      </c>
    </row>
    <row r="54" spans="2:35" x14ac:dyDescent="0.25">
      <c r="T54" s="30"/>
      <c r="U54" s="33">
        <f t="shared" si="14"/>
        <v>205</v>
      </c>
      <c r="V54" s="34" t="str">
        <f t="shared" si="0"/>
        <v>29week+2day</v>
      </c>
      <c r="W54" s="35">
        <f t="shared" si="1"/>
        <v>-4.1069884660186583E-3</v>
      </c>
      <c r="X54" s="36">
        <f t="shared" si="2"/>
        <v>7.5111332759155846E-4</v>
      </c>
      <c r="Y54" s="36">
        <f t="shared" si="3"/>
        <v>5.5010004406595749</v>
      </c>
      <c r="Z54" s="37">
        <f t="shared" si="4"/>
        <v>1.2785996214910887E-3</v>
      </c>
      <c r="AA54" s="38">
        <f t="shared" si="5"/>
        <v>229.0059402301373</v>
      </c>
      <c r="AB54" s="38">
        <f t="shared" si="6"/>
        <v>230.94615072359602</v>
      </c>
      <c r="AC54" s="38">
        <f t="shared" si="7"/>
        <v>233.96589215942254</v>
      </c>
      <c r="AD54" s="38">
        <f t="shared" si="8"/>
        <v>239.10011757780285</v>
      </c>
      <c r="AE54" s="38">
        <f t="shared" si="9"/>
        <v>244.93685451698934</v>
      </c>
      <c r="AF54" s="38">
        <f t="shared" si="10"/>
        <v>250.91607360316257</v>
      </c>
      <c r="AG54" s="38">
        <f t="shared" si="11"/>
        <v>256.42225944539518</v>
      </c>
      <c r="AH54" s="38">
        <f t="shared" si="12"/>
        <v>259.77511429701065</v>
      </c>
      <c r="AI54" s="39">
        <f t="shared" si="13"/>
        <v>261.97601092961321</v>
      </c>
    </row>
    <row r="55" spans="2:35" x14ac:dyDescent="0.25">
      <c r="T55" s="30"/>
      <c r="U55" s="33">
        <f t="shared" si="14"/>
        <v>206</v>
      </c>
      <c r="V55" s="34" t="str">
        <f t="shared" si="0"/>
        <v>29week+3day</v>
      </c>
      <c r="W55" s="35">
        <f t="shared" si="1"/>
        <v>-4.1440028741359415E-3</v>
      </c>
      <c r="X55" s="36">
        <f t="shared" si="2"/>
        <v>7.5085157017188028E-4</v>
      </c>
      <c r="Y55" s="36">
        <f t="shared" si="3"/>
        <v>5.5071084770852163</v>
      </c>
      <c r="Z55" s="37">
        <f t="shared" si="4"/>
        <v>1.2833983567955586E-3</v>
      </c>
      <c r="AA55" s="38">
        <f t="shared" si="5"/>
        <v>230.37994814746503</v>
      </c>
      <c r="AB55" s="38">
        <f t="shared" si="6"/>
        <v>232.33547449029811</v>
      </c>
      <c r="AC55" s="38">
        <f t="shared" si="7"/>
        <v>235.37911467749257</v>
      </c>
      <c r="AD55" s="38">
        <f t="shared" si="8"/>
        <v>240.55414179954414</v>
      </c>
      <c r="AE55" s="38">
        <f t="shared" si="9"/>
        <v>246.43751612868687</v>
      </c>
      <c r="AF55" s="38">
        <f t="shared" si="10"/>
        <v>252.46478360902574</v>
      </c>
      <c r="AG55" s="38">
        <f t="shared" si="11"/>
        <v>258.01545493485565</v>
      </c>
      <c r="AH55" s="38">
        <f t="shared" si="12"/>
        <v>261.39550789181283</v>
      </c>
      <c r="AI55" s="39">
        <f t="shared" si="13"/>
        <v>263.6143025642271</v>
      </c>
    </row>
    <row r="56" spans="2:35" x14ac:dyDescent="0.25">
      <c r="T56" s="30"/>
      <c r="U56" s="33">
        <f t="shared" si="14"/>
        <v>207</v>
      </c>
      <c r="V56" s="34" t="str">
        <f t="shared" si="0"/>
        <v>29week+4day</v>
      </c>
      <c r="W56" s="35">
        <f t="shared" si="1"/>
        <v>-4.1808540163459709E-3</v>
      </c>
      <c r="X56" s="36">
        <f t="shared" si="2"/>
        <v>7.50590967331318E-4</v>
      </c>
      <c r="Y56" s="36">
        <f t="shared" si="3"/>
        <v>5.5131895717290131</v>
      </c>
      <c r="Z56" s="37">
        <f t="shared" si="4"/>
        <v>1.2882656085983326E-3</v>
      </c>
      <c r="AA56" s="38">
        <f t="shared" si="5"/>
        <v>231.75559447772477</v>
      </c>
      <c r="AB56" s="38">
        <f t="shared" si="6"/>
        <v>233.72654022618471</v>
      </c>
      <c r="AC56" s="38">
        <f t="shared" si="7"/>
        <v>236.79424206853386</v>
      </c>
      <c r="AD56" s="38">
        <f t="shared" si="8"/>
        <v>242.01035263948273</v>
      </c>
      <c r="AE56" s="38">
        <f t="shared" si="9"/>
        <v>247.94069183266114</v>
      </c>
      <c r="AF56" s="38">
        <f t="shared" si="10"/>
        <v>254.01635093700276</v>
      </c>
      <c r="AG56" s="38">
        <f t="shared" si="11"/>
        <v>259.61183063170279</v>
      </c>
      <c r="AH56" s="38">
        <f t="shared" si="12"/>
        <v>263.01928145159593</v>
      </c>
      <c r="AI56" s="39">
        <f t="shared" si="13"/>
        <v>265.25610656776303</v>
      </c>
    </row>
    <row r="57" spans="2:35" x14ac:dyDescent="0.25">
      <c r="T57" s="30"/>
      <c r="U57" s="33">
        <f t="shared" si="14"/>
        <v>208</v>
      </c>
      <c r="V57" s="34" t="str">
        <f t="shared" si="0"/>
        <v>29week+5day</v>
      </c>
      <c r="W57" s="35">
        <f t="shared" si="1"/>
        <v>-4.2175450248180925E-3</v>
      </c>
      <c r="X57" s="36">
        <f t="shared" si="2"/>
        <v>7.5033149691988731E-4</v>
      </c>
      <c r="Y57" s="36">
        <f t="shared" si="3"/>
        <v>5.5192442414546807</v>
      </c>
      <c r="Z57" s="37">
        <f t="shared" si="4"/>
        <v>1.2932006126016545E-3</v>
      </c>
      <c r="AA57" s="38">
        <f t="shared" si="5"/>
        <v>233.1329375715103</v>
      </c>
      <c r="AB57" s="38">
        <f t="shared" si="6"/>
        <v>235.11940682603804</v>
      </c>
      <c r="AC57" s="38">
        <f t="shared" si="7"/>
        <v>238.21133408797351</v>
      </c>
      <c r="AD57" s="38">
        <f t="shared" si="8"/>
        <v>243.46881135456096</v>
      </c>
      <c r="AE57" s="38">
        <f t="shared" si="9"/>
        <v>249.44644465131438</v>
      </c>
      <c r="AF57" s="38">
        <f t="shared" si="10"/>
        <v>255.57084048258571</v>
      </c>
      <c r="AG57" s="38">
        <f t="shared" si="11"/>
        <v>261.21145321406732</v>
      </c>
      <c r="AH57" s="38">
        <f t="shared" si="12"/>
        <v>264.64650276707982</v>
      </c>
      <c r="AI57" s="39">
        <f t="shared" si="13"/>
        <v>266.90149147241385</v>
      </c>
    </row>
    <row r="58" spans="2:35" x14ac:dyDescent="0.25">
      <c r="T58" s="30"/>
      <c r="U58" s="33">
        <f t="shared" si="14"/>
        <v>209</v>
      </c>
      <c r="V58" s="34" t="str">
        <f t="shared" si="0"/>
        <v>29week+6day</v>
      </c>
      <c r="W58" s="35">
        <f t="shared" si="1"/>
        <v>-4.2540789569690705E-3</v>
      </c>
      <c r="X58" s="36">
        <f t="shared" si="2"/>
        <v>7.500731373162368E-4</v>
      </c>
      <c r="Y58" s="36">
        <f t="shared" si="3"/>
        <v>5.5252729907904259</v>
      </c>
      <c r="Z58" s="37">
        <f t="shared" si="4"/>
        <v>1.2982026296099215E-3</v>
      </c>
      <c r="AA58" s="38">
        <f t="shared" si="5"/>
        <v>234.51203517101155</v>
      </c>
      <c r="AB58" s="38">
        <f t="shared" si="6"/>
        <v>236.51413257959757</v>
      </c>
      <c r="AC58" s="38">
        <f t="shared" si="7"/>
        <v>239.63044989167662</v>
      </c>
      <c r="AD58" s="38">
        <f t="shared" si="8"/>
        <v>244.92957861217164</v>
      </c>
      <c r="AE58" s="38">
        <f t="shared" si="9"/>
        <v>250.95483702994179</v>
      </c>
      <c r="AF58" s="38">
        <f t="shared" si="10"/>
        <v>257.12831657807362</v>
      </c>
      <c r="AG58" s="38">
        <f t="shared" si="11"/>
        <v>262.81438881074416</v>
      </c>
      <c r="AH58" s="38">
        <f t="shared" si="12"/>
        <v>266.27723908857593</v>
      </c>
      <c r="AI58" s="39">
        <f t="shared" si="13"/>
        <v>268.5505252760243</v>
      </c>
    </row>
    <row r="59" spans="2:35" x14ac:dyDescent="0.25">
      <c r="T59" s="30"/>
      <c r="U59" s="33">
        <f t="shared" si="14"/>
        <v>210</v>
      </c>
      <c r="V59" s="34" t="str">
        <f t="shared" si="0"/>
        <v>30week+0day</v>
      </c>
      <c r="W59" s="35">
        <f t="shared" si="1"/>
        <v>-4.2904587975937727E-3</v>
      </c>
      <c r="X59" s="36">
        <f t="shared" si="2"/>
        <v>7.4981586741258049E-4</v>
      </c>
      <c r="Y59" s="36">
        <f t="shared" si="3"/>
        <v>5.5312763122805491</v>
      </c>
      <c r="Z59" s="37">
        <f t="shared" si="4"/>
        <v>1.3032709446058079E-3</v>
      </c>
      <c r="AA59" s="38">
        <f t="shared" si="5"/>
        <v>235.89294442196331</v>
      </c>
      <c r="AB59" s="38">
        <f t="shared" si="6"/>
        <v>237.91077518353299</v>
      </c>
      <c r="AC59" s="38">
        <f t="shared" si="7"/>
        <v>241.05164804795234</v>
      </c>
      <c r="AD59" s="38">
        <f t="shared" si="8"/>
        <v>246.39271450221332</v>
      </c>
      <c r="AE59" s="38">
        <f t="shared" si="9"/>
        <v>252.46593084883307</v>
      </c>
      <c r="AF59" s="38">
        <f t="shared" si="10"/>
        <v>258.68884300471149</v>
      </c>
      <c r="AG59" s="38">
        <f t="shared" si="11"/>
        <v>264.42070301335656</v>
      </c>
      <c r="AH59" s="38">
        <f t="shared" si="12"/>
        <v>267.91155713816306</v>
      </c>
      <c r="AI59" s="39">
        <f t="shared" si="13"/>
        <v>270.20327545427511</v>
      </c>
    </row>
    <row r="60" spans="2:35" x14ac:dyDescent="0.25">
      <c r="T60" s="30"/>
      <c r="U60" s="33">
        <f t="shared" si="14"/>
        <v>211</v>
      </c>
      <c r="V60" s="34" t="str">
        <f t="shared" si="0"/>
        <v>30week+1day</v>
      </c>
      <c r="W60" s="35">
        <f t="shared" si="1"/>
        <v>-4.3266874609253405E-3</v>
      </c>
      <c r="X60" s="36">
        <f t="shared" si="2"/>
        <v>7.4955966660012895E-4</v>
      </c>
      <c r="Y60" s="36">
        <f t="shared" si="3"/>
        <v>5.5372546868254116</v>
      </c>
      <c r="Z60" s="37">
        <f t="shared" si="4"/>
        <v>1.3084048658644513E-3</v>
      </c>
      <c r="AA60" s="38">
        <f t="shared" si="5"/>
        <v>237.27572188545196</v>
      </c>
      <c r="AB60" s="38">
        <f t="shared" si="6"/>
        <v>239.30939175327097</v>
      </c>
      <c r="AC60" s="38">
        <f t="shared" si="7"/>
        <v>242.47498654941066</v>
      </c>
      <c r="AD60" s="38">
        <f t="shared" si="8"/>
        <v>247.8582785489925</v>
      </c>
      <c r="AE60" s="38">
        <f t="shared" si="9"/>
        <v>253.97978743521682</v>
      </c>
      <c r="AF60" s="38">
        <f t="shared" si="10"/>
        <v>260.25248300466791</v>
      </c>
      <c r="AG60" s="38">
        <f t="shared" si="11"/>
        <v>266.03046088835714</v>
      </c>
      <c r="AH60" s="38">
        <f t="shared" si="12"/>
        <v>269.54952312169848</v>
      </c>
      <c r="AI60" s="39">
        <f t="shared" si="13"/>
        <v>271.85980897269769</v>
      </c>
    </row>
    <row r="61" spans="2:35" x14ac:dyDescent="0.25">
      <c r="T61" s="30"/>
      <c r="U61" s="33">
        <f t="shared" si="14"/>
        <v>212</v>
      </c>
      <c r="V61" s="34" t="str">
        <f t="shared" si="0"/>
        <v>30week+2day</v>
      </c>
      <c r="W61" s="35">
        <f t="shared" si="1"/>
        <v>-4.3627677926274862E-3</v>
      </c>
      <c r="X61" s="36">
        <f t="shared" si="2"/>
        <v>7.493045147549997E-4</v>
      </c>
      <c r="Y61" s="36">
        <f t="shared" si="3"/>
        <v>5.5432085840101948</v>
      </c>
      <c r="Z61" s="37">
        <f t="shared" si="4"/>
        <v>1.3136037241039617E-3</v>
      </c>
      <c r="AA61" s="38">
        <f t="shared" si="5"/>
        <v>238.6604235495731</v>
      </c>
      <c r="AB61" s="38">
        <f t="shared" si="6"/>
        <v>240.71003883467168</v>
      </c>
      <c r="AC61" s="38">
        <f t="shared" si="7"/>
        <v>243.90052282466715</v>
      </c>
      <c r="AD61" s="38">
        <f t="shared" si="8"/>
        <v>249.32632972296855</v>
      </c>
      <c r="AE61" s="38">
        <f t="shared" si="9"/>
        <v>255.49646757504337</v>
      </c>
      <c r="AF61" s="38">
        <f t="shared" si="10"/>
        <v>261.81929929284792</v>
      </c>
      <c r="AG61" s="38">
        <f t="shared" si="11"/>
        <v>267.64372698885899</v>
      </c>
      <c r="AH61" s="38">
        <f t="shared" si="12"/>
        <v>271.19120274065835</v>
      </c>
      <c r="AI61" s="39">
        <f t="shared" si="13"/>
        <v>273.52019229851885</v>
      </c>
    </row>
    <row r="62" spans="2:35" x14ac:dyDescent="0.25">
      <c r="T62" s="30"/>
      <c r="U62" s="33">
        <f t="shared" si="14"/>
        <v>213</v>
      </c>
      <c r="V62" s="34" t="str">
        <f t="shared" si="0"/>
        <v>30week+3day</v>
      </c>
      <c r="W62" s="35">
        <f t="shared" si="1"/>
        <v>-4.3987025717214913E-3</v>
      </c>
      <c r="X62" s="36">
        <f t="shared" si="2"/>
        <v>7.4905039222459082E-4</v>
      </c>
      <c r="Y62" s="36">
        <f t="shared" si="3"/>
        <v>5.5491384624228939</v>
      </c>
      <c r="Z62" s="37">
        <f t="shared" si="4"/>
        <v>1.3188668716705943E-3</v>
      </c>
      <c r="AA62" s="38">
        <f t="shared" si="5"/>
        <v>240.04710484094423</v>
      </c>
      <c r="AB62" s="38">
        <f t="shared" si="6"/>
        <v>242.11277241555982</v>
      </c>
      <c r="AC62" s="38">
        <f t="shared" si="7"/>
        <v>245.32831374989763</v>
      </c>
      <c r="AD62" s="38">
        <f t="shared" si="8"/>
        <v>250.79692645234641</v>
      </c>
      <c r="AE62" s="38">
        <f t="shared" si="9"/>
        <v>257.01603152461047</v>
      </c>
      <c r="AF62" s="38">
        <f t="shared" si="10"/>
        <v>263.38935406854364</v>
      </c>
      <c r="AG62" s="38">
        <f t="shared" si="11"/>
        <v>269.26056536630449</v>
      </c>
      <c r="AH62" s="38">
        <f t="shared" si="12"/>
        <v>272.83666120381133</v>
      </c>
      <c r="AI62" s="39">
        <f t="shared" si="13"/>
        <v>275.18449141233862</v>
      </c>
    </row>
    <row r="63" spans="2:35" x14ac:dyDescent="0.25">
      <c r="T63" s="30"/>
      <c r="U63" s="33">
        <f t="shared" si="14"/>
        <v>214</v>
      </c>
      <c r="V63" s="34" t="str">
        <f t="shared" si="0"/>
        <v>30week+4day</v>
      </c>
      <c r="W63" s="35">
        <f t="shared" si="1"/>
        <v>-4.4344945124502929E-3</v>
      </c>
      <c r="X63" s="36">
        <f t="shared" si="2"/>
        <v>7.4879727981439739E-4</v>
      </c>
      <c r="Y63" s="36">
        <f t="shared" si="3"/>
        <v>5.5550447699619259</v>
      </c>
      <c r="Z63" s="37">
        <f t="shared" si="4"/>
        <v>1.3241936817570267E-3</v>
      </c>
      <c r="AA63" s="38">
        <f t="shared" si="5"/>
        <v>241.43582063606473</v>
      </c>
      <c r="AB63" s="38">
        <f t="shared" si="6"/>
        <v>243.51764793709896</v>
      </c>
      <c r="AC63" s="38">
        <f t="shared" si="7"/>
        <v>246.75841566023632</v>
      </c>
      <c r="AD63" s="38">
        <f t="shared" si="8"/>
        <v>252.27012663450688</v>
      </c>
      <c r="AE63" s="38">
        <f t="shared" si="9"/>
        <v>258.5385390220253</v>
      </c>
      <c r="AF63" s="38">
        <f t="shared" si="10"/>
        <v>264.96270902692072</v>
      </c>
      <c r="AG63" s="38">
        <f t="shared" si="11"/>
        <v>270.88103958196433</v>
      </c>
      <c r="AH63" s="38">
        <f t="shared" si="12"/>
        <v>274.48596323872488</v>
      </c>
      <c r="AI63" s="39">
        <f t="shared" si="13"/>
        <v>276.85277181963721</v>
      </c>
    </row>
    <row r="64" spans="2:35" x14ac:dyDescent="0.25">
      <c r="T64" s="30"/>
      <c r="U64" s="33">
        <f t="shared" si="14"/>
        <v>215</v>
      </c>
      <c r="V64" s="34" t="str">
        <f t="shared" si="0"/>
        <v>30week+5day</v>
      </c>
      <c r="W64" s="35">
        <f t="shared" si="1"/>
        <v>-4.4701462660820422E-3</v>
      </c>
      <c r="X64" s="36">
        <f t="shared" si="2"/>
        <v>7.4854515877525822E-4</v>
      </c>
      <c r="Y64" s="36">
        <f t="shared" si="3"/>
        <v>5.5609279441337431</v>
      </c>
      <c r="Z64" s="37">
        <f t="shared" si="4"/>
        <v>1.3295835476522405E-3</v>
      </c>
      <c r="AA64" s="38">
        <f t="shared" si="5"/>
        <v>242.82662527252205</v>
      </c>
      <c r="AB64" s="38">
        <f t="shared" si="6"/>
        <v>244.92472030501358</v>
      </c>
      <c r="AC64" s="38">
        <f t="shared" si="7"/>
        <v>248.19088436101836</v>
      </c>
      <c r="AD64" s="38">
        <f t="shared" si="8"/>
        <v>253.7459876472804</v>
      </c>
      <c r="AE64" s="38">
        <f t="shared" si="9"/>
        <v>260.06404929850339</v>
      </c>
      <c r="AF64" s="38">
        <f t="shared" si="10"/>
        <v>266.53942537033566</v>
      </c>
      <c r="AG64" s="38">
        <f t="shared" si="11"/>
        <v>272.50521271826818</v>
      </c>
      <c r="AH64" s="38">
        <f t="shared" si="12"/>
        <v>276.13917310309967</v>
      </c>
      <c r="AI64" s="39">
        <f t="shared" si="13"/>
        <v>278.5250985621127</v>
      </c>
    </row>
    <row r="65" spans="20:35" x14ac:dyDescent="0.25">
      <c r="T65" s="30"/>
      <c r="U65" s="33">
        <f t="shared" si="14"/>
        <v>216</v>
      </c>
      <c r="V65" s="34" t="str">
        <f t="shared" si="0"/>
        <v>30week+6day</v>
      </c>
      <c r="W65" s="35">
        <f t="shared" si="1"/>
        <v>-4.5056604226553394E-3</v>
      </c>
      <c r="X65" s="36">
        <f t="shared" si="2"/>
        <v>7.482940107910132E-4</v>
      </c>
      <c r="Y65" s="36">
        <f t="shared" si="3"/>
        <v>5.5667884123408333</v>
      </c>
      <c r="Z65" s="37">
        <f t="shared" si="4"/>
        <v>1.3350358820215956E-3</v>
      </c>
      <c r="AA65" s="38">
        <f t="shared" si="5"/>
        <v>244.21957256004575</v>
      </c>
      <c r="AB65" s="38">
        <f t="shared" si="6"/>
        <v>246.33404390065593</v>
      </c>
      <c r="AC65" s="38">
        <f t="shared" si="7"/>
        <v>249.62577513886572</v>
      </c>
      <c r="AD65" s="38">
        <f t="shared" si="8"/>
        <v>255.2245663600597</v>
      </c>
      <c r="AE65" s="38">
        <f t="shared" si="9"/>
        <v>261.59262108950765</v>
      </c>
      <c r="AF65" s="38">
        <f t="shared" si="10"/>
        <v>268.11956381949403</v>
      </c>
      <c r="AG65" s="38">
        <f t="shared" si="11"/>
        <v>274.13314738997212</v>
      </c>
      <c r="AH65" s="38">
        <f t="shared" si="12"/>
        <v>277.79635459594101</v>
      </c>
      <c r="AI65" s="39">
        <f t="shared" si="13"/>
        <v>280.20153622885323</v>
      </c>
    </row>
    <row r="66" spans="20:35" x14ac:dyDescent="0.25">
      <c r="T66" s="30"/>
      <c r="U66" s="33">
        <f t="shared" si="14"/>
        <v>217</v>
      </c>
      <c r="V66" s="34" t="str">
        <f t="shared" si="0"/>
        <v>31week+0day</v>
      </c>
      <c r="W66" s="35">
        <f t="shared" si="1"/>
        <v>-4.5410395126683038E-3</v>
      </c>
      <c r="X66" s="36">
        <f t="shared" si="2"/>
        <v>7.4804381796655917E-4</v>
      </c>
      <c r="Y66" s="36">
        <f t="shared" si="3"/>
        <v>5.5726265921604456</v>
      </c>
      <c r="Z66" s="37">
        <f t="shared" si="4"/>
        <v>1.340550116215743E-3</v>
      </c>
      <c r="AA66" s="38">
        <f t="shared" si="5"/>
        <v>245.61471579140658</v>
      </c>
      <c r="AB66" s="38">
        <f t="shared" si="6"/>
        <v>247.74567259191744</v>
      </c>
      <c r="AC66" s="38">
        <f t="shared" si="7"/>
        <v>251.06314277261544</v>
      </c>
      <c r="AD66" s="38">
        <f t="shared" si="8"/>
        <v>256.70591914475369</v>
      </c>
      <c r="AE66" s="38">
        <f t="shared" si="9"/>
        <v>263.12431264572263</v>
      </c>
      <c r="AF66" s="38">
        <f t="shared" si="10"/>
        <v>269.70318462443964</v>
      </c>
      <c r="AG66" s="38">
        <f t="shared" si="11"/>
        <v>275.7649057551576</v>
      </c>
      <c r="AH66" s="38">
        <f t="shared" si="12"/>
        <v>279.45757106856001</v>
      </c>
      <c r="AI66" s="39">
        <f t="shared" si="13"/>
        <v>281.88214896733928</v>
      </c>
    </row>
    <row r="67" spans="20:35" x14ac:dyDescent="0.25">
      <c r="T67" s="30"/>
      <c r="U67" s="33">
        <f t="shared" si="14"/>
        <v>218</v>
      </c>
      <c r="V67" s="34" t="str">
        <f t="shared" si="0"/>
        <v>31week+1day</v>
      </c>
      <c r="W67" s="35">
        <f t="shared" si="1"/>
        <v>-4.576286008713534E-3</v>
      </c>
      <c r="X67" s="36">
        <f t="shared" si="2"/>
        <v>7.4779456281628726E-4</v>
      </c>
      <c r="Y67" s="36">
        <f t="shared" si="3"/>
        <v>5.5784428916143858</v>
      </c>
      <c r="Z67" s="37">
        <f t="shared" si="4"/>
        <v>1.3461256996071039E-3</v>
      </c>
      <c r="AA67" s="38">
        <f t="shared" si="5"/>
        <v>247.01210775315758</v>
      </c>
      <c r="AB67" s="38">
        <f t="shared" si="6"/>
        <v>249.15965974398023</v>
      </c>
      <c r="AC67" s="38">
        <f t="shared" si="7"/>
        <v>252.50304154408795</v>
      </c>
      <c r="AD67" s="38">
        <f t="shared" si="8"/>
        <v>258.19010188657836</v>
      </c>
      <c r="AE67" s="38">
        <f t="shared" si="9"/>
        <v>264.65918174386616</v>
      </c>
      <c r="AF67" s="38">
        <f t="shared" si="10"/>
        <v>271.29034757538057</v>
      </c>
      <c r="AG67" s="38">
        <f t="shared" si="11"/>
        <v>277.40054952606476</v>
      </c>
      <c r="AH67" s="38">
        <f t="shared" si="12"/>
        <v>281.1228854354103</v>
      </c>
      <c r="AI67" s="39">
        <f t="shared" si="13"/>
        <v>283.56700049427991</v>
      </c>
    </row>
    <row r="68" spans="20:35" x14ac:dyDescent="0.25">
      <c r="T68" s="30"/>
      <c r="U68" s="33">
        <f t="shared" si="14"/>
        <v>219</v>
      </c>
      <c r="V68" s="34" t="str">
        <f t="shared" si="0"/>
        <v>31week+2day</v>
      </c>
      <c r="W68" s="35">
        <f t="shared" si="1"/>
        <v>-4.6114023270609249E-3</v>
      </c>
      <c r="X68" s="36">
        <f t="shared" si="2"/>
        <v>7.4754622825289009E-4</v>
      </c>
      <c r="Y68" s="36">
        <f t="shared" si="3"/>
        <v>5.5842377094302105</v>
      </c>
      <c r="Z68" s="37">
        <f t="shared" si="4"/>
        <v>1.3517620989526849E-3</v>
      </c>
      <c r="AA68" s="38">
        <f t="shared" si="5"/>
        <v>248.41180073621959</v>
      </c>
      <c r="AB68" s="38">
        <f t="shared" si="6"/>
        <v>250.57605822991428</v>
      </c>
      <c r="AC68" s="38">
        <f t="shared" si="7"/>
        <v>253.94552524869823</v>
      </c>
      <c r="AD68" s="38">
        <f t="shared" si="8"/>
        <v>259.67716999468877</v>
      </c>
      <c r="AE68" s="38">
        <f t="shared" si="9"/>
        <v>266.19728569733911</v>
      </c>
      <c r="AF68" s="38">
        <f t="shared" si="10"/>
        <v>272.88111201335141</v>
      </c>
      <c r="AG68" s="38">
        <f t="shared" si="11"/>
        <v>279.04013997976131</v>
      </c>
      <c r="AH68" s="38">
        <f t="shared" si="12"/>
        <v>282.79236018475785</v>
      </c>
      <c r="AI68" s="39">
        <f t="shared" si="13"/>
        <v>285.25615410628478</v>
      </c>
    </row>
    <row r="69" spans="20:35" x14ac:dyDescent="0.25">
      <c r="T69" s="30"/>
      <c r="U69" s="33">
        <f t="shared" si="14"/>
        <v>220</v>
      </c>
      <c r="V69" s="34" t="str">
        <f t="shared" si="0"/>
        <v>31week+3day</v>
      </c>
      <c r="W69" s="35">
        <f t="shared" si="1"/>
        <v>-4.6463908291902402E-3</v>
      </c>
      <c r="X69" s="36">
        <f t="shared" si="2"/>
        <v>7.4729879757652324E-4</v>
      </c>
      <c r="Y69" s="36">
        <f t="shared" si="3"/>
        <v>5.5900114352941319</v>
      </c>
      <c r="Z69" s="37">
        <f t="shared" si="4"/>
        <v>1.3574587977820791E-3</v>
      </c>
      <c r="AA69" s="38">
        <f t="shared" si="5"/>
        <v>249.813846546311</v>
      </c>
      <c r="AB69" s="38">
        <f t="shared" si="6"/>
        <v>251.99492044111634</v>
      </c>
      <c r="AC69" s="38">
        <f t="shared" si="7"/>
        <v>255.39064720590824</v>
      </c>
      <c r="AD69" s="38">
        <f t="shared" si="8"/>
        <v>261.16717841265097</v>
      </c>
      <c r="AE69" s="38">
        <f t="shared" si="9"/>
        <v>267.73868136671365</v>
      </c>
      <c r="AF69" s="38">
        <f t="shared" si="10"/>
        <v>274.47553684071289</v>
      </c>
      <c r="AG69" s="38">
        <f t="shared" si="11"/>
        <v>280.68373796864813</v>
      </c>
      <c r="AH69" s="38">
        <f t="shared" si="12"/>
        <v>284.46605738918856</v>
      </c>
      <c r="AI69" s="39">
        <f t="shared" si="13"/>
        <v>286.94967269037141</v>
      </c>
    </row>
    <row r="70" spans="20:35" x14ac:dyDescent="0.25">
      <c r="T70" s="30"/>
      <c r="U70" s="33">
        <f t="shared" si="14"/>
        <v>221</v>
      </c>
      <c r="V70" s="34" t="str">
        <f t="shared" si="0"/>
        <v>31week+4day</v>
      </c>
      <c r="W70" s="35">
        <f t="shared" si="1"/>
        <v>-4.6812538232752551E-3</v>
      </c>
      <c r="X70" s="36">
        <f t="shared" si="2"/>
        <v>7.4705225446431041E-4</v>
      </c>
      <c r="Y70" s="36">
        <f t="shared" si="3"/>
        <v>5.5957644500959205</v>
      </c>
      <c r="Z70" s="37">
        <f t="shared" si="4"/>
        <v>1.3632152958095436E-3</v>
      </c>
      <c r="AA70" s="38">
        <f t="shared" si="5"/>
        <v>251.21829651421805</v>
      </c>
      <c r="AB70" s="38">
        <f t="shared" si="6"/>
        <v>253.41629829758818</v>
      </c>
      <c r="AC70" s="38">
        <f t="shared" si="7"/>
        <v>256.83846026951761</v>
      </c>
      <c r="AD70" s="38">
        <f t="shared" si="8"/>
        <v>262.66018162875042</v>
      </c>
      <c r="AE70" s="38">
        <f t="shared" si="9"/>
        <v>269.28342517005763</v>
      </c>
      <c r="AF70" s="38">
        <f t="shared" si="10"/>
        <v>276.07368053148707</v>
      </c>
      <c r="AG70" s="38">
        <f t="shared" si="11"/>
        <v>282.33140393080043</v>
      </c>
      <c r="AH70" s="38">
        <f t="shared" si="12"/>
        <v>286.14403871595084</v>
      </c>
      <c r="AI70" s="39">
        <f t="shared" si="13"/>
        <v>288.64761873430672</v>
      </c>
    </row>
    <row r="71" spans="20:35" x14ac:dyDescent="0.25">
      <c r="T71" s="30"/>
      <c r="U71" s="33">
        <f t="shared" si="14"/>
        <v>222</v>
      </c>
      <c r="V71" s="34" t="str">
        <f t="shared" si="0"/>
        <v>31week+5day</v>
      </c>
      <c r="W71" s="35">
        <f t="shared" si="1"/>
        <v>-4.7159935656211965E-3</v>
      </c>
      <c r="X71" s="36">
        <f t="shared" si="2"/>
        <v>7.4680658296017756E-4</v>
      </c>
      <c r="Y71" s="36">
        <f t="shared" si="3"/>
        <v>5.6014971261661159</v>
      </c>
      <c r="Z71" s="37">
        <f t="shared" si="4"/>
        <v>1.3690311083691051E-3</v>
      </c>
      <c r="AA71" s="38">
        <f t="shared" si="5"/>
        <v>252.62520150591132</v>
      </c>
      <c r="AB71" s="38">
        <f t="shared" si="6"/>
        <v>254.84024325806266</v>
      </c>
      <c r="AC71" s="38">
        <f t="shared" si="7"/>
        <v>258.28901683780214</v>
      </c>
      <c r="AD71" s="38">
        <f t="shared" si="8"/>
        <v>264.15623368614649</v>
      </c>
      <c r="AE71" s="38">
        <f t="shared" si="9"/>
        <v>270.83157309310212</v>
      </c>
      <c r="AF71" s="38">
        <f t="shared" si="10"/>
        <v>277.67560114153417</v>
      </c>
      <c r="AG71" s="38">
        <f t="shared" si="11"/>
        <v>283.98319790014835</v>
      </c>
      <c r="AH71" s="38">
        <f t="shared" si="12"/>
        <v>287.82636543713812</v>
      </c>
      <c r="AI71" s="39">
        <f t="shared" si="13"/>
        <v>290.35005433679174</v>
      </c>
    </row>
    <row r="72" spans="20:35" x14ac:dyDescent="0.25">
      <c r="T72" s="30"/>
      <c r="U72" s="33">
        <f t="shared" si="14"/>
        <v>223</v>
      </c>
      <c r="V72" s="34" t="str">
        <f t="shared" si="0"/>
        <v>31week+6day</v>
      </c>
      <c r="W72" s="35">
        <f t="shared" si="1"/>
        <v>-4.7506122620571776E-3</v>
      </c>
      <c r="X72" s="36">
        <f t="shared" si="2"/>
        <v>7.4656176746500623E-4</v>
      </c>
      <c r="Y72" s="36">
        <f t="shared" si="3"/>
        <v>5.6072098275057982</v>
      </c>
      <c r="Z72" s="37">
        <f t="shared" si="4"/>
        <v>1.3749057658716932E-3</v>
      </c>
      <c r="AA72" s="38">
        <f t="shared" si="5"/>
        <v>254.03461193250305</v>
      </c>
      <c r="AB72" s="38">
        <f t="shared" si="6"/>
        <v>256.26680632996806</v>
      </c>
      <c r="AC72" s="38">
        <f t="shared" si="7"/>
        <v>259.74236886348791</v>
      </c>
      <c r="AD72" s="38">
        <f t="shared" si="8"/>
        <v>265.65538819286309</v>
      </c>
      <c r="AE72" s="38">
        <f t="shared" si="9"/>
        <v>272.38318069924617</v>
      </c>
      <c r="AF72" s="38">
        <f t="shared" si="10"/>
        <v>279.28135631856691</v>
      </c>
      <c r="AG72" s="38">
        <f t="shared" si="11"/>
        <v>285.63917951649779</v>
      </c>
      <c r="AH72" s="38">
        <f t="shared" si="12"/>
        <v>289.51309843971023</v>
      </c>
      <c r="AI72" s="39">
        <f t="shared" si="13"/>
        <v>292.05704121748244</v>
      </c>
    </row>
    <row r="73" spans="20:35" x14ac:dyDescent="0.25">
      <c r="T73" s="30"/>
      <c r="U73" s="33">
        <f t="shared" si="14"/>
        <v>224</v>
      </c>
      <c r="V73" s="34" t="str">
        <f t="shared" si="0"/>
        <v>32week+0day</v>
      </c>
      <c r="W73" s="35">
        <f t="shared" si="1"/>
        <v>-4.7851120692852097E-3</v>
      </c>
      <c r="X73" s="36">
        <f t="shared" si="2"/>
        <v>7.4631779272709363E-4</v>
      </c>
      <c r="Y73" s="36">
        <f t="shared" si="3"/>
        <v>5.6129029100092032</v>
      </c>
      <c r="Z73" s="37">
        <f t="shared" si="4"/>
        <v>1.380838813283349E-3</v>
      </c>
      <c r="AA73" s="38">
        <f t="shared" si="5"/>
        <v>255.44657776005192</v>
      </c>
      <c r="AB73" s="38">
        <f t="shared" si="6"/>
        <v>257.69603807924</v>
      </c>
      <c r="AC73" s="38">
        <f t="shared" si="7"/>
        <v>261.19856786357434</v>
      </c>
      <c r="AD73" s="38">
        <f t="shared" si="8"/>
        <v>267.15769833162574</v>
      </c>
      <c r="AE73" s="38">
        <f t="shared" si="9"/>
        <v>273.93830313940595</v>
      </c>
      <c r="AF73" s="38">
        <f t="shared" si="10"/>
        <v>280.8910033120078</v>
      </c>
      <c r="AG73" s="38">
        <f t="shared" si="11"/>
        <v>287.29940803539199</v>
      </c>
      <c r="AH73" s="38">
        <f t="shared" si="12"/>
        <v>291.20429823535761</v>
      </c>
      <c r="AI73" s="39">
        <f t="shared" si="13"/>
        <v>293.76864072685402</v>
      </c>
    </row>
    <row r="74" spans="20:35" x14ac:dyDescent="0.25">
      <c r="T74" s="30"/>
      <c r="U74" s="33">
        <f t="shared" si="14"/>
        <v>225</v>
      </c>
      <c r="V74" s="34" t="str">
        <f t="shared" si="0"/>
        <v>32week+1day</v>
      </c>
      <c r="W74" s="35">
        <f t="shared" si="1"/>
        <v>-4.8194950961873324E-3</v>
      </c>
      <c r="X74" s="36">
        <f t="shared" si="2"/>
        <v>7.4607464383290864E-4</v>
      </c>
      <c r="Y74" s="36">
        <f t="shared" si="3"/>
        <v>5.6185767216794194</v>
      </c>
      <c r="Z74" s="37">
        <f t="shared" si="4"/>
        <v>1.3868298096236017E-3</v>
      </c>
      <c r="AA74" s="38">
        <f t="shared" si="5"/>
        <v>256.86114851920911</v>
      </c>
      <c r="AB74" s="38">
        <f t="shared" si="6"/>
        <v>259.127988639975</v>
      </c>
      <c r="AC74" s="38">
        <f t="shared" si="7"/>
        <v>262.65766492899724</v>
      </c>
      <c r="AD74" s="38">
        <f t="shared" si="8"/>
        <v>268.66321686953773</v>
      </c>
      <c r="AE74" s="38">
        <f t="shared" si="9"/>
        <v>275.49699516170381</v>
      </c>
      <c r="AF74" s="38">
        <f t="shared" si="10"/>
        <v>282.50459898268861</v>
      </c>
      <c r="AG74" s="38">
        <f t="shared" si="11"/>
        <v>288.96394233781484</v>
      </c>
      <c r="AH74" s="38">
        <f t="shared" si="12"/>
        <v>292.90002497020566</v>
      </c>
      <c r="AI74" s="39">
        <f t="shared" si="13"/>
        <v>295.48491385590705</v>
      </c>
    </row>
    <row r="75" spans="20:35" x14ac:dyDescent="0.25">
      <c r="T75" s="30"/>
      <c r="U75" s="33">
        <f t="shared" si="14"/>
        <v>226</v>
      </c>
      <c r="V75" s="34" t="str">
        <f t="shared" ref="V75:V136" si="18">IF(U75="","",CONCATENATE(FLOOR(U75/7,1),"week+",MOD(U75,7),"day"))</f>
        <v>32week+2day</v>
      </c>
      <c r="W75" s="35">
        <f t="shared" ref="W75:W136" si="19">IF(U75="","",(U75/7)^($C$44)+$C$47/$C$46*(U75/7)^($C$45))</f>
        <v>-4.853763405092356E-3</v>
      </c>
      <c r="X75" s="36">
        <f t="shared" ref="X75:X136" si="20">IF(U75="","",$C$50+($D$23+W75)*$C$52+$D$23*W75*$C$51)</f>
        <v>7.4583230619813421E-4</v>
      </c>
      <c r="Y75" s="36">
        <f t="shared" ref="Y75:Y136" si="21">IF(U75="","",$C$48+W75*$C$49+(LN($C$17)-$D$24)*X75/$D$25)</f>
        <v>5.6242316028374209</v>
      </c>
      <c r="Z75" s="37">
        <f t="shared" ref="Z75:Z136" si="22">IF(U75="","",$C$50+$C$51*(W75)^2+2*W75*$C$52+$C$53-(X75)^2/$D$25)</f>
        <v>1.3928783274831467E-3</v>
      </c>
      <c r="AA75" s="38">
        <f t="shared" ref="AA75:AA136" si="23">IF(U75="","",EXP(Y75+$F$44*SQRT(Z75)))</f>
        <v>258.27837331471125</v>
      </c>
      <c r="AB75" s="38">
        <f t="shared" ref="AB75:AB129" si="24">IF(U75="","",EXP(Y75+$F$45*SQRT(Z75)))</f>
        <v>260.56270772392986</v>
      </c>
      <c r="AC75" s="38">
        <f t="shared" ref="AC75:AC136" si="25">IF(U75="","",EXP(Y75+$F$46*SQRT(Z75)))</f>
        <v>264.11971073413679</v>
      </c>
      <c r="AD75" s="38">
        <f t="shared" ref="AD75:AD136" si="26">IF(U75="","",EXP(Y75+$F$47*SQRT(Z75)))</f>
        <v>270.17199616760405</v>
      </c>
      <c r="AE75" s="38">
        <f t="shared" ref="AE75:AE136" si="27">IF(U75="","",EXP(Y75+$F$48*SQRT(Z75)))</f>
        <v>277.05931112100239</v>
      </c>
      <c r="AF75" s="38">
        <f t="shared" ref="AF75:AF136" si="28">IF(U75="","",EXP(Y75+$F$49*SQRT(Z75)))</f>
        <v>284.12219981239059</v>
      </c>
      <c r="AG75" s="38">
        <f t="shared" ref="AG75:AG136" si="29">IF(U75="","",EXP(Y75+$F$50*SQRT(Z75)))</f>
        <v>290.63284093973959</v>
      </c>
      <c r="AH75" s="38">
        <f t="shared" ref="AH75:AH136" si="30">IF(U75="","",EXP(Y75+$F$51*SQRT(Z75)))</f>
        <v>294.60033843436554</v>
      </c>
      <c r="AI75" s="39">
        <f t="shared" ref="AI75:AI136" si="31">IF(U75="","",EXP(Y75+$F$52*SQRT(Z75)))</f>
        <v>297.20592124571874</v>
      </c>
    </row>
    <row r="76" spans="20:35" x14ac:dyDescent="0.25">
      <c r="T76" s="30"/>
      <c r="U76" s="33">
        <f t="shared" ref="U76:U136" si="32">IF(U75="", "",IF(U75+1&lt;=252,U75+1,"" ))</f>
        <v>227</v>
      </c>
      <c r="V76" s="34" t="str">
        <f t="shared" si="18"/>
        <v>32week+3day</v>
      </c>
      <c r="W76" s="35">
        <f t="shared" si="19"/>
        <v>-4.8879190130036304E-3</v>
      </c>
      <c r="X76" s="36">
        <f t="shared" si="20"/>
        <v>7.4559076555898445E-4</v>
      </c>
      <c r="Y76" s="36">
        <f t="shared" si="21"/>
        <v>5.6298678863246749</v>
      </c>
      <c r="Z76" s="37">
        <f t="shared" si="22"/>
        <v>1.3989839525600084E-3</v>
      </c>
      <c r="AA76" s="38">
        <f t="shared" si="23"/>
        <v>259.69830083472243</v>
      </c>
      <c r="AB76" s="38">
        <f t="shared" si="24"/>
        <v>262.00024462986926</v>
      </c>
      <c r="AC76" s="38">
        <f t="shared" si="25"/>
        <v>265.58475554617564</v>
      </c>
      <c r="AD76" s="38">
        <f t="shared" si="26"/>
        <v>271.68408819009881</v>
      </c>
      <c r="AE76" s="38">
        <f t="shared" si="27"/>
        <v>278.62530498828608</v>
      </c>
      <c r="AF76" s="38">
        <f t="shared" si="28"/>
        <v>285.74386191323742</v>
      </c>
      <c r="AG76" s="38">
        <f t="shared" si="29"/>
        <v>292.30616200152343</v>
      </c>
      <c r="AH76" s="38">
        <f t="shared" si="30"/>
        <v>296.30529807133246</v>
      </c>
      <c r="AI76" s="39">
        <f t="shared" si="31"/>
        <v>298.93172319684192</v>
      </c>
    </row>
    <row r="77" spans="20:35" x14ac:dyDescent="0.25">
      <c r="T77" s="30"/>
      <c r="U77" s="33">
        <f t="shared" si="32"/>
        <v>228</v>
      </c>
      <c r="V77" s="34" t="str">
        <f t="shared" si="18"/>
        <v>32week+4day</v>
      </c>
      <c r="W77" s="35">
        <f t="shared" si="19"/>
        <v>-4.921963892789186E-3</v>
      </c>
      <c r="X77" s="36">
        <f t="shared" si="20"/>
        <v>7.4535000796378847E-4</v>
      </c>
      <c r="Y77" s="36">
        <f t="shared" si="21"/>
        <v>5.6354858976995388</v>
      </c>
      <c r="Z77" s="37">
        <f t="shared" si="22"/>
        <v>1.4051462832133947E-3</v>
      </c>
      <c r="AA77" s="38">
        <f t="shared" si="23"/>
        <v>261.12097936002124</v>
      </c>
      <c r="AB77" s="38">
        <f t="shared" si="24"/>
        <v>263.44064825275979</v>
      </c>
      <c r="AC77" s="38">
        <f t="shared" si="25"/>
        <v>267.05284923430077</v>
      </c>
      <c r="AD77" s="38">
        <f t="shared" si="26"/>
        <v>273.19954451378328</v>
      </c>
      <c r="AE77" s="38">
        <f t="shared" si="27"/>
        <v>280.19503035988771</v>
      </c>
      <c r="AF77" s="38">
        <f t="shared" si="28"/>
        <v>287.36964103692901</v>
      </c>
      <c r="AG77" s="38">
        <f t="shared" si="29"/>
        <v>293.98396333715107</v>
      </c>
      <c r="AH77" s="38">
        <f t="shared" si="30"/>
        <v>298.01496298723123</v>
      </c>
      <c r="AI77" s="39">
        <f t="shared" si="31"/>
        <v>300.66237967855341</v>
      </c>
    </row>
    <row r="78" spans="20:35" x14ac:dyDescent="0.25">
      <c r="T78" s="30"/>
      <c r="U78" s="33">
        <f t="shared" si="32"/>
        <v>229</v>
      </c>
      <c r="V78" s="34" t="str">
        <f t="shared" si="18"/>
        <v>32week+5day</v>
      </c>
      <c r="W78" s="35">
        <f t="shared" si="19"/>
        <v>-4.9558999743355989E-3</v>
      </c>
      <c r="X78" s="36">
        <f t="shared" si="20"/>
        <v>7.4511001976483018E-4</v>
      </c>
      <c r="Y78" s="36">
        <f t="shared" si="21"/>
        <v>5.64108595542766</v>
      </c>
      <c r="Z78" s="37">
        <f t="shared" si="22"/>
        <v>1.4113649300344991E-3</v>
      </c>
      <c r="AA78" s="38">
        <f t="shared" si="23"/>
        <v>262.54645677303756</v>
      </c>
      <c r="AB78" s="38">
        <f t="shared" si="24"/>
        <v>264.88396709281278</v>
      </c>
      <c r="AC78" s="38">
        <f t="shared" si="25"/>
        <v>268.52404127875332</v>
      </c>
      <c r="AD78" s="38">
        <f t="shared" si="26"/>
        <v>274.71841633696602</v>
      </c>
      <c r="AE78" s="38">
        <f t="shared" si="27"/>
        <v>281.76854046656331</v>
      </c>
      <c r="AF78" s="38">
        <f t="shared" si="28"/>
        <v>288.999592583827</v>
      </c>
      <c r="AG78" s="38">
        <f t="shared" si="29"/>
        <v>295.66630242332513</v>
      </c>
      <c r="AH78" s="38">
        <f t="shared" si="30"/>
        <v>299.72939195990909</v>
      </c>
      <c r="AI78" s="39">
        <f t="shared" si="31"/>
        <v>302.39795033794837</v>
      </c>
    </row>
    <row r="79" spans="20:35" x14ac:dyDescent="0.25">
      <c r="T79" s="30"/>
      <c r="U79" s="33">
        <f t="shared" si="32"/>
        <v>230</v>
      </c>
      <c r="V79" s="34" t="str">
        <f t="shared" si="18"/>
        <v>32week+6day</v>
      </c>
      <c r="W79" s="35">
        <f t="shared" si="19"/>
        <v>-4.9897291456667851E-3</v>
      </c>
      <c r="X79" s="36">
        <f t="shared" si="20"/>
        <v>7.4487078761043641E-4</v>
      </c>
      <c r="Y79" s="36">
        <f t="shared" si="21"/>
        <v>5.6466683710666032</v>
      </c>
      <c r="Z79" s="37">
        <f t="shared" si="22"/>
        <v>1.4176395154335357E-3</v>
      </c>
      <c r="AA79" s="38">
        <f t="shared" si="23"/>
        <v>263.97478056674038</v>
      </c>
      <c r="AB79" s="38">
        <f t="shared" si="24"/>
        <v>266.3302492643765</v>
      </c>
      <c r="AC79" s="38">
        <f t="shared" si="25"/>
        <v>269.99838077973197</v>
      </c>
      <c r="AD79" s="38">
        <f t="shared" si="26"/>
        <v>276.24075448841973</v>
      </c>
      <c r="AE79" s="38">
        <f t="shared" si="27"/>
        <v>283.34588818241826</v>
      </c>
      <c r="AF79" s="38">
        <f t="shared" si="28"/>
        <v>290.63377161188964</v>
      </c>
      <c r="AG79" s="38">
        <f t="shared" si="29"/>
        <v>297.35323640840971</v>
      </c>
      <c r="AH79" s="38">
        <f t="shared" si="30"/>
        <v>301.44864344788539</v>
      </c>
      <c r="AI79" s="39">
        <f t="shared" si="31"/>
        <v>304.13849450889177</v>
      </c>
    </row>
    <row r="80" spans="20:35" x14ac:dyDescent="0.25">
      <c r="T80" s="30"/>
      <c r="U80" s="33">
        <f t="shared" si="32"/>
        <v>231</v>
      </c>
      <c r="V80" s="34" t="str">
        <f t="shared" si="18"/>
        <v>33week+0day</v>
      </c>
      <c r="W80" s="35">
        <f t="shared" si="19"/>
        <v>-5.023453254028999E-3</v>
      </c>
      <c r="X80" s="36">
        <f t="shared" si="20"/>
        <v>7.4463229843730488E-4</v>
      </c>
      <c r="Y80" s="36">
        <f t="shared" si="21"/>
        <v>5.6522334494448918</v>
      </c>
      <c r="Z80" s="37">
        <f t="shared" si="22"/>
        <v>1.4239696732423303E-3</v>
      </c>
      <c r="AA80" s="38">
        <f t="shared" si="23"/>
        <v>265.40599785337702</v>
      </c>
      <c r="AB80" s="38">
        <f t="shared" si="24"/>
        <v>267.77954250468247</v>
      </c>
      <c r="AC80" s="38">
        <f t="shared" si="25"/>
        <v>271.4759164661462</v>
      </c>
      <c r="AD80" s="38">
        <f t="shared" si="26"/>
        <v>277.76660943614604</v>
      </c>
      <c r="AE80" s="38">
        <f t="shared" si="27"/>
        <v>284.92712603368562</v>
      </c>
      <c r="AF80" s="38">
        <f t="shared" si="28"/>
        <v>292.27223284546199</v>
      </c>
      <c r="AG80" s="38">
        <f t="shared" si="29"/>
        <v>299.04482212122707</v>
      </c>
      <c r="AH80" s="38">
        <f t="shared" si="30"/>
        <v>303.17277559915237</v>
      </c>
      <c r="AI80" s="39">
        <f t="shared" si="31"/>
        <v>305.88407122082225</v>
      </c>
    </row>
    <row r="81" spans="20:35" x14ac:dyDescent="0.25">
      <c r="T81" s="30"/>
      <c r="U81" s="33">
        <f t="shared" si="32"/>
        <v>232</v>
      </c>
      <c r="V81" s="34" t="str">
        <f t="shared" si="18"/>
        <v>33week+1day</v>
      </c>
      <c r="W81" s="35">
        <f t="shared" si="19"/>
        <v>-5.0570741069431374E-3</v>
      </c>
      <c r="X81" s="36">
        <f t="shared" si="20"/>
        <v>7.4439453946306168E-4</v>
      </c>
      <c r="Y81" s="36">
        <f t="shared" si="21"/>
        <v>5.6577814888356599</v>
      </c>
      <c r="Z81" s="37">
        <f t="shared" si="22"/>
        <v>1.4303550483318096E-3</v>
      </c>
      <c r="AA81" s="38">
        <f t="shared" si="23"/>
        <v>266.84015537306652</v>
      </c>
      <c r="AB81" s="38">
        <f t="shared" si="24"/>
        <v>269.23189418244391</v>
      </c>
      <c r="AC81" s="38">
        <f t="shared" si="25"/>
        <v>272.95669670422171</v>
      </c>
      <c r="AD81" s="38">
        <f t="shared" si="26"/>
        <v>279.29603129599525</v>
      </c>
      <c r="AE81" s="38">
        <f t="shared" si="27"/>
        <v>286.51230620735839</v>
      </c>
      <c r="AF81" s="38">
        <f t="shared" si="28"/>
        <v>293.91503068391847</v>
      </c>
      <c r="AG81" s="38">
        <f t="shared" si="29"/>
        <v>300.74111607971213</v>
      </c>
      <c r="AH81" s="38">
        <f t="shared" si="30"/>
        <v>304.90184625983289</v>
      </c>
      <c r="AI81" s="39">
        <f t="shared" si="31"/>
        <v>307.63473920741382</v>
      </c>
    </row>
    <row r="82" spans="20:35" x14ac:dyDescent="0.25">
      <c r="T82" s="30"/>
      <c r="U82" s="33">
        <f t="shared" si="32"/>
        <v>233</v>
      </c>
      <c r="V82" s="34" t="str">
        <f t="shared" si="18"/>
        <v>33week+2day</v>
      </c>
      <c r="W82" s="35">
        <f t="shared" si="19"/>
        <v>-5.0905934732255083E-3</v>
      </c>
      <c r="X82" s="36">
        <f t="shared" si="20"/>
        <v>7.4415749817904257E-4</v>
      </c>
      <c r="Y82" s="36">
        <f t="shared" si="21"/>
        <v>5.6633127811250947</v>
      </c>
      <c r="Z82" s="37">
        <f t="shared" si="22"/>
        <v>1.4367952962437787E-3</v>
      </c>
      <c r="AA82" s="38">
        <f t="shared" si="23"/>
        <v>268.27729950224585</v>
      </c>
      <c r="AB82" s="38">
        <f t="shared" si="24"/>
        <v>270.68735130630853</v>
      </c>
      <c r="AC82" s="38">
        <f t="shared" si="25"/>
        <v>274.44076950596366</v>
      </c>
      <c r="AD82" s="38">
        <f t="shared" si="26"/>
        <v>280.82906984014033</v>
      </c>
      <c r="AE82" s="38">
        <f t="shared" si="27"/>
        <v>288.10148055967602</v>
      </c>
      <c r="AF82" s="38">
        <f t="shared" si="28"/>
        <v>295.56221921016174</v>
      </c>
      <c r="AG82" s="38">
        <f t="shared" si="29"/>
        <v>302.44217449941857</v>
      </c>
      <c r="AH82" s="38">
        <f t="shared" si="30"/>
        <v>306.63591298269489</v>
      </c>
      <c r="AI82" s="39">
        <f t="shared" si="31"/>
        <v>309.39055691509424</v>
      </c>
    </row>
    <row r="83" spans="20:35" x14ac:dyDescent="0.25">
      <c r="T83" s="30"/>
      <c r="U83" s="33">
        <f t="shared" si="32"/>
        <v>234</v>
      </c>
      <c r="V83" s="34" t="str">
        <f t="shared" si="18"/>
        <v>33week+3day</v>
      </c>
      <c r="W83" s="35">
        <f t="shared" si="19"/>
        <v>-5.124013083978138E-3</v>
      </c>
      <c r="X83" s="36">
        <f t="shared" si="20"/>
        <v>7.4392116234329076E-4</v>
      </c>
      <c r="Y83" s="36">
        <f t="shared" si="21"/>
        <v>5.6688276119758552</v>
      </c>
      <c r="Z83" s="37">
        <f t="shared" si="22"/>
        <v>1.4432900828363919E-3</v>
      </c>
      <c r="AA83" s="38">
        <f t="shared" si="23"/>
        <v>269.71747626197561</v>
      </c>
      <c r="AB83" s="38">
        <f t="shared" si="24"/>
        <v>272.14596053316808</v>
      </c>
      <c r="AC83" s="38">
        <f t="shared" si="25"/>
        <v>275.92818253747373</v>
      </c>
      <c r="AD83" s="38">
        <f t="shared" si="26"/>
        <v>282.36577450540909</v>
      </c>
      <c r="AE83" s="38">
        <f t="shared" si="27"/>
        <v>289.69470062446982</v>
      </c>
      <c r="AF83" s="38">
        <f t="shared" si="28"/>
        <v>297.21385219898008</v>
      </c>
      <c r="AG83" s="38">
        <f t="shared" si="29"/>
        <v>304.14805330189</v>
      </c>
      <c r="AH83" s="38">
        <f t="shared" si="30"/>
        <v>308.37503303552796</v>
      </c>
      <c r="AI83" s="39">
        <f t="shared" si="31"/>
        <v>311.15158251142418</v>
      </c>
    </row>
    <row r="84" spans="20:35" x14ac:dyDescent="0.25">
      <c r="T84" s="30"/>
      <c r="U84" s="33">
        <f t="shared" si="32"/>
        <v>235</v>
      </c>
      <c r="V84" s="34" t="str">
        <f t="shared" si="18"/>
        <v>33week+4day</v>
      </c>
      <c r="W84" s="35">
        <f t="shared" si="19"/>
        <v>-5.1573346335496255E-3</v>
      </c>
      <c r="X84" s="36">
        <f t="shared" si="20"/>
        <v>7.4368551997376067E-4</v>
      </c>
      <c r="Y84" s="36">
        <f t="shared" si="21"/>
        <v>5.6743262609856284</v>
      </c>
      <c r="Z84" s="37">
        <f t="shared" si="22"/>
        <v>1.4498390839427487E-3</v>
      </c>
      <c r="AA84" s="38">
        <f t="shared" si="23"/>
        <v>271.16073132610109</v>
      </c>
      <c r="AB84" s="38">
        <f t="shared" si="24"/>
        <v>273.60776817632717</v>
      </c>
      <c r="AC84" s="38">
        <f t="shared" si="25"/>
        <v>277.41898312712618</v>
      </c>
      <c r="AD84" s="38">
        <f t="shared" si="26"/>
        <v>283.90619440147259</v>
      </c>
      <c r="AE84" s="38">
        <f t="shared" si="27"/>
        <v>291.29201762136677</v>
      </c>
      <c r="AF84" s="38">
        <f t="shared" si="28"/>
        <v>298.86998312526612</v>
      </c>
      <c r="AG84" s="38">
        <f t="shared" si="29"/>
        <v>305.85880812288889</v>
      </c>
      <c r="AH84" s="38">
        <f t="shared" si="30"/>
        <v>310.11926340937873</v>
      </c>
      <c r="AI84" s="39">
        <f t="shared" si="31"/>
        <v>312.91787389333956</v>
      </c>
    </row>
    <row r="85" spans="20:35" x14ac:dyDescent="0.25">
      <c r="T85" s="30"/>
      <c r="U85" s="33">
        <f t="shared" si="32"/>
        <v>236</v>
      </c>
      <c r="V85" s="34" t="str">
        <f t="shared" si="18"/>
        <v>33week+5day</v>
      </c>
      <c r="W85" s="35">
        <f t="shared" si="19"/>
        <v>-5.1905597804675751E-3</v>
      </c>
      <c r="X85" s="36">
        <f t="shared" si="20"/>
        <v>7.4345055934172462E-4</v>
      </c>
      <c r="Y85" s="36">
        <f t="shared" si="21"/>
        <v>5.6798090018410017</v>
      </c>
      <c r="Z85" s="37">
        <f t="shared" si="22"/>
        <v>1.4564419850420867E-3</v>
      </c>
      <c r="AA85" s="38">
        <f t="shared" si="23"/>
        <v>272.60711002927667</v>
      </c>
      <c r="AB85" s="38">
        <f t="shared" si="24"/>
        <v>275.07282021353092</v>
      </c>
      <c r="AC85" s="38">
        <f t="shared" si="25"/>
        <v>278.91321827360713</v>
      </c>
      <c r="AD85" s="38">
        <f t="shared" si="26"/>
        <v>285.45037831889823</v>
      </c>
      <c r="AE85" s="38">
        <f t="shared" si="27"/>
        <v>292.89348246385657</v>
      </c>
      <c r="AF85" s="38">
        <f t="shared" si="28"/>
        <v>300.53066517209783</v>
      </c>
      <c r="AG85" s="38">
        <f t="shared" si="29"/>
        <v>307.57449432049106</v>
      </c>
      <c r="AH85" s="38">
        <f t="shared" si="30"/>
        <v>311.86866082665625</v>
      </c>
      <c r="AI85" s="39">
        <f t="shared" si="31"/>
        <v>314.68948869525968</v>
      </c>
    </row>
    <row r="86" spans="20:35" x14ac:dyDescent="0.25">
      <c r="T86" s="30"/>
      <c r="U86" s="33">
        <f t="shared" si="32"/>
        <v>237</v>
      </c>
      <c r="V86" s="34" t="str">
        <f t="shared" si="18"/>
        <v>33week+6day</v>
      </c>
      <c r="W86" s="35">
        <f t="shared" si="19"/>
        <v>-5.2236901483435254E-3</v>
      </c>
      <c r="X86" s="36">
        <f t="shared" si="20"/>
        <v>7.4321626896537395E-4</v>
      </c>
      <c r="Y86" s="36">
        <f t="shared" si="21"/>
        <v>5.6852761024667897</v>
      </c>
      <c r="Z86" s="37">
        <f t="shared" si="22"/>
        <v>1.4630984809430392E-3</v>
      </c>
      <c r="AA86" s="38">
        <f t="shared" si="23"/>
        <v>274.0566573748485</v>
      </c>
      <c r="AB86" s="38">
        <f t="shared" si="24"/>
        <v>276.54116229485703</v>
      </c>
      <c r="AC86" s="38">
        <f t="shared" si="25"/>
        <v>280.41093465381232</v>
      </c>
      <c r="AD86" s="38">
        <f t="shared" si="26"/>
        <v>286.99837473706248</v>
      </c>
      <c r="AE86" s="38">
        <f t="shared" si="27"/>
        <v>294.49914576722006</v>
      </c>
      <c r="AF86" s="38">
        <f t="shared" si="28"/>
        <v>302.19595123868208</v>
      </c>
      <c r="AG86" s="38">
        <f t="shared" si="29"/>
        <v>309.29516698304411</v>
      </c>
      <c r="AH86" s="38">
        <f t="shared" si="30"/>
        <v>313.62328174909572</v>
      </c>
      <c r="AI86" s="39">
        <f t="shared" si="31"/>
        <v>316.46648429706033</v>
      </c>
    </row>
    <row r="87" spans="20:35" x14ac:dyDescent="0.25">
      <c r="T87" s="30"/>
      <c r="U87" s="33">
        <f t="shared" si="32"/>
        <v>238</v>
      </c>
      <c r="V87" s="34" t="str">
        <f t="shared" si="18"/>
        <v>34week+0day</v>
      </c>
      <c r="W87" s="35">
        <f t="shared" si="19"/>
        <v>-5.2567273267513483E-3</v>
      </c>
      <c r="X87" s="36">
        <f t="shared" si="20"/>
        <v>7.4298263760360587E-4</v>
      </c>
      <c r="Y87" s="36">
        <f t="shared" si="21"/>
        <v>5.6907278251709865</v>
      </c>
      <c r="Z87" s="37">
        <f t="shared" si="22"/>
        <v>1.469808275478492E-3</v>
      </c>
      <c r="AA87" s="38">
        <f t="shared" si="23"/>
        <v>275.50941804260384</v>
      </c>
      <c r="AB87" s="38">
        <f t="shared" si="24"/>
        <v>278.01283975046766</v>
      </c>
      <c r="AC87" s="38">
        <f t="shared" si="25"/>
        <v>281.91217863061007</v>
      </c>
      <c r="AD87" s="38">
        <f t="shared" si="26"/>
        <v>288.55023183192912</v>
      </c>
      <c r="AE87" s="38">
        <f t="shared" si="27"/>
        <v>296.10905785632434</v>
      </c>
      <c r="AF87" s="38">
        <f t="shared" si="28"/>
        <v>303.86589394816724</v>
      </c>
      <c r="AG87" s="38">
        <f t="shared" si="29"/>
        <v>311.02088093699575</v>
      </c>
      <c r="AH87" s="38">
        <f t="shared" si="30"/>
        <v>315.38318238559896</v>
      </c>
      <c r="AI87" s="39">
        <f t="shared" si="31"/>
        <v>318.24891783191754</v>
      </c>
    </row>
    <row r="88" spans="20:35" x14ac:dyDescent="0.25">
      <c r="T88" s="30"/>
      <c r="U88" s="33">
        <f t="shared" si="32"/>
        <v>239</v>
      </c>
      <c r="V88" s="34" t="str">
        <f t="shared" si="18"/>
        <v>34week+1day</v>
      </c>
      <c r="W88" s="35">
        <f t="shared" si="19"/>
        <v>-5.2896728720799435E-3</v>
      </c>
      <c r="X88" s="36">
        <f t="shared" si="20"/>
        <v>7.4274965424999436E-4</v>
      </c>
      <c r="Y88" s="36">
        <f t="shared" si="21"/>
        <v>5.6961644267854723</v>
      </c>
      <c r="Z88" s="37">
        <f t="shared" si="22"/>
        <v>1.4765710812115417E-3</v>
      </c>
      <c r="AA88" s="38">
        <f t="shared" si="23"/>
        <v>276.96543639638395</v>
      </c>
      <c r="AB88" s="38">
        <f t="shared" si="24"/>
        <v>279.48789759823029</v>
      </c>
      <c r="AC88" s="38">
        <f t="shared" si="25"/>
        <v>283.41699626047046</v>
      </c>
      <c r="AD88" s="38">
        <f t="shared" si="26"/>
        <v>290.10599748369276</v>
      </c>
      <c r="AE88" s="38">
        <f t="shared" si="27"/>
        <v>297.72326877328328</v>
      </c>
      <c r="AF88" s="38">
        <f t="shared" si="28"/>
        <v>305.54054565532107</v>
      </c>
      <c r="AG88" s="38">
        <f t="shared" si="29"/>
        <v>312.75169075458734</v>
      </c>
      <c r="AH88" s="38">
        <f t="shared" si="30"/>
        <v>317.14841869993711</v>
      </c>
      <c r="AI88" s="39">
        <f t="shared" si="31"/>
        <v>320.03684619401832</v>
      </c>
    </row>
    <row r="89" spans="20:35" x14ac:dyDescent="0.25">
      <c r="T89" s="30"/>
      <c r="U89" s="33">
        <f t="shared" si="32"/>
        <v>240</v>
      </c>
      <c r="V89" s="34" t="str">
        <f t="shared" si="18"/>
        <v>34week+2day</v>
      </c>
      <c r="W89" s="35">
        <f t="shared" si="19"/>
        <v>-5.322528308361137E-3</v>
      </c>
      <c r="X89" s="36">
        <f t="shared" si="20"/>
        <v>7.4251730812693558E-4</v>
      </c>
      <c r="Y89" s="36">
        <f t="shared" si="21"/>
        <v>5.7015861588026358</v>
      </c>
      <c r="Z89" s="37">
        <f t="shared" si="22"/>
        <v>1.4833866191521282E-3</v>
      </c>
      <c r="AA89" s="38">
        <f t="shared" si="23"/>
        <v>278.42475649156552</v>
      </c>
      <c r="AB89" s="38">
        <f t="shared" si="24"/>
        <v>280.96638055120565</v>
      </c>
      <c r="AC89" s="38">
        <f t="shared" si="25"/>
        <v>284.92543330096356</v>
      </c>
      <c r="AD89" s="38">
        <f t="shared" si="26"/>
        <v>291.6657192842938</v>
      </c>
      <c r="AE89" s="38">
        <f t="shared" si="27"/>
        <v>299.34182828499064</v>
      </c>
      <c r="AF89" s="38">
        <f t="shared" si="28"/>
        <v>307.21995845408253</v>
      </c>
      <c r="AG89" s="38">
        <f t="shared" si="29"/>
        <v>314.48765076142399</v>
      </c>
      <c r="AH89" s="38">
        <f t="shared" si="30"/>
        <v>318.91904641833253</v>
      </c>
      <c r="AI89" s="39">
        <f t="shared" si="31"/>
        <v>321.83032604615141</v>
      </c>
    </row>
    <row r="90" spans="20:35" x14ac:dyDescent="0.25">
      <c r="T90" s="30"/>
      <c r="U90" s="33">
        <f t="shared" si="32"/>
        <v>241</v>
      </c>
      <c r="V90" s="34" t="str">
        <f t="shared" si="18"/>
        <v>34week+3day</v>
      </c>
      <c r="W90" s="35">
        <f t="shared" si="19"/>
        <v>-5.3552951280735773E-3</v>
      </c>
      <c r="X90" s="36">
        <f t="shared" si="20"/>
        <v>7.4228558867996185E-4</v>
      </c>
      <c r="Y90" s="36">
        <f t="shared" si="21"/>
        <v>5.7069932675080306</v>
      </c>
      <c r="Z90" s="37">
        <f t="shared" si="22"/>
        <v>1.4902546184839035E-3</v>
      </c>
      <c r="AA90" s="38">
        <f t="shared" si="23"/>
        <v>279.88742208241194</v>
      </c>
      <c r="AB90" s="38">
        <f t="shared" si="24"/>
        <v>282.44833302500399</v>
      </c>
      <c r="AC90" s="38">
        <f t="shared" si="25"/>
        <v>286.43753521812573</v>
      </c>
      <c r="AD90" s="38">
        <f t="shared" si="26"/>
        <v>293.22944454480194</v>
      </c>
      <c r="AE90" s="38">
        <f t="shared" si="27"/>
        <v>300.96478589052259</v>
      </c>
      <c r="AF90" s="38">
        <f t="shared" si="28"/>
        <v>308.90418418498422</v>
      </c>
      <c r="AG90" s="38">
        <f t="shared" si="29"/>
        <v>316.22881504391688</v>
      </c>
      <c r="AH90" s="38">
        <f t="shared" si="30"/>
        <v>320.69512103691352</v>
      </c>
      <c r="AI90" s="39">
        <f t="shared" si="31"/>
        <v>323.62941382716798</v>
      </c>
    </row>
    <row r="91" spans="20:35" x14ac:dyDescent="0.25">
      <c r="T91" s="30"/>
      <c r="U91" s="33">
        <f t="shared" si="32"/>
        <v>242</v>
      </c>
      <c r="V91" s="34" t="str">
        <f t="shared" si="18"/>
        <v>34week+4day</v>
      </c>
      <c r="W91" s="35">
        <f t="shared" si="19"/>
        <v>-5.3879747929234164E-3</v>
      </c>
      <c r="X91" s="36">
        <f t="shared" si="20"/>
        <v>7.4205448557222243E-4</v>
      </c>
      <c r="Y91" s="36">
        <f t="shared" si="21"/>
        <v>5.7123859941091988</v>
      </c>
      <c r="Z91" s="37">
        <f t="shared" si="22"/>
        <v>1.4971748163009294E-3</v>
      </c>
      <c r="AA91" s="38">
        <f t="shared" si="23"/>
        <v>281.35347662929371</v>
      </c>
      <c r="AB91" s="38">
        <f t="shared" si="24"/>
        <v>283.93379914501378</v>
      </c>
      <c r="AC91" s="38">
        <f t="shared" si="25"/>
        <v>287.95334719369805</v>
      </c>
      <c r="AD91" s="38">
        <f t="shared" si="26"/>
        <v>294.79722030267112</v>
      </c>
      <c r="AE91" s="38">
        <f t="shared" si="27"/>
        <v>302.59219082841287</v>
      </c>
      <c r="AF91" s="38">
        <f t="shared" si="28"/>
        <v>310.59327444244894</v>
      </c>
      <c r="AG91" s="38">
        <f t="shared" si="29"/>
        <v>317.97523745659902</v>
      </c>
      <c r="AH91" s="38">
        <f t="shared" si="30"/>
        <v>322.47669782904239</v>
      </c>
      <c r="AI91" s="39">
        <f t="shared" si="31"/>
        <v>325.43416575932031</v>
      </c>
    </row>
    <row r="92" spans="20:35" x14ac:dyDescent="0.25">
      <c r="T92" s="30"/>
      <c r="U92" s="33">
        <f t="shared" si="32"/>
        <v>243</v>
      </c>
      <c r="V92" s="34" t="str">
        <f t="shared" si="18"/>
        <v>34week+5day</v>
      </c>
      <c r="W92" s="35">
        <f t="shared" si="19"/>
        <v>-5.4205687346025678E-3</v>
      </c>
      <c r="X92" s="36">
        <f t="shared" si="20"/>
        <v>7.4182398867911944E-4</v>
      </c>
      <c r="Y92" s="36">
        <f t="shared" si="21"/>
        <v>5.7177645748607988</v>
      </c>
      <c r="Z92" s="37">
        <f t="shared" si="22"/>
        <v>1.5041469573538113E-3</v>
      </c>
      <c r="AA92" s="38">
        <f t="shared" si="23"/>
        <v>282.82296330578498</v>
      </c>
      <c r="AB92" s="38">
        <f t="shared" si="24"/>
        <v>285.42282275350408</v>
      </c>
      <c r="AC92" s="38">
        <f t="shared" si="25"/>
        <v>289.47291413223917</v>
      </c>
      <c r="AD92" s="38">
        <f t="shared" si="26"/>
        <v>296.36909332887086</v>
      </c>
      <c r="AE92" s="38">
        <f t="shared" si="27"/>
        <v>304.22409208380554</v>
      </c>
      <c r="AF92" s="38">
        <f t="shared" si="28"/>
        <v>312.28728058196549</v>
      </c>
      <c r="AG92" s="38">
        <f t="shared" si="29"/>
        <v>319.72697162932275</v>
      </c>
      <c r="AH92" s="38">
        <f t="shared" si="30"/>
        <v>324.26383185252683</v>
      </c>
      <c r="AI92" s="39">
        <f t="shared" si="31"/>
        <v>327.24463785548176</v>
      </c>
    </row>
    <row r="93" spans="20:35" x14ac:dyDescent="0.25">
      <c r="T93" s="30"/>
      <c r="U93" s="33">
        <f t="shared" si="32"/>
        <v>244</v>
      </c>
      <c r="V93" s="34" t="str">
        <f t="shared" si="18"/>
        <v>34week+6day</v>
      </c>
      <c r="W93" s="35">
        <f t="shared" si="19"/>
        <v>-5.4530783555252335E-3</v>
      </c>
      <c r="X93" s="36">
        <f t="shared" si="20"/>
        <v>7.4159408808310108E-4</v>
      </c>
      <c r="Y93" s="36">
        <f t="shared" si="21"/>
        <v>5.723129241186145</v>
      </c>
      <c r="Z93" s="37">
        <f t="shared" si="22"/>
        <v>1.5111707938048925E-3</v>
      </c>
      <c r="AA93" s="38">
        <f t="shared" si="23"/>
        <v>284.29592500563297</v>
      </c>
      <c r="AB93" s="38">
        <f t="shared" si="24"/>
        <v>286.91544741660101</v>
      </c>
      <c r="AC93" s="38">
        <f t="shared" si="25"/>
        <v>290.99628066811346</v>
      </c>
      <c r="AD93" s="38">
        <f t="shared" si="26"/>
        <v>297.94511013489404</v>
      </c>
      <c r="AE93" s="38">
        <f t="shared" si="27"/>
        <v>305.8605383954839</v>
      </c>
      <c r="AF93" s="38">
        <f t="shared" si="28"/>
        <v>313.98625372713923</v>
      </c>
      <c r="AG93" s="38">
        <f t="shared" si="29"/>
        <v>321.48407097433494</v>
      </c>
      <c r="AH93" s="38">
        <f t="shared" si="30"/>
        <v>326.05657795670993</v>
      </c>
      <c r="AI93" s="39">
        <f t="shared" si="31"/>
        <v>329.06088592624639</v>
      </c>
    </row>
    <row r="94" spans="20:35" x14ac:dyDescent="0.25">
      <c r="T94" s="30"/>
      <c r="U94" s="33">
        <f t="shared" si="32"/>
        <v>245</v>
      </c>
      <c r="V94" s="34" t="str">
        <f t="shared" si="18"/>
        <v>35week+0day</v>
      </c>
      <c r="W94" s="35">
        <f t="shared" si="19"/>
        <v>-5.4855050295434526E-3</v>
      </c>
      <c r="X94" s="36">
        <f t="shared" si="20"/>
        <v>7.4136477406860002E-4</v>
      </c>
      <c r="Y94" s="36">
        <f t="shared" si="21"/>
        <v>5.7284802197952871</v>
      </c>
      <c r="Z94" s="37">
        <f t="shared" si="22"/>
        <v>1.5182460849921576E-3</v>
      </c>
      <c r="AA94" s="38">
        <f t="shared" si="23"/>
        <v>285.77240434960635</v>
      </c>
      <c r="AB94" s="38">
        <f t="shared" si="24"/>
        <v>288.41171643114376</v>
      </c>
      <c r="AC94" s="38">
        <f t="shared" si="25"/>
        <v>292.52349117235866</v>
      </c>
      <c r="AD94" s="38">
        <f t="shared" si="26"/>
        <v>299.52531697964315</v>
      </c>
      <c r="AE94" s="38">
        <f t="shared" si="27"/>
        <v>307.50157826277996</v>
      </c>
      <c r="AF94" s="38">
        <f t="shared" si="28"/>
        <v>315.69024477662782</v>
      </c>
      <c r="AG94" s="38">
        <f t="shared" si="29"/>
        <v>323.24658869323503</v>
      </c>
      <c r="AH94" s="38">
        <f t="shared" si="30"/>
        <v>327.8549907894448</v>
      </c>
      <c r="AI94" s="39">
        <f t="shared" si="31"/>
        <v>330.88296558691445</v>
      </c>
    </row>
    <row r="95" spans="20:35" x14ac:dyDescent="0.25">
      <c r="T95" s="30"/>
      <c r="U95" s="33">
        <f t="shared" si="32"/>
        <v>246</v>
      </c>
      <c r="V95" s="34" t="str">
        <f t="shared" si="18"/>
        <v>35week+1day</v>
      </c>
      <c r="W95" s="35">
        <f t="shared" si="19"/>
        <v>-5.5178501026423134E-3</v>
      </c>
      <c r="X95" s="36">
        <f t="shared" si="20"/>
        <v>7.4113603711711785E-4</v>
      </c>
      <c r="Y95" s="36">
        <f t="shared" si="21"/>
        <v>5.7338177327997331</v>
      </c>
      <c r="Z95" s="37">
        <f t="shared" si="22"/>
        <v>1.5253725972014928E-3</v>
      </c>
      <c r="AA95" s="38">
        <f t="shared" si="23"/>
        <v>287.25244369222213</v>
      </c>
      <c r="AB95" s="38">
        <f t="shared" si="24"/>
        <v>289.91167283141971</v>
      </c>
      <c r="AC95" s="38">
        <f t="shared" si="25"/>
        <v>294.05458975943105</v>
      </c>
      <c r="AD95" s="38">
        <f t="shared" si="26"/>
        <v>301.10975987619548</v>
      </c>
      <c r="AE95" s="38">
        <f t="shared" si="27"/>
        <v>309.14725995236506</v>
      </c>
      <c r="AF95" s="38">
        <f t="shared" si="28"/>
        <v>317.39930441095851</v>
      </c>
      <c r="AG95" s="38">
        <f t="shared" si="29"/>
        <v>325.01457778381763</v>
      </c>
      <c r="AH95" s="38">
        <f t="shared" si="30"/>
        <v>329.65912480395104</v>
      </c>
      <c r="AI95" s="39">
        <f t="shared" si="31"/>
        <v>332.71093226436142</v>
      </c>
    </row>
    <row r="96" spans="20:35" x14ac:dyDescent="0.25">
      <c r="T96" s="30"/>
      <c r="U96" s="33">
        <f t="shared" si="32"/>
        <v>247</v>
      </c>
      <c r="V96" s="34" t="str">
        <f t="shared" si="18"/>
        <v>35week+2day</v>
      </c>
      <c r="W96" s="35">
        <f t="shared" si="19"/>
        <v>-5.5501148936155037E-3</v>
      </c>
      <c r="X96" s="36">
        <f t="shared" si="20"/>
        <v>7.4090786790244768E-4</v>
      </c>
      <c r="Y96" s="36">
        <f t="shared" si="21"/>
        <v>5.7391419978239222</v>
      </c>
      <c r="Z96" s="37">
        <f t="shared" si="22"/>
        <v>1.5325501034469786E-3</v>
      </c>
      <c r="AA96" s="38">
        <f t="shared" si="23"/>
        <v>288.7360851283521</v>
      </c>
      <c r="AB96" s="38">
        <f t="shared" si="24"/>
        <v>291.41535939577608</v>
      </c>
      <c r="AC96" s="38">
        <f t="shared" si="25"/>
        <v>295.58962029383133</v>
      </c>
      <c r="AD96" s="38">
        <f t="shared" si="26"/>
        <v>302.69848459845264</v>
      </c>
      <c r="AE96" s="38">
        <f t="shared" si="27"/>
        <v>310.79763150492238</v>
      </c>
      <c r="AF96" s="38">
        <f t="shared" si="28"/>
        <v>319.11348309922556</v>
      </c>
      <c r="AG96" s="38">
        <f t="shared" si="29"/>
        <v>326.78809104679976</v>
      </c>
      <c r="AH96" s="38">
        <f t="shared" si="30"/>
        <v>331.46903426556185</v>
      </c>
      <c r="AI96" s="39">
        <f t="shared" si="31"/>
        <v>334.54484120379334</v>
      </c>
    </row>
    <row r="97" spans="20:35" x14ac:dyDescent="0.25">
      <c r="T97" s="30"/>
      <c r="U97" s="33">
        <f t="shared" si="32"/>
        <v>248</v>
      </c>
      <c r="V97" s="34" t="str">
        <f t="shared" si="18"/>
        <v>35week+3day</v>
      </c>
      <c r="W97" s="35">
        <f t="shared" si="19"/>
        <v>-5.5823006947218557E-3</v>
      </c>
      <c r="X97" s="36">
        <f t="shared" si="20"/>
        <v>7.4068025728603098E-4</v>
      </c>
      <c r="Y97" s="36">
        <f t="shared" si="21"/>
        <v>5.7444532281135743</v>
      </c>
      <c r="Z97" s="37">
        <f t="shared" si="22"/>
        <v>1.5397783832589106E-3</v>
      </c>
      <c r="AA97" s="38">
        <f t="shared" si="23"/>
        <v>290.22337049971634</v>
      </c>
      <c r="AB97" s="38">
        <f t="shared" si="24"/>
        <v>292.92281865312515</v>
      </c>
      <c r="AC97" s="38">
        <f t="shared" si="25"/>
        <v>297.12862639662058</v>
      </c>
      <c r="AD97" s="38">
        <f t="shared" si="26"/>
        <v>304.29153668767577</v>
      </c>
      <c r="AE97" s="38">
        <f t="shared" si="27"/>
        <v>312.4527407417097</v>
      </c>
      <c r="AF97" s="38">
        <f t="shared" si="28"/>
        <v>320.83283110568379</v>
      </c>
      <c r="AG97" s="38">
        <f t="shared" si="29"/>
        <v>328.56718109243894</v>
      </c>
      <c r="AH97" s="38">
        <f t="shared" si="30"/>
        <v>333.28477325835843</v>
      </c>
      <c r="AI97" s="39">
        <f t="shared" si="31"/>
        <v>336.38474747539834</v>
      </c>
    </row>
    <row r="98" spans="20:35" x14ac:dyDescent="0.25">
      <c r="T98" s="30"/>
      <c r="U98" s="33">
        <f t="shared" si="32"/>
        <v>249</v>
      </c>
      <c r="V98" s="34" t="str">
        <f t="shared" si="18"/>
        <v>35week+4day</v>
      </c>
      <c r="W98" s="35">
        <f t="shared" si="19"/>
        <v>-5.6144087723234313E-3</v>
      </c>
      <c r="X98" s="36">
        <f t="shared" si="20"/>
        <v>7.4045319631244511E-4</v>
      </c>
      <c r="Y98" s="36">
        <f t="shared" si="21"/>
        <v>5.7497516326409759</v>
      </c>
      <c r="Z98" s="37">
        <f t="shared" si="22"/>
        <v>1.547057222479229E-3</v>
      </c>
      <c r="AA98" s="38">
        <f t="shared" si="23"/>
        <v>291.71434140125695</v>
      </c>
      <c r="AB98" s="38">
        <f t="shared" si="24"/>
        <v>294.43409288932224</v>
      </c>
      <c r="AC98" s="38">
        <f t="shared" si="25"/>
        <v>298.67165145181309</v>
      </c>
      <c r="AD98" s="38">
        <f t="shared" si="26"/>
        <v>305.88896145890175</v>
      </c>
      <c r="AE98" s="38">
        <f t="shared" si="27"/>
        <v>314.11263527100351</v>
      </c>
      <c r="AF98" s="38">
        <f t="shared" si="28"/>
        <v>322.55739849622205</v>
      </c>
      <c r="AG98" s="38">
        <f t="shared" si="29"/>
        <v>330.35190034703754</v>
      </c>
      <c r="AH98" s="38">
        <f t="shared" si="30"/>
        <v>335.1063956916949</v>
      </c>
      <c r="AI98" s="39">
        <f t="shared" si="31"/>
        <v>338.23070598087958</v>
      </c>
    </row>
    <row r="99" spans="20:35" x14ac:dyDescent="0.25">
      <c r="T99" s="30"/>
      <c r="U99" s="33">
        <f t="shared" si="32"/>
        <v>250</v>
      </c>
      <c r="V99" s="34" t="str">
        <f t="shared" si="18"/>
        <v>35week+5day</v>
      </c>
      <c r="W99" s="35">
        <f t="shared" si="19"/>
        <v>-5.6464403675058148E-3</v>
      </c>
      <c r="X99" s="36">
        <f t="shared" si="20"/>
        <v>7.4022667620501676E-4</v>
      </c>
      <c r="Y99" s="36">
        <f t="shared" si="21"/>
        <v>5.7550374162073501</v>
      </c>
      <c r="Z99" s="37">
        <f t="shared" si="22"/>
        <v>1.5543864130640912E-3</v>
      </c>
      <c r="AA99" s="38">
        <f t="shared" si="23"/>
        <v>293.20903918740402</v>
      </c>
      <c r="AB99" s="38">
        <f t="shared" si="24"/>
        <v>295.9492241534432</v>
      </c>
      <c r="AC99" s="38">
        <f t="shared" si="25"/>
        <v>300.21873861266573</v>
      </c>
      <c r="AD99" s="38">
        <f t="shared" si="26"/>
        <v>307.49080400725785</v>
      </c>
      <c r="AE99" s="38">
        <f t="shared" si="27"/>
        <v>315.77736249443973</v>
      </c>
      <c r="AF99" s="38">
        <f t="shared" si="28"/>
        <v>324.28723514473353</v>
      </c>
      <c r="AG99" s="38">
        <f t="shared" si="29"/>
        <v>332.1423010593449</v>
      </c>
      <c r="AH99" s="38">
        <f t="shared" si="30"/>
        <v>336.933955306619</v>
      </c>
      <c r="AI99" s="39">
        <f t="shared" si="31"/>
        <v>340.08277145989325</v>
      </c>
    </row>
    <row r="100" spans="20:35" x14ac:dyDescent="0.25">
      <c r="T100" s="30"/>
      <c r="U100" s="33">
        <f t="shared" si="32"/>
        <v>251</v>
      </c>
      <c r="V100" s="34" t="str">
        <f t="shared" si="18"/>
        <v>35week+6day</v>
      </c>
      <c r="W100" s="35">
        <f t="shared" si="19"/>
        <v>-5.6783966966811117E-3</v>
      </c>
      <c r="X100" s="36">
        <f t="shared" si="20"/>
        <v>7.4000068836155839E-4</v>
      </c>
      <c r="Y100" s="36">
        <f t="shared" si="21"/>
        <v>5.7603107795423512</v>
      </c>
      <c r="Z100" s="37">
        <f t="shared" si="22"/>
        <v>1.5617657528932893E-3</v>
      </c>
      <c r="AA100" s="38">
        <f t="shared" si="23"/>
        <v>294.70750497822371</v>
      </c>
      <c r="AB100" s="38">
        <f t="shared" si="24"/>
        <v>297.46825426394003</v>
      </c>
      <c r="AC100" s="38">
        <f t="shared" si="25"/>
        <v>301.76993080784882</v>
      </c>
      <c r="AD100" s="38">
        <f t="shared" si="26"/>
        <v>309.0971092141545</v>
      </c>
      <c r="AE100" s="38">
        <f t="shared" si="27"/>
        <v>317.44696961323865</v>
      </c>
      <c r="AF100" s="38">
        <f t="shared" si="28"/>
        <v>326.0223907393754</v>
      </c>
      <c r="AG100" s="38">
        <f t="shared" si="29"/>
        <v>333.93843530684683</v>
      </c>
      <c r="AH100" s="38">
        <f t="shared" si="30"/>
        <v>338.76750568218341</v>
      </c>
      <c r="AI100" s="39">
        <f t="shared" si="31"/>
        <v>341.94099849637246</v>
      </c>
    </row>
    <row r="101" spans="20:35" x14ac:dyDescent="0.25">
      <c r="T101" s="30"/>
      <c r="U101" s="33">
        <f t="shared" si="32"/>
        <v>252</v>
      </c>
      <c r="V101" s="34" t="str">
        <f t="shared" si="18"/>
        <v>36week+0day</v>
      </c>
      <c r="W101" s="35">
        <f t="shared" si="19"/>
        <v>-5.7102789521742562E-3</v>
      </c>
      <c r="X101" s="36">
        <f t="shared" si="20"/>
        <v>7.3977522435022093E-4</v>
      </c>
      <c r="Y101" s="36">
        <f t="shared" si="21"/>
        <v>5.7655719194008279</v>
      </c>
      <c r="Z101" s="37">
        <f t="shared" si="22"/>
        <v>1.5691950455862761E-3</v>
      </c>
      <c r="AA101" s="38">
        <f t="shared" si="23"/>
        <v>296.20977966546764</v>
      </c>
      <c r="AB101" s="38">
        <f t="shared" si="24"/>
        <v>298.99122481469902</v>
      </c>
      <c r="AC101" s="38">
        <f t="shared" si="25"/>
        <v>303.32527074751613</v>
      </c>
      <c r="AD101" s="38">
        <f t="shared" si="26"/>
        <v>310.70792175338369</v>
      </c>
      <c r="AE101" s="38">
        <f t="shared" si="27"/>
        <v>319.1215036343317</v>
      </c>
      <c r="AF101" s="38">
        <f t="shared" si="28"/>
        <v>327.76291478872719</v>
      </c>
      <c r="AG101" s="38">
        <f t="shared" si="29"/>
        <v>335.74035500196032</v>
      </c>
      <c r="AH101" s="38">
        <f t="shared" si="30"/>
        <v>340.60710024165968</v>
      </c>
      <c r="AI101" s="39">
        <f t="shared" si="31"/>
        <v>343.80544152475602</v>
      </c>
    </row>
    <row r="102" spans="20:35" x14ac:dyDescent="0.25">
      <c r="T102" s="30"/>
      <c r="U102" s="33" t="str">
        <f t="shared" si="32"/>
        <v/>
      </c>
      <c r="V102" s="34" t="str">
        <f t="shared" si="18"/>
        <v/>
      </c>
      <c r="W102" s="35" t="str">
        <f t="shared" si="19"/>
        <v/>
      </c>
      <c r="X102" s="36" t="str">
        <f t="shared" si="20"/>
        <v/>
      </c>
      <c r="Y102" s="36" t="str">
        <f t="shared" si="21"/>
        <v/>
      </c>
      <c r="Z102" s="37" t="str">
        <f t="shared" si="22"/>
        <v/>
      </c>
      <c r="AA102" s="38" t="str">
        <f t="shared" si="23"/>
        <v/>
      </c>
      <c r="AB102" s="38" t="str">
        <f t="shared" si="24"/>
        <v/>
      </c>
      <c r="AC102" s="38" t="str">
        <f t="shared" si="25"/>
        <v/>
      </c>
      <c r="AD102" s="38" t="str">
        <f t="shared" si="26"/>
        <v/>
      </c>
      <c r="AE102" s="38" t="str">
        <f t="shared" si="27"/>
        <v/>
      </c>
      <c r="AF102" s="38" t="str">
        <f t="shared" si="28"/>
        <v/>
      </c>
      <c r="AG102" s="38" t="str">
        <f t="shared" si="29"/>
        <v/>
      </c>
      <c r="AH102" s="38" t="str">
        <f t="shared" si="30"/>
        <v/>
      </c>
      <c r="AI102" s="39" t="str">
        <f t="shared" si="31"/>
        <v/>
      </c>
    </row>
    <row r="103" spans="20:35" x14ac:dyDescent="0.25">
      <c r="T103" s="30"/>
      <c r="U103" s="33" t="str">
        <f t="shared" si="32"/>
        <v/>
      </c>
      <c r="V103" s="34" t="str">
        <f t="shared" si="18"/>
        <v/>
      </c>
      <c r="W103" s="35" t="str">
        <f t="shared" si="19"/>
        <v/>
      </c>
      <c r="X103" s="36" t="str">
        <f t="shared" si="20"/>
        <v/>
      </c>
      <c r="Y103" s="36" t="str">
        <f t="shared" si="21"/>
        <v/>
      </c>
      <c r="Z103" s="37" t="str">
        <f t="shared" si="22"/>
        <v/>
      </c>
      <c r="AA103" s="38" t="str">
        <f t="shared" si="23"/>
        <v/>
      </c>
      <c r="AB103" s="38" t="str">
        <f t="shared" si="24"/>
        <v/>
      </c>
      <c r="AC103" s="38" t="str">
        <f t="shared" si="25"/>
        <v/>
      </c>
      <c r="AD103" s="38" t="str">
        <f t="shared" si="26"/>
        <v/>
      </c>
      <c r="AE103" s="38" t="str">
        <f t="shared" si="27"/>
        <v/>
      </c>
      <c r="AF103" s="38" t="str">
        <f t="shared" si="28"/>
        <v/>
      </c>
      <c r="AG103" s="38" t="str">
        <f t="shared" si="29"/>
        <v/>
      </c>
      <c r="AH103" s="38" t="str">
        <f t="shared" si="30"/>
        <v/>
      </c>
      <c r="AI103" s="39" t="str">
        <f t="shared" si="31"/>
        <v/>
      </c>
    </row>
    <row r="104" spans="20:35" x14ac:dyDescent="0.25">
      <c r="T104" s="30"/>
      <c r="U104" s="33" t="str">
        <f t="shared" si="32"/>
        <v/>
      </c>
      <c r="V104" s="34" t="str">
        <f t="shared" si="18"/>
        <v/>
      </c>
      <c r="W104" s="35" t="str">
        <f t="shared" si="19"/>
        <v/>
      </c>
      <c r="X104" s="36" t="str">
        <f t="shared" si="20"/>
        <v/>
      </c>
      <c r="Y104" s="36" t="str">
        <f t="shared" si="21"/>
        <v/>
      </c>
      <c r="Z104" s="37" t="str">
        <f t="shared" si="22"/>
        <v/>
      </c>
      <c r="AA104" s="38" t="str">
        <f t="shared" si="23"/>
        <v/>
      </c>
      <c r="AB104" s="38" t="str">
        <f t="shared" si="24"/>
        <v/>
      </c>
      <c r="AC104" s="38" t="str">
        <f t="shared" si="25"/>
        <v/>
      </c>
      <c r="AD104" s="38" t="str">
        <f t="shared" si="26"/>
        <v/>
      </c>
      <c r="AE104" s="38" t="str">
        <f t="shared" si="27"/>
        <v/>
      </c>
      <c r="AF104" s="38" t="str">
        <f t="shared" si="28"/>
        <v/>
      </c>
      <c r="AG104" s="38" t="str">
        <f t="shared" si="29"/>
        <v/>
      </c>
      <c r="AH104" s="38" t="str">
        <f t="shared" si="30"/>
        <v/>
      </c>
      <c r="AI104" s="39" t="str">
        <f t="shared" si="31"/>
        <v/>
      </c>
    </row>
    <row r="105" spans="20:35" x14ac:dyDescent="0.25">
      <c r="T105" s="30"/>
      <c r="U105" s="33" t="str">
        <f t="shared" si="32"/>
        <v/>
      </c>
      <c r="V105" s="34" t="str">
        <f t="shared" si="18"/>
        <v/>
      </c>
      <c r="W105" s="35" t="str">
        <f t="shared" si="19"/>
        <v/>
      </c>
      <c r="X105" s="36" t="str">
        <f t="shared" si="20"/>
        <v/>
      </c>
      <c r="Y105" s="36" t="str">
        <f t="shared" si="21"/>
        <v/>
      </c>
      <c r="Z105" s="37" t="str">
        <f t="shared" si="22"/>
        <v/>
      </c>
      <c r="AA105" s="38" t="str">
        <f t="shared" si="23"/>
        <v/>
      </c>
      <c r="AB105" s="38" t="str">
        <f t="shared" si="24"/>
        <v/>
      </c>
      <c r="AC105" s="38" t="str">
        <f t="shared" si="25"/>
        <v/>
      </c>
      <c r="AD105" s="38" t="str">
        <f t="shared" si="26"/>
        <v/>
      </c>
      <c r="AE105" s="38" t="str">
        <f t="shared" si="27"/>
        <v/>
      </c>
      <c r="AF105" s="38" t="str">
        <f t="shared" si="28"/>
        <v/>
      </c>
      <c r="AG105" s="38" t="str">
        <f t="shared" si="29"/>
        <v/>
      </c>
      <c r="AH105" s="38" t="str">
        <f t="shared" si="30"/>
        <v/>
      </c>
      <c r="AI105" s="39" t="str">
        <f t="shared" si="31"/>
        <v/>
      </c>
    </row>
    <row r="106" spans="20:35" x14ac:dyDescent="0.25">
      <c r="T106" s="30"/>
      <c r="U106" s="33" t="str">
        <f t="shared" si="32"/>
        <v/>
      </c>
      <c r="V106" s="34" t="str">
        <f t="shared" si="18"/>
        <v/>
      </c>
      <c r="W106" s="35" t="str">
        <f t="shared" si="19"/>
        <v/>
      </c>
      <c r="X106" s="36" t="str">
        <f t="shared" si="20"/>
        <v/>
      </c>
      <c r="Y106" s="36" t="str">
        <f t="shared" si="21"/>
        <v/>
      </c>
      <c r="Z106" s="37" t="str">
        <f t="shared" si="22"/>
        <v/>
      </c>
      <c r="AA106" s="38" t="str">
        <f t="shared" si="23"/>
        <v/>
      </c>
      <c r="AB106" s="38" t="str">
        <f t="shared" si="24"/>
        <v/>
      </c>
      <c r="AC106" s="38" t="str">
        <f t="shared" si="25"/>
        <v/>
      </c>
      <c r="AD106" s="38" t="str">
        <f t="shared" si="26"/>
        <v/>
      </c>
      <c r="AE106" s="38" t="str">
        <f t="shared" si="27"/>
        <v/>
      </c>
      <c r="AF106" s="38" t="str">
        <f t="shared" si="28"/>
        <v/>
      </c>
      <c r="AG106" s="38" t="str">
        <f t="shared" si="29"/>
        <v/>
      </c>
      <c r="AH106" s="38" t="str">
        <f t="shared" si="30"/>
        <v/>
      </c>
      <c r="AI106" s="39" t="str">
        <f t="shared" si="31"/>
        <v/>
      </c>
    </row>
    <row r="107" spans="20:35" x14ac:dyDescent="0.25">
      <c r="T107" s="30"/>
      <c r="U107" s="33" t="str">
        <f t="shared" si="32"/>
        <v/>
      </c>
      <c r="V107" s="34" t="str">
        <f t="shared" si="18"/>
        <v/>
      </c>
      <c r="W107" s="35" t="str">
        <f t="shared" si="19"/>
        <v/>
      </c>
      <c r="X107" s="36" t="str">
        <f t="shared" si="20"/>
        <v/>
      </c>
      <c r="Y107" s="36" t="str">
        <f t="shared" si="21"/>
        <v/>
      </c>
      <c r="Z107" s="37" t="str">
        <f t="shared" si="22"/>
        <v/>
      </c>
      <c r="AA107" s="38" t="str">
        <f t="shared" si="23"/>
        <v/>
      </c>
      <c r="AB107" s="38" t="str">
        <f t="shared" si="24"/>
        <v/>
      </c>
      <c r="AC107" s="38" t="str">
        <f t="shared" si="25"/>
        <v/>
      </c>
      <c r="AD107" s="38" t="str">
        <f t="shared" si="26"/>
        <v/>
      </c>
      <c r="AE107" s="38" t="str">
        <f t="shared" si="27"/>
        <v/>
      </c>
      <c r="AF107" s="38" t="str">
        <f t="shared" si="28"/>
        <v/>
      </c>
      <c r="AG107" s="38" t="str">
        <f t="shared" si="29"/>
        <v/>
      </c>
      <c r="AH107" s="38" t="str">
        <f t="shared" si="30"/>
        <v/>
      </c>
      <c r="AI107" s="39" t="str">
        <f t="shared" si="31"/>
        <v/>
      </c>
    </row>
    <row r="108" spans="20:35" x14ac:dyDescent="0.25">
      <c r="T108" s="30"/>
      <c r="U108" s="33" t="str">
        <f t="shared" si="32"/>
        <v/>
      </c>
      <c r="V108" s="34" t="str">
        <f t="shared" si="18"/>
        <v/>
      </c>
      <c r="W108" s="35" t="str">
        <f t="shared" si="19"/>
        <v/>
      </c>
      <c r="X108" s="36" t="str">
        <f t="shared" si="20"/>
        <v/>
      </c>
      <c r="Y108" s="36" t="str">
        <f t="shared" si="21"/>
        <v/>
      </c>
      <c r="Z108" s="37" t="str">
        <f t="shared" si="22"/>
        <v/>
      </c>
      <c r="AA108" s="38" t="str">
        <f t="shared" si="23"/>
        <v/>
      </c>
      <c r="AB108" s="38" t="str">
        <f t="shared" si="24"/>
        <v/>
      </c>
      <c r="AC108" s="38" t="str">
        <f t="shared" si="25"/>
        <v/>
      </c>
      <c r="AD108" s="38" t="str">
        <f t="shared" si="26"/>
        <v/>
      </c>
      <c r="AE108" s="38" t="str">
        <f t="shared" si="27"/>
        <v/>
      </c>
      <c r="AF108" s="38" t="str">
        <f t="shared" si="28"/>
        <v/>
      </c>
      <c r="AG108" s="38" t="str">
        <f t="shared" si="29"/>
        <v/>
      </c>
      <c r="AH108" s="38" t="str">
        <f t="shared" si="30"/>
        <v/>
      </c>
      <c r="AI108" s="39" t="str">
        <f t="shared" si="31"/>
        <v/>
      </c>
    </row>
    <row r="109" spans="20:35" x14ac:dyDescent="0.25">
      <c r="T109" s="30"/>
      <c r="U109" s="33" t="str">
        <f t="shared" si="32"/>
        <v/>
      </c>
      <c r="V109" s="34" t="str">
        <f t="shared" si="18"/>
        <v/>
      </c>
      <c r="W109" s="35" t="str">
        <f t="shared" si="19"/>
        <v/>
      </c>
      <c r="X109" s="36" t="str">
        <f t="shared" si="20"/>
        <v/>
      </c>
      <c r="Y109" s="36" t="str">
        <f t="shared" si="21"/>
        <v/>
      </c>
      <c r="Z109" s="37" t="str">
        <f t="shared" si="22"/>
        <v/>
      </c>
      <c r="AA109" s="38" t="str">
        <f t="shared" si="23"/>
        <v/>
      </c>
      <c r="AB109" s="38" t="str">
        <f t="shared" si="24"/>
        <v/>
      </c>
      <c r="AC109" s="38" t="str">
        <f t="shared" si="25"/>
        <v/>
      </c>
      <c r="AD109" s="38" t="str">
        <f t="shared" si="26"/>
        <v/>
      </c>
      <c r="AE109" s="38" t="str">
        <f t="shared" si="27"/>
        <v/>
      </c>
      <c r="AF109" s="38" t="str">
        <f t="shared" si="28"/>
        <v/>
      </c>
      <c r="AG109" s="38" t="str">
        <f t="shared" si="29"/>
        <v/>
      </c>
      <c r="AH109" s="38" t="str">
        <f t="shared" si="30"/>
        <v/>
      </c>
      <c r="AI109" s="39" t="str">
        <f t="shared" si="31"/>
        <v/>
      </c>
    </row>
    <row r="110" spans="20:35" x14ac:dyDescent="0.25">
      <c r="T110" s="30"/>
      <c r="U110" s="33" t="str">
        <f t="shared" si="32"/>
        <v/>
      </c>
      <c r="V110" s="34" t="str">
        <f t="shared" si="18"/>
        <v/>
      </c>
      <c r="W110" s="35" t="str">
        <f t="shared" si="19"/>
        <v/>
      </c>
      <c r="X110" s="36" t="str">
        <f t="shared" si="20"/>
        <v/>
      </c>
      <c r="Y110" s="36" t="str">
        <f t="shared" si="21"/>
        <v/>
      </c>
      <c r="Z110" s="37" t="str">
        <f t="shared" si="22"/>
        <v/>
      </c>
      <c r="AA110" s="38" t="str">
        <f t="shared" si="23"/>
        <v/>
      </c>
      <c r="AB110" s="38" t="str">
        <f t="shared" si="24"/>
        <v/>
      </c>
      <c r="AC110" s="38" t="str">
        <f t="shared" si="25"/>
        <v/>
      </c>
      <c r="AD110" s="38" t="str">
        <f t="shared" si="26"/>
        <v/>
      </c>
      <c r="AE110" s="38" t="str">
        <f t="shared" si="27"/>
        <v/>
      </c>
      <c r="AF110" s="38" t="str">
        <f t="shared" si="28"/>
        <v/>
      </c>
      <c r="AG110" s="38" t="str">
        <f t="shared" si="29"/>
        <v/>
      </c>
      <c r="AH110" s="38" t="str">
        <f t="shared" si="30"/>
        <v/>
      </c>
      <c r="AI110" s="39" t="str">
        <f t="shared" si="31"/>
        <v/>
      </c>
    </row>
    <row r="111" spans="20:35" x14ac:dyDescent="0.25">
      <c r="T111" s="30"/>
      <c r="U111" s="33" t="str">
        <f t="shared" si="32"/>
        <v/>
      </c>
      <c r="V111" s="34" t="str">
        <f t="shared" si="18"/>
        <v/>
      </c>
      <c r="W111" s="35" t="str">
        <f t="shared" si="19"/>
        <v/>
      </c>
      <c r="X111" s="36" t="str">
        <f t="shared" si="20"/>
        <v/>
      </c>
      <c r="Y111" s="36" t="str">
        <f t="shared" si="21"/>
        <v/>
      </c>
      <c r="Z111" s="37" t="str">
        <f t="shared" si="22"/>
        <v/>
      </c>
      <c r="AA111" s="38" t="str">
        <f t="shared" si="23"/>
        <v/>
      </c>
      <c r="AB111" s="38" t="str">
        <f t="shared" si="24"/>
        <v/>
      </c>
      <c r="AC111" s="38" t="str">
        <f t="shared" si="25"/>
        <v/>
      </c>
      <c r="AD111" s="38" t="str">
        <f t="shared" si="26"/>
        <v/>
      </c>
      <c r="AE111" s="38" t="str">
        <f t="shared" si="27"/>
        <v/>
      </c>
      <c r="AF111" s="38" t="str">
        <f t="shared" si="28"/>
        <v/>
      </c>
      <c r="AG111" s="38" t="str">
        <f t="shared" si="29"/>
        <v/>
      </c>
      <c r="AH111" s="38" t="str">
        <f t="shared" si="30"/>
        <v/>
      </c>
      <c r="AI111" s="39" t="str">
        <f t="shared" si="31"/>
        <v/>
      </c>
    </row>
    <row r="112" spans="20:35" x14ac:dyDescent="0.25">
      <c r="T112" s="30"/>
      <c r="U112" s="33" t="str">
        <f t="shared" si="32"/>
        <v/>
      </c>
      <c r="V112" s="34" t="str">
        <f t="shared" si="18"/>
        <v/>
      </c>
      <c r="W112" s="35" t="str">
        <f t="shared" si="19"/>
        <v/>
      </c>
      <c r="X112" s="36" t="str">
        <f t="shared" si="20"/>
        <v/>
      </c>
      <c r="Y112" s="36" t="str">
        <f t="shared" si="21"/>
        <v/>
      </c>
      <c r="Z112" s="37" t="str">
        <f t="shared" si="22"/>
        <v/>
      </c>
      <c r="AA112" s="38" t="str">
        <f t="shared" si="23"/>
        <v/>
      </c>
      <c r="AB112" s="38" t="str">
        <f t="shared" si="24"/>
        <v/>
      </c>
      <c r="AC112" s="38" t="str">
        <f t="shared" si="25"/>
        <v/>
      </c>
      <c r="AD112" s="38" t="str">
        <f t="shared" si="26"/>
        <v/>
      </c>
      <c r="AE112" s="38" t="str">
        <f t="shared" si="27"/>
        <v/>
      </c>
      <c r="AF112" s="38" t="str">
        <f t="shared" si="28"/>
        <v/>
      </c>
      <c r="AG112" s="38" t="str">
        <f t="shared" si="29"/>
        <v/>
      </c>
      <c r="AH112" s="38" t="str">
        <f t="shared" si="30"/>
        <v/>
      </c>
      <c r="AI112" s="39" t="str">
        <f t="shared" si="31"/>
        <v/>
      </c>
    </row>
    <row r="113" spans="20:35" x14ac:dyDescent="0.25">
      <c r="T113" s="30"/>
      <c r="U113" s="33" t="str">
        <f t="shared" si="32"/>
        <v/>
      </c>
      <c r="V113" s="34" t="str">
        <f t="shared" si="18"/>
        <v/>
      </c>
      <c r="W113" s="35" t="str">
        <f t="shared" si="19"/>
        <v/>
      </c>
      <c r="X113" s="36" t="str">
        <f t="shared" si="20"/>
        <v/>
      </c>
      <c r="Y113" s="36" t="str">
        <f t="shared" si="21"/>
        <v/>
      </c>
      <c r="Z113" s="37" t="str">
        <f t="shared" si="22"/>
        <v/>
      </c>
      <c r="AA113" s="38" t="str">
        <f t="shared" si="23"/>
        <v/>
      </c>
      <c r="AB113" s="38" t="str">
        <f t="shared" si="24"/>
        <v/>
      </c>
      <c r="AC113" s="38" t="str">
        <f t="shared" si="25"/>
        <v/>
      </c>
      <c r="AD113" s="38" t="str">
        <f t="shared" si="26"/>
        <v/>
      </c>
      <c r="AE113" s="38" t="str">
        <f t="shared" si="27"/>
        <v/>
      </c>
      <c r="AF113" s="38" t="str">
        <f t="shared" si="28"/>
        <v/>
      </c>
      <c r="AG113" s="38" t="str">
        <f t="shared" si="29"/>
        <v/>
      </c>
      <c r="AH113" s="38" t="str">
        <f t="shared" si="30"/>
        <v/>
      </c>
      <c r="AI113" s="39" t="str">
        <f t="shared" si="31"/>
        <v/>
      </c>
    </row>
    <row r="114" spans="20:35" x14ac:dyDescent="0.25">
      <c r="T114" s="30"/>
      <c r="U114" s="33" t="str">
        <f t="shared" si="32"/>
        <v/>
      </c>
      <c r="V114" s="34" t="str">
        <f t="shared" si="18"/>
        <v/>
      </c>
      <c r="W114" s="35" t="str">
        <f t="shared" si="19"/>
        <v/>
      </c>
      <c r="X114" s="36" t="str">
        <f t="shared" si="20"/>
        <v/>
      </c>
      <c r="Y114" s="36" t="str">
        <f t="shared" si="21"/>
        <v/>
      </c>
      <c r="Z114" s="37" t="str">
        <f t="shared" si="22"/>
        <v/>
      </c>
      <c r="AA114" s="38" t="str">
        <f t="shared" si="23"/>
        <v/>
      </c>
      <c r="AB114" s="38" t="str">
        <f t="shared" si="24"/>
        <v/>
      </c>
      <c r="AC114" s="38" t="str">
        <f t="shared" si="25"/>
        <v/>
      </c>
      <c r="AD114" s="38" t="str">
        <f t="shared" si="26"/>
        <v/>
      </c>
      <c r="AE114" s="38" t="str">
        <f t="shared" si="27"/>
        <v/>
      </c>
      <c r="AF114" s="38" t="str">
        <f t="shared" si="28"/>
        <v/>
      </c>
      <c r="AG114" s="38" t="str">
        <f t="shared" si="29"/>
        <v/>
      </c>
      <c r="AH114" s="38" t="str">
        <f t="shared" si="30"/>
        <v/>
      </c>
      <c r="AI114" s="39" t="str">
        <f t="shared" si="31"/>
        <v/>
      </c>
    </row>
    <row r="115" spans="20:35" x14ac:dyDescent="0.25">
      <c r="T115" s="30"/>
      <c r="U115" s="33" t="str">
        <f t="shared" si="32"/>
        <v/>
      </c>
      <c r="V115" s="34" t="str">
        <f t="shared" si="18"/>
        <v/>
      </c>
      <c r="W115" s="35" t="str">
        <f t="shared" si="19"/>
        <v/>
      </c>
      <c r="X115" s="36" t="str">
        <f t="shared" si="20"/>
        <v/>
      </c>
      <c r="Y115" s="36" t="str">
        <f t="shared" si="21"/>
        <v/>
      </c>
      <c r="Z115" s="37" t="str">
        <f t="shared" si="22"/>
        <v/>
      </c>
      <c r="AA115" s="38" t="str">
        <f t="shared" si="23"/>
        <v/>
      </c>
      <c r="AB115" s="38" t="str">
        <f t="shared" si="24"/>
        <v/>
      </c>
      <c r="AC115" s="38" t="str">
        <f t="shared" si="25"/>
        <v/>
      </c>
      <c r="AD115" s="38" t="str">
        <f t="shared" si="26"/>
        <v/>
      </c>
      <c r="AE115" s="38" t="str">
        <f t="shared" si="27"/>
        <v/>
      </c>
      <c r="AF115" s="38" t="str">
        <f t="shared" si="28"/>
        <v/>
      </c>
      <c r="AG115" s="38" t="str">
        <f t="shared" si="29"/>
        <v/>
      </c>
      <c r="AH115" s="38" t="str">
        <f t="shared" si="30"/>
        <v/>
      </c>
      <c r="AI115" s="39" t="str">
        <f t="shared" si="31"/>
        <v/>
      </c>
    </row>
    <row r="116" spans="20:35" x14ac:dyDescent="0.25">
      <c r="T116" s="30"/>
      <c r="U116" s="33" t="str">
        <f t="shared" si="32"/>
        <v/>
      </c>
      <c r="V116" s="34" t="str">
        <f t="shared" si="18"/>
        <v/>
      </c>
      <c r="W116" s="35" t="str">
        <f t="shared" si="19"/>
        <v/>
      </c>
      <c r="X116" s="36" t="str">
        <f t="shared" si="20"/>
        <v/>
      </c>
      <c r="Y116" s="36" t="str">
        <f t="shared" si="21"/>
        <v/>
      </c>
      <c r="Z116" s="37" t="str">
        <f t="shared" si="22"/>
        <v/>
      </c>
      <c r="AA116" s="38" t="str">
        <f t="shared" si="23"/>
        <v/>
      </c>
      <c r="AB116" s="38" t="str">
        <f t="shared" si="24"/>
        <v/>
      </c>
      <c r="AC116" s="38" t="str">
        <f t="shared" si="25"/>
        <v/>
      </c>
      <c r="AD116" s="38" t="str">
        <f t="shared" si="26"/>
        <v/>
      </c>
      <c r="AE116" s="38" t="str">
        <f t="shared" si="27"/>
        <v/>
      </c>
      <c r="AF116" s="38" t="str">
        <f t="shared" si="28"/>
        <v/>
      </c>
      <c r="AG116" s="38" t="str">
        <f t="shared" si="29"/>
        <v/>
      </c>
      <c r="AH116" s="38" t="str">
        <f t="shared" si="30"/>
        <v/>
      </c>
      <c r="AI116" s="39" t="str">
        <f t="shared" si="31"/>
        <v/>
      </c>
    </row>
    <row r="117" spans="20:35" x14ac:dyDescent="0.25">
      <c r="T117" s="30"/>
      <c r="U117" s="33" t="str">
        <f t="shared" si="32"/>
        <v/>
      </c>
      <c r="V117" s="34" t="str">
        <f t="shared" si="18"/>
        <v/>
      </c>
      <c r="W117" s="35" t="str">
        <f t="shared" si="19"/>
        <v/>
      </c>
      <c r="X117" s="36" t="str">
        <f t="shared" si="20"/>
        <v/>
      </c>
      <c r="Y117" s="36" t="str">
        <f t="shared" si="21"/>
        <v/>
      </c>
      <c r="Z117" s="37" t="str">
        <f t="shared" si="22"/>
        <v/>
      </c>
      <c r="AA117" s="38" t="str">
        <f t="shared" si="23"/>
        <v/>
      </c>
      <c r="AB117" s="38" t="str">
        <f t="shared" si="24"/>
        <v/>
      </c>
      <c r="AC117" s="38" t="str">
        <f t="shared" si="25"/>
        <v/>
      </c>
      <c r="AD117" s="38" t="str">
        <f t="shared" si="26"/>
        <v/>
      </c>
      <c r="AE117" s="38" t="str">
        <f t="shared" si="27"/>
        <v/>
      </c>
      <c r="AF117" s="38" t="str">
        <f t="shared" si="28"/>
        <v/>
      </c>
      <c r="AG117" s="38" t="str">
        <f t="shared" si="29"/>
        <v/>
      </c>
      <c r="AH117" s="38" t="str">
        <f t="shared" si="30"/>
        <v/>
      </c>
      <c r="AI117" s="39" t="str">
        <f t="shared" si="31"/>
        <v/>
      </c>
    </row>
    <row r="118" spans="20:35" x14ac:dyDescent="0.25">
      <c r="T118" s="30"/>
      <c r="U118" s="33" t="str">
        <f t="shared" si="32"/>
        <v/>
      </c>
      <c r="V118" s="34" t="str">
        <f t="shared" si="18"/>
        <v/>
      </c>
      <c r="W118" s="35" t="str">
        <f t="shared" si="19"/>
        <v/>
      </c>
      <c r="X118" s="36" t="str">
        <f t="shared" si="20"/>
        <v/>
      </c>
      <c r="Y118" s="36" t="str">
        <f t="shared" si="21"/>
        <v/>
      </c>
      <c r="Z118" s="37" t="str">
        <f t="shared" si="22"/>
        <v/>
      </c>
      <c r="AA118" s="38" t="str">
        <f t="shared" si="23"/>
        <v/>
      </c>
      <c r="AB118" s="38" t="str">
        <f t="shared" si="24"/>
        <v/>
      </c>
      <c r="AC118" s="38" t="str">
        <f t="shared" si="25"/>
        <v/>
      </c>
      <c r="AD118" s="38" t="str">
        <f t="shared" si="26"/>
        <v/>
      </c>
      <c r="AE118" s="38" t="str">
        <f t="shared" si="27"/>
        <v/>
      </c>
      <c r="AF118" s="38" t="str">
        <f t="shared" si="28"/>
        <v/>
      </c>
      <c r="AG118" s="38" t="str">
        <f t="shared" si="29"/>
        <v/>
      </c>
      <c r="AH118" s="38" t="str">
        <f t="shared" si="30"/>
        <v/>
      </c>
      <c r="AI118" s="39" t="str">
        <f t="shared" si="31"/>
        <v/>
      </c>
    </row>
    <row r="119" spans="20:35" x14ac:dyDescent="0.25">
      <c r="T119" s="30"/>
      <c r="U119" s="33" t="str">
        <f t="shared" si="32"/>
        <v/>
      </c>
      <c r="V119" s="34" t="str">
        <f t="shared" si="18"/>
        <v/>
      </c>
      <c r="W119" s="35" t="str">
        <f t="shared" si="19"/>
        <v/>
      </c>
      <c r="X119" s="36" t="str">
        <f t="shared" si="20"/>
        <v/>
      </c>
      <c r="Y119" s="36" t="str">
        <f t="shared" si="21"/>
        <v/>
      </c>
      <c r="Z119" s="37" t="str">
        <f t="shared" si="22"/>
        <v/>
      </c>
      <c r="AA119" s="38" t="str">
        <f t="shared" si="23"/>
        <v/>
      </c>
      <c r="AB119" s="38" t="str">
        <f t="shared" si="24"/>
        <v/>
      </c>
      <c r="AC119" s="38" t="str">
        <f t="shared" si="25"/>
        <v/>
      </c>
      <c r="AD119" s="38" t="str">
        <f t="shared" si="26"/>
        <v/>
      </c>
      <c r="AE119" s="38" t="str">
        <f t="shared" si="27"/>
        <v/>
      </c>
      <c r="AF119" s="38" t="str">
        <f t="shared" si="28"/>
        <v/>
      </c>
      <c r="AG119" s="38" t="str">
        <f t="shared" si="29"/>
        <v/>
      </c>
      <c r="AH119" s="38" t="str">
        <f t="shared" si="30"/>
        <v/>
      </c>
      <c r="AI119" s="39" t="str">
        <f t="shared" si="31"/>
        <v/>
      </c>
    </row>
    <row r="120" spans="20:35" x14ac:dyDescent="0.25">
      <c r="T120" s="30"/>
      <c r="U120" s="33" t="str">
        <f t="shared" si="32"/>
        <v/>
      </c>
      <c r="V120" s="34" t="str">
        <f t="shared" si="18"/>
        <v/>
      </c>
      <c r="W120" s="35" t="str">
        <f t="shared" si="19"/>
        <v/>
      </c>
      <c r="X120" s="36" t="str">
        <f t="shared" si="20"/>
        <v/>
      </c>
      <c r="Y120" s="36" t="str">
        <f t="shared" si="21"/>
        <v/>
      </c>
      <c r="Z120" s="37" t="str">
        <f t="shared" si="22"/>
        <v/>
      </c>
      <c r="AA120" s="38" t="str">
        <f t="shared" si="23"/>
        <v/>
      </c>
      <c r="AB120" s="38" t="str">
        <f t="shared" si="24"/>
        <v/>
      </c>
      <c r="AC120" s="38" t="str">
        <f t="shared" si="25"/>
        <v/>
      </c>
      <c r="AD120" s="38" t="str">
        <f t="shared" si="26"/>
        <v/>
      </c>
      <c r="AE120" s="38" t="str">
        <f t="shared" si="27"/>
        <v/>
      </c>
      <c r="AF120" s="38" t="str">
        <f t="shared" si="28"/>
        <v/>
      </c>
      <c r="AG120" s="38" t="str">
        <f t="shared" si="29"/>
        <v/>
      </c>
      <c r="AH120" s="38" t="str">
        <f t="shared" si="30"/>
        <v/>
      </c>
      <c r="AI120" s="39" t="str">
        <f t="shared" si="31"/>
        <v/>
      </c>
    </row>
    <row r="121" spans="20:35" x14ac:dyDescent="0.25">
      <c r="T121" s="30"/>
      <c r="U121" s="33" t="str">
        <f t="shared" si="32"/>
        <v/>
      </c>
      <c r="V121" s="34" t="str">
        <f t="shared" si="18"/>
        <v/>
      </c>
      <c r="W121" s="35" t="str">
        <f t="shared" si="19"/>
        <v/>
      </c>
      <c r="X121" s="36" t="str">
        <f t="shared" si="20"/>
        <v/>
      </c>
      <c r="Y121" s="36" t="str">
        <f t="shared" si="21"/>
        <v/>
      </c>
      <c r="Z121" s="37" t="str">
        <f t="shared" si="22"/>
        <v/>
      </c>
      <c r="AA121" s="38" t="str">
        <f t="shared" si="23"/>
        <v/>
      </c>
      <c r="AB121" s="38" t="str">
        <f t="shared" si="24"/>
        <v/>
      </c>
      <c r="AC121" s="38" t="str">
        <f t="shared" si="25"/>
        <v/>
      </c>
      <c r="AD121" s="38" t="str">
        <f t="shared" si="26"/>
        <v/>
      </c>
      <c r="AE121" s="38" t="str">
        <f t="shared" si="27"/>
        <v/>
      </c>
      <c r="AF121" s="38" t="str">
        <f t="shared" si="28"/>
        <v/>
      </c>
      <c r="AG121" s="38" t="str">
        <f t="shared" si="29"/>
        <v/>
      </c>
      <c r="AH121" s="38" t="str">
        <f t="shared" si="30"/>
        <v/>
      </c>
      <c r="AI121" s="39" t="str">
        <f t="shared" si="31"/>
        <v/>
      </c>
    </row>
    <row r="122" spans="20:35" x14ac:dyDescent="0.25">
      <c r="T122" s="30"/>
      <c r="U122" s="33" t="str">
        <f t="shared" si="32"/>
        <v/>
      </c>
      <c r="V122" s="34" t="str">
        <f t="shared" si="18"/>
        <v/>
      </c>
      <c r="W122" s="35" t="str">
        <f t="shared" si="19"/>
        <v/>
      </c>
      <c r="X122" s="36" t="str">
        <f t="shared" si="20"/>
        <v/>
      </c>
      <c r="Y122" s="36" t="str">
        <f t="shared" si="21"/>
        <v/>
      </c>
      <c r="Z122" s="37" t="str">
        <f t="shared" si="22"/>
        <v/>
      </c>
      <c r="AA122" s="38" t="str">
        <f t="shared" si="23"/>
        <v/>
      </c>
      <c r="AB122" s="38" t="str">
        <f t="shared" si="24"/>
        <v/>
      </c>
      <c r="AC122" s="38" t="str">
        <f t="shared" si="25"/>
        <v/>
      </c>
      <c r="AD122" s="38" t="str">
        <f t="shared" si="26"/>
        <v/>
      </c>
      <c r="AE122" s="38" t="str">
        <f t="shared" si="27"/>
        <v/>
      </c>
      <c r="AF122" s="38" t="str">
        <f t="shared" si="28"/>
        <v/>
      </c>
      <c r="AG122" s="38" t="str">
        <f t="shared" si="29"/>
        <v/>
      </c>
      <c r="AH122" s="38" t="str">
        <f t="shared" si="30"/>
        <v/>
      </c>
      <c r="AI122" s="39" t="str">
        <f t="shared" si="31"/>
        <v/>
      </c>
    </row>
    <row r="123" spans="20:35" x14ac:dyDescent="0.25">
      <c r="T123" s="30"/>
      <c r="U123" s="33" t="str">
        <f t="shared" si="32"/>
        <v/>
      </c>
      <c r="V123" s="34" t="str">
        <f t="shared" si="18"/>
        <v/>
      </c>
      <c r="W123" s="35" t="str">
        <f t="shared" si="19"/>
        <v/>
      </c>
      <c r="X123" s="36" t="str">
        <f t="shared" si="20"/>
        <v/>
      </c>
      <c r="Y123" s="36" t="str">
        <f t="shared" si="21"/>
        <v/>
      </c>
      <c r="Z123" s="37" t="str">
        <f t="shared" si="22"/>
        <v/>
      </c>
      <c r="AA123" s="38" t="str">
        <f t="shared" si="23"/>
        <v/>
      </c>
      <c r="AB123" s="38" t="str">
        <f t="shared" si="24"/>
        <v/>
      </c>
      <c r="AC123" s="38" t="str">
        <f t="shared" si="25"/>
        <v/>
      </c>
      <c r="AD123" s="38" t="str">
        <f t="shared" si="26"/>
        <v/>
      </c>
      <c r="AE123" s="38" t="str">
        <f t="shared" si="27"/>
        <v/>
      </c>
      <c r="AF123" s="38" t="str">
        <f t="shared" si="28"/>
        <v/>
      </c>
      <c r="AG123" s="38" t="str">
        <f t="shared" si="29"/>
        <v/>
      </c>
      <c r="AH123" s="38" t="str">
        <f t="shared" si="30"/>
        <v/>
      </c>
      <c r="AI123" s="39" t="str">
        <f t="shared" si="31"/>
        <v/>
      </c>
    </row>
    <row r="124" spans="20:35" x14ac:dyDescent="0.25">
      <c r="T124" s="30"/>
      <c r="U124" s="33" t="str">
        <f t="shared" si="32"/>
        <v/>
      </c>
      <c r="V124" s="34" t="str">
        <f t="shared" si="18"/>
        <v/>
      </c>
      <c r="W124" s="35" t="str">
        <f t="shared" si="19"/>
        <v/>
      </c>
      <c r="X124" s="36" t="str">
        <f t="shared" si="20"/>
        <v/>
      </c>
      <c r="Y124" s="36" t="str">
        <f t="shared" si="21"/>
        <v/>
      </c>
      <c r="Z124" s="37" t="str">
        <f t="shared" si="22"/>
        <v/>
      </c>
      <c r="AA124" s="38" t="str">
        <f t="shared" si="23"/>
        <v/>
      </c>
      <c r="AB124" s="38" t="str">
        <f t="shared" si="24"/>
        <v/>
      </c>
      <c r="AC124" s="38" t="str">
        <f t="shared" si="25"/>
        <v/>
      </c>
      <c r="AD124" s="38" t="str">
        <f t="shared" si="26"/>
        <v/>
      </c>
      <c r="AE124" s="38" t="str">
        <f t="shared" si="27"/>
        <v/>
      </c>
      <c r="AF124" s="38" t="str">
        <f t="shared" si="28"/>
        <v/>
      </c>
      <c r="AG124" s="38" t="str">
        <f t="shared" si="29"/>
        <v/>
      </c>
      <c r="AH124" s="38" t="str">
        <f t="shared" si="30"/>
        <v/>
      </c>
      <c r="AI124" s="39" t="str">
        <f t="shared" si="31"/>
        <v/>
      </c>
    </row>
    <row r="125" spans="20:35" x14ac:dyDescent="0.25">
      <c r="T125" s="30"/>
      <c r="U125" s="33" t="str">
        <f t="shared" si="32"/>
        <v/>
      </c>
      <c r="V125" s="34" t="str">
        <f t="shared" si="18"/>
        <v/>
      </c>
      <c r="W125" s="35" t="str">
        <f t="shared" si="19"/>
        <v/>
      </c>
      <c r="X125" s="36" t="str">
        <f t="shared" si="20"/>
        <v/>
      </c>
      <c r="Y125" s="36" t="str">
        <f t="shared" si="21"/>
        <v/>
      </c>
      <c r="Z125" s="37" t="str">
        <f t="shared" si="22"/>
        <v/>
      </c>
      <c r="AA125" s="38" t="str">
        <f t="shared" si="23"/>
        <v/>
      </c>
      <c r="AB125" s="38" t="str">
        <f t="shared" si="24"/>
        <v/>
      </c>
      <c r="AC125" s="38" t="str">
        <f t="shared" si="25"/>
        <v/>
      </c>
      <c r="AD125" s="38" t="str">
        <f t="shared" si="26"/>
        <v/>
      </c>
      <c r="AE125" s="38" t="str">
        <f t="shared" si="27"/>
        <v/>
      </c>
      <c r="AF125" s="38" t="str">
        <f t="shared" si="28"/>
        <v/>
      </c>
      <c r="AG125" s="38" t="str">
        <f t="shared" si="29"/>
        <v/>
      </c>
      <c r="AH125" s="38" t="str">
        <f t="shared" si="30"/>
        <v/>
      </c>
      <c r="AI125" s="39" t="str">
        <f t="shared" si="31"/>
        <v/>
      </c>
    </row>
    <row r="126" spans="20:35" x14ac:dyDescent="0.25">
      <c r="T126" s="30"/>
      <c r="U126" s="33" t="str">
        <f t="shared" si="32"/>
        <v/>
      </c>
      <c r="V126" s="34" t="str">
        <f t="shared" si="18"/>
        <v/>
      </c>
      <c r="W126" s="35" t="str">
        <f t="shared" si="19"/>
        <v/>
      </c>
      <c r="X126" s="36" t="str">
        <f t="shared" si="20"/>
        <v/>
      </c>
      <c r="Y126" s="36" t="str">
        <f t="shared" si="21"/>
        <v/>
      </c>
      <c r="Z126" s="37" t="str">
        <f t="shared" si="22"/>
        <v/>
      </c>
      <c r="AA126" s="38" t="str">
        <f t="shared" si="23"/>
        <v/>
      </c>
      <c r="AB126" s="38" t="str">
        <f t="shared" si="24"/>
        <v/>
      </c>
      <c r="AC126" s="38" t="str">
        <f t="shared" si="25"/>
        <v/>
      </c>
      <c r="AD126" s="38" t="str">
        <f t="shared" si="26"/>
        <v/>
      </c>
      <c r="AE126" s="38" t="str">
        <f t="shared" si="27"/>
        <v/>
      </c>
      <c r="AF126" s="38" t="str">
        <f t="shared" si="28"/>
        <v/>
      </c>
      <c r="AG126" s="38" t="str">
        <f t="shared" si="29"/>
        <v/>
      </c>
      <c r="AH126" s="38" t="str">
        <f t="shared" si="30"/>
        <v/>
      </c>
      <c r="AI126" s="39" t="str">
        <f t="shared" si="31"/>
        <v/>
      </c>
    </row>
    <row r="127" spans="20:35" x14ac:dyDescent="0.25">
      <c r="T127" s="30"/>
      <c r="U127" s="33" t="str">
        <f t="shared" si="32"/>
        <v/>
      </c>
      <c r="V127" s="34" t="str">
        <f t="shared" si="18"/>
        <v/>
      </c>
      <c r="W127" s="35" t="str">
        <f t="shared" si="19"/>
        <v/>
      </c>
      <c r="X127" s="36" t="str">
        <f t="shared" si="20"/>
        <v/>
      </c>
      <c r="Y127" s="36" t="str">
        <f t="shared" si="21"/>
        <v/>
      </c>
      <c r="Z127" s="37" t="str">
        <f t="shared" si="22"/>
        <v/>
      </c>
      <c r="AA127" s="38" t="str">
        <f t="shared" si="23"/>
        <v/>
      </c>
      <c r="AB127" s="38" t="str">
        <f t="shared" si="24"/>
        <v/>
      </c>
      <c r="AC127" s="38" t="str">
        <f t="shared" si="25"/>
        <v/>
      </c>
      <c r="AD127" s="38" t="str">
        <f t="shared" si="26"/>
        <v/>
      </c>
      <c r="AE127" s="38" t="str">
        <f t="shared" si="27"/>
        <v/>
      </c>
      <c r="AF127" s="38" t="str">
        <f t="shared" si="28"/>
        <v/>
      </c>
      <c r="AG127" s="38" t="str">
        <f t="shared" si="29"/>
        <v/>
      </c>
      <c r="AH127" s="38" t="str">
        <f t="shared" si="30"/>
        <v/>
      </c>
      <c r="AI127" s="39" t="str">
        <f t="shared" si="31"/>
        <v/>
      </c>
    </row>
    <row r="128" spans="20:35" x14ac:dyDescent="0.25">
      <c r="T128" s="30"/>
      <c r="U128" s="33" t="str">
        <f t="shared" si="32"/>
        <v/>
      </c>
      <c r="V128" s="34" t="str">
        <f t="shared" si="18"/>
        <v/>
      </c>
      <c r="W128" s="35" t="str">
        <f t="shared" si="19"/>
        <v/>
      </c>
      <c r="X128" s="36" t="str">
        <f t="shared" si="20"/>
        <v/>
      </c>
      <c r="Y128" s="36" t="str">
        <f t="shared" si="21"/>
        <v/>
      </c>
      <c r="Z128" s="37" t="str">
        <f t="shared" si="22"/>
        <v/>
      </c>
      <c r="AA128" s="38" t="str">
        <f t="shared" si="23"/>
        <v/>
      </c>
      <c r="AB128" s="38" t="str">
        <f t="shared" si="24"/>
        <v/>
      </c>
      <c r="AC128" s="38" t="str">
        <f t="shared" si="25"/>
        <v/>
      </c>
      <c r="AD128" s="38" t="str">
        <f t="shared" si="26"/>
        <v/>
      </c>
      <c r="AE128" s="38" t="str">
        <f t="shared" si="27"/>
        <v/>
      </c>
      <c r="AF128" s="38" t="str">
        <f t="shared" si="28"/>
        <v/>
      </c>
      <c r="AG128" s="38" t="str">
        <f t="shared" si="29"/>
        <v/>
      </c>
      <c r="AH128" s="38" t="str">
        <f t="shared" si="30"/>
        <v/>
      </c>
      <c r="AI128" s="39" t="str">
        <f t="shared" si="31"/>
        <v/>
      </c>
    </row>
    <row r="129" spans="20:35" x14ac:dyDescent="0.25">
      <c r="T129" s="30"/>
      <c r="U129" s="33" t="str">
        <f t="shared" si="32"/>
        <v/>
      </c>
      <c r="V129" s="34" t="str">
        <f t="shared" si="18"/>
        <v/>
      </c>
      <c r="W129" s="35" t="str">
        <f t="shared" si="19"/>
        <v/>
      </c>
      <c r="X129" s="36" t="str">
        <f t="shared" si="20"/>
        <v/>
      </c>
      <c r="Y129" s="36" t="str">
        <f t="shared" si="21"/>
        <v/>
      </c>
      <c r="Z129" s="37" t="str">
        <f t="shared" si="22"/>
        <v/>
      </c>
      <c r="AA129" s="38" t="str">
        <f t="shared" si="23"/>
        <v/>
      </c>
      <c r="AB129" s="38" t="str">
        <f t="shared" si="24"/>
        <v/>
      </c>
      <c r="AC129" s="38" t="str">
        <f t="shared" si="25"/>
        <v/>
      </c>
      <c r="AD129" s="38" t="str">
        <f t="shared" si="26"/>
        <v/>
      </c>
      <c r="AE129" s="38" t="str">
        <f t="shared" si="27"/>
        <v/>
      </c>
      <c r="AF129" s="38" t="str">
        <f t="shared" si="28"/>
        <v/>
      </c>
      <c r="AG129" s="38" t="str">
        <f t="shared" si="29"/>
        <v/>
      </c>
      <c r="AH129" s="38" t="str">
        <f t="shared" si="30"/>
        <v/>
      </c>
      <c r="AI129" s="39" t="str">
        <f t="shared" si="31"/>
        <v/>
      </c>
    </row>
    <row r="130" spans="20:35" x14ac:dyDescent="0.25">
      <c r="T130" s="30"/>
      <c r="U130" s="33" t="str">
        <f t="shared" si="32"/>
        <v/>
      </c>
      <c r="V130" s="34" t="str">
        <f t="shared" si="18"/>
        <v/>
      </c>
      <c r="W130" s="35" t="str">
        <f t="shared" si="19"/>
        <v/>
      </c>
      <c r="X130" s="36" t="str">
        <f t="shared" si="20"/>
        <v/>
      </c>
      <c r="Y130" s="36" t="str">
        <f t="shared" si="21"/>
        <v/>
      </c>
      <c r="Z130" s="37" t="str">
        <f t="shared" si="22"/>
        <v/>
      </c>
      <c r="AA130" s="38" t="str">
        <f t="shared" si="23"/>
        <v/>
      </c>
      <c r="AB130" s="38"/>
      <c r="AC130" s="38" t="str">
        <f t="shared" si="25"/>
        <v/>
      </c>
      <c r="AD130" s="38" t="str">
        <f t="shared" si="26"/>
        <v/>
      </c>
      <c r="AE130" s="38" t="str">
        <f t="shared" si="27"/>
        <v/>
      </c>
      <c r="AF130" s="38" t="str">
        <f t="shared" si="28"/>
        <v/>
      </c>
      <c r="AG130" s="38" t="str">
        <f t="shared" si="29"/>
        <v/>
      </c>
      <c r="AH130" s="38" t="str">
        <f t="shared" si="30"/>
        <v/>
      </c>
      <c r="AI130" s="39" t="str">
        <f t="shared" si="31"/>
        <v/>
      </c>
    </row>
    <row r="131" spans="20:35" x14ac:dyDescent="0.25">
      <c r="T131" s="30"/>
      <c r="U131" s="33" t="str">
        <f t="shared" si="32"/>
        <v/>
      </c>
      <c r="V131" s="34" t="str">
        <f t="shared" si="18"/>
        <v/>
      </c>
      <c r="W131" s="35" t="str">
        <f t="shared" si="19"/>
        <v/>
      </c>
      <c r="X131" s="36" t="str">
        <f t="shared" si="20"/>
        <v/>
      </c>
      <c r="Y131" s="36" t="str">
        <f t="shared" si="21"/>
        <v/>
      </c>
      <c r="Z131" s="37" t="str">
        <f t="shared" si="22"/>
        <v/>
      </c>
      <c r="AA131" s="38" t="str">
        <f t="shared" si="23"/>
        <v/>
      </c>
      <c r="AB131" s="38"/>
      <c r="AC131" s="38" t="str">
        <f t="shared" si="25"/>
        <v/>
      </c>
      <c r="AD131" s="38" t="str">
        <f t="shared" si="26"/>
        <v/>
      </c>
      <c r="AE131" s="38" t="str">
        <f t="shared" si="27"/>
        <v/>
      </c>
      <c r="AF131" s="38" t="str">
        <f t="shared" si="28"/>
        <v/>
      </c>
      <c r="AG131" s="38" t="str">
        <f t="shared" si="29"/>
        <v/>
      </c>
      <c r="AH131" s="38" t="str">
        <f t="shared" si="30"/>
        <v/>
      </c>
      <c r="AI131" s="39" t="str">
        <f t="shared" si="31"/>
        <v/>
      </c>
    </row>
    <row r="132" spans="20:35" x14ac:dyDescent="0.25">
      <c r="T132" s="30"/>
      <c r="U132" s="33" t="str">
        <f t="shared" si="32"/>
        <v/>
      </c>
      <c r="V132" s="34" t="str">
        <f t="shared" si="18"/>
        <v/>
      </c>
      <c r="W132" s="35" t="str">
        <f t="shared" si="19"/>
        <v/>
      </c>
      <c r="X132" s="36" t="str">
        <f t="shared" si="20"/>
        <v/>
      </c>
      <c r="Y132" s="36" t="str">
        <f t="shared" si="21"/>
        <v/>
      </c>
      <c r="Z132" s="37" t="str">
        <f t="shared" si="22"/>
        <v/>
      </c>
      <c r="AA132" s="38" t="str">
        <f t="shared" si="23"/>
        <v/>
      </c>
      <c r="AB132" s="38"/>
      <c r="AC132" s="38" t="str">
        <f t="shared" si="25"/>
        <v/>
      </c>
      <c r="AD132" s="38" t="str">
        <f t="shared" si="26"/>
        <v/>
      </c>
      <c r="AE132" s="38" t="str">
        <f t="shared" si="27"/>
        <v/>
      </c>
      <c r="AF132" s="38" t="str">
        <f t="shared" si="28"/>
        <v/>
      </c>
      <c r="AG132" s="38" t="str">
        <f t="shared" si="29"/>
        <v/>
      </c>
      <c r="AH132" s="38" t="str">
        <f t="shared" si="30"/>
        <v/>
      </c>
      <c r="AI132" s="39" t="str">
        <f t="shared" si="31"/>
        <v/>
      </c>
    </row>
    <row r="133" spans="20:35" x14ac:dyDescent="0.25">
      <c r="T133" s="30"/>
      <c r="U133" s="33" t="str">
        <f t="shared" si="32"/>
        <v/>
      </c>
      <c r="V133" s="34" t="str">
        <f t="shared" si="18"/>
        <v/>
      </c>
      <c r="W133" s="35" t="str">
        <f t="shared" si="19"/>
        <v/>
      </c>
      <c r="X133" s="36" t="str">
        <f t="shared" si="20"/>
        <v/>
      </c>
      <c r="Y133" s="36" t="str">
        <f t="shared" si="21"/>
        <v/>
      </c>
      <c r="Z133" s="37" t="str">
        <f t="shared" si="22"/>
        <v/>
      </c>
      <c r="AA133" s="38" t="str">
        <f t="shared" si="23"/>
        <v/>
      </c>
      <c r="AB133" s="38"/>
      <c r="AC133" s="38" t="str">
        <f t="shared" si="25"/>
        <v/>
      </c>
      <c r="AD133" s="38" t="str">
        <f t="shared" si="26"/>
        <v/>
      </c>
      <c r="AE133" s="38" t="str">
        <f t="shared" si="27"/>
        <v/>
      </c>
      <c r="AF133" s="38" t="str">
        <f t="shared" si="28"/>
        <v/>
      </c>
      <c r="AG133" s="38" t="str">
        <f t="shared" si="29"/>
        <v/>
      </c>
      <c r="AH133" s="38" t="str">
        <f t="shared" si="30"/>
        <v/>
      </c>
      <c r="AI133" s="39" t="str">
        <f t="shared" si="31"/>
        <v/>
      </c>
    </row>
    <row r="134" spans="20:35" x14ac:dyDescent="0.25">
      <c r="T134" s="30"/>
      <c r="U134" s="33" t="str">
        <f t="shared" si="32"/>
        <v/>
      </c>
      <c r="V134" s="34" t="str">
        <f t="shared" si="18"/>
        <v/>
      </c>
      <c r="W134" s="35" t="str">
        <f t="shared" si="19"/>
        <v/>
      </c>
      <c r="X134" s="36" t="str">
        <f t="shared" si="20"/>
        <v/>
      </c>
      <c r="Y134" s="36" t="str">
        <f t="shared" si="21"/>
        <v/>
      </c>
      <c r="Z134" s="37" t="str">
        <f t="shared" si="22"/>
        <v/>
      </c>
      <c r="AA134" s="38" t="str">
        <f t="shared" si="23"/>
        <v/>
      </c>
      <c r="AB134" s="38"/>
      <c r="AC134" s="38" t="str">
        <f t="shared" si="25"/>
        <v/>
      </c>
      <c r="AD134" s="38" t="str">
        <f t="shared" si="26"/>
        <v/>
      </c>
      <c r="AE134" s="38" t="str">
        <f t="shared" si="27"/>
        <v/>
      </c>
      <c r="AF134" s="38" t="str">
        <f t="shared" si="28"/>
        <v/>
      </c>
      <c r="AG134" s="38" t="str">
        <f t="shared" si="29"/>
        <v/>
      </c>
      <c r="AH134" s="38" t="str">
        <f t="shared" si="30"/>
        <v/>
      </c>
      <c r="AI134" s="39" t="str">
        <f t="shared" si="31"/>
        <v/>
      </c>
    </row>
    <row r="135" spans="20:35" x14ac:dyDescent="0.25">
      <c r="T135" s="30"/>
      <c r="U135" s="33" t="str">
        <f t="shared" si="32"/>
        <v/>
      </c>
      <c r="V135" s="34" t="str">
        <f t="shared" si="18"/>
        <v/>
      </c>
      <c r="W135" s="35" t="str">
        <f t="shared" si="19"/>
        <v/>
      </c>
      <c r="X135" s="36" t="str">
        <f t="shared" si="20"/>
        <v/>
      </c>
      <c r="Y135" s="36" t="str">
        <f t="shared" si="21"/>
        <v/>
      </c>
      <c r="Z135" s="37" t="str">
        <f t="shared" si="22"/>
        <v/>
      </c>
      <c r="AA135" s="38" t="str">
        <f t="shared" si="23"/>
        <v/>
      </c>
      <c r="AB135" s="38"/>
      <c r="AC135" s="38" t="str">
        <f t="shared" si="25"/>
        <v/>
      </c>
      <c r="AD135" s="38" t="str">
        <f t="shared" si="26"/>
        <v/>
      </c>
      <c r="AE135" s="38" t="str">
        <f t="shared" si="27"/>
        <v/>
      </c>
      <c r="AF135" s="38" t="str">
        <f t="shared" si="28"/>
        <v/>
      </c>
      <c r="AG135" s="38" t="str">
        <f t="shared" si="29"/>
        <v/>
      </c>
      <c r="AH135" s="38" t="str">
        <f t="shared" si="30"/>
        <v/>
      </c>
      <c r="AI135" s="39" t="str">
        <f t="shared" si="31"/>
        <v/>
      </c>
    </row>
    <row r="136" spans="20:35" ht="15.75" thickBot="1" x14ac:dyDescent="0.3">
      <c r="T136" s="30"/>
      <c r="U136" s="61" t="str">
        <f t="shared" si="32"/>
        <v/>
      </c>
      <c r="V136" s="62" t="str">
        <f t="shared" si="18"/>
        <v/>
      </c>
      <c r="W136" s="63" t="str">
        <f t="shared" si="19"/>
        <v/>
      </c>
      <c r="X136" s="64" t="str">
        <f t="shared" si="20"/>
        <v/>
      </c>
      <c r="Y136" s="64" t="str">
        <f t="shared" si="21"/>
        <v/>
      </c>
      <c r="Z136" s="65" t="str">
        <f t="shared" si="22"/>
        <v/>
      </c>
      <c r="AA136" s="66" t="str">
        <f t="shared" si="23"/>
        <v/>
      </c>
      <c r="AB136" s="66"/>
      <c r="AC136" s="66" t="str">
        <f t="shared" si="25"/>
        <v/>
      </c>
      <c r="AD136" s="66" t="str">
        <f t="shared" si="26"/>
        <v/>
      </c>
      <c r="AE136" s="66" t="str">
        <f t="shared" si="27"/>
        <v/>
      </c>
      <c r="AF136" s="66" t="str">
        <f t="shared" si="28"/>
        <v/>
      </c>
      <c r="AG136" s="66" t="str">
        <f t="shared" si="29"/>
        <v/>
      </c>
      <c r="AH136" s="66" t="str">
        <f t="shared" si="30"/>
        <v/>
      </c>
      <c r="AI136" s="67" t="str">
        <f t="shared" si="31"/>
        <v/>
      </c>
    </row>
  </sheetData>
  <sheetProtection password="CC01" sheet="1" objects="1" scenarios="1"/>
  <mergeCells count="40">
    <mergeCell ref="B11:F11"/>
    <mergeCell ref="A1:XFD2"/>
    <mergeCell ref="B5:F5"/>
    <mergeCell ref="C6:F6"/>
    <mergeCell ref="H6:O8"/>
    <mergeCell ref="C7:F7"/>
    <mergeCell ref="B8:F8"/>
    <mergeCell ref="U8:U9"/>
    <mergeCell ref="V8:V9"/>
    <mergeCell ref="W8:W9"/>
    <mergeCell ref="X8:X9"/>
    <mergeCell ref="Y8:Y9"/>
    <mergeCell ref="Z8:Z9"/>
    <mergeCell ref="AA8:AI8"/>
    <mergeCell ref="B9:F9"/>
    <mergeCell ref="B10:F10"/>
    <mergeCell ref="B26:C26"/>
    <mergeCell ref="C14:D14"/>
    <mergeCell ref="E14:F14"/>
    <mergeCell ref="C17:D17"/>
    <mergeCell ref="E17:F17"/>
    <mergeCell ref="B20:C20"/>
    <mergeCell ref="D20:E20"/>
    <mergeCell ref="B21:C21"/>
    <mergeCell ref="B22:C22"/>
    <mergeCell ref="B23:C23"/>
    <mergeCell ref="B24:C24"/>
    <mergeCell ref="B25:C25"/>
    <mergeCell ref="E42:F43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2:C43"/>
  </mergeCells>
  <dataValidations count="7">
    <dataValidation type="custom" operator="greaterThan" allowBlank="1" showInputMessage="1" showErrorMessage="1" sqref="E22">
      <formula1>"&gt;D22"</formula1>
    </dataValidation>
    <dataValidation type="whole" allowBlank="1" showInputMessage="1" showErrorMessage="1" error="Must be an integer greater than T1(weeks) and below 36." prompt="Enter the complete week, must be an integer greater than T1(weeks) and below 36._x000a_" sqref="E16">
      <formula1>C16+1</formula1>
      <formula2>35</formula2>
    </dataValidation>
    <dataValidation type="list" allowBlank="1" showInputMessage="1" showErrorMessage="1" error="Must be an integer between 0 and 6!" prompt="Enter the day (an integer between 0 and 6) or select from drop-down list._x000a_" sqref="F16">
      <formula1>"0,1,2,3,4,5,6"</formula1>
    </dataValidation>
    <dataValidation type="decimal" operator="greaterThan" showInputMessage="1" showErrorMessage="1" error="Input value must be positive!" sqref="C17:D17">
      <formula1>0</formula1>
    </dataValidation>
    <dataValidation type="decimal" operator="greaterThan" allowBlank="1" showInputMessage="1" showErrorMessage="1" error="Input value must be positive!" sqref="E17:F17">
      <formula1>0</formula1>
    </dataValidation>
    <dataValidation type="list" showInputMessage="1" showErrorMessage="1" error="Must be an integer between 0 and 6!" prompt="Enter the day (an integer between 0 and 6) or select from drop-down list_x000a_" sqref="D16">
      <formula1>"0,1,2,3,4,5,6"</formula1>
    </dataValidation>
    <dataValidation type="list" showInputMessage="1" showErrorMessage="1" error="Must be an integer between 18 and 34." prompt="Enter the complete week (an integer between 18 and 34) or select from drop-down list_x000a__x000a_" sqref="C16">
      <formula1>"18,19,20,21,22,23,24,25,26,27,28,29,30,31,32,33,34"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J136"/>
  <sheetViews>
    <sheetView zoomScaleNormal="100" workbookViewId="0">
      <selection activeCell="C16" sqref="C16"/>
    </sheetView>
  </sheetViews>
  <sheetFormatPr defaultRowHeight="15" x14ac:dyDescent="0.25"/>
  <cols>
    <col min="1" max="1" width="3.7109375" style="26" customWidth="1"/>
    <col min="2" max="2" width="20.7109375" style="26" customWidth="1"/>
    <col min="3" max="3" width="11.5703125" style="26" customWidth="1"/>
    <col min="4" max="4" width="10.140625" style="26" customWidth="1"/>
    <col min="5" max="5" width="10" style="26" bestFit="1" customWidth="1"/>
    <col min="6" max="6" width="11.85546875" style="26" customWidth="1"/>
    <col min="7" max="7" width="9.140625" style="26" customWidth="1"/>
    <col min="8" max="8" width="13.7109375" style="26" customWidth="1"/>
    <col min="9" max="9" width="16.5703125" style="26" bestFit="1" customWidth="1"/>
    <col min="10" max="11" width="9.140625" style="26"/>
    <col min="12" max="13" width="10.140625" style="26" customWidth="1"/>
    <col min="14" max="14" width="4.28515625" style="26" bestFit="1" customWidth="1"/>
    <col min="15" max="15" width="9.140625" style="26" customWidth="1"/>
    <col min="16" max="16" width="4.7109375" style="26" customWidth="1"/>
    <col min="17" max="17" width="5" style="26" customWidth="1"/>
    <col min="18" max="20" width="9.140625" style="26" hidden="1" customWidth="1"/>
    <col min="21" max="21" width="15.7109375" style="26" customWidth="1"/>
    <col min="22" max="22" width="16.140625" style="26" customWidth="1"/>
    <col min="23" max="23" width="9.28515625" style="27" bestFit="1" customWidth="1"/>
    <col min="24" max="24" width="23.85546875" style="27" customWidth="1"/>
    <col min="25" max="25" width="8.5703125" style="27" bestFit="1" customWidth="1"/>
    <col min="26" max="26" width="10.140625" style="27" bestFit="1" customWidth="1"/>
    <col min="27" max="35" width="7.7109375" style="26" customWidth="1"/>
    <col min="36" max="36" width="11.7109375" style="26" bestFit="1" customWidth="1"/>
    <col min="37" max="37" width="9.140625" style="26"/>
    <col min="38" max="38" width="12.5703125" style="26" customWidth="1"/>
    <col min="39" max="16384" width="9.140625" style="26"/>
  </cols>
  <sheetData>
    <row r="1" spans="1:36" s="107" customFormat="1" ht="15" customHeight="1" x14ac:dyDescent="0.25">
      <c r="A1" s="107" t="s">
        <v>50</v>
      </c>
    </row>
    <row r="2" spans="1:36" s="107" customFormat="1" ht="15" customHeight="1" x14ac:dyDescent="0.25"/>
    <row r="3" spans="1:36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6" ht="15.75" customHeight="1" thickBot="1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spans="1:36" ht="15.75" customHeight="1" x14ac:dyDescent="0.25">
      <c r="B5" s="93" t="s">
        <v>11</v>
      </c>
      <c r="C5" s="94"/>
      <c r="D5" s="94"/>
      <c r="E5" s="94"/>
      <c r="F5" s="95"/>
    </row>
    <row r="6" spans="1:36" ht="15" customHeight="1" x14ac:dyDescent="0.25">
      <c r="B6" s="28"/>
      <c r="C6" s="88" t="s">
        <v>51</v>
      </c>
      <c r="D6" s="88"/>
      <c r="E6" s="88"/>
      <c r="F6" s="89"/>
      <c r="H6" s="98" t="str">
        <f>CONCATENATE("AC percentiles conditional on AC=",C17,"mm at GA=", C16, "weeks+", D16,"day(s)")</f>
        <v>AC percentiles conditional on AC=175mm at GA=22weeks+3day(s)</v>
      </c>
      <c r="I6" s="98"/>
      <c r="J6" s="98"/>
      <c r="K6" s="98"/>
      <c r="L6" s="98"/>
      <c r="M6" s="98"/>
      <c r="N6" s="98"/>
      <c r="O6" s="98"/>
      <c r="U6" s="26" t="str">
        <f>TEXT(U5,"")</f>
        <v/>
      </c>
    </row>
    <row r="7" spans="1:36" ht="15.75" customHeight="1" thickBot="1" x14ac:dyDescent="0.3">
      <c r="B7" s="29"/>
      <c r="C7" s="88" t="s">
        <v>52</v>
      </c>
      <c r="D7" s="88"/>
      <c r="E7" s="88"/>
      <c r="F7" s="89"/>
      <c r="H7" s="98"/>
      <c r="I7" s="98"/>
      <c r="J7" s="98"/>
      <c r="K7" s="98"/>
      <c r="L7" s="98"/>
      <c r="M7" s="98"/>
      <c r="N7" s="98"/>
      <c r="O7" s="98"/>
    </row>
    <row r="8" spans="1:36" ht="15.75" x14ac:dyDescent="0.25">
      <c r="B8" s="90"/>
      <c r="C8" s="91"/>
      <c r="D8" s="91"/>
      <c r="E8" s="91"/>
      <c r="F8" s="92"/>
      <c r="H8" s="98"/>
      <c r="I8" s="98"/>
      <c r="J8" s="98"/>
      <c r="K8" s="98"/>
      <c r="L8" s="98"/>
      <c r="M8" s="98"/>
      <c r="N8" s="98"/>
      <c r="O8" s="98"/>
      <c r="T8" s="30"/>
      <c r="U8" s="84" t="s">
        <v>56</v>
      </c>
      <c r="V8" s="86" t="s">
        <v>18</v>
      </c>
      <c r="W8" s="96" t="s">
        <v>29</v>
      </c>
      <c r="X8" s="78" t="s">
        <v>43</v>
      </c>
      <c r="Y8" s="80" t="s">
        <v>30</v>
      </c>
      <c r="Z8" s="82" t="s">
        <v>31</v>
      </c>
      <c r="AA8" s="105" t="str">
        <f>CONCATENATE("Conditional percentiles from ",C16+1,"weeks+0day to 36weeks+0day")</f>
        <v>Conditional percentiles from 23weeks+0day to 36weeks+0day</v>
      </c>
      <c r="AB8" s="105"/>
      <c r="AC8" s="105"/>
      <c r="AD8" s="105"/>
      <c r="AE8" s="105"/>
      <c r="AF8" s="105"/>
      <c r="AG8" s="105"/>
      <c r="AH8" s="105"/>
      <c r="AI8" s="106"/>
    </row>
    <row r="9" spans="1:36" ht="30" customHeight="1" x14ac:dyDescent="0.25">
      <c r="B9" s="108" t="s">
        <v>54</v>
      </c>
      <c r="C9" s="109"/>
      <c r="D9" s="109"/>
      <c r="E9" s="109"/>
      <c r="F9" s="110"/>
      <c r="T9" s="30"/>
      <c r="U9" s="85"/>
      <c r="V9" s="87"/>
      <c r="W9" s="97"/>
      <c r="X9" s="79"/>
      <c r="Y9" s="81"/>
      <c r="Z9" s="83"/>
      <c r="AA9" s="31" t="s">
        <v>32</v>
      </c>
      <c r="AB9" s="31" t="s">
        <v>33</v>
      </c>
      <c r="AC9" s="31" t="s">
        <v>19</v>
      </c>
      <c r="AD9" s="31" t="s">
        <v>34</v>
      </c>
      <c r="AE9" s="31" t="s">
        <v>35</v>
      </c>
      <c r="AF9" s="31" t="s">
        <v>36</v>
      </c>
      <c r="AG9" s="31" t="s">
        <v>37</v>
      </c>
      <c r="AH9" s="31" t="s">
        <v>38</v>
      </c>
      <c r="AI9" s="32" t="s">
        <v>39</v>
      </c>
    </row>
    <row r="10" spans="1:36" x14ac:dyDescent="0.25">
      <c r="B10" s="111" t="s">
        <v>41</v>
      </c>
      <c r="C10" s="112"/>
      <c r="D10" s="112"/>
      <c r="E10" s="112"/>
      <c r="F10" s="113"/>
      <c r="T10" s="30"/>
      <c r="U10" s="33">
        <f>IF(($C$16+1)*7&lt;=252,($C$16+1)*7,"")</f>
        <v>161</v>
      </c>
      <c r="V10" s="34" t="str">
        <f>IF(U10="","",CONCATENATE(FLOOR(U10/7,1),"week+",MOD(U10,7),"day"))</f>
        <v>23week+0day</v>
      </c>
      <c r="W10" s="35">
        <f>IF(U10="","",(U10/7)^($C$44)+$C$47/$C$46*(U10/7)^($C$45))</f>
        <v>-2.0961289758540044E-3</v>
      </c>
      <c r="X10" s="36">
        <f>IF(U10="","",$C$50+($D$23+W10)*$C$52+$D$23*W10*$C$51)</f>
        <v>1.2228240552387842E-3</v>
      </c>
      <c r="Y10" s="36">
        <f>IF(U10="","",$C$48+W10*$C$49+(LN($C$17)-$D$24)*X10/$D$25)</f>
        <v>5.1876456327577802</v>
      </c>
      <c r="Z10" s="37">
        <f>IF(U10="","",$C$50+$C$51*(W10)^2+2*W10*$C$52+$C$53-(X10)^2/$D$25)</f>
        <v>1.3651105588022656E-3</v>
      </c>
      <c r="AA10" s="38">
        <f>IF(U10="","",EXP(Y10+$F$44*SQRT(Z10)))</f>
        <v>167.0269531442645</v>
      </c>
      <c r="AB10" s="38">
        <f>IF(U10="","",EXP(Y10+$F$45*SQRT(Z10)))</f>
        <v>168.48935367876811</v>
      </c>
      <c r="AC10" s="38">
        <f>IF(U10="","",EXP(Y10+$F$46*SQRT(Z10)))</f>
        <v>170.76624446072748</v>
      </c>
      <c r="AD10" s="38">
        <f>IF(U10="","",EXP(Y10+$F$47*SQRT(Z10)))</f>
        <v>174.63969903803408</v>
      </c>
      <c r="AE10" s="38">
        <f>IF(U10="","",EXP(Y10+$F$48*SQRT(Z10)))</f>
        <v>179.04651506081825</v>
      </c>
      <c r="AF10" s="38">
        <f>IF(U10="","",EXP(Y10+$F$49*SQRT(Z10)))</f>
        <v>183.56453161570161</v>
      </c>
      <c r="AG10" s="38">
        <f>IF(U10="","",EXP(Y10+$F$50*SQRT(Z10)))</f>
        <v>187.72828703155315</v>
      </c>
      <c r="AH10" s="38">
        <f>IF(U10="","",EXP(Y10+$F$51*SQRT(Z10)))</f>
        <v>190.26516426992208</v>
      </c>
      <c r="AI10" s="39">
        <f>IF(U10="","",EXP(Y10+$F$52*SQRT(Z10)))</f>
        <v>191.93102641185692</v>
      </c>
    </row>
    <row r="11" spans="1:36" ht="30.75" customHeight="1" thickBot="1" x14ac:dyDescent="0.3">
      <c r="B11" s="114" t="s">
        <v>53</v>
      </c>
      <c r="C11" s="115"/>
      <c r="D11" s="115"/>
      <c r="E11" s="115"/>
      <c r="F11" s="116"/>
      <c r="T11" s="30"/>
      <c r="U11" s="33">
        <f>IF(U10="", "",IF(U10+1&lt;=252,U10+1,"" ))</f>
        <v>162</v>
      </c>
      <c r="V11" s="34" t="str">
        <f t="shared" ref="V11:V74" si="0">IF(U11="","",CONCATENATE(FLOOR(U11/7,1),"week+",MOD(U11,7),"day"))</f>
        <v>23week+1day</v>
      </c>
      <c r="W11" s="35">
        <f t="shared" ref="W11:W74" si="1">IF(U11="","",(U11/7)^($C$44)+$C$47/$C$46*(U11/7)^($C$45))</f>
        <v>-2.1441555091425927E-3</v>
      </c>
      <c r="X11" s="36">
        <f t="shared" ref="X11:X74" si="2">IF(U11="","",$C$50+($D$23+W11)*$C$52+$D$23*W11*$C$51)</f>
        <v>1.2233527331510822E-3</v>
      </c>
      <c r="Y11" s="36">
        <f t="shared" ref="Y11:Y74" si="3">IF(U11="","",$C$48+W11*$C$49+(LN($C$17)-$D$24)*X11/$D$25)</f>
        <v>5.1959154270044436</v>
      </c>
      <c r="Z11" s="37">
        <f t="shared" ref="Z11:Z74" si="4">IF(U11="","",$C$50+$C$51*(W11)^2+2*W11*$C$52+$C$53-(X11)^2/$D$25)</f>
        <v>1.3655482097006881E-3</v>
      </c>
      <c r="AA11" s="38">
        <f t="shared" ref="AA11:AA74" si="5">IF(U11="","",EXP(Y11+$F$44*SQRT(Z11)))</f>
        <v>168.41208306131605</v>
      </c>
      <c r="AB11" s="38">
        <f t="shared" ref="AB11:AB74" si="6">IF(U11="","",EXP(Y11+$F$45*SQRT(Z11)))</f>
        <v>169.88684844582332</v>
      </c>
      <c r="AC11" s="38">
        <f t="shared" ref="AC11:AC74" si="7">IF(U11="","",EXP(Y11+$F$46*SQRT(Z11)))</f>
        <v>172.18299481147994</v>
      </c>
      <c r="AD11" s="38">
        <f t="shared" ref="AD11:AD74" si="8">IF(U11="","",EXP(Y11+$F$47*SQRT(Z11)))</f>
        <v>176.08921829590645</v>
      </c>
      <c r="AE11" s="38">
        <f t="shared" ref="AE11:AE74" si="9">IF(U11="","",EXP(Y11+$F$48*SQRT(Z11)))</f>
        <v>180.53333226358092</v>
      </c>
      <c r="AF11" s="38">
        <f t="shared" ref="AF11:AF74" si="10">IF(U11="","",EXP(Y11+$F$49*SQRT(Z11)))</f>
        <v>185.08960613036115</v>
      </c>
      <c r="AG11" s="38">
        <f t="shared" ref="AG11:AG74" si="11">IF(U11="","",EXP(Y11+$F$50*SQRT(Z11)))</f>
        <v>189.28863500067013</v>
      </c>
      <c r="AH11" s="38">
        <f t="shared" ref="AH11:AH74" si="12">IF(U11="","",EXP(Y11+$F$51*SQRT(Z11)))</f>
        <v>191.847010856677</v>
      </c>
      <c r="AI11" s="39">
        <f t="shared" ref="AI11:AI74" si="13">IF(U11="","",EXP(Y11+$F$52*SQRT(Z11)))</f>
        <v>193.52699322842645</v>
      </c>
    </row>
    <row r="12" spans="1:36" x14ac:dyDescent="0.25">
      <c r="T12" s="30"/>
      <c r="U12" s="33">
        <f t="shared" ref="U12:U75" si="14">IF(U11="", "",IF(U11+1&lt;=252,U11+1,"" ))</f>
        <v>163</v>
      </c>
      <c r="V12" s="34" t="str">
        <f t="shared" si="0"/>
        <v>23week+2day</v>
      </c>
      <c r="W12" s="35">
        <f t="shared" si="1"/>
        <v>-2.1917551535400237E-3</v>
      </c>
      <c r="X12" s="36">
        <f t="shared" si="2"/>
        <v>1.2238767118541659E-3</v>
      </c>
      <c r="Y12" s="36">
        <f t="shared" si="3"/>
        <v>5.2041117143153715</v>
      </c>
      <c r="Z12" s="37">
        <f t="shared" si="4"/>
        <v>1.3659821601937237E-3</v>
      </c>
      <c r="AA12" s="38">
        <f t="shared" si="5"/>
        <v>169.79623428829274</v>
      </c>
      <c r="AB12" s="38">
        <f t="shared" si="6"/>
        <v>171.28335779474901</v>
      </c>
      <c r="AC12" s="38">
        <f t="shared" si="7"/>
        <v>173.59874930175823</v>
      </c>
      <c r="AD12" s="38">
        <f t="shared" si="8"/>
        <v>177.53772401958196</v>
      </c>
      <c r="AE12" s="38">
        <f t="shared" si="9"/>
        <v>182.0191159612516</v>
      </c>
      <c r="AF12" s="38">
        <f t="shared" si="10"/>
        <v>186.61362681241366</v>
      </c>
      <c r="AG12" s="38">
        <f t="shared" si="11"/>
        <v>190.8479105326135</v>
      </c>
      <c r="AH12" s="38">
        <f t="shared" si="12"/>
        <v>193.42777373045661</v>
      </c>
      <c r="AI12" s="39">
        <f t="shared" si="13"/>
        <v>195.12186895183632</v>
      </c>
    </row>
    <row r="13" spans="1:36" x14ac:dyDescent="0.25">
      <c r="E13" s="40"/>
      <c r="T13" s="30"/>
      <c r="U13" s="33">
        <f t="shared" si="14"/>
        <v>164</v>
      </c>
      <c r="V13" s="34" t="str">
        <f t="shared" si="0"/>
        <v>23week+3day</v>
      </c>
      <c r="W13" s="35">
        <f t="shared" si="1"/>
        <v>-2.2389382891614845E-3</v>
      </c>
      <c r="X13" s="36">
        <f t="shared" si="2"/>
        <v>1.2243961056127397E-3</v>
      </c>
      <c r="Y13" s="36">
        <f t="shared" si="3"/>
        <v>5.2122362820653949</v>
      </c>
      <c r="Z13" s="37">
        <f t="shared" si="4"/>
        <v>1.3664124998938169E-3</v>
      </c>
      <c r="AA13" s="38">
        <f t="shared" si="5"/>
        <v>171.17950029360097</v>
      </c>
      <c r="AB13" s="38">
        <f t="shared" si="6"/>
        <v>172.67897600856173</v>
      </c>
      <c r="AC13" s="38">
        <f t="shared" si="7"/>
        <v>175.01360348282384</v>
      </c>
      <c r="AD13" s="38">
        <f t="shared" si="8"/>
        <v>178.98531391768282</v>
      </c>
      <c r="AE13" s="38">
        <f t="shared" si="9"/>
        <v>183.50396631660124</v>
      </c>
      <c r="AF13" s="38">
        <f t="shared" si="10"/>
        <v>188.13669634041153</v>
      </c>
      <c r="AG13" s="38">
        <f t="shared" si="11"/>
        <v>192.40621862419468</v>
      </c>
      <c r="AH13" s="38">
        <f t="shared" si="12"/>
        <v>195.00755930041373</v>
      </c>
      <c r="AI13" s="39">
        <f t="shared" si="13"/>
        <v>196.71576091861695</v>
      </c>
    </row>
    <row r="14" spans="1:36" x14ac:dyDescent="0.25">
      <c r="B14" s="41"/>
      <c r="C14" s="125" t="s">
        <v>15</v>
      </c>
      <c r="D14" s="126"/>
      <c r="E14" s="125" t="s">
        <v>42</v>
      </c>
      <c r="F14" s="126"/>
      <c r="T14" s="30"/>
      <c r="U14" s="33">
        <f t="shared" si="14"/>
        <v>165</v>
      </c>
      <c r="V14" s="34" t="str">
        <f t="shared" si="0"/>
        <v>23week+4day</v>
      </c>
      <c r="W14" s="35">
        <f t="shared" si="1"/>
        <v>-2.2857149825293278E-3</v>
      </c>
      <c r="X14" s="36">
        <f t="shared" si="2"/>
        <v>1.2249110252394661E-3</v>
      </c>
      <c r="Y14" s="36">
        <f t="shared" si="3"/>
        <v>5.2202908636311083</v>
      </c>
      <c r="Z14" s="37">
        <f t="shared" si="4"/>
        <v>1.3668393157588111E-3</v>
      </c>
      <c r="AA14" s="38">
        <f t="shared" si="5"/>
        <v>172.56197363548227</v>
      </c>
      <c r="AB14" s="38">
        <f t="shared" si="6"/>
        <v>174.07379645283646</v>
      </c>
      <c r="AC14" s="38">
        <f t="shared" si="7"/>
        <v>176.42765197717915</v>
      </c>
      <c r="AD14" s="38">
        <f t="shared" si="8"/>
        <v>180.43208475085197</v>
      </c>
      <c r="AE14" s="38">
        <f t="shared" si="9"/>
        <v>184.98798252260553</v>
      </c>
      <c r="AF14" s="38">
        <f t="shared" si="10"/>
        <v>189.65891640079954</v>
      </c>
      <c r="AG14" s="38">
        <f t="shared" si="11"/>
        <v>193.96366325960187</v>
      </c>
      <c r="AH14" s="38">
        <f t="shared" si="12"/>
        <v>196.58647295060015</v>
      </c>
      <c r="AI14" s="39">
        <f t="shared" si="13"/>
        <v>198.30877543201302</v>
      </c>
    </row>
    <row r="15" spans="1:36" x14ac:dyDescent="0.25">
      <c r="B15" s="41"/>
      <c r="C15" s="42" t="s">
        <v>16</v>
      </c>
      <c r="D15" s="42" t="s">
        <v>17</v>
      </c>
      <c r="E15" s="42" t="s">
        <v>16</v>
      </c>
      <c r="F15" s="42" t="s">
        <v>17</v>
      </c>
      <c r="T15" s="30"/>
      <c r="U15" s="33">
        <f t="shared" si="14"/>
        <v>166</v>
      </c>
      <c r="V15" s="34" t="str">
        <f t="shared" si="0"/>
        <v>23week+5day</v>
      </c>
      <c r="W15" s="35">
        <f t="shared" si="1"/>
        <v>-2.3320949978734712E-3</v>
      </c>
      <c r="X15" s="36">
        <f t="shared" si="2"/>
        <v>1.2254215782193606E-3</v>
      </c>
      <c r="Y15" s="36">
        <f t="shared" si="3"/>
        <v>5.2282771403367034</v>
      </c>
      <c r="Z15" s="37">
        <f t="shared" si="4"/>
        <v>1.3672626921855079E-3</v>
      </c>
      <c r="AA15" s="38">
        <f t="shared" si="5"/>
        <v>173.9437459579739</v>
      </c>
      <c r="AB15" s="38">
        <f t="shared" si="6"/>
        <v>175.46791157160592</v>
      </c>
      <c r="AC15" s="38">
        <f t="shared" si="7"/>
        <v>177.84098847437033</v>
      </c>
      <c r="AD15" s="38">
        <f t="shared" si="8"/>
        <v>181.87813232739182</v>
      </c>
      <c r="AE15" s="38">
        <f t="shared" si="9"/>
        <v>186.47126279789367</v>
      </c>
      <c r="AF15" s="38">
        <f t="shared" si="10"/>
        <v>191.18038768316703</v>
      </c>
      <c r="AG15" s="38">
        <f t="shared" si="11"/>
        <v>195.52034740547029</v>
      </c>
      <c r="AH15" s="38">
        <f t="shared" si="12"/>
        <v>198.16461903492461</v>
      </c>
      <c r="AI15" s="39">
        <f t="shared" si="13"/>
        <v>199.90101775686827</v>
      </c>
    </row>
    <row r="16" spans="1:36" s="43" customFormat="1" ht="30" x14ac:dyDescent="0.25">
      <c r="B16" s="44" t="s">
        <v>46</v>
      </c>
      <c r="C16" s="19">
        <v>22</v>
      </c>
      <c r="D16" s="19">
        <v>3</v>
      </c>
      <c r="E16" s="19">
        <v>28</v>
      </c>
      <c r="F16" s="19">
        <v>0</v>
      </c>
      <c r="T16" s="30"/>
      <c r="U16" s="33">
        <f t="shared" si="14"/>
        <v>167</v>
      </c>
      <c r="V16" s="34" t="str">
        <f t="shared" si="0"/>
        <v>23week+6day</v>
      </c>
      <c r="W16" s="35">
        <f t="shared" si="1"/>
        <v>-2.3780878079595596E-3</v>
      </c>
      <c r="X16" s="36">
        <f t="shared" si="2"/>
        <v>1.2259278688289894E-3</v>
      </c>
      <c r="Y16" s="36">
        <f t="shared" si="3"/>
        <v>5.2361967433185042</v>
      </c>
      <c r="Z16" s="37">
        <f t="shared" si="4"/>
        <v>1.3676827110994079E-3</v>
      </c>
      <c r="AA16" s="38">
        <f t="shared" si="5"/>
        <v>175.32490798840377</v>
      </c>
      <c r="AB16" s="38">
        <f t="shared" si="6"/>
        <v>176.86141288480741</v>
      </c>
      <c r="AC16" s="38">
        <f t="shared" si="7"/>
        <v>179.25370572836158</v>
      </c>
      <c r="AD16" s="38">
        <f t="shared" si="8"/>
        <v>183.32355150051174</v>
      </c>
      <c r="AE16" s="38">
        <f t="shared" si="9"/>
        <v>187.95390438385155</v>
      </c>
      <c r="AF16" s="38">
        <f t="shared" si="10"/>
        <v>192.70120987720117</v>
      </c>
      <c r="AG16" s="38">
        <f t="shared" si="11"/>
        <v>197.07637300769406</v>
      </c>
      <c r="AH16" s="38">
        <f t="shared" si="12"/>
        <v>199.74210087387928</v>
      </c>
      <c r="AI16" s="39">
        <f t="shared" si="13"/>
        <v>201.49259211629283</v>
      </c>
      <c r="AJ16" s="26"/>
    </row>
    <row r="17" spans="2:36" s="43" customFormat="1" x14ac:dyDescent="0.25">
      <c r="B17" s="44" t="s">
        <v>14</v>
      </c>
      <c r="C17" s="129">
        <v>175</v>
      </c>
      <c r="D17" s="130"/>
      <c r="E17" s="129">
        <v>220</v>
      </c>
      <c r="F17" s="130"/>
      <c r="T17" s="30"/>
      <c r="U17" s="33">
        <f t="shared" si="14"/>
        <v>168</v>
      </c>
      <c r="V17" s="34" t="str">
        <f t="shared" si="0"/>
        <v>24week+0day</v>
      </c>
      <c r="W17" s="35">
        <f t="shared" si="1"/>
        <v>-2.4237026044672929E-3</v>
      </c>
      <c r="X17" s="36">
        <f t="shared" si="2"/>
        <v>1.2264299982507132E-3</v>
      </c>
      <c r="Y17" s="36">
        <f t="shared" si="3"/>
        <v>5.2440512553120238</v>
      </c>
      <c r="Z17" s="37">
        <f t="shared" si="4"/>
        <v>1.3680994520408228E-3</v>
      </c>
      <c r="AA17" s="38">
        <f t="shared" si="5"/>
        <v>176.70554953629215</v>
      </c>
      <c r="AB17" s="38">
        <f t="shared" si="6"/>
        <v>178.25439098715296</v>
      </c>
      <c r="AC17" s="38">
        <f t="shared" si="7"/>
        <v>180.66589555635187</v>
      </c>
      <c r="AD17" s="38">
        <f t="shared" si="8"/>
        <v>184.76843616705497</v>
      </c>
      <c r="AE17" s="38">
        <f t="shared" si="9"/>
        <v>189.43600354324312</v>
      </c>
      <c r="AF17" s="38">
        <f t="shared" si="10"/>
        <v>194.22148167119818</v>
      </c>
      <c r="AG17" s="38">
        <f t="shared" si="11"/>
        <v>198.63184098983609</v>
      </c>
      <c r="AH17" s="38">
        <f t="shared" si="12"/>
        <v>201.31902075288554</v>
      </c>
      <c r="AI17" s="39">
        <f t="shared" si="13"/>
        <v>203.08360168997001</v>
      </c>
      <c r="AJ17" s="26"/>
    </row>
    <row r="18" spans="2:36" x14ac:dyDescent="0.25">
      <c r="T18" s="30"/>
      <c r="U18" s="33">
        <f t="shared" si="14"/>
        <v>169</v>
      </c>
      <c r="V18" s="34" t="str">
        <f t="shared" si="0"/>
        <v>24week+1day</v>
      </c>
      <c r="W18" s="35">
        <f t="shared" si="1"/>
        <v>-2.4689483079401646E-3</v>
      </c>
      <c r="X18" s="36">
        <f t="shared" si="2"/>
        <v>1.2269280646822161E-3</v>
      </c>
      <c r="Y18" s="36">
        <f t="shared" si="3"/>
        <v>5.2518422123652391</v>
      </c>
      <c r="Z18" s="37">
        <f t="shared" si="4"/>
        <v>1.3685129922475048E-3</v>
      </c>
      <c r="AA18" s="38">
        <f t="shared" si="5"/>
        <v>178.08575949355861</v>
      </c>
      <c r="AB18" s="38">
        <f t="shared" si="6"/>
        <v>179.64693554831405</v>
      </c>
      <c r="AC18" s="38">
        <f t="shared" si="7"/>
        <v>182.07764883892676</v>
      </c>
      <c r="AD18" s="38">
        <f t="shared" si="8"/>
        <v>186.21287926759183</v>
      </c>
      <c r="AE18" s="38">
        <f t="shared" si="9"/>
        <v>190.91765556023719</v>
      </c>
      <c r="AF18" s="38">
        <f t="shared" si="10"/>
        <v>195.74130075202044</v>
      </c>
      <c r="AG18" s="38">
        <f t="shared" si="11"/>
        <v>200.18685125301738</v>
      </c>
      <c r="AH18" s="38">
        <f t="shared" si="12"/>
        <v>202.89547992214241</v>
      </c>
      <c r="AI18" s="39">
        <f t="shared" si="13"/>
        <v>204.67414861397577</v>
      </c>
    </row>
    <row r="19" spans="2:36" ht="15.75" thickBot="1" x14ac:dyDescent="0.3">
      <c r="T19" s="30"/>
      <c r="U19" s="33">
        <f t="shared" si="14"/>
        <v>170</v>
      </c>
      <c r="V19" s="34" t="str">
        <f t="shared" si="0"/>
        <v>24week+2day</v>
      </c>
      <c r="W19" s="35">
        <f t="shared" si="1"/>
        <v>-2.5138335773267203E-3</v>
      </c>
      <c r="X19" s="36">
        <f t="shared" si="2"/>
        <v>1.2274221634415339E-3</v>
      </c>
      <c r="Y19" s="36">
        <f t="shared" si="3"/>
        <v>5.2595711054815171</v>
      </c>
      <c r="Z19" s="37">
        <f t="shared" si="4"/>
        <v>1.3689234067339835E-3</v>
      </c>
      <c r="AA19" s="38">
        <f t="shared" si="5"/>
        <v>179.46562583592186</v>
      </c>
      <c r="AB19" s="38">
        <f t="shared" si="6"/>
        <v>181.0391353143111</v>
      </c>
      <c r="AC19" s="38">
        <f t="shared" si="7"/>
        <v>183.48905552143285</v>
      </c>
      <c r="AD19" s="38">
        <f t="shared" si="8"/>
        <v>187.6569727877677</v>
      </c>
      <c r="AE19" s="38">
        <f t="shared" si="9"/>
        <v>192.39895474172218</v>
      </c>
      <c r="AF19" s="38">
        <f t="shared" si="10"/>
        <v>197.26076380637542</v>
      </c>
      <c r="AG19" s="38">
        <f t="shared" si="11"/>
        <v>201.74150267716306</v>
      </c>
      <c r="AH19" s="38">
        <f t="shared" si="12"/>
        <v>204.47157859785165</v>
      </c>
      <c r="AI19" s="39">
        <f t="shared" si="13"/>
        <v>206.26433398198901</v>
      </c>
    </row>
    <row r="20" spans="2:36" x14ac:dyDescent="0.25">
      <c r="B20" s="131"/>
      <c r="C20" s="132"/>
      <c r="D20" s="127" t="s">
        <v>47</v>
      </c>
      <c r="E20" s="128"/>
      <c r="F20" s="45" t="s">
        <v>48</v>
      </c>
      <c r="T20" s="30"/>
      <c r="U20" s="33">
        <f t="shared" si="14"/>
        <v>171</v>
      </c>
      <c r="V20" s="34" t="str">
        <f t="shared" si="0"/>
        <v>24week+3day</v>
      </c>
      <c r="W20" s="35">
        <f t="shared" si="1"/>
        <v>-2.5583668191323829E-3</v>
      </c>
      <c r="X20" s="36">
        <f t="shared" si="2"/>
        <v>1.2279123870677989E-3</v>
      </c>
      <c r="Y20" s="36">
        <f t="shared" si="3"/>
        <v>5.2672393821954904</v>
      </c>
      <c r="Z20" s="37">
        <f t="shared" si="4"/>
        <v>1.3693307683677245E-3</v>
      </c>
      <c r="AA20" s="38">
        <f t="shared" si="5"/>
        <v>180.84523562539741</v>
      </c>
      <c r="AB20" s="38">
        <f t="shared" si="6"/>
        <v>182.43107811001389</v>
      </c>
      <c r="AC20" s="38">
        <f t="shared" si="7"/>
        <v>184.90020461647839</v>
      </c>
      <c r="AD20" s="38">
        <f t="shared" si="8"/>
        <v>189.10080776080449</v>
      </c>
      <c r="AE20" s="38">
        <f t="shared" si="9"/>
        <v>193.87999441980702</v>
      </c>
      <c r="AF20" s="38">
        <f t="shared" si="10"/>
        <v>198.77996652331424</v>
      </c>
      <c r="AG20" s="38">
        <f t="shared" si="11"/>
        <v>203.29589312349745</v>
      </c>
      <c r="AH20" s="38">
        <f t="shared" si="12"/>
        <v>206.0474159647093</v>
      </c>
      <c r="AI20" s="39">
        <f t="shared" si="13"/>
        <v>207.85425784778286</v>
      </c>
    </row>
    <row r="21" spans="2:36" ht="15" customHeight="1" x14ac:dyDescent="0.25">
      <c r="B21" s="123"/>
      <c r="C21" s="124"/>
      <c r="D21" s="46" t="s">
        <v>12</v>
      </c>
      <c r="E21" s="47" t="s">
        <v>13</v>
      </c>
      <c r="F21" s="48" t="s">
        <v>13</v>
      </c>
      <c r="G21" s="49"/>
      <c r="T21" s="30"/>
      <c r="U21" s="33">
        <f t="shared" si="14"/>
        <v>172</v>
      </c>
      <c r="V21" s="34" t="str">
        <f t="shared" si="0"/>
        <v>24week+4day</v>
      </c>
      <c r="W21" s="35">
        <f t="shared" si="1"/>
        <v>-2.6025561961999038E-3</v>
      </c>
      <c r="X21" s="36">
        <f t="shared" si="2"/>
        <v>1.2283988254178965E-3</v>
      </c>
      <c r="Y21" s="36">
        <f t="shared" si="3"/>
        <v>5.2748484480849802</v>
      </c>
      <c r="Z21" s="37">
        <f t="shared" si="4"/>
        <v>1.3697351479422775E-3</v>
      </c>
      <c r="AA21" s="38">
        <f t="shared" si="5"/>
        <v>182.2246750138039</v>
      </c>
      <c r="AB21" s="38">
        <f t="shared" si="6"/>
        <v>183.82285084265672</v>
      </c>
      <c r="AC21" s="38">
        <f t="shared" si="7"/>
        <v>186.31118420746517</v>
      </c>
      <c r="AD21" s="38">
        <f t="shared" si="8"/>
        <v>190.54447427105811</v>
      </c>
      <c r="AE21" s="38">
        <f t="shared" si="9"/>
        <v>195.360866955408</v>
      </c>
      <c r="AF21" s="38">
        <f t="shared" si="10"/>
        <v>200.29900359784745</v>
      </c>
      <c r="AG21" s="38">
        <f t="shared" si="11"/>
        <v>204.85011943818336</v>
      </c>
      <c r="AH21" s="38">
        <f t="shared" si="12"/>
        <v>207.62309017955943</v>
      </c>
      <c r="AI21" s="39">
        <f t="shared" si="13"/>
        <v>209.44401922888585</v>
      </c>
    </row>
    <row r="22" spans="2:36" ht="15" customHeight="1" x14ac:dyDescent="0.25">
      <c r="B22" s="117" t="s">
        <v>40</v>
      </c>
      <c r="C22" s="118"/>
      <c r="D22" s="9">
        <f>C16*7+D16</f>
        <v>157</v>
      </c>
      <c r="E22" s="10">
        <f>E16*7+F16</f>
        <v>196</v>
      </c>
      <c r="F22" s="1">
        <f>E16*7+F16</f>
        <v>196</v>
      </c>
      <c r="G22" s="49"/>
      <c r="T22" s="30"/>
      <c r="U22" s="33">
        <f t="shared" si="14"/>
        <v>173</v>
      </c>
      <c r="V22" s="34" t="str">
        <f t="shared" si="0"/>
        <v>24week+5day</v>
      </c>
      <c r="W22" s="35">
        <f t="shared" si="1"/>
        <v>-2.6464096361355736E-3</v>
      </c>
      <c r="X22" s="36">
        <f t="shared" si="2"/>
        <v>1.2288815657592194E-3</v>
      </c>
      <c r="Y22" s="36">
        <f t="shared" si="3"/>
        <v>5.2823996682219247</v>
      </c>
      <c r="Z22" s="37">
        <f t="shared" si="4"/>
        <v>1.3701366142475449E-3</v>
      </c>
      <c r="AA22" s="38">
        <f t="shared" si="5"/>
        <v>183.60402924719048</v>
      </c>
      <c r="AB22" s="38">
        <f t="shared" si="6"/>
        <v>185.214539506286</v>
      </c>
      <c r="AC22" s="38">
        <f t="shared" si="7"/>
        <v>187.72208145306649</v>
      </c>
      <c r="AD22" s="38">
        <f t="shared" si="8"/>
        <v>191.98806145854752</v>
      </c>
      <c r="AE22" s="38">
        <f t="shared" si="9"/>
        <v>196.84166374283231</v>
      </c>
      <c r="AF22" s="38">
        <f t="shared" si="10"/>
        <v>201.81796873558264</v>
      </c>
      <c r="AG22" s="38">
        <f t="shared" si="11"/>
        <v>206.40427745701052</v>
      </c>
      <c r="AH22" s="38">
        <f t="shared" si="12"/>
        <v>209.19869837611338</v>
      </c>
      <c r="AI22" s="39">
        <f t="shared" si="13"/>
        <v>211.03371611132096</v>
      </c>
    </row>
    <row r="23" spans="2:36" ht="15.75" x14ac:dyDescent="0.25">
      <c r="B23" s="117" t="s">
        <v>29</v>
      </c>
      <c r="C23" s="118"/>
      <c r="D23" s="11">
        <f>(D22/7)^($C$44)+$C$47/$C$46*(D22/7)^($C$45)</f>
        <v>-1.8995347003406041E-3</v>
      </c>
      <c r="E23" s="12">
        <f>(E22/7)^($C$44)+$C$47/$C$46*(E22/7)^($C$45)</f>
        <v>-3.5776057974265052E-3</v>
      </c>
      <c r="F23" s="2">
        <f>(F22/7)^($C$44)+$C$47/$C$46*(F22/7)^($C$45)</f>
        <v>-3.5776057974265052E-3</v>
      </c>
      <c r="T23" s="30"/>
      <c r="U23" s="33">
        <f t="shared" si="14"/>
        <v>174</v>
      </c>
      <c r="V23" s="34" t="str">
        <f t="shared" si="0"/>
        <v>24week+6day</v>
      </c>
      <c r="W23" s="35">
        <f t="shared" si="1"/>
        <v>-2.6899348393974254E-3</v>
      </c>
      <c r="X23" s="36">
        <f t="shared" si="2"/>
        <v>1.2293606928587032E-3</v>
      </c>
      <c r="Y23" s="36">
        <f t="shared" si="3"/>
        <v>5.289894368565105</v>
      </c>
      <c r="Z23" s="37">
        <f t="shared" si="4"/>
        <v>1.3705352341372879E-3</v>
      </c>
      <c r="AA23" s="38">
        <f t="shared" si="5"/>
        <v>184.98338267110728</v>
      </c>
      <c r="AB23" s="38">
        <f t="shared" si="6"/>
        <v>186.60622918705914</v>
      </c>
      <c r="AC23" s="38">
        <f t="shared" si="7"/>
        <v>189.13298259256769</v>
      </c>
      <c r="AD23" s="38">
        <f t="shared" si="8"/>
        <v>193.43165752436673</v>
      </c>
      <c r="AE23" s="38">
        <f t="shared" si="9"/>
        <v>198.32247521527219</v>
      </c>
      <c r="AF23" s="38">
        <f t="shared" si="10"/>
        <v>203.33695465830149</v>
      </c>
      <c r="AG23" s="38">
        <f t="shared" si="11"/>
        <v>207.9584620110457</v>
      </c>
      <c r="AH23" s="38">
        <f t="shared" si="12"/>
        <v>210.77433667064238</v>
      </c>
      <c r="AI23" s="39">
        <f t="shared" si="13"/>
        <v>212.62344545532807</v>
      </c>
    </row>
    <row r="24" spans="2:36" ht="15.75" x14ac:dyDescent="0.25">
      <c r="B24" s="117" t="s">
        <v>30</v>
      </c>
      <c r="C24" s="118"/>
      <c r="D24" s="11">
        <f>$C$48+D23*$C$49</f>
        <v>5.138174999804205</v>
      </c>
      <c r="E24" s="12">
        <f>$C$48+E23*$C$49</f>
        <v>5.4268893904481965</v>
      </c>
      <c r="F24" s="2">
        <f>$E$24+(LN($C$17)-$D$24)*F26/$D$25</f>
        <v>5.4427443804018658</v>
      </c>
      <c r="T24" s="30"/>
      <c r="U24" s="33">
        <f t="shared" si="14"/>
        <v>175</v>
      </c>
      <c r="V24" s="34" t="str">
        <f t="shared" si="0"/>
        <v>25week+0day</v>
      </c>
      <c r="W24" s="35">
        <f t="shared" si="1"/>
        <v>-2.7331392870608368E-3</v>
      </c>
      <c r="X24" s="36">
        <f t="shared" si="2"/>
        <v>1.2298362890683114E-3</v>
      </c>
      <c r="Y24" s="36">
        <f t="shared" si="3"/>
        <v>5.2973338372973195</v>
      </c>
      <c r="Z24" s="37">
        <f t="shared" si="4"/>
        <v>1.370931072594006E-3</v>
      </c>
      <c r="AA24" s="38">
        <f t="shared" si="5"/>
        <v>186.3628187366462</v>
      </c>
      <c r="AB24" s="38">
        <f t="shared" si="6"/>
        <v>187.99800406931934</v>
      </c>
      <c r="AC24" s="38">
        <f t="shared" si="7"/>
        <v>190.54397295199666</v>
      </c>
      <c r="AD24" s="38">
        <f t="shared" si="8"/>
        <v>194.87534973690788</v>
      </c>
      <c r="AE24" s="38">
        <f t="shared" si="9"/>
        <v>199.80339085112985</v>
      </c>
      <c r="AF24" s="38">
        <f t="shared" si="10"/>
        <v>204.85605311038756</v>
      </c>
      <c r="AG24" s="38">
        <f t="shared" si="11"/>
        <v>209.51276693315648</v>
      </c>
      <c r="AH24" s="38">
        <f t="shared" si="12"/>
        <v>212.3501001685602</v>
      </c>
      <c r="AI24" s="39">
        <f t="shared" si="13"/>
        <v>214.21330320198277</v>
      </c>
    </row>
    <row r="25" spans="2:36" ht="15.75" x14ac:dyDescent="0.25">
      <c r="B25" s="117" t="s">
        <v>31</v>
      </c>
      <c r="C25" s="118"/>
      <c r="D25" s="11">
        <f>$C$50+$C$51*(D23)^2+2*D23*$C$52+$C$53</f>
        <v>2.0797562932177212E-3</v>
      </c>
      <c r="E25" s="12">
        <f>$C$50+$C$51*(E23)^2+2*E23*$C$52+$C$53</f>
        <v>2.1169822612477091E-3</v>
      </c>
      <c r="F25" s="2">
        <f>E25-(F26)^2/$D$25</f>
        <v>1.3786993020638836E-3</v>
      </c>
      <c r="T25" s="30"/>
      <c r="U25" s="33">
        <f t="shared" si="14"/>
        <v>176</v>
      </c>
      <c r="V25" s="34" t="str">
        <f t="shared" si="0"/>
        <v>25week+1day</v>
      </c>
      <c r="W25" s="35">
        <f t="shared" si="1"/>
        <v>-2.7760302482761554E-3</v>
      </c>
      <c r="X25" s="36">
        <f t="shared" si="2"/>
        <v>1.230308434407129E-3</v>
      </c>
      <c r="Y25" s="36">
        <f t="shared" si="3"/>
        <v>5.3047193261095344</v>
      </c>
      <c r="Z25" s="37">
        <f t="shared" si="4"/>
        <v>1.3713241927913013E-3</v>
      </c>
      <c r="AA25" s="38">
        <f t="shared" si="5"/>
        <v>187.74242000718181</v>
      </c>
      <c r="AB25" s="38">
        <f t="shared" si="6"/>
        <v>189.38994744237877</v>
      </c>
      <c r="AC25" s="38">
        <f t="shared" si="7"/>
        <v>191.95513695097185</v>
      </c>
      <c r="AD25" s="38">
        <f t="shared" si="8"/>
        <v>196.31922443881879</v>
      </c>
      <c r="AE25" s="38">
        <f t="shared" si="9"/>
        <v>201.2844991811005</v>
      </c>
      <c r="AF25" s="38">
        <f t="shared" si="10"/>
        <v>206.3753548660373</v>
      </c>
      <c r="AG25" s="38">
        <f t="shared" si="11"/>
        <v>211.06728506533634</v>
      </c>
      <c r="AH25" s="38">
        <f t="shared" si="12"/>
        <v>213.92608297181735</v>
      </c>
      <c r="AI25" s="39">
        <f t="shared" si="13"/>
        <v>215.80338428063615</v>
      </c>
    </row>
    <row r="26" spans="2:36" ht="15.75" x14ac:dyDescent="0.25">
      <c r="B26" s="133" t="s">
        <v>43</v>
      </c>
      <c r="C26" s="134"/>
      <c r="D26" s="13" t="s">
        <v>44</v>
      </c>
      <c r="E26" s="14" t="s">
        <v>44</v>
      </c>
      <c r="F26" s="2">
        <f>$C$50+($D$23+F23)*$C$52+$D$23*F23*$C$51</f>
        <v>1.239132208659739E-3</v>
      </c>
      <c r="T26" s="30"/>
      <c r="U26" s="33">
        <f t="shared" si="14"/>
        <v>177</v>
      </c>
      <c r="V26" s="34" t="str">
        <f t="shared" si="0"/>
        <v>25week+2day</v>
      </c>
      <c r="W26" s="35">
        <f t="shared" si="1"/>
        <v>-2.8186147874322237E-3</v>
      </c>
      <c r="X26" s="36">
        <f t="shared" si="2"/>
        <v>1.2307772066402179E-3</v>
      </c>
      <c r="Y26" s="36">
        <f t="shared" si="3"/>
        <v>5.3120520514343781</v>
      </c>
      <c r="Z26" s="37">
        <f t="shared" si="4"/>
        <v>1.3717146561538355E-3</v>
      </c>
      <c r="AA26" s="38">
        <f t="shared" si="5"/>
        <v>189.12226816574571</v>
      </c>
      <c r="AB26" s="38">
        <f t="shared" si="6"/>
        <v>190.7821417079428</v>
      </c>
      <c r="AC26" s="38">
        <f t="shared" si="7"/>
        <v>193.36655811020142</v>
      </c>
      <c r="AD26" s="38">
        <f t="shared" si="8"/>
        <v>197.76336705462958</v>
      </c>
      <c r="AE26" s="38">
        <f t="shared" si="9"/>
        <v>202.76588779594132</v>
      </c>
      <c r="AF26" s="38">
        <f t="shared" si="10"/>
        <v>207.89494973717277</v>
      </c>
      <c r="AG26" s="38">
        <f t="shared" si="11"/>
        <v>212.62210826675113</v>
      </c>
      <c r="AH26" s="38">
        <f t="shared" si="12"/>
        <v>215.50237818702806</v>
      </c>
      <c r="AI26" s="39">
        <f t="shared" si="13"/>
        <v>217.39378261709604</v>
      </c>
    </row>
    <row r="27" spans="2:36" x14ac:dyDescent="0.25">
      <c r="B27" s="119" t="s">
        <v>10</v>
      </c>
      <c r="C27" s="120"/>
      <c r="D27" s="15">
        <f>(LN(C17)-D24)/SQRT(D25)</f>
        <v>0.58351839179285281</v>
      </c>
      <c r="E27" s="16">
        <f>IF(ISBLANK(E17), " ", (LN(E17)-E24)/SQRT(E25))</f>
        <v>-0.72291579561286501</v>
      </c>
      <c r="F27" s="3">
        <f>IF(ISBLANK(E17), " ", (LN(E17)-F24)/SQRT(F25))</f>
        <v>-1.3228042683805112</v>
      </c>
      <c r="T27" s="30"/>
      <c r="U27" s="33">
        <f t="shared" si="14"/>
        <v>178</v>
      </c>
      <c r="V27" s="34" t="str">
        <f t="shared" si="0"/>
        <v>25week+3day</v>
      </c>
      <c r="W27" s="35">
        <f t="shared" si="1"/>
        <v>-2.8608997710389966E-3</v>
      </c>
      <c r="X27" s="36">
        <f t="shared" si="2"/>
        <v>1.2312426813543816E-3</v>
      </c>
      <c r="Y27" s="36">
        <f t="shared" si="3"/>
        <v>5.3193331956312813</v>
      </c>
      <c r="Z27" s="37">
        <f t="shared" si="4"/>
        <v>1.3721025224149887E-3</v>
      </c>
      <c r="AA27" s="38">
        <f t="shared" si="5"/>
        <v>190.50244402298222</v>
      </c>
      <c r="AB27" s="38">
        <f t="shared" si="6"/>
        <v>192.17466838811762</v>
      </c>
      <c r="AC27" s="38">
        <f t="shared" si="7"/>
        <v>194.77831905957535</v>
      </c>
      <c r="AD27" s="38">
        <f t="shared" si="8"/>
        <v>199.20786209898642</v>
      </c>
      <c r="AE27" s="38">
        <f t="shared" si="9"/>
        <v>204.24764335486691</v>
      </c>
      <c r="AF27" s="38">
        <f t="shared" si="10"/>
        <v>209.41492658200247</v>
      </c>
      <c r="AG27" s="38">
        <f t="shared" si="11"/>
        <v>214.177327422449</v>
      </c>
      <c r="AH27" s="38">
        <f t="shared" si="12"/>
        <v>217.0790779342712</v>
      </c>
      <c r="AI27" s="39">
        <f t="shared" si="13"/>
        <v>218.98459114248507</v>
      </c>
    </row>
    <row r="28" spans="2:36" x14ac:dyDescent="0.25">
      <c r="B28" s="119" t="s">
        <v>20</v>
      </c>
      <c r="C28" s="120"/>
      <c r="D28" s="9">
        <f>EXP($D$24+F44*SQRT($D$25))</f>
        <v>156.39778110209545</v>
      </c>
      <c r="E28" s="10">
        <f>EXP($E$24+F44*SQRT($E$25))</f>
        <v>208.58628816218632</v>
      </c>
      <c r="F28" s="1">
        <f>EXP($F$24+F44*SQRT($F$25))</f>
        <v>215.4887997003886</v>
      </c>
      <c r="T28" s="30"/>
      <c r="U28" s="33">
        <f t="shared" si="14"/>
        <v>179</v>
      </c>
      <c r="V28" s="34" t="str">
        <f t="shared" si="0"/>
        <v>25week+4day</v>
      </c>
      <c r="W28" s="35">
        <f t="shared" si="1"/>
        <v>-2.9028918743417521E-3</v>
      </c>
      <c r="X28" s="36">
        <f t="shared" si="2"/>
        <v>1.2317049320309755E-3</v>
      </c>
      <c r="Y28" s="36">
        <f t="shared" si="3"/>
        <v>5.3265639081253875</v>
      </c>
      <c r="Z28" s="37">
        <f t="shared" si="4"/>
        <v>1.3724878496723175E-3</v>
      </c>
      <c r="AA28" s="38">
        <f t="shared" si="5"/>
        <v>191.8830275256197</v>
      </c>
      <c r="AB28" s="38">
        <f t="shared" si="6"/>
        <v>193.56760813394277</v>
      </c>
      <c r="AC28" s="38">
        <f t="shared" si="7"/>
        <v>196.19050154678965</v>
      </c>
      <c r="AD28" s="38">
        <f t="shared" si="8"/>
        <v>200.65279318543321</v>
      </c>
      <c r="AE28" s="38">
        <f t="shared" si="9"/>
        <v>205.72985159450607</v>
      </c>
      <c r="AF28" s="38">
        <f t="shared" si="10"/>
        <v>210.93537331415598</v>
      </c>
      <c r="AG28" s="38">
        <f t="shared" si="11"/>
        <v>215.7330324526614</v>
      </c>
      <c r="AH28" s="38">
        <f t="shared" si="12"/>
        <v>218.65627335649083</v>
      </c>
      <c r="AI28" s="39">
        <f t="shared" si="13"/>
        <v>220.57590180270844</v>
      </c>
    </row>
    <row r="29" spans="2:36" x14ac:dyDescent="0.25">
      <c r="B29" s="119" t="s">
        <v>21</v>
      </c>
      <c r="C29" s="120"/>
      <c r="D29" s="9">
        <f>EXP($D$24+F45*SQRT($D$25))</f>
        <v>158.08968980073837</v>
      </c>
      <c r="E29" s="10">
        <f>EXP($E$24+F45*SQRT($E$25))</f>
        <v>210.8629856751096</v>
      </c>
      <c r="F29" s="1">
        <f>EXP($F$24+F45*SQRT($F$25))</f>
        <v>217.38491506374191</v>
      </c>
      <c r="T29" s="30"/>
      <c r="U29" s="33">
        <f t="shared" si="14"/>
        <v>180</v>
      </c>
      <c r="V29" s="34" t="str">
        <f t="shared" si="0"/>
        <v>25week+5day</v>
      </c>
      <c r="W29" s="35">
        <f t="shared" si="1"/>
        <v>-2.9445975876788016E-3</v>
      </c>
      <c r="X29" s="36">
        <f t="shared" si="2"/>
        <v>1.2321640301158913E-3</v>
      </c>
      <c r="Y29" s="36">
        <f t="shared" si="3"/>
        <v>5.3337453065023075</v>
      </c>
      <c r="Z29" s="37">
        <f t="shared" si="4"/>
        <v>1.3728706944409089E-3</v>
      </c>
      <c r="AA29" s="38">
        <f t="shared" si="5"/>
        <v>193.26409776541553</v>
      </c>
      <c r="AB29" s="38">
        <f t="shared" si="6"/>
        <v>194.96104073439906</v>
      </c>
      <c r="AC29" s="38">
        <f t="shared" si="7"/>
        <v>197.60318644645429</v>
      </c>
      <c r="AD29" s="38">
        <f t="shared" si="8"/>
        <v>202.09824303568607</v>
      </c>
      <c r="AE29" s="38">
        <f t="shared" si="9"/>
        <v>207.21259733836891</v>
      </c>
      <c r="AF29" s="38">
        <f t="shared" si="10"/>
        <v>212.45637691234791</v>
      </c>
      <c r="AG29" s="38">
        <f t="shared" si="11"/>
        <v>217.2893123226427</v>
      </c>
      <c r="AH29" s="38">
        <f t="shared" si="12"/>
        <v>220.23405462944456</v>
      </c>
      <c r="AI29" s="39">
        <f t="shared" si="13"/>
        <v>222.16780556847203</v>
      </c>
    </row>
    <row r="30" spans="2:36" x14ac:dyDescent="0.25">
      <c r="B30" s="119" t="s">
        <v>22</v>
      </c>
      <c r="C30" s="120"/>
      <c r="D30" s="9">
        <f t="shared" ref="D30:D36" si="15">EXP($D$24+F46*SQRT($D$25))</f>
        <v>160.73076182967816</v>
      </c>
      <c r="E30" s="10">
        <f t="shared" ref="E30:E36" si="16">EXP($E$24+F46*SQRT($E$25))</f>
        <v>214.41734704514727</v>
      </c>
      <c r="F30" s="1">
        <f t="shared" ref="F30:F36" si="17">EXP($F$24+F46*SQRT($F$25))</f>
        <v>220.33724239624738</v>
      </c>
      <c r="T30" s="30"/>
      <c r="U30" s="33">
        <f t="shared" si="14"/>
        <v>181</v>
      </c>
      <c r="V30" s="34" t="str">
        <f t="shared" si="0"/>
        <v>25week+6day</v>
      </c>
      <c r="W30" s="35">
        <f t="shared" si="1"/>
        <v>-2.98602322259401E-3</v>
      </c>
      <c r="X30" s="36">
        <f t="shared" si="2"/>
        <v>1.2326200450868447E-3</v>
      </c>
      <c r="Y30" s="36">
        <f t="shared" si="3"/>
        <v>5.3408784775606399</v>
      </c>
      <c r="Z30" s="37">
        <f t="shared" si="4"/>
        <v>1.3732511117047178E-3</v>
      </c>
      <c r="AA30" s="38">
        <f t="shared" si="5"/>
        <v>194.64573298851698</v>
      </c>
      <c r="AB30" s="38">
        <f t="shared" si="6"/>
        <v>196.35504512583893</v>
      </c>
      <c r="AC30" s="38">
        <f t="shared" si="7"/>
        <v>199.01645376962944</v>
      </c>
      <c r="AD30" s="38">
        <f t="shared" si="8"/>
        <v>203.54429348935156</v>
      </c>
      <c r="AE30" s="38">
        <f t="shared" si="9"/>
        <v>208.69596450676741</v>
      </c>
      <c r="AF30" s="38">
        <f t="shared" si="10"/>
        <v>213.97802343050438</v>
      </c>
      <c r="AG30" s="38">
        <f t="shared" si="11"/>
        <v>218.84625505299005</v>
      </c>
      <c r="AH30" s="38">
        <f t="shared" si="12"/>
        <v>221.81251097213865</v>
      </c>
      <c r="AI30" s="39">
        <f t="shared" si="13"/>
        <v>223.76039244579468</v>
      </c>
    </row>
    <row r="31" spans="2:36" x14ac:dyDescent="0.25">
      <c r="B31" s="119" t="s">
        <v>23</v>
      </c>
      <c r="C31" s="120"/>
      <c r="D31" s="9">
        <f t="shared" si="15"/>
        <v>165.24270575350224</v>
      </c>
      <c r="E31" s="10">
        <f t="shared" si="16"/>
        <v>220.49073195248175</v>
      </c>
      <c r="F31" s="1">
        <f t="shared" si="17"/>
        <v>225.36019969958181</v>
      </c>
      <c r="T31" s="30"/>
      <c r="U31" s="33">
        <f t="shared" si="14"/>
        <v>182</v>
      </c>
      <c r="V31" s="34" t="str">
        <f t="shared" si="0"/>
        <v>26week+0day</v>
      </c>
      <c r="W31" s="35">
        <f t="shared" si="1"/>
        <v>-3.0271749177148682E-3</v>
      </c>
      <c r="X31" s="36">
        <f t="shared" si="2"/>
        <v>1.2330730445180818E-3</v>
      </c>
      <c r="Y31" s="36">
        <f t="shared" si="3"/>
        <v>5.3479644783241334</v>
      </c>
      <c r="Z31" s="37">
        <f t="shared" si="4"/>
        <v>1.3736291549659796E-3</v>
      </c>
      <c r="AA31" s="38">
        <f t="shared" si="5"/>
        <v>196.02801060520221</v>
      </c>
      <c r="AB31" s="38">
        <f t="shared" si="6"/>
        <v>197.74969940179827</v>
      </c>
      <c r="AC31" s="38">
        <f t="shared" si="7"/>
        <v>200.43038267374973</v>
      </c>
      <c r="AD31" s="38">
        <f t="shared" si="8"/>
        <v>204.99102551404059</v>
      </c>
      <c r="AE31" s="38">
        <f t="shared" si="9"/>
        <v>210.18003612714611</v>
      </c>
      <c r="AF31" s="38">
        <f t="shared" si="10"/>
        <v>215.50039800831524</v>
      </c>
      <c r="AG31" s="38">
        <f t="shared" si="11"/>
        <v>220.4039477303962</v>
      </c>
      <c r="AH31" s="38">
        <f t="shared" si="12"/>
        <v>223.39173065770402</v>
      </c>
      <c r="AI31" s="39">
        <f t="shared" si="13"/>
        <v>225.35375148696281</v>
      </c>
    </row>
    <row r="32" spans="2:36" x14ac:dyDescent="0.25">
      <c r="B32" s="119" t="s">
        <v>24</v>
      </c>
      <c r="C32" s="120"/>
      <c r="D32" s="9">
        <f t="shared" si="15"/>
        <v>170.40449613300774</v>
      </c>
      <c r="E32" s="10">
        <f t="shared" si="16"/>
        <v>227.44066483207573</v>
      </c>
      <c r="F32" s="1">
        <f t="shared" si="17"/>
        <v>231.07547306901472</v>
      </c>
      <c r="T32" s="30"/>
      <c r="U32" s="33">
        <f t="shared" si="14"/>
        <v>183</v>
      </c>
      <c r="V32" s="34" t="str">
        <f t="shared" si="0"/>
        <v>26week+1day</v>
      </c>
      <c r="W32" s="35">
        <f t="shared" si="1"/>
        <v>-3.0680586444063263E-3</v>
      </c>
      <c r="X32" s="36">
        <f t="shared" si="2"/>
        <v>1.2335230941426158E-3</v>
      </c>
      <c r="Y32" s="36">
        <f t="shared" si="3"/>
        <v>5.3550043370152363</v>
      </c>
      <c r="Z32" s="37">
        <f t="shared" si="4"/>
        <v>1.3740048762927765E-3</v>
      </c>
      <c r="AA32" s="38">
        <f t="shared" si="5"/>
        <v>197.41100719995302</v>
      </c>
      <c r="AB32" s="38">
        <f t="shared" si="6"/>
        <v>199.14508082314632</v>
      </c>
      <c r="AC32" s="38">
        <f t="shared" si="7"/>
        <v>201.84505147289175</v>
      </c>
      <c r="AD32" s="38">
        <f t="shared" si="8"/>
        <v>206.43851921583547</v>
      </c>
      <c r="AE32" s="38">
        <f t="shared" si="9"/>
        <v>211.66489434477518</v>
      </c>
      <c r="AF32" s="38">
        <f t="shared" si="10"/>
        <v>217.02358488215785</v>
      </c>
      <c r="AG32" s="38">
        <f t="shared" si="11"/>
        <v>221.96247651878576</v>
      </c>
      <c r="AH32" s="38">
        <f t="shared" si="12"/>
        <v>224.97180102466066</v>
      </c>
      <c r="AI32" s="39">
        <f t="shared" si="13"/>
        <v>226.9479708018809</v>
      </c>
    </row>
    <row r="33" spans="2:35" x14ac:dyDescent="0.25">
      <c r="B33" s="119" t="s">
        <v>25</v>
      </c>
      <c r="C33" s="120"/>
      <c r="D33" s="9">
        <f t="shared" si="15"/>
        <v>175.72752860668288</v>
      </c>
      <c r="E33" s="10">
        <f t="shared" si="16"/>
        <v>234.60966164512007</v>
      </c>
      <c r="F33" s="1">
        <f t="shared" si="17"/>
        <v>236.93568928874194</v>
      </c>
      <c r="T33" s="30"/>
      <c r="U33" s="33">
        <f t="shared" si="14"/>
        <v>184</v>
      </c>
      <c r="V33" s="34" t="str">
        <f t="shared" si="0"/>
        <v>26week+2day</v>
      </c>
      <c r="W33" s="35">
        <f t="shared" si="1"/>
        <v>-3.1086802122101392E-3</v>
      </c>
      <c r="X33" s="36">
        <f t="shared" si="2"/>
        <v>1.2339702579121045E-3</v>
      </c>
      <c r="Y33" s="36">
        <f t="shared" si="3"/>
        <v>5.3619990539917017</v>
      </c>
      <c r="Z33" s="37">
        <f t="shared" si="4"/>
        <v>1.3743783263648324E-3</v>
      </c>
      <c r="AA33" s="38">
        <f t="shared" si="5"/>
        <v>198.79479854182298</v>
      </c>
      <c r="AB33" s="38">
        <f t="shared" si="6"/>
        <v>200.54126582853158</v>
      </c>
      <c r="AC33" s="38">
        <f t="shared" si="7"/>
        <v>203.26053764834305</v>
      </c>
      <c r="AD33" s="38">
        <f t="shared" si="8"/>
        <v>207.88685385006693</v>
      </c>
      <c r="AE33" s="38">
        <f t="shared" si="9"/>
        <v>213.15062043376281</v>
      </c>
      <c r="AF33" s="38">
        <f t="shared" si="10"/>
        <v>218.54766739634985</v>
      </c>
      <c r="AG33" s="38">
        <f t="shared" si="11"/>
        <v>223.52192667078867</v>
      </c>
      <c r="AH33" s="38">
        <f t="shared" si="12"/>
        <v>226.55280848852658</v>
      </c>
      <c r="AI33" s="39">
        <f t="shared" si="13"/>
        <v>228.54313756976725</v>
      </c>
    </row>
    <row r="34" spans="2:35" x14ac:dyDescent="0.25">
      <c r="B34" s="119" t="s">
        <v>26</v>
      </c>
      <c r="C34" s="120"/>
      <c r="D34" s="9">
        <f t="shared" si="15"/>
        <v>180.6604533680657</v>
      </c>
      <c r="E34" s="10">
        <f t="shared" si="16"/>
        <v>241.25499513975706</v>
      </c>
      <c r="F34" s="1">
        <f t="shared" si="17"/>
        <v>242.3370360515066</v>
      </c>
      <c r="T34" s="30"/>
      <c r="U34" s="33">
        <f t="shared" si="14"/>
        <v>185</v>
      </c>
      <c r="V34" s="34" t="str">
        <f t="shared" si="0"/>
        <v>26week+3day</v>
      </c>
      <c r="W34" s="35">
        <f t="shared" si="1"/>
        <v>-3.1490452740789432E-3</v>
      </c>
      <c r="X34" s="36">
        <f t="shared" si="2"/>
        <v>1.2344145980544661E-3</v>
      </c>
      <c r="Y34" s="36">
        <f t="shared" si="3"/>
        <v>5.3689496026478576</v>
      </c>
      <c r="Z34" s="37">
        <f t="shared" si="4"/>
        <v>1.37474955451762E-3</v>
      </c>
      <c r="AA34" s="38">
        <f t="shared" si="5"/>
        <v>200.17945959506474</v>
      </c>
      <c r="AB34" s="38">
        <f t="shared" si="6"/>
        <v>201.93833004509167</v>
      </c>
      <c r="AC34" s="38">
        <f t="shared" si="7"/>
        <v>204.67691785943816</v>
      </c>
      <c r="AD34" s="38">
        <f t="shared" si="8"/>
        <v>209.33610783236605</v>
      </c>
      <c r="AE34" s="38">
        <f t="shared" si="9"/>
        <v>214.63729480835158</v>
      </c>
      <c r="AF34" s="38">
        <f t="shared" si="10"/>
        <v>220.07272801469531</v>
      </c>
      <c r="AG34" s="38">
        <f t="shared" si="11"/>
        <v>225.08238253951635</v>
      </c>
      <c r="AH34" s="38">
        <f t="shared" si="12"/>
        <v>228.13483855373192</v>
      </c>
      <c r="AI34" s="39">
        <f t="shared" si="13"/>
        <v>230.13933805116048</v>
      </c>
    </row>
    <row r="35" spans="2:35" x14ac:dyDescent="0.25">
      <c r="B35" s="119" t="s">
        <v>27</v>
      </c>
      <c r="C35" s="120"/>
      <c r="D35" s="9">
        <f t="shared" si="15"/>
        <v>183.67859623827681</v>
      </c>
      <c r="E35" s="10">
        <f t="shared" si="16"/>
        <v>245.32165213177458</v>
      </c>
      <c r="F35" s="1">
        <f t="shared" si="17"/>
        <v>245.62824075631991</v>
      </c>
      <c r="T35" s="30"/>
      <c r="U35" s="33">
        <f t="shared" si="14"/>
        <v>186</v>
      </c>
      <c r="V35" s="34" t="str">
        <f t="shared" si="0"/>
        <v>26week+4day</v>
      </c>
      <c r="W35" s="35">
        <f t="shared" si="1"/>
        <v>-3.1891593314138959E-3</v>
      </c>
      <c r="X35" s="36">
        <f t="shared" si="2"/>
        <v>1.2348561751293345E-3</v>
      </c>
      <c r="Y35" s="36">
        <f t="shared" si="3"/>
        <v>5.3758569302820547</v>
      </c>
      <c r="Z35" s="37">
        <f t="shared" si="4"/>
        <v>1.3751186087848394E-3</v>
      </c>
      <c r="AA35" s="38">
        <f t="shared" si="5"/>
        <v>201.56506452998613</v>
      </c>
      <c r="AB35" s="38">
        <f t="shared" si="6"/>
        <v>203.33634829939311</v>
      </c>
      <c r="AC35" s="38">
        <f t="shared" si="7"/>
        <v>206.09426795462934</v>
      </c>
      <c r="AD35" s="38">
        <f t="shared" si="8"/>
        <v>210.78635874995643</v>
      </c>
      <c r="AE35" s="38">
        <f t="shared" si="9"/>
        <v>216.12499703446247</v>
      </c>
      <c r="AF35" s="38">
        <f t="shared" si="10"/>
        <v>221.59884833228597</v>
      </c>
      <c r="AG35" s="38">
        <f t="shared" si="11"/>
        <v>226.64392759059848</v>
      </c>
      <c r="AH35" s="38">
        <f t="shared" si="12"/>
        <v>229.7179758257999</v>
      </c>
      <c r="AI35" s="39">
        <f t="shared" si="13"/>
        <v>231.73665760019404</v>
      </c>
    </row>
    <row r="36" spans="2:35" ht="15.75" thickBot="1" x14ac:dyDescent="0.3">
      <c r="B36" s="121" t="s">
        <v>28</v>
      </c>
      <c r="C36" s="122"/>
      <c r="D36" s="17">
        <f t="shared" si="15"/>
        <v>185.66562835944984</v>
      </c>
      <c r="E36" s="18">
        <f t="shared" si="16"/>
        <v>247.99931229915993</v>
      </c>
      <c r="F36" s="4">
        <f t="shared" si="17"/>
        <v>247.78955717563758</v>
      </c>
      <c r="T36" s="30"/>
      <c r="U36" s="33">
        <f t="shared" si="14"/>
        <v>187</v>
      </c>
      <c r="V36" s="34" t="str">
        <f t="shared" si="0"/>
        <v>26week+5day</v>
      </c>
      <c r="W36" s="35">
        <f t="shared" si="1"/>
        <v>-3.229027738914236E-3</v>
      </c>
      <c r="X36" s="36">
        <f t="shared" si="2"/>
        <v>1.2352950480814435E-3</v>
      </c>
      <c r="Y36" s="36">
        <f t="shared" si="3"/>
        <v>5.3827219589317137</v>
      </c>
      <c r="Z36" s="37">
        <f t="shared" si="4"/>
        <v>1.3754855359393498E-3</v>
      </c>
      <c r="AA36" s="38">
        <f t="shared" si="5"/>
        <v>202.95168673399621</v>
      </c>
      <c r="AB36" s="38">
        <f t="shared" si="6"/>
        <v>204.7353946285632</v>
      </c>
      <c r="AC36" s="38">
        <f t="shared" si="7"/>
        <v>207.51266298275377</v>
      </c>
      <c r="AD36" s="38">
        <f t="shared" si="8"/>
        <v>212.23768337314857</v>
      </c>
      <c r="AE36" s="38">
        <f t="shared" si="9"/>
        <v>217.61380584144786</v>
      </c>
      <c r="AF36" s="38">
        <f t="shared" si="10"/>
        <v>223.1261090875185</v>
      </c>
      <c r="AG36" s="38">
        <f t="shared" si="11"/>
        <v>228.20664441444262</v>
      </c>
      <c r="AH36" s="38">
        <f t="shared" si="12"/>
        <v>231.30230402375489</v>
      </c>
      <c r="AI36" s="39">
        <f t="shared" si="13"/>
        <v>233.33518067710077</v>
      </c>
    </row>
    <row r="37" spans="2:35" x14ac:dyDescent="0.25">
      <c r="T37" s="30"/>
      <c r="U37" s="33">
        <f t="shared" si="14"/>
        <v>188</v>
      </c>
      <c r="V37" s="34" t="str">
        <f t="shared" si="0"/>
        <v>26week+6day</v>
      </c>
      <c r="W37" s="35">
        <f t="shared" si="1"/>
        <v>-3.2686557092467677E-3</v>
      </c>
      <c r="X37" s="36">
        <f t="shared" si="2"/>
        <v>1.2357312742920284E-3</v>
      </c>
      <c r="Y37" s="36">
        <f t="shared" si="3"/>
        <v>5.3895455861773796</v>
      </c>
      <c r="Z37" s="37">
        <f t="shared" si="4"/>
        <v>1.3758503815326025E-3</v>
      </c>
      <c r="AA37" s="38">
        <f t="shared" si="5"/>
        <v>204.33939882282158</v>
      </c>
      <c r="AB37" s="38">
        <f t="shared" si="6"/>
        <v>206.13554229159561</v>
      </c>
      <c r="AC37" s="38">
        <f t="shared" si="7"/>
        <v>208.93217720447413</v>
      </c>
      <c r="AD37" s="38">
        <f t="shared" si="8"/>
        <v>213.69015766701528</v>
      </c>
      <c r="AE37" s="38">
        <f t="shared" si="9"/>
        <v>219.10379913403014</v>
      </c>
      <c r="AF37" s="38">
        <f t="shared" si="10"/>
        <v>224.65459017430263</v>
      </c>
      <c r="AG37" s="38">
        <f t="shared" si="11"/>
        <v>229.77061473869236</v>
      </c>
      <c r="AH37" s="38">
        <f t="shared" si="12"/>
        <v>232.88790599272946</v>
      </c>
      <c r="AI37" s="39">
        <f t="shared" si="13"/>
        <v>234.93499086091978</v>
      </c>
    </row>
    <row r="38" spans="2:35" x14ac:dyDescent="0.25">
      <c r="T38" s="30"/>
      <c r="U38" s="33">
        <f t="shared" si="14"/>
        <v>189</v>
      </c>
      <c r="V38" s="34" t="str">
        <f t="shared" si="0"/>
        <v>27week+0day</v>
      </c>
      <c r="W38" s="35">
        <f t="shared" si="1"/>
        <v>-3.3080483175428506E-3</v>
      </c>
      <c r="X38" s="36">
        <f t="shared" si="2"/>
        <v>1.2361649096283289E-3</v>
      </c>
      <c r="Y38" s="36">
        <f t="shared" si="3"/>
        <v>5.3963286859170694</v>
      </c>
      <c r="Z38" s="37">
        <f t="shared" si="4"/>
        <v>1.3762131899326523E-3</v>
      </c>
      <c r="AA38" s="38">
        <f t="shared" si="5"/>
        <v>205.72827265186154</v>
      </c>
      <c r="AB38" s="38">
        <f t="shared" si="6"/>
        <v>207.53686378079419</v>
      </c>
      <c r="AC38" s="38">
        <f t="shared" si="7"/>
        <v>210.35288410386403</v>
      </c>
      <c r="AD38" s="38">
        <f t="shared" si="8"/>
        <v>215.14385680321203</v>
      </c>
      <c r="AE38" s="38">
        <f t="shared" si="9"/>
        <v>220.59505400439247</v>
      </c>
      <c r="AF38" s="38">
        <f t="shared" si="10"/>
        <v>226.18437065442768</v>
      </c>
      <c r="AG38" s="38">
        <f t="shared" si="11"/>
        <v>231.33591944084466</v>
      </c>
      <c r="AH38" s="38">
        <f t="shared" si="12"/>
        <v>234.47486371673745</v>
      </c>
      <c r="AI38" s="39">
        <f t="shared" si="13"/>
        <v>236.53617086236932</v>
      </c>
    </row>
    <row r="39" spans="2:35" x14ac:dyDescent="0.25">
      <c r="T39" s="30"/>
      <c r="U39" s="33">
        <f t="shared" si="14"/>
        <v>190</v>
      </c>
      <c r="V39" s="34" t="str">
        <f t="shared" si="0"/>
        <v>27week+1day</v>
      </c>
      <c r="W39" s="35">
        <f t="shared" si="1"/>
        <v>-3.3472105057301589E-3</v>
      </c>
      <c r="X39" s="36">
        <f t="shared" si="2"/>
        <v>1.2365960084912738E-3</v>
      </c>
      <c r="Y39" s="36">
        <f t="shared" si="3"/>
        <v>5.4030721091121618</v>
      </c>
      <c r="Z39" s="37">
        <f t="shared" si="4"/>
        <v>1.3765740043607958E-3</v>
      </c>
      <c r="AA39" s="38">
        <f t="shared" si="5"/>
        <v>207.11837932765528</v>
      </c>
      <c r="AB39" s="38">
        <f t="shared" si="6"/>
        <v>208.93943083333272</v>
      </c>
      <c r="AC39" s="38">
        <f t="shared" si="7"/>
        <v>211.77485640010883</v>
      </c>
      <c r="AD39" s="38">
        <f t="shared" si="8"/>
        <v>216.59885517191995</v>
      </c>
      <c r="AE39" s="38">
        <f t="shared" si="9"/>
        <v>222.08764674439462</v>
      </c>
      <c r="AF39" s="38">
        <f t="shared" si="10"/>
        <v>227.71552877005826</v>
      </c>
      <c r="AG39" s="38">
        <f t="shared" si="11"/>
        <v>232.90263856100373</v>
      </c>
      <c r="AH39" s="38">
        <f t="shared" si="12"/>
        <v>236.06325833158337</v>
      </c>
      <c r="AI39" s="39">
        <f t="shared" si="13"/>
        <v>238.13880253686025</v>
      </c>
    </row>
    <row r="40" spans="2:35" x14ac:dyDescent="0.25">
      <c r="T40" s="30"/>
      <c r="U40" s="33">
        <f t="shared" si="14"/>
        <v>191</v>
      </c>
      <c r="V40" s="34" t="str">
        <f t="shared" si="0"/>
        <v>27week+2day</v>
      </c>
      <c r="W40" s="35">
        <f t="shared" si="1"/>
        <v>-3.3861470867060945E-3</v>
      </c>
      <c r="X40" s="36">
        <f t="shared" si="2"/>
        <v>1.2370246238614211E-3</v>
      </c>
      <c r="Y40" s="36">
        <f t="shared" si="3"/>
        <v>5.4097766845060322</v>
      </c>
      <c r="Z40" s="37">
        <f t="shared" si="4"/>
        <v>1.3769328669268955E-3</v>
      </c>
      <c r="AA40" s="38">
        <f t="shared" si="5"/>
        <v>208.50978921944565</v>
      </c>
      <c r="AB40" s="38">
        <f t="shared" si="6"/>
        <v>210.34331444290967</v>
      </c>
      <c r="AC40" s="38">
        <f t="shared" si="7"/>
        <v>213.19816605930453</v>
      </c>
      <c r="AD40" s="38">
        <f t="shared" si="8"/>
        <v>218.05522639388906</v>
      </c>
      <c r="AE40" s="38">
        <f t="shared" si="9"/>
        <v>223.58165285789366</v>
      </c>
      <c r="AF40" s="38">
        <f t="shared" si="10"/>
        <v>229.24814195633786</v>
      </c>
      <c r="AG40" s="38">
        <f t="shared" si="11"/>
        <v>234.47085131474574</v>
      </c>
      <c r="AH40" s="38">
        <f t="shared" si="12"/>
        <v>237.65317013788601</v>
      </c>
      <c r="AI40" s="39">
        <f t="shared" si="13"/>
        <v>239.74296689762184</v>
      </c>
    </row>
    <row r="41" spans="2:35" ht="15.75" thickBot="1" x14ac:dyDescent="0.3">
      <c r="T41" s="30"/>
      <c r="U41" s="33">
        <f t="shared" si="14"/>
        <v>192</v>
      </c>
      <c r="V41" s="34" t="str">
        <f t="shared" si="0"/>
        <v>27week+3day</v>
      </c>
      <c r="W41" s="35">
        <f t="shared" si="1"/>
        <v>-3.424862748359445E-3</v>
      </c>
      <c r="X41" s="36">
        <f t="shared" si="2"/>
        <v>1.2374508073432298E-3</v>
      </c>
      <c r="Y41" s="36">
        <f t="shared" si="3"/>
        <v>5.4164432193165455</v>
      </c>
      <c r="Z41" s="37">
        <f t="shared" si="4"/>
        <v>1.3772898186634459E-3</v>
      </c>
      <c r="AA41" s="38">
        <f t="shared" si="5"/>
        <v>209.90257197080967</v>
      </c>
      <c r="AB41" s="38">
        <f t="shared" si="6"/>
        <v>211.74858487147353</v>
      </c>
      <c r="AC41" s="38">
        <f t="shared" si="7"/>
        <v>214.62288430632796</v>
      </c>
      <c r="AD41" s="38">
        <f t="shared" si="8"/>
        <v>219.51304333255536</v>
      </c>
      <c r="AE41" s="38">
        <f t="shared" si="9"/>
        <v>225.07714707314108</v>
      </c>
      <c r="AF41" s="38">
        <f t="shared" si="10"/>
        <v>230.78228685407313</v>
      </c>
      <c r="AG41" s="38">
        <f t="shared" si="11"/>
        <v>236.04063610606653</v>
      </c>
      <c r="AH41" s="38">
        <f t="shared" si="12"/>
        <v>239.244678614186</v>
      </c>
      <c r="AI41" s="39">
        <f t="shared" si="13"/>
        <v>241.34874412891628</v>
      </c>
    </row>
    <row r="42" spans="2:35" ht="15.75" customHeight="1" x14ac:dyDescent="0.25">
      <c r="B42" s="99" t="s">
        <v>45</v>
      </c>
      <c r="C42" s="100"/>
      <c r="D42" s="50"/>
      <c r="E42" s="100" t="s">
        <v>9</v>
      </c>
      <c r="F42" s="103"/>
      <c r="T42" s="30"/>
      <c r="U42" s="33">
        <f t="shared" si="14"/>
        <v>193</v>
      </c>
      <c r="V42" s="34" t="str">
        <f t="shared" si="0"/>
        <v>27week+4day</v>
      </c>
      <c r="W42" s="35">
        <f t="shared" si="1"/>
        <v>-3.463362057446562E-3</v>
      </c>
      <c r="X42" s="36">
        <f t="shared" si="2"/>
        <v>1.2378746092077282E-3</v>
      </c>
      <c r="Y42" s="36">
        <f t="shared" si="3"/>
        <v>5.4230724999035083</v>
      </c>
      <c r="Z42" s="37">
        <f t="shared" si="4"/>
        <v>1.3776448995584266E-3</v>
      </c>
      <c r="AA42" s="38">
        <f t="shared" si="5"/>
        <v>211.2967965113437</v>
      </c>
      <c r="AB42" s="38">
        <f t="shared" si="6"/>
        <v>213.1553116610018</v>
      </c>
      <c r="AC42" s="38">
        <f t="shared" si="7"/>
        <v>216.04908163676333</v>
      </c>
      <c r="AD42" s="38">
        <f t="shared" si="8"/>
        <v>220.97237810621519</v>
      </c>
      <c r="AE42" s="38">
        <f t="shared" si="9"/>
        <v>226.57420335524085</v>
      </c>
      <c r="AF42" s="38">
        <f t="shared" si="10"/>
        <v>232.31803932248192</v>
      </c>
      <c r="AG42" s="38">
        <f t="shared" si="11"/>
        <v>237.6120705403944</v>
      </c>
      <c r="AH42" s="38">
        <f t="shared" si="12"/>
        <v>240.83786243012156</v>
      </c>
      <c r="AI42" s="39">
        <f t="shared" si="13"/>
        <v>242.95621359931982</v>
      </c>
    </row>
    <row r="43" spans="2:35" ht="30.75" customHeight="1" x14ac:dyDescent="0.25">
      <c r="B43" s="101"/>
      <c r="C43" s="102"/>
      <c r="D43" s="51"/>
      <c r="E43" s="102"/>
      <c r="F43" s="104"/>
      <c r="T43" s="30"/>
      <c r="U43" s="33">
        <f t="shared" si="14"/>
        <v>194</v>
      </c>
      <c r="V43" s="34" t="str">
        <f t="shared" si="0"/>
        <v>27week+5day</v>
      </c>
      <c r="W43" s="35">
        <f t="shared" si="1"/>
        <v>-3.5016494633280299E-3</v>
      </c>
      <c r="X43" s="36">
        <f t="shared" si="2"/>
        <v>1.2382960784336472E-3</v>
      </c>
      <c r="Y43" s="36">
        <f t="shared" si="3"/>
        <v>5.4296652924120918</v>
      </c>
      <c r="Z43" s="37">
        <f t="shared" si="4"/>
        <v>1.377998148587E-3</v>
      </c>
      <c r="AA43" s="38">
        <f t="shared" si="5"/>
        <v>212.69253106838096</v>
      </c>
      <c r="AB43" s="38">
        <f t="shared" si="6"/>
        <v>214.56356364531248</v>
      </c>
      <c r="AC43" s="38">
        <f t="shared" si="7"/>
        <v>217.47682782886045</v>
      </c>
      <c r="AD43" s="38">
        <f t="shared" si="8"/>
        <v>222.433302100237</v>
      </c>
      <c r="AE43" s="38">
        <f t="shared" si="9"/>
        <v>228.07289491864458</v>
      </c>
      <c r="AF43" s="38">
        <f t="shared" si="10"/>
        <v>233.85547445197807</v>
      </c>
      <c r="AG43" s="38">
        <f t="shared" si="11"/>
        <v>239.18523143764605</v>
      </c>
      <c r="AH43" s="38">
        <f t="shared" si="12"/>
        <v>242.43279945964628</v>
      </c>
      <c r="AI43" s="39">
        <f t="shared" si="13"/>
        <v>244.56545387504687</v>
      </c>
    </row>
    <row r="44" spans="2:35" ht="15" customHeight="1" x14ac:dyDescent="0.25">
      <c r="B44" s="52" t="s">
        <v>0</v>
      </c>
      <c r="C44" s="51">
        <v>-2</v>
      </c>
      <c r="D44" s="51"/>
      <c r="E44" s="53">
        <v>3</v>
      </c>
      <c r="F44" s="54">
        <v>-1.880793571472168</v>
      </c>
      <c r="T44" s="30"/>
      <c r="U44" s="33">
        <f t="shared" si="14"/>
        <v>195</v>
      </c>
      <c r="V44" s="34" t="str">
        <f t="shared" si="0"/>
        <v>27week+6day</v>
      </c>
      <c r="W44" s="35">
        <f t="shared" si="1"/>
        <v>-3.5397293015715556E-3</v>
      </c>
      <c r="X44" s="36">
        <f t="shared" si="2"/>
        <v>1.2387152627470822E-3</v>
      </c>
      <c r="Y44" s="36">
        <f t="shared" si="3"/>
        <v>5.4362223433932222</v>
      </c>
      <c r="Z44" s="37">
        <f t="shared" si="4"/>
        <v>1.3783496037420874E-3</v>
      </c>
      <c r="AA44" s="38">
        <f t="shared" si="5"/>
        <v>214.0898431787256</v>
      </c>
      <c r="AB44" s="38">
        <f t="shared" si="6"/>
        <v>215.97340896189527</v>
      </c>
      <c r="AC44" s="38">
        <f t="shared" si="7"/>
        <v>218.90619195551483</v>
      </c>
      <c r="AD44" s="38">
        <f t="shared" si="8"/>
        <v>223.8958859792906</v>
      </c>
      <c r="AE44" s="38">
        <f t="shared" si="9"/>
        <v>229.57329423966854</v>
      </c>
      <c r="AF44" s="38">
        <f t="shared" si="10"/>
        <v>235.39466657698355</v>
      </c>
      <c r="AG44" s="38">
        <f t="shared" si="11"/>
        <v>240.76019484530477</v>
      </c>
      <c r="AH44" s="38">
        <f t="shared" si="12"/>
        <v>244.02956679427194</v>
      </c>
      <c r="AI44" s="39">
        <f t="shared" si="13"/>
        <v>246.17654273330186</v>
      </c>
    </row>
    <row r="45" spans="2:35" x14ac:dyDescent="0.25">
      <c r="B45" s="52" t="s">
        <v>1</v>
      </c>
      <c r="C45" s="51">
        <v>1</v>
      </c>
      <c r="D45" s="51"/>
      <c r="E45" s="53">
        <v>5</v>
      </c>
      <c r="F45" s="54">
        <v>-1.6448535919189453</v>
      </c>
      <c r="T45" s="30"/>
      <c r="U45" s="33">
        <f t="shared" si="14"/>
        <v>196</v>
      </c>
      <c r="V45" s="34" t="str">
        <f t="shared" si="0"/>
        <v>28week+0day</v>
      </c>
      <c r="W45" s="35">
        <f t="shared" si="1"/>
        <v>-3.5776057974265052E-3</v>
      </c>
      <c r="X45" s="36">
        <f t="shared" si="2"/>
        <v>1.239132208659739E-3</v>
      </c>
      <c r="Y45" s="36">
        <f t="shared" si="3"/>
        <v>5.4427443804018658</v>
      </c>
      <c r="Z45" s="37">
        <f t="shared" si="4"/>
        <v>1.3786993020638836E-3</v>
      </c>
      <c r="AA45" s="38">
        <f t="shared" si="5"/>
        <v>215.4887997003886</v>
      </c>
      <c r="AB45" s="38">
        <f t="shared" si="6"/>
        <v>217.38491506374191</v>
      </c>
      <c r="AC45" s="38">
        <f t="shared" si="7"/>
        <v>220.33724239624738</v>
      </c>
      <c r="AD45" s="38">
        <f t="shared" si="8"/>
        <v>225.36019969958181</v>
      </c>
      <c r="AE45" s="38">
        <f t="shared" si="9"/>
        <v>231.07547306901472</v>
      </c>
      <c r="AF45" s="38">
        <f t="shared" si="10"/>
        <v>236.93568928874194</v>
      </c>
      <c r="AG45" s="38">
        <f t="shared" si="11"/>
        <v>242.3370360515066</v>
      </c>
      <c r="AH45" s="38">
        <f t="shared" si="12"/>
        <v>245.62824075631991</v>
      </c>
      <c r="AI45" s="39">
        <f t="shared" si="13"/>
        <v>247.78955717563758</v>
      </c>
    </row>
    <row r="46" spans="2:35" x14ac:dyDescent="0.25">
      <c r="B46" s="52" t="s">
        <v>2</v>
      </c>
      <c r="C46" s="55">
        <v>-172.10612487792969</v>
      </c>
      <c r="D46" s="51"/>
      <c r="E46" s="53">
        <v>10</v>
      </c>
      <c r="F46" s="54">
        <v>-1.2815515995025635</v>
      </c>
      <c r="T46" s="30"/>
      <c r="U46" s="33">
        <f t="shared" si="14"/>
        <v>197</v>
      </c>
      <c r="V46" s="34" t="str">
        <f t="shared" si="0"/>
        <v>28week+1day</v>
      </c>
      <c r="W46" s="35">
        <f t="shared" si="1"/>
        <v>-3.61528306917529E-3</v>
      </c>
      <c r="X46" s="36">
        <f t="shared" si="2"/>
        <v>1.2395469615058281E-3</v>
      </c>
      <c r="Y46" s="36">
        <f t="shared" si="3"/>
        <v>5.4492321125741174</v>
      </c>
      <c r="Z46" s="37">
        <f t="shared" si="4"/>
        <v>1.3790472796683362E-3</v>
      </c>
      <c r="AA46" s="38">
        <f t="shared" si="5"/>
        <v>216.88946682431322</v>
      </c>
      <c r="AB46" s="38">
        <f t="shared" si="6"/>
        <v>218.7981487311684</v>
      </c>
      <c r="AC46" s="38">
        <f t="shared" si="7"/>
        <v>221.77004684917446</v>
      </c>
      <c r="AD46" s="38">
        <f t="shared" si="8"/>
        <v>226.82631252107589</v>
      </c>
      <c r="AE46" s="38">
        <f t="shared" si="9"/>
        <v>232.57950244428267</v>
      </c>
      <c r="AF46" s="38">
        <f t="shared" si="10"/>
        <v>238.47861544812591</v>
      </c>
      <c r="AG46" s="38">
        <f t="shared" si="11"/>
        <v>243.9158295981189</v>
      </c>
      <c r="AH46" s="38">
        <f t="shared" si="12"/>
        <v>247.22889691216275</v>
      </c>
      <c r="AI46" s="39">
        <f t="shared" si="13"/>
        <v>249.40457344130581</v>
      </c>
    </row>
    <row r="47" spans="2:35" x14ac:dyDescent="0.25">
      <c r="B47" s="52" t="s">
        <v>3</v>
      </c>
      <c r="C47" s="55">
        <v>2.9830392450094223E-2</v>
      </c>
      <c r="D47" s="51"/>
      <c r="E47" s="53">
        <v>25</v>
      </c>
      <c r="F47" s="54">
        <v>-0.67448973655700684</v>
      </c>
      <c r="T47" s="30"/>
      <c r="U47" s="33">
        <f t="shared" si="14"/>
        <v>198</v>
      </c>
      <c r="V47" s="34" t="str">
        <f t="shared" si="0"/>
        <v>28week+2day</v>
      </c>
      <c r="W47" s="35">
        <f t="shared" si="1"/>
        <v>-3.6527651313665865E-3</v>
      </c>
      <c r="X47" s="36">
        <f t="shared" si="2"/>
        <v>1.2399595654776544E-3</v>
      </c>
      <c r="Y47" s="36">
        <f t="shared" si="3"/>
        <v>5.4556862311839298</v>
      </c>
      <c r="Z47" s="37">
        <f t="shared" si="4"/>
        <v>1.3793935717746476E-3</v>
      </c>
      <c r="AA47" s="38">
        <f t="shared" si="5"/>
        <v>218.29191008607347</v>
      </c>
      <c r="AB47" s="38">
        <f t="shared" si="6"/>
        <v>220.2131760836084</v>
      </c>
      <c r="AC47" s="38">
        <f t="shared" si="7"/>
        <v>223.20467234295219</v>
      </c>
      <c r="AD47" s="38">
        <f t="shared" si="8"/>
        <v>228.29429301969449</v>
      </c>
      <c r="AE47" s="38">
        <f t="shared" si="9"/>
        <v>234.08545270245517</v>
      </c>
      <c r="AF47" s="38">
        <f t="shared" si="10"/>
        <v>240.02351719841823</v>
      </c>
      <c r="AG47" s="38">
        <f t="shared" si="11"/>
        <v>245.49664929379148</v>
      </c>
      <c r="AH47" s="38">
        <f t="shared" si="12"/>
        <v>248.83161008544266</v>
      </c>
      <c r="AI47" s="39">
        <f t="shared" si="13"/>
        <v>251.02166702058301</v>
      </c>
    </row>
    <row r="48" spans="2:35" x14ac:dyDescent="0.25">
      <c r="B48" s="52" t="s">
        <v>4</v>
      </c>
      <c r="C48" s="55">
        <v>4.8113574981689453</v>
      </c>
      <c r="D48" s="51"/>
      <c r="E48" s="53">
        <v>50</v>
      </c>
      <c r="F48" s="56">
        <v>0</v>
      </c>
      <c r="T48" s="30"/>
      <c r="U48" s="33">
        <f t="shared" si="14"/>
        <v>199</v>
      </c>
      <c r="V48" s="34" t="str">
        <f t="shared" si="0"/>
        <v>28week+3day</v>
      </c>
      <c r="W48" s="35">
        <f t="shared" si="1"/>
        <v>-3.6900558979350946E-3</v>
      </c>
      <c r="X48" s="36">
        <f t="shared" si="2"/>
        <v>1.2403700636599605E-3</v>
      </c>
      <c r="Y48" s="36">
        <f t="shared" si="3"/>
        <v>5.4621074101803169</v>
      </c>
      <c r="Z48" s="37">
        <f t="shared" si="4"/>
        <v>1.3797382127318173E-3</v>
      </c>
      <c r="AA48" s="38">
        <f t="shared" si="5"/>
        <v>219.69619437753613</v>
      </c>
      <c r="AB48" s="38">
        <f t="shared" si="6"/>
        <v>221.63006259137256</v>
      </c>
      <c r="AC48" s="38">
        <f t="shared" si="7"/>
        <v>224.64118524868465</v>
      </c>
      <c r="AD48" s="38">
        <f t="shared" si="8"/>
        <v>229.76420909947913</v>
      </c>
      <c r="AE48" s="38">
        <f t="shared" si="9"/>
        <v>235.5933934923487</v>
      </c>
      <c r="AF48" s="38">
        <f t="shared" si="10"/>
        <v>241.57046597805595</v>
      </c>
      <c r="AG48" s="38">
        <f t="shared" si="11"/>
        <v>247.07956822697386</v>
      </c>
      <c r="AH48" s="38">
        <f t="shared" si="12"/>
        <v>250.43645437025327</v>
      </c>
      <c r="AI48" s="39">
        <f t="shared" si="13"/>
        <v>252.64091266806187</v>
      </c>
    </row>
    <row r="49" spans="2:35" x14ac:dyDescent="0.25">
      <c r="B49" s="52" t="s">
        <v>5</v>
      </c>
      <c r="C49" s="55">
        <v>-172.05134582519531</v>
      </c>
      <c r="D49" s="51"/>
      <c r="E49" s="53">
        <v>75</v>
      </c>
      <c r="F49" s="54">
        <v>0.67448973655700684</v>
      </c>
      <c r="T49" s="30"/>
      <c r="U49" s="33">
        <f t="shared" si="14"/>
        <v>200</v>
      </c>
      <c r="V49" s="34" t="str">
        <f t="shared" si="0"/>
        <v>28week+4day</v>
      </c>
      <c r="W49" s="35">
        <f t="shared" si="1"/>
        <v>-3.7271591852123856E-3</v>
      </c>
      <c r="X49" s="36">
        <f t="shared" si="2"/>
        <v>1.2407784980630705E-3</v>
      </c>
      <c r="Y49" s="36">
        <f t="shared" si="3"/>
        <v>5.4684963067057906</v>
      </c>
      <c r="Z49" s="37">
        <f t="shared" si="4"/>
        <v>1.3800812360442844E-3</v>
      </c>
      <c r="AA49" s="38">
        <f t="shared" si="5"/>
        <v>221.1023839584748</v>
      </c>
      <c r="AB49" s="38">
        <f t="shared" si="6"/>
        <v>223.04887308735735</v>
      </c>
      <c r="AC49" s="38">
        <f t="shared" si="7"/>
        <v>226.07965129178129</v>
      </c>
      <c r="AD49" s="38">
        <f t="shared" si="8"/>
        <v>231.23612800470062</v>
      </c>
      <c r="AE49" s="38">
        <f t="shared" si="9"/>
        <v>237.10339378701218</v>
      </c>
      <c r="AF49" s="38">
        <f t="shared" si="10"/>
        <v>243.11953253332524</v>
      </c>
      <c r="AG49" s="38">
        <f t="shared" si="11"/>
        <v>248.66465877887998</v>
      </c>
      <c r="AH49" s="38">
        <f t="shared" si="12"/>
        <v>252.04350314426881</v>
      </c>
      <c r="AI49" s="39">
        <f t="shared" si="13"/>
        <v>254.26238441588791</v>
      </c>
    </row>
    <row r="50" spans="2:35" ht="15" customHeight="1" x14ac:dyDescent="0.25">
      <c r="B50" s="52" t="s">
        <v>6</v>
      </c>
      <c r="C50" s="55">
        <v>1.179200247861445E-3</v>
      </c>
      <c r="D50" s="51"/>
      <c r="E50" s="53">
        <v>90</v>
      </c>
      <c r="F50" s="54">
        <v>1.2815515995025635</v>
      </c>
      <c r="T50" s="30"/>
      <c r="U50" s="33">
        <f t="shared" si="14"/>
        <v>201</v>
      </c>
      <c r="V50" s="34" t="str">
        <f t="shared" si="0"/>
        <v>28week+5day</v>
      </c>
      <c r="W50" s="35">
        <f t="shared" si="1"/>
        <v>-3.7640787148331576E-3</v>
      </c>
      <c r="X50" s="36">
        <f t="shared" si="2"/>
        <v>1.2411849096548805E-3</v>
      </c>
      <c r="Y50" s="36">
        <f t="shared" si="3"/>
        <v>5.4748535615968059</v>
      </c>
      <c r="Z50" s="37">
        <f t="shared" si="4"/>
        <v>1.3804226743966896E-3</v>
      </c>
      <c r="AA50" s="38">
        <f t="shared" si="5"/>
        <v>222.51054246812797</v>
      </c>
      <c r="AB50" s="38">
        <f t="shared" si="6"/>
        <v>224.46967177869939</v>
      </c>
      <c r="AC50" s="38">
        <f t="shared" si="7"/>
        <v>227.52013556376056</v>
      </c>
      <c r="AD50" s="38">
        <f t="shared" si="8"/>
        <v>232.71011633191708</v>
      </c>
      <c r="AE50" s="38">
        <f t="shared" si="9"/>
        <v>238.61552189607065</v>
      </c>
      <c r="AF50" s="38">
        <f t="shared" si="10"/>
        <v>244.67078693099771</v>
      </c>
      <c r="AG50" s="38">
        <f t="shared" si="11"/>
        <v>250.25199263639666</v>
      </c>
      <c r="AH50" s="38">
        <f t="shared" si="12"/>
        <v>253.6528290818178</v>
      </c>
      <c r="AI50" s="39">
        <f t="shared" si="13"/>
        <v>255.88615558694164</v>
      </c>
    </row>
    <row r="51" spans="2:35" ht="15" customHeight="1" x14ac:dyDescent="0.25">
      <c r="B51" s="52" t="s">
        <v>7</v>
      </c>
      <c r="C51" s="55">
        <v>9.9941171705722809E-2</v>
      </c>
      <c r="D51" s="51"/>
      <c r="E51" s="53">
        <v>95</v>
      </c>
      <c r="F51" s="54">
        <v>1.6448535919189453</v>
      </c>
      <c r="T51" s="30"/>
      <c r="U51" s="33">
        <f t="shared" si="14"/>
        <v>202</v>
      </c>
      <c r="V51" s="34" t="str">
        <f t="shared" si="0"/>
        <v>28week+6day</v>
      </c>
      <c r="W51" s="35">
        <f t="shared" si="1"/>
        <v>-3.8008181165410308E-3</v>
      </c>
      <c r="X51" s="36">
        <f t="shared" si="2"/>
        <v>1.2415893383917473E-3</v>
      </c>
      <c r="Y51" s="36">
        <f t="shared" si="3"/>
        <v>5.4811797998668883</v>
      </c>
      <c r="Z51" s="37">
        <f t="shared" si="4"/>
        <v>1.3807625596777941E-3</v>
      </c>
      <c r="AA51" s="38">
        <f t="shared" si="5"/>
        <v>223.92073293668909</v>
      </c>
      <c r="AB51" s="38">
        <f t="shared" si="6"/>
        <v>225.89252225836012</v>
      </c>
      <c r="AC51" s="38">
        <f t="shared" si="7"/>
        <v>228.96270253398242</v>
      </c>
      <c r="AD51" s="38">
        <f t="shared" si="8"/>
        <v>234.18624004195624</v>
      </c>
      <c r="AE51" s="38">
        <f t="shared" si="9"/>
        <v>240.12984547799525</v>
      </c>
      <c r="AF51" s="38">
        <f t="shared" si="10"/>
        <v>246.2242985708948</v>
      </c>
      <c r="AG51" s="38">
        <f t="shared" si="11"/>
        <v>251.8416408049153</v>
      </c>
      <c r="AH51" s="38">
        <f t="shared" si="12"/>
        <v>255.26450416687854</v>
      </c>
      <c r="AI51" s="39">
        <f t="shared" si="13"/>
        <v>257.51229880794114</v>
      </c>
    </row>
    <row r="52" spans="2:35" x14ac:dyDescent="0.25">
      <c r="B52" s="52" t="s">
        <v>8</v>
      </c>
      <c r="C52" s="55">
        <v>-1.0818196460604668E-2</v>
      </c>
      <c r="D52" s="51"/>
      <c r="E52" s="53">
        <v>97</v>
      </c>
      <c r="F52" s="54">
        <v>1.880793571472168</v>
      </c>
      <c r="T52" s="30"/>
      <c r="U52" s="33">
        <f t="shared" si="14"/>
        <v>203</v>
      </c>
      <c r="V52" s="34" t="str">
        <f t="shared" si="0"/>
        <v>29week+0day</v>
      </c>
      <c r="W52" s="35">
        <f t="shared" si="1"/>
        <v>-3.8373809308978246E-3</v>
      </c>
      <c r="X52" s="36">
        <f t="shared" si="2"/>
        <v>1.2419918232483105E-3</v>
      </c>
      <c r="Y52" s="36">
        <f t="shared" si="3"/>
        <v>5.4874756311731527</v>
      </c>
      <c r="Z52" s="37">
        <f t="shared" si="4"/>
        <v>1.3811009230035934E-3</v>
      </c>
      <c r="AA52" s="38">
        <f t="shared" si="5"/>
        <v>225.33301779672212</v>
      </c>
      <c r="AB52" s="38">
        <f t="shared" si="6"/>
        <v>227.3174875166365</v>
      </c>
      <c r="AC52" s="38">
        <f t="shared" si="7"/>
        <v>230.40741606130717</v>
      </c>
      <c r="AD52" s="38">
        <f t="shared" si="8"/>
        <v>235.66456447182622</v>
      </c>
      <c r="AE52" s="38">
        <f t="shared" si="9"/>
        <v>241.64643155229763</v>
      </c>
      <c r="AF52" s="38">
        <f t="shared" si="10"/>
        <v>247.78013619837259</v>
      </c>
      <c r="AG52" s="38">
        <f t="shared" si="11"/>
        <v>253.43367362108677</v>
      </c>
      <c r="AH52" s="38">
        <f t="shared" si="12"/>
        <v>256.878599705998</v>
      </c>
      <c r="AI52" s="39">
        <f t="shared" si="13"/>
        <v>259.14088602246864</v>
      </c>
    </row>
    <row r="53" spans="2:35" ht="15.75" thickBot="1" x14ac:dyDescent="0.3">
      <c r="B53" s="57" t="str">
        <f>"var(e)"</f>
        <v>var(e)</v>
      </c>
      <c r="C53" s="58">
        <v>8.5909635527059436E-4</v>
      </c>
      <c r="D53" s="59"/>
      <c r="E53" s="59"/>
      <c r="F53" s="60"/>
      <c r="T53" s="30"/>
      <c r="U53" s="33">
        <f t="shared" si="14"/>
        <v>204</v>
      </c>
      <c r="V53" s="34" t="str">
        <f t="shared" si="0"/>
        <v>29week+1day</v>
      </c>
      <c r="W53" s="35">
        <f t="shared" si="1"/>
        <v>-3.8737706119001004E-3</v>
      </c>
      <c r="X53" s="36">
        <f t="shared" si="2"/>
        <v>1.2423924022462965E-3</v>
      </c>
      <c r="Y53" s="36">
        <f t="shared" si="3"/>
        <v>5.4937416502668537</v>
      </c>
      <c r="Z53" s="37">
        <f t="shared" si="4"/>
        <v>1.3814377947396522E-3</v>
      </c>
      <c r="AA53" s="38">
        <f t="shared" si="5"/>
        <v>226.74745889449503</v>
      </c>
      <c r="AB53" s="38">
        <f t="shared" si="6"/>
        <v>228.74462995258992</v>
      </c>
      <c r="AC53" s="38">
        <f t="shared" si="7"/>
        <v>231.85433940566958</v>
      </c>
      <c r="AD53" s="38">
        <f t="shared" si="8"/>
        <v>237.1451543465399</v>
      </c>
      <c r="AE53" s="38">
        <f t="shared" si="9"/>
        <v>243.16534651163818</v>
      </c>
      <c r="AF53" s="38">
        <f t="shared" si="10"/>
        <v>249.33836791672061</v>
      </c>
      <c r="AG53" s="38">
        <f t="shared" si="11"/>
        <v>255.02816076548774</v>
      </c>
      <c r="AH53" s="38">
        <f t="shared" si="12"/>
        <v>258.49518634111911</v>
      </c>
      <c r="AI53" s="39">
        <f t="shared" si="13"/>
        <v>260.77198850390562</v>
      </c>
    </row>
    <row r="54" spans="2:35" x14ac:dyDescent="0.25">
      <c r="T54" s="30"/>
      <c r="U54" s="33">
        <f t="shared" si="14"/>
        <v>205</v>
      </c>
      <c r="V54" s="34" t="str">
        <f t="shared" si="0"/>
        <v>29week+2day</v>
      </c>
      <c r="W54" s="35">
        <f t="shared" si="1"/>
        <v>-3.9099905295065848E-3</v>
      </c>
      <c r="X54" s="36">
        <f t="shared" si="2"/>
        <v>1.2427911124823392E-3</v>
      </c>
      <c r="Y54" s="36">
        <f t="shared" si="3"/>
        <v>5.4999784374285854</v>
      </c>
      <c r="Z54" s="37">
        <f t="shared" si="4"/>
        <v>1.3817732045226872E-3</v>
      </c>
      <c r="AA54" s="38">
        <f t="shared" si="5"/>
        <v>228.1641175012256</v>
      </c>
      <c r="AB54" s="38">
        <f t="shared" si="6"/>
        <v>230.17401138538341</v>
      </c>
      <c r="AC54" s="38">
        <f t="shared" si="7"/>
        <v>233.30353523956461</v>
      </c>
      <c r="AD54" s="38">
        <f t="shared" si="8"/>
        <v>238.62807379084654</v>
      </c>
      <c r="AE54" s="38">
        <f t="shared" si="9"/>
        <v>244.68665613384005</v>
      </c>
      <c r="AF54" s="38">
        <f t="shared" si="10"/>
        <v>250.89906119946508</v>
      </c>
      <c r="AG54" s="38">
        <f t="shared" si="11"/>
        <v>256.62517127518777</v>
      </c>
      <c r="AH54" s="38">
        <f t="shared" si="12"/>
        <v>260.1143340623122</v>
      </c>
      <c r="AI54" s="39">
        <f t="shared" si="13"/>
        <v>262.40567686826773</v>
      </c>
    </row>
    <row r="55" spans="2:35" x14ac:dyDescent="0.25">
      <c r="T55" s="30"/>
      <c r="U55" s="33">
        <f t="shared" si="14"/>
        <v>206</v>
      </c>
      <c r="V55" s="34" t="str">
        <f t="shared" si="0"/>
        <v>29week+3day</v>
      </c>
      <c r="W55" s="35">
        <f t="shared" si="1"/>
        <v>-3.9460439720799068E-3</v>
      </c>
      <c r="X55" s="36">
        <f t="shared" si="2"/>
        <v>1.24318799015486E-3</v>
      </c>
      <c r="Y55" s="36">
        <f t="shared" si="3"/>
        <v>5.5061865588887304</v>
      </c>
      <c r="Z55" s="37">
        <f t="shared" si="4"/>
        <v>1.3821071812814385E-3</v>
      </c>
      <c r="AA55" s="38">
        <f t="shared" si="5"/>
        <v>229.58305432423055</v>
      </c>
      <c r="AB55" s="38">
        <f t="shared" si="6"/>
        <v>231.60569306552571</v>
      </c>
      <c r="AC55" s="38">
        <f t="shared" si="7"/>
        <v>234.75506565943419</v>
      </c>
      <c r="AD55" s="38">
        <f t="shared" si="8"/>
        <v>240.11338634086678</v>
      </c>
      <c r="AE55" s="38">
        <f t="shared" si="9"/>
        <v>246.21042559380354</v>
      </c>
      <c r="AF55" s="38">
        <f t="shared" si="10"/>
        <v>252.46228290256948</v>
      </c>
      <c r="AG55" s="38">
        <f t="shared" si="11"/>
        <v>258.22477355621538</v>
      </c>
      <c r="AH55" s="38">
        <f t="shared" si="12"/>
        <v>261.7361122203996</v>
      </c>
      <c r="AI55" s="39">
        <f t="shared" si="13"/>
        <v>264.04202108693693</v>
      </c>
    </row>
    <row r="56" spans="2:35" x14ac:dyDescent="0.25">
      <c r="T56" s="30"/>
      <c r="U56" s="33">
        <f t="shared" si="14"/>
        <v>207</v>
      </c>
      <c r="V56" s="34" t="str">
        <f t="shared" si="0"/>
        <v>29week+4day</v>
      </c>
      <c r="W56" s="35">
        <f t="shared" si="1"/>
        <v>-3.9819341487459751E-3</v>
      </c>
      <c r="X56" s="36">
        <f t="shared" si="2"/>
        <v>1.2435830705900396E-3</v>
      </c>
      <c r="Y56" s="36">
        <f t="shared" si="3"/>
        <v>5.5123665672337285</v>
      </c>
      <c r="Z56" s="37">
        <f t="shared" si="4"/>
        <v>1.3824397532568385E-3</v>
      </c>
      <c r="AA56" s="38">
        <f t="shared" si="5"/>
        <v>231.004329517976</v>
      </c>
      <c r="AB56" s="38">
        <f t="shared" si="6"/>
        <v>233.03973568601378</v>
      </c>
      <c r="AC56" s="38">
        <f t="shared" si="7"/>
        <v>236.20899219695465</v>
      </c>
      <c r="AD56" s="38">
        <f t="shared" si="8"/>
        <v>241.6011549556242</v>
      </c>
      <c r="AE56" s="38">
        <f t="shared" si="9"/>
        <v>247.73671947531554</v>
      </c>
      <c r="AF56" s="38">
        <f t="shared" si="10"/>
        <v>254.02809927652825</v>
      </c>
      <c r="AG56" s="38">
        <f t="shared" si="11"/>
        <v>259.82703539591347</v>
      </c>
      <c r="AH56" s="38">
        <f t="shared" si="12"/>
        <v>263.36058953947145</v>
      </c>
      <c r="AI56" s="39">
        <f t="shared" si="13"/>
        <v>265.68109049928137</v>
      </c>
    </row>
    <row r="57" spans="2:35" x14ac:dyDescent="0.25">
      <c r="T57" s="30"/>
      <c r="U57" s="33">
        <f t="shared" si="14"/>
        <v>208</v>
      </c>
      <c r="V57" s="34" t="str">
        <f t="shared" si="0"/>
        <v>29week+5day</v>
      </c>
      <c r="W57" s="35">
        <f t="shared" si="1"/>
        <v>-4.0176641916741355E-3</v>
      </c>
      <c r="X57" s="36">
        <f t="shared" si="2"/>
        <v>1.2439763882669177E-3</v>
      </c>
      <c r="Y57" s="36">
        <f t="shared" si="3"/>
        <v>5.5185190017986976</v>
      </c>
      <c r="Z57" s="37">
        <f t="shared" si="4"/>
        <v>1.3827709480215204E-3</v>
      </c>
      <c r="AA57" s="38">
        <f t="shared" si="5"/>
        <v>232.42800269502069</v>
      </c>
      <c r="AB57" s="38">
        <f t="shared" si="6"/>
        <v>234.47619939336798</v>
      </c>
      <c r="AC57" s="38">
        <f t="shared" si="7"/>
        <v>237.66537583021392</v>
      </c>
      <c r="AD57" s="38">
        <f t="shared" si="8"/>
        <v>243.09144202846505</v>
      </c>
      <c r="AE57" s="38">
        <f t="shared" si="9"/>
        <v>249.26560178274568</v>
      </c>
      <c r="AF57" s="38">
        <f t="shared" si="10"/>
        <v>255.59657597834632</v>
      </c>
      <c r="AG57" s="38">
        <f t="shared" si="11"/>
        <v>261.43202397517871</v>
      </c>
      <c r="AH57" s="38">
        <f t="shared" si="12"/>
        <v>264.98783412928242</v>
      </c>
      <c r="AI57" s="39">
        <f t="shared" si="13"/>
        <v>267.32295382515639</v>
      </c>
    </row>
    <row r="58" spans="2:35" x14ac:dyDescent="0.25">
      <c r="T58" s="30"/>
      <c r="U58" s="33">
        <f t="shared" si="14"/>
        <v>209</v>
      </c>
      <c r="V58" s="34" t="str">
        <f t="shared" si="0"/>
        <v>29week+6day</v>
      </c>
      <c r="W58" s="35">
        <f t="shared" si="1"/>
        <v>-4.0532371582811515E-3</v>
      </c>
      <c r="X58" s="36">
        <f t="shared" si="2"/>
        <v>1.244367976841655E-3</v>
      </c>
      <c r="Y58" s="36">
        <f t="shared" si="3"/>
        <v>5.5246443890469452</v>
      </c>
      <c r="Z58" s="37">
        <f t="shared" si="4"/>
        <v>1.3831007924986875E-3</v>
      </c>
      <c r="AA58" s="38">
        <f t="shared" si="5"/>
        <v>233.8541329368519</v>
      </c>
      <c r="AB58" s="38">
        <f t="shared" si="6"/>
        <v>235.9151437985586</v>
      </c>
      <c r="AC58" s="38">
        <f t="shared" si="7"/>
        <v>239.12427699478081</v>
      </c>
      <c r="AD58" s="38">
        <f t="shared" si="8"/>
        <v>244.58430939836754</v>
      </c>
      <c r="AE58" s="38">
        <f t="shared" si="9"/>
        <v>250.79713595262876</v>
      </c>
      <c r="AF58" s="38">
        <f t="shared" si="10"/>
        <v>257.16777808340134</v>
      </c>
      <c r="AG58" s="38">
        <f t="shared" si="11"/>
        <v>263.03980588058073</v>
      </c>
      <c r="AH58" s="38">
        <f t="shared" si="12"/>
        <v>266.61791349752963</v>
      </c>
      <c r="AI58" s="39">
        <f t="shared" si="13"/>
        <v>268.96767917728511</v>
      </c>
    </row>
    <row r="59" spans="2:35" x14ac:dyDescent="0.25">
      <c r="T59" s="30"/>
      <c r="U59" s="33">
        <f t="shared" si="14"/>
        <v>210</v>
      </c>
      <c r="V59" s="34" t="str">
        <f t="shared" si="0"/>
        <v>30week+0day</v>
      </c>
      <c r="W59" s="35">
        <f t="shared" si="1"/>
        <v>-4.0886560333618926E-3</v>
      </c>
      <c r="X59" s="36">
        <f t="shared" si="2"/>
        <v>1.2447578691709871E-3</v>
      </c>
      <c r="Y59" s="36">
        <f t="shared" si="3"/>
        <v>5.5307432429368557</v>
      </c>
      <c r="Z59" s="37">
        <f t="shared" si="4"/>
        <v>1.3834293129803567E-3</v>
      </c>
      <c r="AA59" s="38">
        <f t="shared" si="5"/>
        <v>235.28277880460644</v>
      </c>
      <c r="AB59" s="38">
        <f t="shared" si="6"/>
        <v>237.35662798781661</v>
      </c>
      <c r="AC59" s="38">
        <f t="shared" si="7"/>
        <v>240.5857555946555</v>
      </c>
      <c r="AD59" s="38">
        <f t="shared" si="8"/>
        <v>246.07981836113251</v>
      </c>
      <c r="AE59" s="38">
        <f t="shared" si="9"/>
        <v>252.33138486512624</v>
      </c>
      <c r="AF59" s="38">
        <f t="shared" si="10"/>
        <v>258.74177009718204</v>
      </c>
      <c r="AG59" s="38">
        <f t="shared" si="11"/>
        <v>264.65044711635824</v>
      </c>
      <c r="AH59" s="38">
        <f t="shared" si="12"/>
        <v>268.2508945620034</v>
      </c>
      <c r="AI59" s="39">
        <f t="shared" si="13"/>
        <v>270.61533407351055</v>
      </c>
    </row>
    <row r="60" spans="2:35" x14ac:dyDescent="0.25">
      <c r="T60" s="30"/>
      <c r="U60" s="33">
        <f t="shared" si="14"/>
        <v>211</v>
      </c>
      <c r="V60" s="34" t="str">
        <f t="shared" si="0"/>
        <v>30week+1day</v>
      </c>
      <c r="W60" s="35">
        <f t="shared" si="1"/>
        <v>-4.1239237311494984E-3</v>
      </c>
      <c r="X60" s="36">
        <f t="shared" si="2"/>
        <v>1.2451460973349037E-3</v>
      </c>
      <c r="Y60" s="36">
        <f t="shared" si="3"/>
        <v>5.5368160652766329</v>
      </c>
      <c r="Z60" s="37">
        <f t="shared" si="4"/>
        <v>1.3837565351450158E-3</v>
      </c>
      <c r="AA60" s="38">
        <f t="shared" si="5"/>
        <v>236.71399834967494</v>
      </c>
      <c r="AB60" s="38">
        <f t="shared" si="6"/>
        <v>238.80071053332861</v>
      </c>
      <c r="AC60" s="38">
        <f t="shared" si="7"/>
        <v>242.04987101310283</v>
      </c>
      <c r="AD60" s="38">
        <f t="shared" si="8"/>
        <v>247.57802968045138</v>
      </c>
      <c r="AE60" s="38">
        <f t="shared" si="9"/>
        <v>253.86841085536312</v>
      </c>
      <c r="AF60" s="38">
        <f t="shared" si="10"/>
        <v>260.31861596690106</v>
      </c>
      <c r="AG60" s="38">
        <f t="shared" si="11"/>
        <v>266.26401311628314</v>
      </c>
      <c r="AH60" s="38">
        <f t="shared" si="12"/>
        <v>269.88684366260503</v>
      </c>
      <c r="AI60" s="39">
        <f t="shared" si="13"/>
        <v>272.26598544891658</v>
      </c>
    </row>
    <row r="61" spans="2:35" x14ac:dyDescent="0.25">
      <c r="T61" s="30"/>
      <c r="U61" s="33">
        <f t="shared" si="14"/>
        <v>212</v>
      </c>
      <c r="V61" s="34" t="str">
        <f t="shared" si="0"/>
        <v>30week+2day</v>
      </c>
      <c r="W61" s="35">
        <f t="shared" si="1"/>
        <v>-4.1590430973076839E-3</v>
      </c>
      <c r="X61" s="36">
        <f t="shared" si="2"/>
        <v>1.2455326926585795E-3</v>
      </c>
      <c r="Y61" s="36">
        <f t="shared" si="3"/>
        <v>5.5428633460673629</v>
      </c>
      <c r="Z61" s="37">
        <f t="shared" si="4"/>
        <v>1.3840824840747046E-3</v>
      </c>
      <c r="AA61" s="38">
        <f t="shared" si="5"/>
        <v>238.14784912418742</v>
      </c>
      <c r="AB61" s="38">
        <f t="shared" si="6"/>
        <v>240.24744950380909</v>
      </c>
      <c r="AC61" s="38">
        <f t="shared" si="7"/>
        <v>243.51668212336349</v>
      </c>
      <c r="AD61" s="38">
        <f t="shared" si="8"/>
        <v>249.07900359885176</v>
      </c>
      <c r="AE61" s="38">
        <f t="shared" si="9"/>
        <v>255.4082757246394</v>
      </c>
      <c r="AF61" s="38">
        <f t="shared" si="10"/>
        <v>261.89837909297847</v>
      </c>
      <c r="AG61" s="38">
        <f t="shared" si="11"/>
        <v>267.88056875539536</v>
      </c>
      <c r="AH61" s="38">
        <f t="shared" si="12"/>
        <v>271.52582657323552</v>
      </c>
      <c r="AI61" s="39">
        <f t="shared" si="13"/>
        <v>273.91969966781454</v>
      </c>
    </row>
    <row r="62" spans="2:35" x14ac:dyDescent="0.25">
      <c r="T62" s="30"/>
      <c r="U62" s="33">
        <f t="shared" si="14"/>
        <v>213</v>
      </c>
      <c r="V62" s="34" t="str">
        <f t="shared" si="0"/>
        <v>30week+3day</v>
      </c>
      <c r="W62" s="35">
        <f t="shared" si="1"/>
        <v>-4.194016910857727E-3</v>
      </c>
      <c r="X62" s="36">
        <f t="shared" si="2"/>
        <v>1.2459176857335873E-3</v>
      </c>
      <c r="Y62" s="36">
        <f t="shared" si="3"/>
        <v>5.5488855638348236</v>
      </c>
      <c r="Z62" s="37">
        <f t="shared" si="4"/>
        <v>1.3844071842715419E-3</v>
      </c>
      <c r="AA62" s="38">
        <f t="shared" si="5"/>
        <v>239.58438819137484</v>
      </c>
      <c r="AB62" s="38">
        <f t="shared" si="6"/>
        <v>241.69690247495123</v>
      </c>
      <c r="AC62" s="38">
        <f t="shared" si="7"/>
        <v>244.98624729923901</v>
      </c>
      <c r="AD62" s="38">
        <f t="shared" si="8"/>
        <v>250.58279984851436</v>
      </c>
      <c r="AE62" s="38">
        <f t="shared" si="9"/>
        <v>256.95104075151022</v>
      </c>
      <c r="AF62" s="38">
        <f t="shared" si="10"/>
        <v>263.48112234039161</v>
      </c>
      <c r="AG62" s="38">
        <f t="shared" si="11"/>
        <v>269.50017836160129</v>
      </c>
      <c r="AH62" s="38">
        <f t="shared" si="12"/>
        <v>273.1679085135433</v>
      </c>
      <c r="AI62" s="39">
        <f t="shared" si="13"/>
        <v>275.5765425355923</v>
      </c>
    </row>
    <row r="63" spans="2:35" x14ac:dyDescent="0.25">
      <c r="T63" s="30"/>
      <c r="U63" s="33">
        <f t="shared" si="14"/>
        <v>214</v>
      </c>
      <c r="V63" s="34" t="str">
        <f t="shared" si="0"/>
        <v>30week+4day</v>
      </c>
      <c r="W63" s="35">
        <f t="shared" si="1"/>
        <v>-4.2288478860425683E-3</v>
      </c>
      <c r="X63" s="36">
        <f t="shared" si="2"/>
        <v>1.2463011064384171E-3</v>
      </c>
      <c r="Y63" s="36">
        <f t="shared" si="3"/>
        <v>5.5548831859504659</v>
      </c>
      <c r="Z63" s="37">
        <f t="shared" si="4"/>
        <v>1.3847306596737287E-3</v>
      </c>
      <c r="AA63" s="38">
        <f t="shared" si="5"/>
        <v>241.02367213580635</v>
      </c>
      <c r="AB63" s="38">
        <f t="shared" si="6"/>
        <v>243.14912653974906</v>
      </c>
      <c r="AC63" s="38">
        <f t="shared" si="7"/>
        <v>246.45862442555079</v>
      </c>
      <c r="AD63" s="38">
        <f t="shared" si="8"/>
        <v>252.08947766196098</v>
      </c>
      <c r="AE63" s="38">
        <f t="shared" si="9"/>
        <v>258.49676670273345</v>
      </c>
      <c r="AF63" s="38">
        <f t="shared" si="10"/>
        <v>265.06690804988841</v>
      </c>
      <c r="AG63" s="38">
        <f t="shared" si="11"/>
        <v>271.12290572713266</v>
      </c>
      <c r="AH63" s="38">
        <f t="shared" si="12"/>
        <v>274.81315416053468</v>
      </c>
      <c r="AI63" s="39">
        <f t="shared" si="13"/>
        <v>277.23657931042112</v>
      </c>
    </row>
    <row r="64" spans="2:35" x14ac:dyDescent="0.25">
      <c r="T64" s="30"/>
      <c r="U64" s="33">
        <f t="shared" si="14"/>
        <v>215</v>
      </c>
      <c r="V64" s="34" t="str">
        <f t="shared" si="0"/>
        <v>30week+5day</v>
      </c>
      <c r="W64" s="35">
        <f t="shared" si="1"/>
        <v>-4.2635386741303564E-3</v>
      </c>
      <c r="X64" s="36">
        <f t="shared" si="2"/>
        <v>1.2466829839583291E-3</v>
      </c>
      <c r="Y64" s="36">
        <f t="shared" si="3"/>
        <v>5.5608566689419767</v>
      </c>
      <c r="Z64" s="37">
        <f t="shared" si="4"/>
        <v>1.3850529336710327E-3</v>
      </c>
      <c r="AA64" s="38">
        <f t="shared" si="5"/>
        <v>242.46575707350155</v>
      </c>
      <c r="AB64" s="38">
        <f t="shared" si="6"/>
        <v>244.60417831869628</v>
      </c>
      <c r="AC64" s="38">
        <f t="shared" si="7"/>
        <v>247.93387090847162</v>
      </c>
      <c r="AD64" s="38">
        <f t="shared" si="8"/>
        <v>253.59909578261107</v>
      </c>
      <c r="AE64" s="38">
        <f t="shared" si="9"/>
        <v>260.04551384408495</v>
      </c>
      <c r="AF64" s="38">
        <f t="shared" si="10"/>
        <v>266.65579804906798</v>
      </c>
      <c r="AG64" s="38">
        <f t="shared" si="11"/>
        <v>272.74881411986848</v>
      </c>
      <c r="AH64" s="38">
        <f t="shared" si="12"/>
        <v>276.46162766004306</v>
      </c>
      <c r="AI64" s="39">
        <f t="shared" si="13"/>
        <v>278.8998747148226</v>
      </c>
    </row>
    <row r="65" spans="20:35" x14ac:dyDescent="0.25">
      <c r="T65" s="30"/>
      <c r="U65" s="33">
        <f t="shared" si="14"/>
        <v>216</v>
      </c>
      <c r="V65" s="34" t="str">
        <f t="shared" si="0"/>
        <v>30week+6day</v>
      </c>
      <c r="W65" s="35">
        <f t="shared" si="1"/>
        <v>-4.2980918651596917E-3</v>
      </c>
      <c r="X65" s="36">
        <f t="shared" si="2"/>
        <v>1.247063346804568E-3</v>
      </c>
      <c r="Y65" s="36">
        <f t="shared" si="3"/>
        <v>5.5668064587937911</v>
      </c>
      <c r="Z65" s="37">
        <f t="shared" si="4"/>
        <v>1.3853740291197817E-3</v>
      </c>
      <c r="AA65" s="38">
        <f t="shared" si="5"/>
        <v>243.91069866191273</v>
      </c>
      <c r="AB65" s="38">
        <f t="shared" si="6"/>
        <v>246.06211396985378</v>
      </c>
      <c r="AC65" s="38">
        <f t="shared" si="7"/>
        <v>249.41204368572269</v>
      </c>
      <c r="AD65" s="38">
        <f t="shared" si="8"/>
        <v>255.11171247520545</v>
      </c>
      <c r="AE65" s="38">
        <f t="shared" si="9"/>
        <v>261.5973419510355</v>
      </c>
      <c r="AF65" s="38">
        <f t="shared" si="10"/>
        <v>268.2478536633165</v>
      </c>
      <c r="AG65" s="38">
        <f t="shared" si="11"/>
        <v>274.37796629451367</v>
      </c>
      <c r="AH65" s="38">
        <f t="shared" si="12"/>
        <v>278.11339263805178</v>
      </c>
      <c r="AI65" s="39">
        <f t="shared" si="13"/>
        <v>280.56649294708859</v>
      </c>
    </row>
    <row r="66" spans="20:35" x14ac:dyDescent="0.25">
      <c r="T66" s="30"/>
      <c r="U66" s="33">
        <f t="shared" si="14"/>
        <v>217</v>
      </c>
      <c r="V66" s="34" t="str">
        <f t="shared" si="0"/>
        <v>31week+0day</v>
      </c>
      <c r="W66" s="35">
        <f t="shared" si="1"/>
        <v>-4.332509989628695E-3</v>
      </c>
      <c r="X66" s="36">
        <f t="shared" si="2"/>
        <v>1.2474422228329529E-3</v>
      </c>
      <c r="Y66" s="36">
        <f t="shared" si="3"/>
        <v>5.5727329912379373</v>
      </c>
      <c r="Z66" s="37">
        <f t="shared" si="4"/>
        <v>1.3856939683573825E-3</v>
      </c>
      <c r="AA66" s="38">
        <f t="shared" si="5"/>
        <v>245.35855210977891</v>
      </c>
      <c r="AB66" s="38">
        <f t="shared" si="6"/>
        <v>247.52298919878484</v>
      </c>
      <c r="AC66" s="38">
        <f t="shared" si="7"/>
        <v>250.8931992366428</v>
      </c>
      <c r="AD66" s="38">
        <f t="shared" si="8"/>
        <v>256.62738553609347</v>
      </c>
      <c r="AE66" s="38">
        <f t="shared" si="9"/>
        <v>263.15231031929062</v>
      </c>
      <c r="AF66" s="38">
        <f t="shared" si="10"/>
        <v>269.84313572660648</v>
      </c>
      <c r="AG66" s="38">
        <f t="shared" si="11"/>
        <v>276.01042450363258</v>
      </c>
      <c r="AH66" s="38">
        <f t="shared" si="12"/>
        <v>279.76851221187582</v>
      </c>
      <c r="AI66" s="39">
        <f t="shared" si="13"/>
        <v>282.23649769255496</v>
      </c>
    </row>
    <row r="67" spans="20:35" x14ac:dyDescent="0.25">
      <c r="T67" s="30"/>
      <c r="U67" s="33">
        <f t="shared" si="14"/>
        <v>218</v>
      </c>
      <c r="V67" s="34" t="str">
        <f t="shared" si="0"/>
        <v>31week+1day</v>
      </c>
      <c r="W67" s="35">
        <f t="shared" si="1"/>
        <v>-4.3667955201299631E-3</v>
      </c>
      <c r="X67" s="36">
        <f t="shared" si="2"/>
        <v>1.2478196392618783E-3</v>
      </c>
      <c r="Y67" s="36">
        <f t="shared" si="3"/>
        <v>5.578636692035567</v>
      </c>
      <c r="Z67" s="37">
        <f t="shared" si="4"/>
        <v>1.3860127732163805E-3</v>
      </c>
      <c r="AA67" s="38">
        <f t="shared" si="5"/>
        <v>246.80937218684898</v>
      </c>
      <c r="AB67" s="38">
        <f t="shared" si="6"/>
        <v>248.98685926836384</v>
      </c>
      <c r="AC67" s="38">
        <f t="shared" si="7"/>
        <v>252.37739359212199</v>
      </c>
      <c r="AD67" s="38">
        <f t="shared" si="8"/>
        <v>258.14617230338825</v>
      </c>
      <c r="AE67" s="38">
        <f t="shared" si="9"/>
        <v>264.71047777519328</v>
      </c>
      <c r="AF67" s="38">
        <f t="shared" si="10"/>
        <v>271.44170459215201</v>
      </c>
      <c r="AG67" s="38">
        <f t="shared" si="11"/>
        <v>277.64625050854153</v>
      </c>
      <c r="AH67" s="38">
        <f t="shared" si="12"/>
        <v>281.42704900119344</v>
      </c>
      <c r="AI67" s="39">
        <f t="shared" si="13"/>
        <v>283.90995213473013</v>
      </c>
    </row>
    <row r="68" spans="20:35" x14ac:dyDescent="0.25">
      <c r="T68" s="30"/>
      <c r="U68" s="33">
        <f t="shared" si="14"/>
        <v>219</v>
      </c>
      <c r="V68" s="34" t="str">
        <f t="shared" si="0"/>
        <v>31week+2day</v>
      </c>
      <c r="W68" s="35">
        <f t="shared" si="1"/>
        <v>-4.4009508729333929E-3</v>
      </c>
      <c r="X68" s="36">
        <f t="shared" si="2"/>
        <v>1.2481956226897352E-3</v>
      </c>
      <c r="Y68" s="36">
        <f t="shared" si="3"/>
        <v>5.5845179772494982</v>
      </c>
      <c r="Z68" s="37">
        <f t="shared" si="4"/>
        <v>1.3863304650380791E-3</v>
      </c>
      <c r="AA68" s="38">
        <f t="shared" si="5"/>
        <v>248.26321323347329</v>
      </c>
      <c r="AB68" s="38">
        <f t="shared" si="6"/>
        <v>250.45377900844724</v>
      </c>
      <c r="AC68" s="38">
        <f t="shared" si="7"/>
        <v>253.8646823444013</v>
      </c>
      <c r="AD68" s="38">
        <f t="shared" si="8"/>
        <v>259.66812966698024</v>
      </c>
      <c r="AE68" s="38">
        <f t="shared" si="9"/>
        <v>266.27190268598372</v>
      </c>
      <c r="AF68" s="38">
        <f t="shared" si="10"/>
        <v>273.04362014292201</v>
      </c>
      <c r="AG68" s="38">
        <f t="shared" si="11"/>
        <v>279.28550559005163</v>
      </c>
      <c r="AH68" s="38">
        <f t="shared" si="12"/>
        <v>283.08906513893191</v>
      </c>
      <c r="AI68" s="39">
        <f t="shared" si="13"/>
        <v>285.5869189662709</v>
      </c>
    </row>
    <row r="69" spans="20:35" x14ac:dyDescent="0.25">
      <c r="T69" s="30"/>
      <c r="U69" s="33">
        <f t="shared" si="14"/>
        <v>220</v>
      </c>
      <c r="V69" s="34" t="str">
        <f t="shared" si="0"/>
        <v>31week+3day</v>
      </c>
      <c r="W69" s="35">
        <f t="shared" si="1"/>
        <v>-4.434978409518747E-3</v>
      </c>
      <c r="X69" s="36">
        <f t="shared" si="2"/>
        <v>1.2485701991117827E-3</v>
      </c>
      <c r="Y69" s="36">
        <f t="shared" si="3"/>
        <v>5.5903772535081204</v>
      </c>
      <c r="Z69" s="37">
        <f t="shared" si="4"/>
        <v>1.3866470646857305E-3</v>
      </c>
      <c r="AA69" s="38">
        <f t="shared" si="5"/>
        <v>249.72012917006549</v>
      </c>
      <c r="AB69" s="38">
        <f t="shared" si="6"/>
        <v>251.92380282541703</v>
      </c>
      <c r="AC69" s="38">
        <f t="shared" si="7"/>
        <v>255.35512065674195</v>
      </c>
      <c r="AD69" s="38">
        <f t="shared" si="8"/>
        <v>261.19331407841975</v>
      </c>
      <c r="AE69" s="38">
        <f t="shared" si="9"/>
        <v>267.83664296992373</v>
      </c>
      <c r="AF69" s="38">
        <f t="shared" si="10"/>
        <v>274.64894180201145</v>
      </c>
      <c r="AG69" s="38">
        <f t="shared" si="11"/>
        <v>280.9282505590686</v>
      </c>
      <c r="AH69" s="38">
        <f t="shared" si="12"/>
        <v>284.75462228200689</v>
      </c>
      <c r="AI69" s="39">
        <f t="shared" si="13"/>
        <v>287.26746039981469</v>
      </c>
    </row>
    <row r="70" spans="20:35" x14ac:dyDescent="0.25">
      <c r="T70" s="30"/>
      <c r="U70" s="33">
        <f t="shared" si="14"/>
        <v>221</v>
      </c>
      <c r="V70" s="34" t="str">
        <f t="shared" si="0"/>
        <v>31week+4day</v>
      </c>
      <c r="W70" s="35">
        <f t="shared" si="1"/>
        <v>-4.4688804380598E-3</v>
      </c>
      <c r="X70" s="36">
        <f t="shared" si="2"/>
        <v>1.2489433939364863E-3</v>
      </c>
      <c r="Y70" s="36">
        <f t="shared" si="3"/>
        <v>5.5962149182609418</v>
      </c>
      <c r="Z70" s="37">
        <f t="shared" si="4"/>
        <v>1.3869625925573164E-3</v>
      </c>
      <c r="AA70" s="38">
        <f t="shared" si="5"/>
        <v>251.18017350642864</v>
      </c>
      <c r="AB70" s="38">
        <f t="shared" si="6"/>
        <v>253.39698471158613</v>
      </c>
      <c r="AC70" s="38">
        <f t="shared" si="7"/>
        <v>256.84876327295274</v>
      </c>
      <c r="AD70" s="38">
        <f t="shared" si="8"/>
        <v>262.72178156065587</v>
      </c>
      <c r="AE70" s="38">
        <f t="shared" si="9"/>
        <v>269.40475610627499</v>
      </c>
      <c r="AF70" s="38">
        <f t="shared" si="10"/>
        <v>276.25772854286487</v>
      </c>
      <c r="AG70" s="38">
        <f t="shared" si="11"/>
        <v>282.57454576704356</v>
      </c>
      <c r="AH70" s="38">
        <f t="shared" si="12"/>
        <v>286.42378162190886</v>
      </c>
      <c r="AI70" s="39">
        <f t="shared" si="13"/>
        <v>288.95163817865563</v>
      </c>
    </row>
    <row r="71" spans="20:35" x14ac:dyDescent="0.25">
      <c r="T71" s="30"/>
      <c r="U71" s="33">
        <f t="shared" si="14"/>
        <v>222</v>
      </c>
      <c r="V71" s="34" t="str">
        <f t="shared" si="0"/>
        <v>31week+5day</v>
      </c>
      <c r="W71" s="35">
        <f t="shared" si="1"/>
        <v>-4.5026592148617803E-3</v>
      </c>
      <c r="X71" s="36">
        <f t="shared" si="2"/>
        <v>1.2493152320013398E-3</v>
      </c>
      <c r="Y71" s="36">
        <f t="shared" si="3"/>
        <v>5.6020313600261176</v>
      </c>
      <c r="Z71" s="37">
        <f t="shared" si="4"/>
        <v>1.3872770685979358E-3</v>
      </c>
      <c r="AA71" s="38">
        <f t="shared" si="5"/>
        <v>252.64339935095447</v>
      </c>
      <c r="AB71" s="38">
        <f t="shared" si="6"/>
        <v>254.8733782544756</v>
      </c>
      <c r="AC71" s="38">
        <f t="shared" si="7"/>
        <v>258.34566452679087</v>
      </c>
      <c r="AD71" s="38">
        <f t="shared" si="8"/>
        <v>264.25358771764394</v>
      </c>
      <c r="AE71" s="38">
        <f t="shared" si="9"/>
        <v>270.97629914514255</v>
      </c>
      <c r="AF71" s="38">
        <f t="shared" si="10"/>
        <v>277.87003889936227</v>
      </c>
      <c r="AG71" s="38">
        <f t="shared" si="11"/>
        <v>284.22445111628014</v>
      </c>
      <c r="AH71" s="38">
        <f t="shared" si="12"/>
        <v>288.09660389514755</v>
      </c>
      <c r="AI71" s="39">
        <f t="shared" si="13"/>
        <v>290.63951358727775</v>
      </c>
    </row>
    <row r="72" spans="20:35" x14ac:dyDescent="0.25">
      <c r="T72" s="30"/>
      <c r="U72" s="33">
        <f t="shared" si="14"/>
        <v>223</v>
      </c>
      <c r="V72" s="34" t="str">
        <f t="shared" si="0"/>
        <v>31week+6day</v>
      </c>
      <c r="W72" s="35">
        <f t="shared" si="1"/>
        <v>-4.5363169457538011E-3</v>
      </c>
      <c r="X72" s="36">
        <f t="shared" si="2"/>
        <v>1.2496857375881945E-3</v>
      </c>
      <c r="Y72" s="36">
        <f t="shared" si="3"/>
        <v>5.6078269586302065</v>
      </c>
      <c r="Z72" s="37">
        <f t="shared" si="4"/>
        <v>1.387590512311803E-3</v>
      </c>
      <c r="AA72" s="38">
        <f t="shared" si="5"/>
        <v>254.10985941968514</v>
      </c>
      <c r="AB72" s="38">
        <f t="shared" si="6"/>
        <v>256.3530366459546</v>
      </c>
      <c r="AC72" s="38">
        <f t="shared" si="7"/>
        <v>259.84587835122181</v>
      </c>
      <c r="AD72" s="38">
        <f t="shared" si="8"/>
        <v>265.78878774381059</v>
      </c>
      <c r="AE72" s="38">
        <f t="shared" si="9"/>
        <v>272.55132871717211</v>
      </c>
      <c r="AF72" s="38">
        <f t="shared" si="10"/>
        <v>279.48593097575412</v>
      </c>
      <c r="AG72" s="38">
        <f t="shared" si="11"/>
        <v>285.8780260700899</v>
      </c>
      <c r="AH72" s="38">
        <f t="shared" si="12"/>
        <v>289.77314939354068</v>
      </c>
      <c r="AI72" s="39">
        <f t="shared" si="13"/>
        <v>292.33114746173214</v>
      </c>
    </row>
    <row r="73" spans="20:35" x14ac:dyDescent="0.25">
      <c r="T73" s="30"/>
      <c r="U73" s="33">
        <f t="shared" si="14"/>
        <v>224</v>
      </c>
      <c r="V73" s="34" t="str">
        <f t="shared" si="0"/>
        <v>32week+0day</v>
      </c>
      <c r="W73" s="35">
        <f t="shared" si="1"/>
        <v>-4.5698557874378713E-3</v>
      </c>
      <c r="X73" s="36">
        <f t="shared" si="2"/>
        <v>1.2500549344381083E-3</v>
      </c>
      <c r="Y73" s="36">
        <f t="shared" si="3"/>
        <v>5.6136020854404656</v>
      </c>
      <c r="Z73" s="37">
        <f t="shared" si="4"/>
        <v>1.3879029427738845E-3</v>
      </c>
      <c r="AA73" s="38">
        <f t="shared" si="5"/>
        <v>255.57960604524746</v>
      </c>
      <c r="AB73" s="38">
        <f t="shared" si="6"/>
        <v>257.83601269124989</v>
      </c>
      <c r="AC73" s="38">
        <f t="shared" si="7"/>
        <v>261.34945828754775</v>
      </c>
      <c r="AD73" s="38">
        <f t="shared" si="8"/>
        <v>267.32743643338375</v>
      </c>
      <c r="AE73" s="38">
        <f t="shared" si="9"/>
        <v>274.12990104311109</v>
      </c>
      <c r="AF73" s="38">
        <f t="shared" si="10"/>
        <v>281.10546245645855</v>
      </c>
      <c r="AG73" s="38">
        <f t="shared" si="11"/>
        <v>287.53532966280625</v>
      </c>
      <c r="AH73" s="38">
        <f t="shared" si="12"/>
        <v>291.45347797435949</v>
      </c>
      <c r="AI73" s="39">
        <f t="shared" si="13"/>
        <v>294.02660019986848</v>
      </c>
    </row>
    <row r="74" spans="20:35" x14ac:dyDescent="0.25">
      <c r="T74" s="30"/>
      <c r="U74" s="33">
        <f t="shared" si="14"/>
        <v>225</v>
      </c>
      <c r="V74" s="34" t="str">
        <f t="shared" si="0"/>
        <v>32week+1day</v>
      </c>
      <c r="W74" s="35">
        <f t="shared" si="1"/>
        <v>-4.6032778487960328E-3</v>
      </c>
      <c r="X74" s="36">
        <f t="shared" si="2"/>
        <v>1.2504228457657352E-3</v>
      </c>
      <c r="Y74" s="36">
        <f t="shared" si="3"/>
        <v>5.6193571035899224</v>
      </c>
      <c r="Z74" s="37">
        <f t="shared" si="4"/>
        <v>1.388214378641174E-3</v>
      </c>
      <c r="AA74" s="38">
        <f t="shared" si="5"/>
        <v>257.05269118565155</v>
      </c>
      <c r="AB74" s="38">
        <f t="shared" si="6"/>
        <v>259.322358817821</v>
      </c>
      <c r="AC74" s="38">
        <f t="shared" si="7"/>
        <v>262.85645749439965</v>
      </c>
      <c r="AD74" s="38">
        <f t="shared" si="8"/>
        <v>268.86958818958448</v>
      </c>
      <c r="AE74" s="38">
        <f t="shared" si="9"/>
        <v>275.71207194322568</v>
      </c>
      <c r="AF74" s="38">
        <f t="shared" si="10"/>
        <v>282.72869061571032</v>
      </c>
      <c r="AG74" s="38">
        <f t="shared" si="11"/>
        <v>289.19642050964666</v>
      </c>
      <c r="AH74" s="38">
        <f t="shared" si="12"/>
        <v>293.13764907032174</v>
      </c>
      <c r="AI74" s="39">
        <f t="shared" si="13"/>
        <v>295.72593177141442</v>
      </c>
    </row>
    <row r="75" spans="20:35" x14ac:dyDescent="0.25">
      <c r="T75" s="30"/>
      <c r="U75" s="33">
        <f t="shared" si="14"/>
        <v>226</v>
      </c>
      <c r="V75" s="34" t="str">
        <f t="shared" ref="V75:V136" si="18">IF(U75="","",CONCATENATE(FLOOR(U75/7,1),"week+",MOD(U75,7),"day"))</f>
        <v>32week+2day</v>
      </c>
      <c r="W75" s="35">
        <f t="shared" ref="W75:W136" si="19">IF(U75="","",(U75/7)^($C$44)+$C$47/$C$46*(U75/7)^($C$45))</f>
        <v>-4.6365851921570953E-3</v>
      </c>
      <c r="X75" s="36">
        <f t="shared" ref="X75:X136" si="20">IF(U75="","",$C$50+($D$23+W75)*$C$52+$D$23*W75*$C$51)</f>
        <v>1.2507894942732699E-3</v>
      </c>
      <c r="Y75" s="36">
        <f t="shared" ref="Y75:Y136" si="21">IF(U75="","",$C$48+W75*$C$49+(LN($C$17)-$D$24)*X75/$D$25)</f>
        <v>5.6250923681955074</v>
      </c>
      <c r="Z75" s="37">
        <f t="shared" ref="Z75:Z136" si="22">IF(U75="","",$C$50+$C$51*(W75)^2+2*W75*$C$52+$C$53-(X75)^2/$D$25)</f>
        <v>1.3885248381636278E-3</v>
      </c>
      <c r="AA75" s="38">
        <f t="shared" ref="AA75:AA136" si="23">IF(U75="","",EXP(Y75+$F$44*SQRT(Z75)))</f>
        <v>258.52916643296396</v>
      </c>
      <c r="AB75" s="38">
        <f t="shared" ref="AB75:AB129" si="24">IF(U75="","",EXP(Y75+$F$45*SQRT(Z75)))</f>
        <v>260.81212708410709</v>
      </c>
      <c r="AC75" s="38">
        <f t="shared" ref="AC75:AC136" si="25">IF(U75="","",EXP(Y75+$F$46*SQRT(Z75)))</f>
        <v>264.36692875659946</v>
      </c>
      <c r="AD75" s="38">
        <f t="shared" ref="AD75:AD136" si="26">IF(U75="","",EXP(Y75+$F$47*SQRT(Z75)))</f>
        <v>270.41529703368525</v>
      </c>
      <c r="AE75" s="38">
        <f t="shared" ref="AE75:AE136" si="27">IF(U75="","",EXP(Y75+$F$48*SQRT(Z75)))</f>
        <v>277.29789684658346</v>
      </c>
      <c r="AF75" s="38">
        <f t="shared" ref="AF75:AF136" si="28">IF(U75="","",EXP(Y75+$F$49*SQRT(Z75)))</f>
        <v>284.35567232707194</v>
      </c>
      <c r="AG75" s="38">
        <f t="shared" ref="AG75:AG136" si="29">IF(U75="","",EXP(Y75+$F$50*SQRT(Z75)))</f>
        <v>290.86135681643538</v>
      </c>
      <c r="AH75" s="38">
        <f t="shared" ref="AH75:AH136" si="30">IF(U75="","",EXP(Y75+$F$51*SQRT(Z75)))</f>
        <v>294.82572169944194</v>
      </c>
      <c r="AI75" s="39">
        <f t="shared" ref="AI75:AI136" si="31">IF(U75="","",EXP(Y75+$F$52*SQRT(Z75)))</f>
        <v>297.42920172790991</v>
      </c>
    </row>
    <row r="76" spans="20:35" x14ac:dyDescent="0.25">
      <c r="T76" s="30"/>
      <c r="U76" s="33">
        <f t="shared" ref="U76:U136" si="32">IF(U75="", "",IF(U75+1&lt;=252,U75+1,"" ))</f>
        <v>227</v>
      </c>
      <c r="V76" s="34" t="str">
        <f t="shared" si="18"/>
        <v>32week+3day</v>
      </c>
      <c r="W76" s="35">
        <f t="shared" si="19"/>
        <v>-4.6697798345244085E-3</v>
      </c>
      <c r="X76" s="36">
        <f t="shared" si="20"/>
        <v>1.251154902163962E-3</v>
      </c>
      <c r="Y76" s="36">
        <f t="shared" si="21"/>
        <v>5.6308082265694548</v>
      </c>
      <c r="Z76" s="37">
        <f t="shared" si="22"/>
        <v>1.3888343391947654E-3</v>
      </c>
      <c r="AA76" s="38">
        <f t="shared" si="23"/>
        <v>260.00908302184394</v>
      </c>
      <c r="AB76" s="38">
        <f t="shared" si="24"/>
        <v>262.30536918813561</v>
      </c>
      <c r="AC76" s="38">
        <f t="shared" si="25"/>
        <v>265.88092449388398</v>
      </c>
      <c r="AD76" s="38">
        <f t="shared" si="26"/>
        <v>271.96461661392755</v>
      </c>
      <c r="AE76" s="38">
        <f t="shared" si="27"/>
        <v>278.88743080019049</v>
      </c>
      <c r="AF76" s="38">
        <f t="shared" si="28"/>
        <v>285.98646407279716</v>
      </c>
      <c r="AG76" s="38">
        <f t="shared" si="29"/>
        <v>292.53019638917402</v>
      </c>
      <c r="AH76" s="38">
        <f t="shared" si="30"/>
        <v>296.51775447473017</v>
      </c>
      <c r="AI76" s="39">
        <f t="shared" si="31"/>
        <v>299.13646921248795</v>
      </c>
    </row>
    <row r="77" spans="20:35" x14ac:dyDescent="0.25">
      <c r="T77" s="30"/>
      <c r="U77" s="33">
        <f t="shared" si="32"/>
        <v>228</v>
      </c>
      <c r="V77" s="34" t="str">
        <f t="shared" si="18"/>
        <v>32week+4day</v>
      </c>
      <c r="W77" s="35">
        <f t="shared" si="19"/>
        <v>-4.7028637487660022E-3</v>
      </c>
      <c r="X77" s="36">
        <f t="shared" si="20"/>
        <v>1.2515190911552179E-3</v>
      </c>
      <c r="Y77" s="36">
        <f t="shared" si="21"/>
        <v>5.6365050184242458</v>
      </c>
      <c r="Z77" s="37">
        <f t="shared" si="22"/>
        <v>1.3891428992019498E-3</v>
      </c>
      <c r="AA77" s="38">
        <f t="shared" si="23"/>
        <v>261.49249183795683</v>
      </c>
      <c r="AB77" s="38">
        <f t="shared" si="24"/>
        <v>263.80213647600857</v>
      </c>
      <c r="AC77" s="38">
        <f t="shared" si="25"/>
        <v>267.39849676950115</v>
      </c>
      <c r="AD77" s="38">
        <f t="shared" si="26"/>
        <v>273.51760021430954</v>
      </c>
      <c r="AE77" s="38">
        <f t="shared" si="27"/>
        <v>280.48072847799665</v>
      </c>
      <c r="AF77" s="38">
        <f t="shared" si="28"/>
        <v>287.62112195305798</v>
      </c>
      <c r="AG77" s="38">
        <f t="shared" si="29"/>
        <v>294.20299664347453</v>
      </c>
      <c r="AH77" s="38">
        <f t="shared" si="30"/>
        <v>298.21380561374741</v>
      </c>
      <c r="AI77" s="39">
        <f t="shared" si="31"/>
        <v>300.84779296951291</v>
      </c>
    </row>
    <row r="78" spans="20:35" x14ac:dyDescent="0.25">
      <c r="T78" s="30"/>
      <c r="U78" s="33">
        <f t="shared" si="32"/>
        <v>229</v>
      </c>
      <c r="V78" s="34" t="str">
        <f t="shared" si="18"/>
        <v>32week+5day</v>
      </c>
      <c r="W78" s="35">
        <f t="shared" si="19"/>
        <v>-4.7358388647684539E-3</v>
      </c>
      <c r="X78" s="36">
        <f t="shared" si="20"/>
        <v>1.251882082491303E-3</v>
      </c>
      <c r="Y78" s="36">
        <f t="shared" si="21"/>
        <v>5.6421830760712872</v>
      </c>
      <c r="Z78" s="37">
        <f t="shared" si="22"/>
        <v>1.3894505352763621E-3</v>
      </c>
      <c r="AA78" s="38">
        <f t="shared" si="23"/>
        <v>262.97944342625249</v>
      </c>
      <c r="AB78" s="38">
        <f t="shared" si="24"/>
        <v>265.30247995025218</v>
      </c>
      <c r="AC78" s="38">
        <f t="shared" si="25"/>
        <v>268.91969729867276</v>
      </c>
      <c r="AD78" s="38">
        <f t="shared" si="26"/>
        <v>275.07430076323635</v>
      </c>
      <c r="AE78" s="38">
        <f t="shared" si="27"/>
        <v>282.07784418975876</v>
      </c>
      <c r="AF78" s="38">
        <f t="shared" si="28"/>
        <v>289.25970169502676</v>
      </c>
      <c r="AG78" s="38">
        <f t="shared" si="29"/>
        <v>295.87981461384209</v>
      </c>
      <c r="AH78" s="38">
        <f t="shared" si="30"/>
        <v>299.91393294801424</v>
      </c>
      <c r="AI78" s="39">
        <f t="shared" si="31"/>
        <v>302.56323135407013</v>
      </c>
    </row>
    <row r="79" spans="20:35" x14ac:dyDescent="0.25">
      <c r="T79" s="30"/>
      <c r="U79" s="33">
        <f t="shared" si="32"/>
        <v>230</v>
      </c>
      <c r="V79" s="34" t="str">
        <f t="shared" si="18"/>
        <v>32week+6day</v>
      </c>
      <c r="W79" s="35">
        <f t="shared" si="19"/>
        <v>-4.768707070555679E-3</v>
      </c>
      <c r="X79" s="36">
        <f t="shared" si="20"/>
        <v>1.2522438969556566E-3</v>
      </c>
      <c r="Y79" s="36">
        <f t="shared" si="21"/>
        <v>5.6478427246135636</v>
      </c>
      <c r="Z79" s="37">
        <f t="shared" si="22"/>
        <v>1.3897572641426727E-3</v>
      </c>
      <c r="AA79" s="38">
        <f t="shared" si="23"/>
        <v>264.46998799912029</v>
      </c>
      <c r="AB79" s="38">
        <f t="shared" si="24"/>
        <v>266.80645027804155</v>
      </c>
      <c r="AC79" s="38">
        <f t="shared" si="25"/>
        <v>270.44457745692563</v>
      </c>
      <c r="AD79" s="38">
        <f t="shared" si="26"/>
        <v>276.63477084203657</v>
      </c>
      <c r="AE79" s="38">
        <f t="shared" si="27"/>
        <v>283.67883188977004</v>
      </c>
      <c r="AF79" s="38">
        <f t="shared" si="28"/>
        <v>290.90225866182351</v>
      </c>
      <c r="AG79" s="38">
        <f t="shared" si="29"/>
        <v>297.56070696282177</v>
      </c>
      <c r="AH79" s="38">
        <f t="shared" si="30"/>
        <v>301.61819393227563</v>
      </c>
      <c r="AI79" s="39">
        <f t="shared" si="31"/>
        <v>304.28284234130979</v>
      </c>
    </row>
    <row r="80" spans="20:35" x14ac:dyDescent="0.25">
      <c r="T80" s="30"/>
      <c r="U80" s="33">
        <f t="shared" si="32"/>
        <v>231</v>
      </c>
      <c r="V80" s="34" t="str">
        <f t="shared" si="18"/>
        <v>33week+0day</v>
      </c>
      <c r="W80" s="35">
        <f t="shared" si="19"/>
        <v>-4.8014702133739318E-3</v>
      </c>
      <c r="X80" s="36">
        <f t="shared" si="20"/>
        <v>1.2526045548828361E-3</v>
      </c>
      <c r="Y80" s="36">
        <f t="shared" si="21"/>
        <v>5.6534842821324647</v>
      </c>
      <c r="Z80" s="37">
        <f t="shared" si="22"/>
        <v>1.3900631021684256E-3</v>
      </c>
      <c r="AA80" s="38">
        <f t="shared" si="23"/>
        <v>265.9641754444159</v>
      </c>
      <c r="AB80" s="38">
        <f t="shared" si="24"/>
        <v>268.31409779929663</v>
      </c>
      <c r="AC80" s="38">
        <f t="shared" si="25"/>
        <v>271.97318828829754</v>
      </c>
      <c r="AD80" s="38">
        <f t="shared" si="26"/>
        <v>278.19906269335166</v>
      </c>
      <c r="AE80" s="38">
        <f t="shared" si="27"/>
        <v>285.28374518545411</v>
      </c>
      <c r="AF80" s="38">
        <f t="shared" si="28"/>
        <v>292.54884786131981</v>
      </c>
      <c r="AG80" s="38">
        <f t="shared" si="29"/>
        <v>299.24572998999929</v>
      </c>
      <c r="AH80" s="38">
        <f t="shared" si="30"/>
        <v>303.32664565362415</v>
      </c>
      <c r="AI80" s="39">
        <f t="shared" si="31"/>
        <v>306.00668353564868</v>
      </c>
    </row>
    <row r="81" spans="20:35" x14ac:dyDescent="0.25">
      <c r="T81" s="30"/>
      <c r="U81" s="33">
        <f t="shared" si="32"/>
        <v>232</v>
      </c>
      <c r="V81" s="34" t="str">
        <f t="shared" si="18"/>
        <v>33week+1day</v>
      </c>
      <c r="W81" s="35">
        <f t="shared" si="19"/>
        <v>-4.8341301007441082E-3</v>
      </c>
      <c r="X81" s="36">
        <f t="shared" si="20"/>
        <v>1.2529640761701005E-3</v>
      </c>
      <c r="Y81" s="36">
        <f t="shared" si="21"/>
        <v>5.6591080598689842</v>
      </c>
      <c r="Z81" s="37">
        <f t="shared" si="22"/>
        <v>1.3903680653731456E-3</v>
      </c>
      <c r="AA81" s="38">
        <f t="shared" si="23"/>
        <v>267.46205533336303</v>
      </c>
      <c r="AB81" s="38">
        <f t="shared" si="24"/>
        <v>269.82547253465128</v>
      </c>
      <c r="AC81" s="38">
        <f t="shared" si="25"/>
        <v>273.50558051341056</v>
      </c>
      <c r="AD81" s="38">
        <f t="shared" si="26"/>
        <v>279.7672282293874</v>
      </c>
      <c r="AE81" s="38">
        <f t="shared" si="27"/>
        <v>286.89263734582448</v>
      </c>
      <c r="AF81" s="38">
        <f t="shared" si="28"/>
        <v>294.19952395481107</v>
      </c>
      <c r="AG81" s="38">
        <f t="shared" si="29"/>
        <v>300.93493964086429</v>
      </c>
      <c r="AH81" s="38">
        <f t="shared" si="30"/>
        <v>305.03934484047926</v>
      </c>
      <c r="AI81" s="39">
        <f t="shared" si="31"/>
        <v>307.73481217982624</v>
      </c>
    </row>
    <row r="82" spans="20:35" x14ac:dyDescent="0.25">
      <c r="T82" s="30"/>
      <c r="U82" s="33">
        <f t="shared" si="32"/>
        <v>233</v>
      </c>
      <c r="V82" s="34" t="str">
        <f t="shared" si="18"/>
        <v>33week+2day</v>
      </c>
      <c r="W82" s="35">
        <f t="shared" si="19"/>
        <v>-4.8666885014825162E-3</v>
      </c>
      <c r="X82" s="36">
        <f t="shared" si="20"/>
        <v>1.253322480288647E-3</v>
      </c>
      <c r="Y82" s="36">
        <f t="shared" si="21"/>
        <v>5.6647143623994864</v>
      </c>
      <c r="Z82" s="37">
        <f t="shared" si="22"/>
        <v>1.3906721694371725E-3</v>
      </c>
      <c r="AA82" s="38">
        <f t="shared" si="23"/>
        <v>268.96367692832905</v>
      </c>
      <c r="AB82" s="38">
        <f t="shared" si="24"/>
        <v>271.34062419329678</v>
      </c>
      <c r="AC82" s="38">
        <f t="shared" si="25"/>
        <v>275.04180453741822</v>
      </c>
      <c r="AD82" s="38">
        <f t="shared" si="26"/>
        <v>281.33931904004078</v>
      </c>
      <c r="AE82" s="38">
        <f t="shared" si="27"/>
        <v>288.50556130981033</v>
      </c>
      <c r="AF82" s="38">
        <f t="shared" si="28"/>
        <v>295.85434126554662</v>
      </c>
      <c r="AG82" s="38">
        <f t="shared" si="29"/>
        <v>302.62839151553379</v>
      </c>
      <c r="AH82" s="38">
        <f t="shared" si="30"/>
        <v>306.75634787142565</v>
      </c>
      <c r="AI82" s="39">
        <f t="shared" si="31"/>
        <v>309.46728516381984</v>
      </c>
    </row>
    <row r="83" spans="20:35" x14ac:dyDescent="0.25">
      <c r="T83" s="30"/>
      <c r="U83" s="33">
        <f t="shared" si="32"/>
        <v>234</v>
      </c>
      <c r="V83" s="34" t="str">
        <f t="shared" si="18"/>
        <v>33week+3day</v>
      </c>
      <c r="W83" s="35">
        <f t="shared" si="19"/>
        <v>-4.8991471466911856E-3</v>
      </c>
      <c r="X83" s="36">
        <f t="shared" si="20"/>
        <v>1.2536797862945132E-3</v>
      </c>
      <c r="Y83" s="36">
        <f t="shared" si="21"/>
        <v>5.6703034878062315</v>
      </c>
      <c r="Z83" s="37">
        <f t="shared" si="22"/>
        <v>1.3909754297102396E-3</v>
      </c>
      <c r="AA83" s="38">
        <f t="shared" si="23"/>
        <v>270.46908919047996</v>
      </c>
      <c r="AB83" s="38">
        <f t="shared" si="24"/>
        <v>272.85960218070227</v>
      </c>
      <c r="AC83" s="38">
        <f t="shared" si="25"/>
        <v>276.58191045783019</v>
      </c>
      <c r="AD83" s="38">
        <f t="shared" si="26"/>
        <v>282.91538640089732</v>
      </c>
      <c r="AE83" s="38">
        <f t="shared" si="27"/>
        <v>290.12256969445338</v>
      </c>
      <c r="AF83" s="38">
        <f t="shared" si="28"/>
        <v>297.51335378713071</v>
      </c>
      <c r="AG83" s="38">
        <f t="shared" si="29"/>
        <v>304.3261408773381</v>
      </c>
      <c r="AH83" s="38">
        <f t="shared" si="30"/>
        <v>308.47771078391565</v>
      </c>
      <c r="AI83" s="39">
        <f t="shared" si="31"/>
        <v>311.20415903362175</v>
      </c>
    </row>
    <row r="84" spans="20:35" x14ac:dyDescent="0.25">
      <c r="T84" s="30"/>
      <c r="U84" s="33">
        <f t="shared" si="32"/>
        <v>235</v>
      </c>
      <c r="V84" s="34" t="str">
        <f t="shared" si="18"/>
        <v>33week+4day</v>
      </c>
      <c r="W84" s="35">
        <f t="shared" si="19"/>
        <v>-4.931507730718712E-3</v>
      </c>
      <c r="X84" s="36">
        <f t="shared" si="20"/>
        <v>1.254036012839153E-3</v>
      </c>
      <c r="Y84" s="36">
        <f t="shared" si="21"/>
        <v>5.6758757278428265</v>
      </c>
      <c r="Z84" s="37">
        <f t="shared" si="22"/>
        <v>1.3912778612197951E-3</v>
      </c>
      <c r="AA84" s="38">
        <f t="shared" si="23"/>
        <v>271.97834078731137</v>
      </c>
      <c r="AB84" s="38">
        <f t="shared" si="24"/>
        <v>274.38245560621078</v>
      </c>
      <c r="AC84" s="38">
        <f t="shared" si="25"/>
        <v>278.12594807220893</v>
      </c>
      <c r="AD84" s="38">
        <f t="shared" si="26"/>
        <v>284.4954812810999</v>
      </c>
      <c r="AE84" s="38">
        <f t="shared" si="27"/>
        <v>291.74371480297225</v>
      </c>
      <c r="AF84" s="38">
        <f t="shared" si="28"/>
        <v>299.1766151917875</v>
      </c>
      <c r="AG84" s="38">
        <f t="shared" si="29"/>
        <v>306.02824266127101</v>
      </c>
      <c r="AH84" s="38">
        <f t="shared" si="30"/>
        <v>310.20348928283084</v>
      </c>
      <c r="AI84" s="39">
        <f t="shared" si="31"/>
        <v>312.94548999987455</v>
      </c>
    </row>
    <row r="85" spans="20:35" x14ac:dyDescent="0.25">
      <c r="T85" s="30"/>
      <c r="U85" s="33">
        <f t="shared" si="32"/>
        <v>236</v>
      </c>
      <c r="V85" s="34" t="str">
        <f t="shared" si="18"/>
        <v>33week+5day</v>
      </c>
      <c r="W85" s="35">
        <f t="shared" si="19"/>
        <v>-4.9637719120927005E-3</v>
      </c>
      <c r="X85" s="36">
        <f t="shared" si="20"/>
        <v>1.2543911781797016E-3</v>
      </c>
      <c r="Y85" s="36">
        <f t="shared" si="21"/>
        <v>5.6814313680947812</v>
      </c>
      <c r="Z85" s="37">
        <f t="shared" si="22"/>
        <v>1.3915794786790864E-3</v>
      </c>
      <c r="AA85" s="38">
        <f t="shared" si="23"/>
        <v>273.49148010006047</v>
      </c>
      <c r="AB85" s="38">
        <f t="shared" si="24"/>
        <v>275.90923329051503</v>
      </c>
      <c r="AC85" s="38">
        <f t="shared" si="25"/>
        <v>279.67396688574365</v>
      </c>
      <c r="AD85" s="38">
        <f t="shared" si="26"/>
        <v>286.07965435109293</v>
      </c>
      <c r="AE85" s="38">
        <f t="shared" si="27"/>
        <v>293.36904863269945</v>
      </c>
      <c r="AF85" s="38">
        <f t="shared" si="28"/>
        <v>300.84417883849545</v>
      </c>
      <c r="AG85" s="38">
        <f t="shared" si="29"/>
        <v>307.73475148230659</v>
      </c>
      <c r="AH85" s="38">
        <f t="shared" si="30"/>
        <v>311.93373874890847</v>
      </c>
      <c r="AI85" s="39">
        <f t="shared" si="31"/>
        <v>314.69133394637015</v>
      </c>
    </row>
    <row r="86" spans="20:35" x14ac:dyDescent="0.25">
      <c r="T86" s="30"/>
      <c r="U86" s="33">
        <f t="shared" si="32"/>
        <v>237</v>
      </c>
      <c r="V86" s="34" t="str">
        <f t="shared" si="18"/>
        <v>33week+6day</v>
      </c>
      <c r="W86" s="35">
        <f t="shared" si="19"/>
        <v>-4.9959413144246897E-3</v>
      </c>
      <c r="X86" s="36">
        <f t="shared" si="20"/>
        <v>1.2547453001889365E-3</v>
      </c>
      <c r="Y86" s="36">
        <f t="shared" si="21"/>
        <v>5.6869706881353324</v>
      </c>
      <c r="Z86" s="37">
        <f t="shared" si="22"/>
        <v>1.391880296495002E-3</v>
      </c>
      <c r="AA86" s="38">
        <f t="shared" si="23"/>
        <v>275.00855523099835</v>
      </c>
      <c r="AB86" s="38">
        <f t="shared" si="24"/>
        <v>277.43998377301244</v>
      </c>
      <c r="AC86" s="38">
        <f t="shared" si="25"/>
        <v>281.22601611870493</v>
      </c>
      <c r="AD86" s="38">
        <f t="shared" si="26"/>
        <v>287.66795599024329</v>
      </c>
      <c r="AE86" s="38">
        <f t="shared" si="27"/>
        <v>294.99862288289052</v>
      </c>
      <c r="AF86" s="38">
        <f t="shared" si="28"/>
        <v>302.51609778098964</v>
      </c>
      <c r="AG86" s="38">
        <f t="shared" si="29"/>
        <v>309.44572164358055</v>
      </c>
      <c r="AH86" s="38">
        <f t="shared" si="30"/>
        <v>313.66851424703339</v>
      </c>
      <c r="AI86" s="39">
        <f t="shared" si="31"/>
        <v>316.44174643841291</v>
      </c>
    </row>
    <row r="87" spans="20:35" x14ac:dyDescent="0.25">
      <c r="T87" s="30"/>
      <c r="U87" s="33">
        <f t="shared" si="32"/>
        <v>238</v>
      </c>
      <c r="V87" s="34" t="str">
        <f t="shared" si="18"/>
        <v>34week+0day</v>
      </c>
      <c r="W87" s="35">
        <f t="shared" si="19"/>
        <v>-5.0280175272885514E-3</v>
      </c>
      <c r="X87" s="36">
        <f t="shared" si="20"/>
        <v>1.2550983963649479E-3</v>
      </c>
      <c r="Y87" s="36">
        <f t="shared" si="21"/>
        <v>5.6924939616766972</v>
      </c>
      <c r="Z87" s="37">
        <f t="shared" si="22"/>
        <v>1.3921803287756931E-3</v>
      </c>
      <c r="AA87" s="38">
        <f t="shared" si="23"/>
        <v>276.5296140106052</v>
      </c>
      <c r="AB87" s="38">
        <f t="shared" si="24"/>
        <v>278.97475531904308</v>
      </c>
      <c r="AC87" s="38">
        <f t="shared" si="25"/>
        <v>282.78214471377891</v>
      </c>
      <c r="AD87" s="38">
        <f t="shared" si="26"/>
        <v>289.26043629433696</v>
      </c>
      <c r="AE87" s="38">
        <f t="shared" si="27"/>
        <v>296.63248896240947</v>
      </c>
      <c r="AF87" s="38">
        <f t="shared" si="28"/>
        <v>304.19242477564029</v>
      </c>
      <c r="AG87" s="38">
        <f t="shared" si="29"/>
        <v>311.16120714444287</v>
      </c>
      <c r="AH87" s="38">
        <f t="shared" si="30"/>
        <v>315.4078705343976</v>
      </c>
      <c r="AI87" s="39">
        <f t="shared" si="31"/>
        <v>318.19678273105114</v>
      </c>
    </row>
    <row r="88" spans="20:35" x14ac:dyDescent="0.25">
      <c r="T88" s="30"/>
      <c r="U88" s="33">
        <f t="shared" si="32"/>
        <v>239</v>
      </c>
      <c r="V88" s="34" t="str">
        <f t="shared" si="18"/>
        <v>34week+1day</v>
      </c>
      <c r="W88" s="35">
        <f t="shared" si="19"/>
        <v>-5.0600021070731863E-3</v>
      </c>
      <c r="X88" s="36">
        <f t="shared" si="20"/>
        <v>1.2554504838405247E-3</v>
      </c>
      <c r="Y88" s="36">
        <f t="shared" si="21"/>
        <v>5.6980014567168977</v>
      </c>
      <c r="Z88" s="37">
        <f t="shared" si="22"/>
        <v>1.3924795893379702E-3</v>
      </c>
      <c r="AA88" s="38">
        <f t="shared" si="23"/>
        <v>278.05470400462781</v>
      </c>
      <c r="AB88" s="38">
        <f t="shared" si="24"/>
        <v>280.51359592700703</v>
      </c>
      <c r="AC88" s="38">
        <f t="shared" si="25"/>
        <v>284.34240134327905</v>
      </c>
      <c r="AD88" s="38">
        <f t="shared" si="26"/>
        <v>290.85714508295547</v>
      </c>
      <c r="AE88" s="38">
        <f t="shared" si="27"/>
        <v>298.27069799728673</v>
      </c>
      <c r="AF88" s="38">
        <f t="shared" si="28"/>
        <v>305.87321228919706</v>
      </c>
      <c r="AG88" s="38">
        <f t="shared" si="29"/>
        <v>312.88126168837914</v>
      </c>
      <c r="AH88" s="38">
        <f t="shared" si="30"/>
        <v>317.15186206852695</v>
      </c>
      <c r="AI88" s="39">
        <f t="shared" si="31"/>
        <v>319.95649777717097</v>
      </c>
    </row>
    <row r="89" spans="20:35" x14ac:dyDescent="0.25">
      <c r="T89" s="30"/>
      <c r="U89" s="33">
        <f t="shared" si="32"/>
        <v>240</v>
      </c>
      <c r="V89" s="34" t="str">
        <f t="shared" si="18"/>
        <v>34week+2day</v>
      </c>
      <c r="W89" s="35">
        <f t="shared" si="19"/>
        <v>-5.091896577810417E-3</v>
      </c>
      <c r="X89" s="36">
        <f t="shared" si="20"/>
        <v>1.2558015793922666E-3</v>
      </c>
      <c r="Y89" s="36">
        <f t="shared" si="21"/>
        <v>5.7034934356823204</v>
      </c>
      <c r="Z89" s="37">
        <f t="shared" si="22"/>
        <v>1.3927780917144907E-3</v>
      </c>
      <c r="AA89" s="38">
        <f t="shared" si="23"/>
        <v>279.58387252102426</v>
      </c>
      <c r="AB89" s="38">
        <f t="shared" si="24"/>
        <v>282.05655333537061</v>
      </c>
      <c r="AC89" s="38">
        <f t="shared" si="25"/>
        <v>285.90683441624572</v>
      </c>
      <c r="AD89" s="38">
        <f t="shared" si="26"/>
        <v>292.45813190673209</v>
      </c>
      <c r="AE89" s="38">
        <f t="shared" si="27"/>
        <v>299.9133008381578</v>
      </c>
      <c r="AF89" s="38">
        <f t="shared" si="28"/>
        <v>307.55851250641467</v>
      </c>
      <c r="AG89" s="38">
        <f t="shared" si="29"/>
        <v>314.60593869080429</v>
      </c>
      <c r="AH89" s="38">
        <f t="shared" si="30"/>
        <v>318.90054301517841</v>
      </c>
      <c r="AI89" s="39">
        <f t="shared" si="31"/>
        <v>321.72094623546428</v>
      </c>
    </row>
    <row r="90" spans="20:35" x14ac:dyDescent="0.25">
      <c r="T90" s="30"/>
      <c r="U90" s="33">
        <f t="shared" si="32"/>
        <v>241</v>
      </c>
      <c r="V90" s="34" t="str">
        <f t="shared" si="18"/>
        <v>34week+3day</v>
      </c>
      <c r="W90" s="35">
        <f t="shared" si="19"/>
        <v>-5.1237024319788962E-3</v>
      </c>
      <c r="X90" s="36">
        <f t="shared" si="20"/>
        <v>1.2561516994494359E-3</v>
      </c>
      <c r="Y90" s="36">
        <f t="shared" si="21"/>
        <v>5.7089701555661447</v>
      </c>
      <c r="Z90" s="37">
        <f t="shared" si="22"/>
        <v>1.3930758491607375E-3</v>
      </c>
      <c r="AA90" s="38">
        <f t="shared" si="23"/>
        <v>281.11716661679634</v>
      </c>
      <c r="AB90" s="38">
        <f t="shared" si="24"/>
        <v>283.60367502955677</v>
      </c>
      <c r="AC90" s="38">
        <f t="shared" si="25"/>
        <v>287.47549208543001</v>
      </c>
      <c r="AD90" s="38">
        <f t="shared" si="26"/>
        <v>294.06344605449237</v>
      </c>
      <c r="AE90" s="38">
        <f t="shared" si="27"/>
        <v>301.56034806758129</v>
      </c>
      <c r="AF90" s="38">
        <f t="shared" si="28"/>
        <v>309.24837733755282</v>
      </c>
      <c r="AG90" s="38">
        <f t="shared" si="29"/>
        <v>316.33529128673081</v>
      </c>
      <c r="AH90" s="38">
        <f t="shared" si="30"/>
        <v>320.65396725611288</v>
      </c>
      <c r="AI90" s="39">
        <f t="shared" si="31"/>
        <v>323.49018247826677</v>
      </c>
    </row>
    <row r="91" spans="20:35" x14ac:dyDescent="0.25">
      <c r="T91" s="30"/>
      <c r="U91" s="33">
        <f t="shared" si="32"/>
        <v>242</v>
      </c>
      <c r="V91" s="34" t="str">
        <f t="shared" si="18"/>
        <v>34week+4day</v>
      </c>
      <c r="W91" s="35">
        <f t="shared" si="19"/>
        <v>-5.1554211312847742E-3</v>
      </c>
      <c r="X91" s="36">
        <f t="shared" si="20"/>
        <v>1.25650086010255E-3</v>
      </c>
      <c r="Y91" s="36">
        <f t="shared" si="21"/>
        <v>5.7144318680627597</v>
      </c>
      <c r="Z91" s="37">
        <f t="shared" si="22"/>
        <v>1.3933728746618012E-3</v>
      </c>
      <c r="AA91" s="38">
        <f t="shared" si="23"/>
        <v>282.65463310470528</v>
      </c>
      <c r="AB91" s="38">
        <f t="shared" si="24"/>
        <v>285.15500824871935</v>
      </c>
      <c r="AC91" s="38">
        <f t="shared" si="25"/>
        <v>289.04842225415712</v>
      </c>
      <c r="AD91" s="38">
        <f t="shared" si="26"/>
        <v>295.67313656027324</v>
      </c>
      <c r="AE91" s="38">
        <f t="shared" si="27"/>
        <v>303.21189000723308</v>
      </c>
      <c r="AF91" s="38">
        <f t="shared" si="28"/>
        <v>310.94285842574971</v>
      </c>
      <c r="AG91" s="38">
        <f t="shared" si="29"/>
        <v>318.06937233830956</v>
      </c>
      <c r="AH91" s="38">
        <f t="shared" si="30"/>
        <v>322.41218839673422</v>
      </c>
      <c r="AI91" s="39">
        <f t="shared" si="31"/>
        <v>325.26426059926467</v>
      </c>
    </row>
    <row r="92" spans="20:35" x14ac:dyDescent="0.25">
      <c r="T92" s="30"/>
      <c r="U92" s="33">
        <f t="shared" si="32"/>
        <v>243</v>
      </c>
      <c r="V92" s="34" t="str">
        <f t="shared" si="18"/>
        <v>34week+5day</v>
      </c>
      <c r="W92" s="35">
        <f t="shared" si="19"/>
        <v>-5.1870541074199644E-3</v>
      </c>
      <c r="X92" s="36">
        <f t="shared" si="20"/>
        <v>1.2568490771117276E-3</v>
      </c>
      <c r="Y92" s="36">
        <f t="shared" si="21"/>
        <v>5.7198788196983426</v>
      </c>
      <c r="Z92" s="37">
        <f t="shared" si="22"/>
        <v>1.3936691809389675E-3</v>
      </c>
      <c r="AA92" s="38">
        <f t="shared" si="23"/>
        <v>284.19631855988615</v>
      </c>
      <c r="AB92" s="38">
        <f t="shared" si="24"/>
        <v>286.71059999241493</v>
      </c>
      <c r="AC92" s="38">
        <f t="shared" si="25"/>
        <v>290.62567258308741</v>
      </c>
      <c r="AD92" s="38">
        <f t="shared" si="26"/>
        <v>297.2872522102341</v>
      </c>
      <c r="AE92" s="38">
        <f t="shared" si="27"/>
        <v>304.8679767249908</v>
      </c>
      <c r="AF92" s="38">
        <f t="shared" si="28"/>
        <v>312.64200715428427</v>
      </c>
      <c r="AG92" s="38">
        <f t="shared" si="29"/>
        <v>319.80823444225319</v>
      </c>
      <c r="AH92" s="38">
        <f t="shared" si="30"/>
        <v>324.17525977361288</v>
      </c>
      <c r="AI92" s="39">
        <f t="shared" si="31"/>
        <v>327.04323442108267</v>
      </c>
    </row>
    <row r="93" spans="20:35" x14ac:dyDescent="0.25">
      <c r="T93" s="30"/>
      <c r="U93" s="33">
        <f t="shared" si="32"/>
        <v>244</v>
      </c>
      <c r="V93" s="34" t="str">
        <f t="shared" si="18"/>
        <v>34week+6day</v>
      </c>
      <c r="W93" s="35">
        <f t="shared" si="19"/>
        <v>-5.2186027627986681E-3</v>
      </c>
      <c r="X93" s="36">
        <f t="shared" si="20"/>
        <v>1.2571963659147982E-3</v>
      </c>
      <c r="Y93" s="36">
        <f t="shared" si="21"/>
        <v>5.7253112519576739</v>
      </c>
      <c r="Z93" s="37">
        <f t="shared" si="22"/>
        <v>1.39396478045612E-3</v>
      </c>
      <c r="AA93" s="38">
        <f t="shared" si="23"/>
        <v>285.7422693263448</v>
      </c>
      <c r="AB93" s="38">
        <f t="shared" si="24"/>
        <v>288.27049702715607</v>
      </c>
      <c r="AC93" s="38">
        <f t="shared" si="25"/>
        <v>292.20729049685906</v>
      </c>
      <c r="AD93" s="38">
        <f t="shared" si="26"/>
        <v>298.90584154944975</v>
      </c>
      <c r="AE93" s="38">
        <f t="shared" si="27"/>
        <v>306.52865804189508</v>
      </c>
      <c r="AF93" s="38">
        <f t="shared" si="28"/>
        <v>314.34587465371004</v>
      </c>
      <c r="AG93" s="38">
        <f t="shared" si="29"/>
        <v>321.55192993713143</v>
      </c>
      <c r="AH93" s="38">
        <f t="shared" si="30"/>
        <v>325.94323446188014</v>
      </c>
      <c r="AI93" s="39">
        <f t="shared" si="31"/>
        <v>328.82715750274252</v>
      </c>
    </row>
    <row r="94" spans="20:35" x14ac:dyDescent="0.25">
      <c r="T94" s="30"/>
      <c r="U94" s="33">
        <f t="shared" si="32"/>
        <v>245</v>
      </c>
      <c r="V94" s="34" t="str">
        <f t="shared" si="18"/>
        <v>35week+0day</v>
      </c>
      <c r="W94" s="35">
        <f t="shared" si="19"/>
        <v>-5.2500684712729262E-3</v>
      </c>
      <c r="X94" s="36">
        <f t="shared" si="20"/>
        <v>1.2575427416351773E-3</v>
      </c>
      <c r="Y94" s="36">
        <f t="shared" si="21"/>
        <v>5.7307294014073538</v>
      </c>
      <c r="Z94" s="37">
        <f t="shared" si="22"/>
        <v>1.3942596854259626E-3</v>
      </c>
      <c r="AA94" s="38">
        <f t="shared" si="23"/>
        <v>287.29253152335525</v>
      </c>
      <c r="AB94" s="38">
        <f t="shared" si="24"/>
        <v>289.83474589286419</v>
      </c>
      <c r="AC94" s="38">
        <f t="shared" si="25"/>
        <v>293.79332319062507</v>
      </c>
      <c r="AD94" s="38">
        <f t="shared" si="26"/>
        <v>300.52895288859338</v>
      </c>
      <c r="AE94" s="38">
        <f t="shared" si="27"/>
        <v>308.19398353900181</v>
      </c>
      <c r="AF94" s="38">
        <f t="shared" si="28"/>
        <v>316.05451180888076</v>
      </c>
      <c r="AG94" s="38">
        <f t="shared" si="29"/>
        <v>323.30051091055373</v>
      </c>
      <c r="AH94" s="38">
        <f t="shared" si="30"/>
        <v>327.71616528250428</v>
      </c>
      <c r="AI94" s="39">
        <f t="shared" si="31"/>
        <v>330.61608314700266</v>
      </c>
    </row>
    <row r="95" spans="20:35" x14ac:dyDescent="0.25">
      <c r="T95" s="30"/>
      <c r="U95" s="33">
        <f t="shared" si="32"/>
        <v>246</v>
      </c>
      <c r="V95" s="34" t="str">
        <f t="shared" si="18"/>
        <v>35week+1day</v>
      </c>
      <c r="W95" s="35">
        <f t="shared" si="19"/>
        <v>-5.2814525788278249E-3</v>
      </c>
      <c r="X95" s="36">
        <f t="shared" si="20"/>
        <v>1.2578882190895204E-3</v>
      </c>
      <c r="Y95" s="36">
        <f t="shared" si="21"/>
        <v>5.7361334998155122</v>
      </c>
      <c r="Z95" s="37">
        <f t="shared" si="22"/>
        <v>1.3945539078160647E-3</v>
      </c>
      <c r="AA95" s="38">
        <f t="shared" si="23"/>
        <v>288.84715105174831</v>
      </c>
      <c r="AB95" s="38">
        <f t="shared" si="24"/>
        <v>291.40339290921253</v>
      </c>
      <c r="AC95" s="38">
        <f t="shared" si="25"/>
        <v>295.38381763648329</v>
      </c>
      <c r="AD95" s="38">
        <f t="shared" si="26"/>
        <v>302.15663431051235</v>
      </c>
      <c r="AE95" s="38">
        <f t="shared" si="27"/>
        <v>309.86400256411997</v>
      </c>
      <c r="AF95" s="38">
        <f t="shared" si="28"/>
        <v>317.76796926585456</v>
      </c>
      <c r="AG95" s="38">
        <f t="shared" si="29"/>
        <v>325.0540292062293</v>
      </c>
      <c r="AH95" s="38">
        <f t="shared" si="30"/>
        <v>329.4941048094484</v>
      </c>
      <c r="AI95" s="39">
        <f t="shared" si="31"/>
        <v>332.41006440757764</v>
      </c>
    </row>
    <row r="96" spans="20:35" x14ac:dyDescent="0.25">
      <c r="T96" s="30"/>
      <c r="U96" s="33">
        <f t="shared" si="32"/>
        <v>247</v>
      </c>
      <c r="V96" s="34" t="str">
        <f t="shared" si="18"/>
        <v>35week+2day</v>
      </c>
      <c r="W96" s="35">
        <f t="shared" si="19"/>
        <v>-5.312756404257055E-3</v>
      </c>
      <c r="X96" s="36">
        <f t="shared" si="20"/>
        <v>1.2582328127951584E-3</v>
      </c>
      <c r="Y96" s="36">
        <f t="shared" si="21"/>
        <v>5.7415237742681287</v>
      </c>
      <c r="Z96" s="37">
        <f t="shared" si="22"/>
        <v>1.394847459354742E-3</v>
      </c>
      <c r="AA96" s="38">
        <f t="shared" si="23"/>
        <v>290.40617360009543</v>
      </c>
      <c r="AB96" s="38">
        <f t="shared" si="24"/>
        <v>292.9764841818639</v>
      </c>
      <c r="AC96" s="38">
        <f t="shared" si="25"/>
        <v>296.9788205897969</v>
      </c>
      <c r="AD96" s="38">
        <f t="shared" si="26"/>
        <v>303.78893367669059</v>
      </c>
      <c r="AE96" s="38">
        <f t="shared" si="27"/>
        <v>311.53876423843752</v>
      </c>
      <c r="AF96" s="38">
        <f t="shared" si="28"/>
        <v>319.48629743868713</v>
      </c>
      <c r="AG96" s="38">
        <f t="shared" si="29"/>
        <v>326.81253643091367</v>
      </c>
      <c r="AH96" s="38">
        <f t="shared" si="30"/>
        <v>331.27710537670811</v>
      </c>
      <c r="AI96" s="39">
        <f t="shared" si="31"/>
        <v>334.20915409623672</v>
      </c>
    </row>
    <row r="97" spans="20:35" x14ac:dyDescent="0.25">
      <c r="T97" s="30"/>
      <c r="U97" s="33">
        <f t="shared" si="32"/>
        <v>248</v>
      </c>
      <c r="V97" s="34" t="str">
        <f t="shared" si="18"/>
        <v>35week+3day</v>
      </c>
      <c r="W97" s="35">
        <f t="shared" si="19"/>
        <v>-5.3439812398194449E-3</v>
      </c>
      <c r="X97" s="36">
        <f t="shared" si="20"/>
        <v>1.2585765369773263E-3</v>
      </c>
      <c r="Y97" s="36">
        <f t="shared" si="21"/>
        <v>5.7469004472820897</v>
      </c>
      <c r="Z97" s="37">
        <f t="shared" si="22"/>
        <v>1.3951403515367689E-3</v>
      </c>
      <c r="AA97" s="38">
        <f t="shared" si="23"/>
        <v>291.96964465079589</v>
      </c>
      <c r="AB97" s="38">
        <f t="shared" si="24"/>
        <v>294.55406560861161</v>
      </c>
      <c r="AC97" s="38">
        <f t="shared" si="25"/>
        <v>298.57837859541672</v>
      </c>
      <c r="AD97" s="38">
        <f t="shared" si="26"/>
        <v>305.42589863361007</v>
      </c>
      <c r="AE97" s="38">
        <f t="shared" si="27"/>
        <v>313.21831746304269</v>
      </c>
      <c r="AF97" s="38">
        <f t="shared" si="28"/>
        <v>321.20954651611703</v>
      </c>
      <c r="AG97" s="38">
        <f t="shared" si="29"/>
        <v>328.57608396124289</v>
      </c>
      <c r="AH97" s="38">
        <f t="shared" si="30"/>
        <v>333.06521908523672</v>
      </c>
      <c r="AI97" s="39">
        <f t="shared" si="31"/>
        <v>336.01340478979137</v>
      </c>
    </row>
    <row r="98" spans="20:35" x14ac:dyDescent="0.25">
      <c r="T98" s="30"/>
      <c r="U98" s="33">
        <f t="shared" si="32"/>
        <v>249</v>
      </c>
      <c r="V98" s="34" t="str">
        <f t="shared" si="18"/>
        <v>35week+4day</v>
      </c>
      <c r="W98" s="35">
        <f t="shared" si="19"/>
        <v>-5.3751283518770595E-3</v>
      </c>
      <c r="X98" s="36">
        <f t="shared" si="20"/>
        <v>1.2589194055761855E-3</v>
      </c>
      <c r="Y98" s="36">
        <f t="shared" si="21"/>
        <v>5.7522637369150615</v>
      </c>
      <c r="Z98" s="37">
        <f t="shared" si="22"/>
        <v>1.395432595628934E-3</v>
      </c>
      <c r="AA98" s="38">
        <f t="shared" si="23"/>
        <v>293.53760948605918</v>
      </c>
      <c r="AB98" s="38">
        <f t="shared" si="24"/>
        <v>296.13618288541198</v>
      </c>
      <c r="AC98" s="38">
        <f t="shared" si="25"/>
        <v>300.18253799379687</v>
      </c>
      <c r="AD98" s="38">
        <f t="shared" si="26"/>
        <v>307.06757661900622</v>
      </c>
      <c r="AE98" s="38">
        <f t="shared" si="27"/>
        <v>314.90271092533413</v>
      </c>
      <c r="AF98" s="38">
        <f t="shared" si="28"/>
        <v>322.93776646813421</v>
      </c>
      <c r="AG98" s="38">
        <f t="shared" si="29"/>
        <v>330.34472295045254</v>
      </c>
      <c r="AH98" s="38">
        <f t="shared" si="30"/>
        <v>334.85849780975707</v>
      </c>
      <c r="AI98" s="39">
        <f t="shared" si="31"/>
        <v>337.82286883696264</v>
      </c>
    </row>
    <row r="99" spans="20:35" x14ac:dyDescent="0.25">
      <c r="T99" s="30"/>
      <c r="U99" s="33">
        <f t="shared" si="32"/>
        <v>250</v>
      </c>
      <c r="V99" s="34" t="str">
        <f t="shared" si="18"/>
        <v>35week+5day</v>
      </c>
      <c r="W99" s="35">
        <f t="shared" si="19"/>
        <v>-5.4061989815154818E-3</v>
      </c>
      <c r="X99" s="36">
        <f t="shared" si="20"/>
        <v>1.2592614322536543E-3</v>
      </c>
      <c r="Y99" s="36">
        <f t="shared" si="21"/>
        <v>5.757613856872295</v>
      </c>
      <c r="Z99" s="37">
        <f t="shared" si="22"/>
        <v>1.395724202675446E-3</v>
      </c>
      <c r="AA99" s="38">
        <f t="shared" si="23"/>
        <v>295.11011319378906</v>
      </c>
      <c r="AB99" s="38">
        <f t="shared" si="24"/>
        <v>297.72288151232186</v>
      </c>
      <c r="AC99" s="38">
        <f t="shared" si="25"/>
        <v>301.79134492701075</v>
      </c>
      <c r="AD99" s="38">
        <f t="shared" si="26"/>
        <v>308.71401486801739</v>
      </c>
      <c r="AE99" s="38">
        <f t="shared" si="27"/>
        <v>316.59199310532625</v>
      </c>
      <c r="AF99" s="38">
        <f t="shared" si="28"/>
        <v>324.67100705244582</v>
      </c>
      <c r="AG99" s="38">
        <f t="shared" si="29"/>
        <v>332.11850433498682</v>
      </c>
      <c r="AH99" s="38">
        <f t="shared" si="30"/>
        <v>336.65699320545741</v>
      </c>
      <c r="AI99" s="39">
        <f t="shared" si="31"/>
        <v>339.63759836513935</v>
      </c>
    </row>
    <row r="100" spans="20:35" x14ac:dyDescent="0.25">
      <c r="T100" s="30"/>
      <c r="U100" s="33">
        <f t="shared" si="32"/>
        <v>251</v>
      </c>
      <c r="V100" s="34" t="str">
        <f t="shared" si="18"/>
        <v>35week+6day</v>
      </c>
      <c r="W100" s="35">
        <f t="shared" si="19"/>
        <v>-5.4371943451468167E-3</v>
      </c>
      <c r="X100" s="36">
        <f t="shared" si="20"/>
        <v>1.2596026304000428E-3</v>
      </c>
      <c r="Y100" s="36">
        <f t="shared" si="21"/>
        <v>5.7629510166104634</v>
      </c>
      <c r="Z100" s="37">
        <f t="shared" si="22"/>
        <v>1.3960151835031849E-3</v>
      </c>
      <c r="AA100" s="38">
        <f t="shared" si="23"/>
        <v>296.68720067337381</v>
      </c>
      <c r="AB100" s="38">
        <f t="shared" si="24"/>
        <v>299.31420679933751</v>
      </c>
      <c r="AC100" s="38">
        <f t="shared" si="25"/>
        <v>303.4048453446681</v>
      </c>
      <c r="AD100" s="38">
        <f t="shared" si="26"/>
        <v>310.36526041923685</v>
      </c>
      <c r="AE100" s="38">
        <f t="shared" si="27"/>
        <v>318.28621228185324</v>
      </c>
      <c r="AF100" s="38">
        <f t="shared" si="28"/>
        <v>326.40931782083504</v>
      </c>
      <c r="AG100" s="38">
        <f t="shared" si="29"/>
        <v>333.8974788410024</v>
      </c>
      <c r="AH100" s="38">
        <f t="shared" si="30"/>
        <v>338.46075671458289</v>
      </c>
      <c r="AI100" s="39">
        <f t="shared" si="31"/>
        <v>341.45764528702381</v>
      </c>
    </row>
    <row r="101" spans="20:35" x14ac:dyDescent="0.25">
      <c r="T101" s="30"/>
      <c r="U101" s="33">
        <f t="shared" si="32"/>
        <v>252</v>
      </c>
      <c r="V101" s="34" t="str">
        <f t="shared" si="18"/>
        <v>36week+0day</v>
      </c>
      <c r="W101" s="35">
        <f t="shared" si="19"/>
        <v>-5.4681156350960001E-3</v>
      </c>
      <c r="X101" s="36">
        <f t="shared" si="20"/>
        <v>1.2599430131405096E-3</v>
      </c>
      <c r="Y101" s="36">
        <f t="shared" si="21"/>
        <v>5.7682754214386165</v>
      </c>
      <c r="Z101" s="37">
        <f t="shared" si="22"/>
        <v>1.3963055487268118E-3</v>
      </c>
      <c r="AA101" s="38">
        <f t="shared" si="23"/>
        <v>298.26891664137736</v>
      </c>
      <c r="AB101" s="38">
        <f t="shared" si="24"/>
        <v>300.91020387213649</v>
      </c>
      <c r="AC101" s="38">
        <f t="shared" si="25"/>
        <v>305.02308500973493</v>
      </c>
      <c r="AD101" s="38">
        <f t="shared" si="26"/>
        <v>312.02136012066381</v>
      </c>
      <c r="AE101" s="38">
        <f t="shared" si="27"/>
        <v>319.98541653866863</v>
      </c>
      <c r="AF101" s="38">
        <f t="shared" si="28"/>
        <v>328.15274812541389</v>
      </c>
      <c r="AG101" s="38">
        <f t="shared" si="29"/>
        <v>335.68169699076191</v>
      </c>
      <c r="AH101" s="38">
        <f t="shared" si="30"/>
        <v>340.26983957291577</v>
      </c>
      <c r="AI101" s="39">
        <f t="shared" si="31"/>
        <v>343.28306130717044</v>
      </c>
    </row>
    <row r="102" spans="20:35" x14ac:dyDescent="0.25">
      <c r="T102" s="30"/>
      <c r="U102" s="33" t="str">
        <f t="shared" si="32"/>
        <v/>
      </c>
      <c r="V102" s="34" t="str">
        <f t="shared" si="18"/>
        <v/>
      </c>
      <c r="W102" s="35" t="str">
        <f t="shared" si="19"/>
        <v/>
      </c>
      <c r="X102" s="36" t="str">
        <f t="shared" si="20"/>
        <v/>
      </c>
      <c r="Y102" s="36" t="str">
        <f t="shared" si="21"/>
        <v/>
      </c>
      <c r="Z102" s="37" t="str">
        <f t="shared" si="22"/>
        <v/>
      </c>
      <c r="AA102" s="38" t="str">
        <f t="shared" si="23"/>
        <v/>
      </c>
      <c r="AB102" s="38" t="str">
        <f t="shared" si="24"/>
        <v/>
      </c>
      <c r="AC102" s="38" t="str">
        <f t="shared" si="25"/>
        <v/>
      </c>
      <c r="AD102" s="38" t="str">
        <f t="shared" si="26"/>
        <v/>
      </c>
      <c r="AE102" s="38" t="str">
        <f t="shared" si="27"/>
        <v/>
      </c>
      <c r="AF102" s="38" t="str">
        <f t="shared" si="28"/>
        <v/>
      </c>
      <c r="AG102" s="38" t="str">
        <f t="shared" si="29"/>
        <v/>
      </c>
      <c r="AH102" s="38" t="str">
        <f t="shared" si="30"/>
        <v/>
      </c>
      <c r="AI102" s="39" t="str">
        <f t="shared" si="31"/>
        <v/>
      </c>
    </row>
    <row r="103" spans="20:35" x14ac:dyDescent="0.25">
      <c r="T103" s="30"/>
      <c r="U103" s="33" t="str">
        <f t="shared" si="32"/>
        <v/>
      </c>
      <c r="V103" s="34" t="str">
        <f t="shared" si="18"/>
        <v/>
      </c>
      <c r="W103" s="35" t="str">
        <f t="shared" si="19"/>
        <v/>
      </c>
      <c r="X103" s="36" t="str">
        <f t="shared" si="20"/>
        <v/>
      </c>
      <c r="Y103" s="36" t="str">
        <f t="shared" si="21"/>
        <v/>
      </c>
      <c r="Z103" s="37" t="str">
        <f t="shared" si="22"/>
        <v/>
      </c>
      <c r="AA103" s="38" t="str">
        <f t="shared" si="23"/>
        <v/>
      </c>
      <c r="AB103" s="38" t="str">
        <f t="shared" si="24"/>
        <v/>
      </c>
      <c r="AC103" s="38" t="str">
        <f t="shared" si="25"/>
        <v/>
      </c>
      <c r="AD103" s="38" t="str">
        <f t="shared" si="26"/>
        <v/>
      </c>
      <c r="AE103" s="38" t="str">
        <f t="shared" si="27"/>
        <v/>
      </c>
      <c r="AF103" s="38" t="str">
        <f t="shared" si="28"/>
        <v/>
      </c>
      <c r="AG103" s="38" t="str">
        <f t="shared" si="29"/>
        <v/>
      </c>
      <c r="AH103" s="38" t="str">
        <f t="shared" si="30"/>
        <v/>
      </c>
      <c r="AI103" s="39" t="str">
        <f t="shared" si="31"/>
        <v/>
      </c>
    </row>
    <row r="104" spans="20:35" x14ac:dyDescent="0.25">
      <c r="T104" s="30"/>
      <c r="U104" s="33" t="str">
        <f t="shared" si="32"/>
        <v/>
      </c>
      <c r="V104" s="34" t="str">
        <f t="shared" si="18"/>
        <v/>
      </c>
      <c r="W104" s="35" t="str">
        <f t="shared" si="19"/>
        <v/>
      </c>
      <c r="X104" s="36" t="str">
        <f t="shared" si="20"/>
        <v/>
      </c>
      <c r="Y104" s="36" t="str">
        <f t="shared" si="21"/>
        <v/>
      </c>
      <c r="Z104" s="37" t="str">
        <f t="shared" si="22"/>
        <v/>
      </c>
      <c r="AA104" s="38" t="str">
        <f t="shared" si="23"/>
        <v/>
      </c>
      <c r="AB104" s="38" t="str">
        <f t="shared" si="24"/>
        <v/>
      </c>
      <c r="AC104" s="38" t="str">
        <f t="shared" si="25"/>
        <v/>
      </c>
      <c r="AD104" s="38" t="str">
        <f t="shared" si="26"/>
        <v/>
      </c>
      <c r="AE104" s="38" t="str">
        <f t="shared" si="27"/>
        <v/>
      </c>
      <c r="AF104" s="38" t="str">
        <f t="shared" si="28"/>
        <v/>
      </c>
      <c r="AG104" s="38" t="str">
        <f t="shared" si="29"/>
        <v/>
      </c>
      <c r="AH104" s="38" t="str">
        <f t="shared" si="30"/>
        <v/>
      </c>
      <c r="AI104" s="39" t="str">
        <f t="shared" si="31"/>
        <v/>
      </c>
    </row>
    <row r="105" spans="20:35" x14ac:dyDescent="0.25">
      <c r="T105" s="30"/>
      <c r="U105" s="33" t="str">
        <f t="shared" si="32"/>
        <v/>
      </c>
      <c r="V105" s="34" t="str">
        <f t="shared" si="18"/>
        <v/>
      </c>
      <c r="W105" s="35" t="str">
        <f t="shared" si="19"/>
        <v/>
      </c>
      <c r="X105" s="36" t="str">
        <f t="shared" si="20"/>
        <v/>
      </c>
      <c r="Y105" s="36" t="str">
        <f t="shared" si="21"/>
        <v/>
      </c>
      <c r="Z105" s="37" t="str">
        <f t="shared" si="22"/>
        <v/>
      </c>
      <c r="AA105" s="38" t="str">
        <f t="shared" si="23"/>
        <v/>
      </c>
      <c r="AB105" s="38" t="str">
        <f t="shared" si="24"/>
        <v/>
      </c>
      <c r="AC105" s="38" t="str">
        <f t="shared" si="25"/>
        <v/>
      </c>
      <c r="AD105" s="38" t="str">
        <f t="shared" si="26"/>
        <v/>
      </c>
      <c r="AE105" s="38" t="str">
        <f t="shared" si="27"/>
        <v/>
      </c>
      <c r="AF105" s="38" t="str">
        <f t="shared" si="28"/>
        <v/>
      </c>
      <c r="AG105" s="38" t="str">
        <f t="shared" si="29"/>
        <v/>
      </c>
      <c r="AH105" s="38" t="str">
        <f t="shared" si="30"/>
        <v/>
      </c>
      <c r="AI105" s="39" t="str">
        <f t="shared" si="31"/>
        <v/>
      </c>
    </row>
    <row r="106" spans="20:35" x14ac:dyDescent="0.25">
      <c r="T106" s="30"/>
      <c r="U106" s="33" t="str">
        <f t="shared" si="32"/>
        <v/>
      </c>
      <c r="V106" s="34" t="str">
        <f t="shared" si="18"/>
        <v/>
      </c>
      <c r="W106" s="35" t="str">
        <f t="shared" si="19"/>
        <v/>
      </c>
      <c r="X106" s="36" t="str">
        <f t="shared" si="20"/>
        <v/>
      </c>
      <c r="Y106" s="36" t="str">
        <f t="shared" si="21"/>
        <v/>
      </c>
      <c r="Z106" s="37" t="str">
        <f t="shared" si="22"/>
        <v/>
      </c>
      <c r="AA106" s="38" t="str">
        <f t="shared" si="23"/>
        <v/>
      </c>
      <c r="AB106" s="38" t="str">
        <f t="shared" si="24"/>
        <v/>
      </c>
      <c r="AC106" s="38" t="str">
        <f t="shared" si="25"/>
        <v/>
      </c>
      <c r="AD106" s="38" t="str">
        <f t="shared" si="26"/>
        <v/>
      </c>
      <c r="AE106" s="38" t="str">
        <f t="shared" si="27"/>
        <v/>
      </c>
      <c r="AF106" s="38" t="str">
        <f t="shared" si="28"/>
        <v/>
      </c>
      <c r="AG106" s="38" t="str">
        <f t="shared" si="29"/>
        <v/>
      </c>
      <c r="AH106" s="38" t="str">
        <f t="shared" si="30"/>
        <v/>
      </c>
      <c r="AI106" s="39" t="str">
        <f t="shared" si="31"/>
        <v/>
      </c>
    </row>
    <row r="107" spans="20:35" x14ac:dyDescent="0.25">
      <c r="T107" s="30"/>
      <c r="U107" s="33" t="str">
        <f t="shared" si="32"/>
        <v/>
      </c>
      <c r="V107" s="34" t="str">
        <f t="shared" si="18"/>
        <v/>
      </c>
      <c r="W107" s="35" t="str">
        <f t="shared" si="19"/>
        <v/>
      </c>
      <c r="X107" s="36" t="str">
        <f t="shared" si="20"/>
        <v/>
      </c>
      <c r="Y107" s="36" t="str">
        <f t="shared" si="21"/>
        <v/>
      </c>
      <c r="Z107" s="37" t="str">
        <f t="shared" si="22"/>
        <v/>
      </c>
      <c r="AA107" s="38" t="str">
        <f t="shared" si="23"/>
        <v/>
      </c>
      <c r="AB107" s="38" t="str">
        <f t="shared" si="24"/>
        <v/>
      </c>
      <c r="AC107" s="38" t="str">
        <f t="shared" si="25"/>
        <v/>
      </c>
      <c r="AD107" s="38" t="str">
        <f t="shared" si="26"/>
        <v/>
      </c>
      <c r="AE107" s="38" t="str">
        <f t="shared" si="27"/>
        <v/>
      </c>
      <c r="AF107" s="38" t="str">
        <f t="shared" si="28"/>
        <v/>
      </c>
      <c r="AG107" s="38" t="str">
        <f t="shared" si="29"/>
        <v/>
      </c>
      <c r="AH107" s="38" t="str">
        <f t="shared" si="30"/>
        <v/>
      </c>
      <c r="AI107" s="39" t="str">
        <f t="shared" si="31"/>
        <v/>
      </c>
    </row>
    <row r="108" spans="20:35" x14ac:dyDescent="0.25">
      <c r="T108" s="30"/>
      <c r="U108" s="33" t="str">
        <f t="shared" si="32"/>
        <v/>
      </c>
      <c r="V108" s="34" t="str">
        <f t="shared" si="18"/>
        <v/>
      </c>
      <c r="W108" s="35" t="str">
        <f t="shared" si="19"/>
        <v/>
      </c>
      <c r="X108" s="36" t="str">
        <f t="shared" si="20"/>
        <v/>
      </c>
      <c r="Y108" s="36" t="str">
        <f t="shared" si="21"/>
        <v/>
      </c>
      <c r="Z108" s="37" t="str">
        <f t="shared" si="22"/>
        <v/>
      </c>
      <c r="AA108" s="38" t="str">
        <f t="shared" si="23"/>
        <v/>
      </c>
      <c r="AB108" s="38" t="str">
        <f t="shared" si="24"/>
        <v/>
      </c>
      <c r="AC108" s="38" t="str">
        <f t="shared" si="25"/>
        <v/>
      </c>
      <c r="AD108" s="38" t="str">
        <f t="shared" si="26"/>
        <v/>
      </c>
      <c r="AE108" s="38" t="str">
        <f t="shared" si="27"/>
        <v/>
      </c>
      <c r="AF108" s="38" t="str">
        <f t="shared" si="28"/>
        <v/>
      </c>
      <c r="AG108" s="38" t="str">
        <f t="shared" si="29"/>
        <v/>
      </c>
      <c r="AH108" s="38" t="str">
        <f t="shared" si="30"/>
        <v/>
      </c>
      <c r="AI108" s="39" t="str">
        <f t="shared" si="31"/>
        <v/>
      </c>
    </row>
    <row r="109" spans="20:35" x14ac:dyDescent="0.25">
      <c r="T109" s="30"/>
      <c r="U109" s="33" t="str">
        <f t="shared" si="32"/>
        <v/>
      </c>
      <c r="V109" s="34" t="str">
        <f t="shared" si="18"/>
        <v/>
      </c>
      <c r="W109" s="35" t="str">
        <f t="shared" si="19"/>
        <v/>
      </c>
      <c r="X109" s="36" t="str">
        <f t="shared" si="20"/>
        <v/>
      </c>
      <c r="Y109" s="36" t="str">
        <f t="shared" si="21"/>
        <v/>
      </c>
      <c r="Z109" s="37" t="str">
        <f t="shared" si="22"/>
        <v/>
      </c>
      <c r="AA109" s="38" t="str">
        <f t="shared" si="23"/>
        <v/>
      </c>
      <c r="AB109" s="38" t="str">
        <f t="shared" si="24"/>
        <v/>
      </c>
      <c r="AC109" s="38" t="str">
        <f t="shared" si="25"/>
        <v/>
      </c>
      <c r="AD109" s="38" t="str">
        <f t="shared" si="26"/>
        <v/>
      </c>
      <c r="AE109" s="38" t="str">
        <f t="shared" si="27"/>
        <v/>
      </c>
      <c r="AF109" s="38" t="str">
        <f t="shared" si="28"/>
        <v/>
      </c>
      <c r="AG109" s="38" t="str">
        <f t="shared" si="29"/>
        <v/>
      </c>
      <c r="AH109" s="38" t="str">
        <f t="shared" si="30"/>
        <v/>
      </c>
      <c r="AI109" s="39" t="str">
        <f t="shared" si="31"/>
        <v/>
      </c>
    </row>
    <row r="110" spans="20:35" x14ac:dyDescent="0.25">
      <c r="T110" s="30"/>
      <c r="U110" s="33" t="str">
        <f t="shared" si="32"/>
        <v/>
      </c>
      <c r="V110" s="34" t="str">
        <f t="shared" si="18"/>
        <v/>
      </c>
      <c r="W110" s="35" t="str">
        <f t="shared" si="19"/>
        <v/>
      </c>
      <c r="X110" s="36" t="str">
        <f t="shared" si="20"/>
        <v/>
      </c>
      <c r="Y110" s="36" t="str">
        <f t="shared" si="21"/>
        <v/>
      </c>
      <c r="Z110" s="37" t="str">
        <f t="shared" si="22"/>
        <v/>
      </c>
      <c r="AA110" s="38" t="str">
        <f t="shared" si="23"/>
        <v/>
      </c>
      <c r="AB110" s="38" t="str">
        <f t="shared" si="24"/>
        <v/>
      </c>
      <c r="AC110" s="38" t="str">
        <f t="shared" si="25"/>
        <v/>
      </c>
      <c r="AD110" s="38" t="str">
        <f t="shared" si="26"/>
        <v/>
      </c>
      <c r="AE110" s="38" t="str">
        <f t="shared" si="27"/>
        <v/>
      </c>
      <c r="AF110" s="38" t="str">
        <f t="shared" si="28"/>
        <v/>
      </c>
      <c r="AG110" s="38" t="str">
        <f t="shared" si="29"/>
        <v/>
      </c>
      <c r="AH110" s="38" t="str">
        <f t="shared" si="30"/>
        <v/>
      </c>
      <c r="AI110" s="39" t="str">
        <f t="shared" si="31"/>
        <v/>
      </c>
    </row>
    <row r="111" spans="20:35" x14ac:dyDescent="0.25">
      <c r="T111" s="30"/>
      <c r="U111" s="33" t="str">
        <f t="shared" si="32"/>
        <v/>
      </c>
      <c r="V111" s="34" t="str">
        <f t="shared" si="18"/>
        <v/>
      </c>
      <c r="W111" s="35" t="str">
        <f t="shared" si="19"/>
        <v/>
      </c>
      <c r="X111" s="36" t="str">
        <f t="shared" si="20"/>
        <v/>
      </c>
      <c r="Y111" s="36" t="str">
        <f t="shared" si="21"/>
        <v/>
      </c>
      <c r="Z111" s="37" t="str">
        <f t="shared" si="22"/>
        <v/>
      </c>
      <c r="AA111" s="38" t="str">
        <f t="shared" si="23"/>
        <v/>
      </c>
      <c r="AB111" s="38" t="str">
        <f t="shared" si="24"/>
        <v/>
      </c>
      <c r="AC111" s="38" t="str">
        <f t="shared" si="25"/>
        <v/>
      </c>
      <c r="AD111" s="38" t="str">
        <f t="shared" si="26"/>
        <v/>
      </c>
      <c r="AE111" s="38" t="str">
        <f t="shared" si="27"/>
        <v/>
      </c>
      <c r="AF111" s="38" t="str">
        <f t="shared" si="28"/>
        <v/>
      </c>
      <c r="AG111" s="38" t="str">
        <f t="shared" si="29"/>
        <v/>
      </c>
      <c r="AH111" s="38" t="str">
        <f t="shared" si="30"/>
        <v/>
      </c>
      <c r="AI111" s="39" t="str">
        <f t="shared" si="31"/>
        <v/>
      </c>
    </row>
    <row r="112" spans="20:35" x14ac:dyDescent="0.25">
      <c r="T112" s="30"/>
      <c r="U112" s="33" t="str">
        <f t="shared" si="32"/>
        <v/>
      </c>
      <c r="V112" s="34" t="str">
        <f t="shared" si="18"/>
        <v/>
      </c>
      <c r="W112" s="35" t="str">
        <f t="shared" si="19"/>
        <v/>
      </c>
      <c r="X112" s="36" t="str">
        <f t="shared" si="20"/>
        <v/>
      </c>
      <c r="Y112" s="36" t="str">
        <f t="shared" si="21"/>
        <v/>
      </c>
      <c r="Z112" s="37" t="str">
        <f t="shared" si="22"/>
        <v/>
      </c>
      <c r="AA112" s="38" t="str">
        <f t="shared" si="23"/>
        <v/>
      </c>
      <c r="AB112" s="38" t="str">
        <f t="shared" si="24"/>
        <v/>
      </c>
      <c r="AC112" s="38" t="str">
        <f t="shared" si="25"/>
        <v/>
      </c>
      <c r="AD112" s="38" t="str">
        <f t="shared" si="26"/>
        <v/>
      </c>
      <c r="AE112" s="38" t="str">
        <f t="shared" si="27"/>
        <v/>
      </c>
      <c r="AF112" s="38" t="str">
        <f t="shared" si="28"/>
        <v/>
      </c>
      <c r="AG112" s="38" t="str">
        <f t="shared" si="29"/>
        <v/>
      </c>
      <c r="AH112" s="38" t="str">
        <f t="shared" si="30"/>
        <v/>
      </c>
      <c r="AI112" s="39" t="str">
        <f t="shared" si="31"/>
        <v/>
      </c>
    </row>
    <row r="113" spans="20:35" x14ac:dyDescent="0.25">
      <c r="T113" s="30"/>
      <c r="U113" s="33" t="str">
        <f t="shared" si="32"/>
        <v/>
      </c>
      <c r="V113" s="34" t="str">
        <f t="shared" si="18"/>
        <v/>
      </c>
      <c r="W113" s="35" t="str">
        <f t="shared" si="19"/>
        <v/>
      </c>
      <c r="X113" s="36" t="str">
        <f t="shared" si="20"/>
        <v/>
      </c>
      <c r="Y113" s="36" t="str">
        <f t="shared" si="21"/>
        <v/>
      </c>
      <c r="Z113" s="37" t="str">
        <f t="shared" si="22"/>
        <v/>
      </c>
      <c r="AA113" s="38" t="str">
        <f t="shared" si="23"/>
        <v/>
      </c>
      <c r="AB113" s="38" t="str">
        <f t="shared" si="24"/>
        <v/>
      </c>
      <c r="AC113" s="38" t="str">
        <f t="shared" si="25"/>
        <v/>
      </c>
      <c r="AD113" s="38" t="str">
        <f t="shared" si="26"/>
        <v/>
      </c>
      <c r="AE113" s="38" t="str">
        <f t="shared" si="27"/>
        <v/>
      </c>
      <c r="AF113" s="38" t="str">
        <f t="shared" si="28"/>
        <v/>
      </c>
      <c r="AG113" s="38" t="str">
        <f t="shared" si="29"/>
        <v/>
      </c>
      <c r="AH113" s="38" t="str">
        <f t="shared" si="30"/>
        <v/>
      </c>
      <c r="AI113" s="39" t="str">
        <f t="shared" si="31"/>
        <v/>
      </c>
    </row>
    <row r="114" spans="20:35" x14ac:dyDescent="0.25">
      <c r="T114" s="30"/>
      <c r="U114" s="33" t="str">
        <f t="shared" si="32"/>
        <v/>
      </c>
      <c r="V114" s="34" t="str">
        <f t="shared" si="18"/>
        <v/>
      </c>
      <c r="W114" s="35" t="str">
        <f t="shared" si="19"/>
        <v/>
      </c>
      <c r="X114" s="36" t="str">
        <f t="shared" si="20"/>
        <v/>
      </c>
      <c r="Y114" s="36" t="str">
        <f t="shared" si="21"/>
        <v/>
      </c>
      <c r="Z114" s="37" t="str">
        <f t="shared" si="22"/>
        <v/>
      </c>
      <c r="AA114" s="38" t="str">
        <f t="shared" si="23"/>
        <v/>
      </c>
      <c r="AB114" s="38" t="str">
        <f t="shared" si="24"/>
        <v/>
      </c>
      <c r="AC114" s="38" t="str">
        <f t="shared" si="25"/>
        <v/>
      </c>
      <c r="AD114" s="38" t="str">
        <f t="shared" si="26"/>
        <v/>
      </c>
      <c r="AE114" s="38" t="str">
        <f t="shared" si="27"/>
        <v/>
      </c>
      <c r="AF114" s="38" t="str">
        <f t="shared" si="28"/>
        <v/>
      </c>
      <c r="AG114" s="38" t="str">
        <f t="shared" si="29"/>
        <v/>
      </c>
      <c r="AH114" s="38" t="str">
        <f t="shared" si="30"/>
        <v/>
      </c>
      <c r="AI114" s="39" t="str">
        <f t="shared" si="31"/>
        <v/>
      </c>
    </row>
    <row r="115" spans="20:35" x14ac:dyDescent="0.25">
      <c r="T115" s="30"/>
      <c r="U115" s="33" t="str">
        <f t="shared" si="32"/>
        <v/>
      </c>
      <c r="V115" s="34" t="str">
        <f t="shared" si="18"/>
        <v/>
      </c>
      <c r="W115" s="35" t="str">
        <f t="shared" si="19"/>
        <v/>
      </c>
      <c r="X115" s="36" t="str">
        <f t="shared" si="20"/>
        <v/>
      </c>
      <c r="Y115" s="36" t="str">
        <f t="shared" si="21"/>
        <v/>
      </c>
      <c r="Z115" s="37" t="str">
        <f t="shared" si="22"/>
        <v/>
      </c>
      <c r="AA115" s="38" t="str">
        <f t="shared" si="23"/>
        <v/>
      </c>
      <c r="AB115" s="38" t="str">
        <f t="shared" si="24"/>
        <v/>
      </c>
      <c r="AC115" s="38" t="str">
        <f t="shared" si="25"/>
        <v/>
      </c>
      <c r="AD115" s="38" t="str">
        <f t="shared" si="26"/>
        <v/>
      </c>
      <c r="AE115" s="38" t="str">
        <f t="shared" si="27"/>
        <v/>
      </c>
      <c r="AF115" s="38" t="str">
        <f t="shared" si="28"/>
        <v/>
      </c>
      <c r="AG115" s="38" t="str">
        <f t="shared" si="29"/>
        <v/>
      </c>
      <c r="AH115" s="38" t="str">
        <f t="shared" si="30"/>
        <v/>
      </c>
      <c r="AI115" s="39" t="str">
        <f t="shared" si="31"/>
        <v/>
      </c>
    </row>
    <row r="116" spans="20:35" x14ac:dyDescent="0.25">
      <c r="T116" s="30"/>
      <c r="U116" s="33" t="str">
        <f t="shared" si="32"/>
        <v/>
      </c>
      <c r="V116" s="34" t="str">
        <f t="shared" si="18"/>
        <v/>
      </c>
      <c r="W116" s="35" t="str">
        <f t="shared" si="19"/>
        <v/>
      </c>
      <c r="X116" s="36" t="str">
        <f t="shared" si="20"/>
        <v/>
      </c>
      <c r="Y116" s="36" t="str">
        <f t="shared" si="21"/>
        <v/>
      </c>
      <c r="Z116" s="37" t="str">
        <f t="shared" si="22"/>
        <v/>
      </c>
      <c r="AA116" s="38" t="str">
        <f t="shared" si="23"/>
        <v/>
      </c>
      <c r="AB116" s="38" t="str">
        <f t="shared" si="24"/>
        <v/>
      </c>
      <c r="AC116" s="38" t="str">
        <f t="shared" si="25"/>
        <v/>
      </c>
      <c r="AD116" s="38" t="str">
        <f t="shared" si="26"/>
        <v/>
      </c>
      <c r="AE116" s="38" t="str">
        <f t="shared" si="27"/>
        <v/>
      </c>
      <c r="AF116" s="38" t="str">
        <f t="shared" si="28"/>
        <v/>
      </c>
      <c r="AG116" s="38" t="str">
        <f t="shared" si="29"/>
        <v/>
      </c>
      <c r="AH116" s="38" t="str">
        <f t="shared" si="30"/>
        <v/>
      </c>
      <c r="AI116" s="39" t="str">
        <f t="shared" si="31"/>
        <v/>
      </c>
    </row>
    <row r="117" spans="20:35" x14ac:dyDescent="0.25">
      <c r="T117" s="30"/>
      <c r="U117" s="33" t="str">
        <f t="shared" si="32"/>
        <v/>
      </c>
      <c r="V117" s="34" t="str">
        <f t="shared" si="18"/>
        <v/>
      </c>
      <c r="W117" s="35" t="str">
        <f t="shared" si="19"/>
        <v/>
      </c>
      <c r="X117" s="36" t="str">
        <f t="shared" si="20"/>
        <v/>
      </c>
      <c r="Y117" s="36" t="str">
        <f t="shared" si="21"/>
        <v/>
      </c>
      <c r="Z117" s="37" t="str">
        <f t="shared" si="22"/>
        <v/>
      </c>
      <c r="AA117" s="38" t="str">
        <f t="shared" si="23"/>
        <v/>
      </c>
      <c r="AB117" s="38" t="str">
        <f t="shared" si="24"/>
        <v/>
      </c>
      <c r="AC117" s="38" t="str">
        <f t="shared" si="25"/>
        <v/>
      </c>
      <c r="AD117" s="38" t="str">
        <f t="shared" si="26"/>
        <v/>
      </c>
      <c r="AE117" s="38" t="str">
        <f t="shared" si="27"/>
        <v/>
      </c>
      <c r="AF117" s="38" t="str">
        <f t="shared" si="28"/>
        <v/>
      </c>
      <c r="AG117" s="38" t="str">
        <f t="shared" si="29"/>
        <v/>
      </c>
      <c r="AH117" s="38" t="str">
        <f t="shared" si="30"/>
        <v/>
      </c>
      <c r="AI117" s="39" t="str">
        <f t="shared" si="31"/>
        <v/>
      </c>
    </row>
    <row r="118" spans="20:35" x14ac:dyDescent="0.25">
      <c r="T118" s="30"/>
      <c r="U118" s="33" t="str">
        <f t="shared" si="32"/>
        <v/>
      </c>
      <c r="V118" s="34" t="str">
        <f t="shared" si="18"/>
        <v/>
      </c>
      <c r="W118" s="35" t="str">
        <f t="shared" si="19"/>
        <v/>
      </c>
      <c r="X118" s="36" t="str">
        <f t="shared" si="20"/>
        <v/>
      </c>
      <c r="Y118" s="36" t="str">
        <f t="shared" si="21"/>
        <v/>
      </c>
      <c r="Z118" s="37" t="str">
        <f t="shared" si="22"/>
        <v/>
      </c>
      <c r="AA118" s="38" t="str">
        <f t="shared" si="23"/>
        <v/>
      </c>
      <c r="AB118" s="38" t="str">
        <f t="shared" si="24"/>
        <v/>
      </c>
      <c r="AC118" s="38" t="str">
        <f t="shared" si="25"/>
        <v/>
      </c>
      <c r="AD118" s="38" t="str">
        <f t="shared" si="26"/>
        <v/>
      </c>
      <c r="AE118" s="38" t="str">
        <f t="shared" si="27"/>
        <v/>
      </c>
      <c r="AF118" s="38" t="str">
        <f t="shared" si="28"/>
        <v/>
      </c>
      <c r="AG118" s="38" t="str">
        <f t="shared" si="29"/>
        <v/>
      </c>
      <c r="AH118" s="38" t="str">
        <f t="shared" si="30"/>
        <v/>
      </c>
      <c r="AI118" s="39" t="str">
        <f t="shared" si="31"/>
        <v/>
      </c>
    </row>
    <row r="119" spans="20:35" x14ac:dyDescent="0.25">
      <c r="T119" s="30"/>
      <c r="U119" s="33" t="str">
        <f t="shared" si="32"/>
        <v/>
      </c>
      <c r="V119" s="34" t="str">
        <f t="shared" si="18"/>
        <v/>
      </c>
      <c r="W119" s="35" t="str">
        <f t="shared" si="19"/>
        <v/>
      </c>
      <c r="X119" s="36" t="str">
        <f t="shared" si="20"/>
        <v/>
      </c>
      <c r="Y119" s="36" t="str">
        <f t="shared" si="21"/>
        <v/>
      </c>
      <c r="Z119" s="37" t="str">
        <f t="shared" si="22"/>
        <v/>
      </c>
      <c r="AA119" s="38" t="str">
        <f t="shared" si="23"/>
        <v/>
      </c>
      <c r="AB119" s="38" t="str">
        <f t="shared" si="24"/>
        <v/>
      </c>
      <c r="AC119" s="38" t="str">
        <f t="shared" si="25"/>
        <v/>
      </c>
      <c r="AD119" s="38" t="str">
        <f t="shared" si="26"/>
        <v/>
      </c>
      <c r="AE119" s="38" t="str">
        <f t="shared" si="27"/>
        <v/>
      </c>
      <c r="AF119" s="38" t="str">
        <f t="shared" si="28"/>
        <v/>
      </c>
      <c r="AG119" s="38" t="str">
        <f t="shared" si="29"/>
        <v/>
      </c>
      <c r="AH119" s="38" t="str">
        <f t="shared" si="30"/>
        <v/>
      </c>
      <c r="AI119" s="39" t="str">
        <f t="shared" si="31"/>
        <v/>
      </c>
    </row>
    <row r="120" spans="20:35" x14ac:dyDescent="0.25">
      <c r="T120" s="30"/>
      <c r="U120" s="33" t="str">
        <f t="shared" si="32"/>
        <v/>
      </c>
      <c r="V120" s="34" t="str">
        <f t="shared" si="18"/>
        <v/>
      </c>
      <c r="W120" s="35" t="str">
        <f t="shared" si="19"/>
        <v/>
      </c>
      <c r="X120" s="36" t="str">
        <f t="shared" si="20"/>
        <v/>
      </c>
      <c r="Y120" s="36" t="str">
        <f t="shared" si="21"/>
        <v/>
      </c>
      <c r="Z120" s="37" t="str">
        <f t="shared" si="22"/>
        <v/>
      </c>
      <c r="AA120" s="38" t="str">
        <f t="shared" si="23"/>
        <v/>
      </c>
      <c r="AB120" s="38" t="str">
        <f t="shared" si="24"/>
        <v/>
      </c>
      <c r="AC120" s="38" t="str">
        <f t="shared" si="25"/>
        <v/>
      </c>
      <c r="AD120" s="38" t="str">
        <f t="shared" si="26"/>
        <v/>
      </c>
      <c r="AE120" s="38" t="str">
        <f t="shared" si="27"/>
        <v/>
      </c>
      <c r="AF120" s="38" t="str">
        <f t="shared" si="28"/>
        <v/>
      </c>
      <c r="AG120" s="38" t="str">
        <f t="shared" si="29"/>
        <v/>
      </c>
      <c r="AH120" s="38" t="str">
        <f t="shared" si="30"/>
        <v/>
      </c>
      <c r="AI120" s="39" t="str">
        <f t="shared" si="31"/>
        <v/>
      </c>
    </row>
    <row r="121" spans="20:35" x14ac:dyDescent="0.25">
      <c r="T121" s="30"/>
      <c r="U121" s="33" t="str">
        <f t="shared" si="32"/>
        <v/>
      </c>
      <c r="V121" s="34" t="str">
        <f t="shared" si="18"/>
        <v/>
      </c>
      <c r="W121" s="35" t="str">
        <f t="shared" si="19"/>
        <v/>
      </c>
      <c r="X121" s="36" t="str">
        <f t="shared" si="20"/>
        <v/>
      </c>
      <c r="Y121" s="36" t="str">
        <f t="shared" si="21"/>
        <v/>
      </c>
      <c r="Z121" s="37" t="str">
        <f t="shared" si="22"/>
        <v/>
      </c>
      <c r="AA121" s="38" t="str">
        <f t="shared" si="23"/>
        <v/>
      </c>
      <c r="AB121" s="38" t="str">
        <f t="shared" si="24"/>
        <v/>
      </c>
      <c r="AC121" s="38" t="str">
        <f t="shared" si="25"/>
        <v/>
      </c>
      <c r="AD121" s="38" t="str">
        <f t="shared" si="26"/>
        <v/>
      </c>
      <c r="AE121" s="38" t="str">
        <f t="shared" si="27"/>
        <v/>
      </c>
      <c r="AF121" s="38" t="str">
        <f t="shared" si="28"/>
        <v/>
      </c>
      <c r="AG121" s="38" t="str">
        <f t="shared" si="29"/>
        <v/>
      </c>
      <c r="AH121" s="38" t="str">
        <f t="shared" si="30"/>
        <v/>
      </c>
      <c r="AI121" s="39" t="str">
        <f t="shared" si="31"/>
        <v/>
      </c>
    </row>
    <row r="122" spans="20:35" x14ac:dyDescent="0.25">
      <c r="T122" s="30"/>
      <c r="U122" s="33" t="str">
        <f t="shared" si="32"/>
        <v/>
      </c>
      <c r="V122" s="34" t="str">
        <f t="shared" si="18"/>
        <v/>
      </c>
      <c r="W122" s="35" t="str">
        <f t="shared" si="19"/>
        <v/>
      </c>
      <c r="X122" s="36" t="str">
        <f t="shared" si="20"/>
        <v/>
      </c>
      <c r="Y122" s="36" t="str">
        <f t="shared" si="21"/>
        <v/>
      </c>
      <c r="Z122" s="37" t="str">
        <f t="shared" si="22"/>
        <v/>
      </c>
      <c r="AA122" s="38" t="str">
        <f t="shared" si="23"/>
        <v/>
      </c>
      <c r="AB122" s="38" t="str">
        <f t="shared" si="24"/>
        <v/>
      </c>
      <c r="AC122" s="38" t="str">
        <f t="shared" si="25"/>
        <v/>
      </c>
      <c r="AD122" s="38" t="str">
        <f t="shared" si="26"/>
        <v/>
      </c>
      <c r="AE122" s="38" t="str">
        <f t="shared" si="27"/>
        <v/>
      </c>
      <c r="AF122" s="38" t="str">
        <f t="shared" si="28"/>
        <v/>
      </c>
      <c r="AG122" s="38" t="str">
        <f t="shared" si="29"/>
        <v/>
      </c>
      <c r="AH122" s="38" t="str">
        <f t="shared" si="30"/>
        <v/>
      </c>
      <c r="AI122" s="39" t="str">
        <f t="shared" si="31"/>
        <v/>
      </c>
    </row>
    <row r="123" spans="20:35" x14ac:dyDescent="0.25">
      <c r="T123" s="30"/>
      <c r="U123" s="33" t="str">
        <f t="shared" si="32"/>
        <v/>
      </c>
      <c r="V123" s="34" t="str">
        <f t="shared" si="18"/>
        <v/>
      </c>
      <c r="W123" s="35" t="str">
        <f t="shared" si="19"/>
        <v/>
      </c>
      <c r="X123" s="36" t="str">
        <f t="shared" si="20"/>
        <v/>
      </c>
      <c r="Y123" s="36" t="str">
        <f t="shared" si="21"/>
        <v/>
      </c>
      <c r="Z123" s="37" t="str">
        <f t="shared" si="22"/>
        <v/>
      </c>
      <c r="AA123" s="38" t="str">
        <f t="shared" si="23"/>
        <v/>
      </c>
      <c r="AB123" s="38" t="str">
        <f t="shared" si="24"/>
        <v/>
      </c>
      <c r="AC123" s="38" t="str">
        <f t="shared" si="25"/>
        <v/>
      </c>
      <c r="AD123" s="38" t="str">
        <f t="shared" si="26"/>
        <v/>
      </c>
      <c r="AE123" s="38" t="str">
        <f t="shared" si="27"/>
        <v/>
      </c>
      <c r="AF123" s="38" t="str">
        <f t="shared" si="28"/>
        <v/>
      </c>
      <c r="AG123" s="38" t="str">
        <f t="shared" si="29"/>
        <v/>
      </c>
      <c r="AH123" s="38" t="str">
        <f t="shared" si="30"/>
        <v/>
      </c>
      <c r="AI123" s="39" t="str">
        <f t="shared" si="31"/>
        <v/>
      </c>
    </row>
    <row r="124" spans="20:35" x14ac:dyDescent="0.25">
      <c r="T124" s="30"/>
      <c r="U124" s="33" t="str">
        <f t="shared" si="32"/>
        <v/>
      </c>
      <c r="V124" s="34" t="str">
        <f t="shared" si="18"/>
        <v/>
      </c>
      <c r="W124" s="35" t="str">
        <f t="shared" si="19"/>
        <v/>
      </c>
      <c r="X124" s="36" t="str">
        <f t="shared" si="20"/>
        <v/>
      </c>
      <c r="Y124" s="36" t="str">
        <f t="shared" si="21"/>
        <v/>
      </c>
      <c r="Z124" s="37" t="str">
        <f t="shared" si="22"/>
        <v/>
      </c>
      <c r="AA124" s="38" t="str">
        <f t="shared" si="23"/>
        <v/>
      </c>
      <c r="AB124" s="38" t="str">
        <f t="shared" si="24"/>
        <v/>
      </c>
      <c r="AC124" s="38" t="str">
        <f t="shared" si="25"/>
        <v/>
      </c>
      <c r="AD124" s="38" t="str">
        <f t="shared" si="26"/>
        <v/>
      </c>
      <c r="AE124" s="38" t="str">
        <f t="shared" si="27"/>
        <v/>
      </c>
      <c r="AF124" s="38" t="str">
        <f t="shared" si="28"/>
        <v/>
      </c>
      <c r="AG124" s="38" t="str">
        <f t="shared" si="29"/>
        <v/>
      </c>
      <c r="AH124" s="38" t="str">
        <f t="shared" si="30"/>
        <v/>
      </c>
      <c r="AI124" s="39" t="str">
        <f t="shared" si="31"/>
        <v/>
      </c>
    </row>
    <row r="125" spans="20:35" x14ac:dyDescent="0.25">
      <c r="T125" s="30"/>
      <c r="U125" s="33" t="str">
        <f t="shared" si="32"/>
        <v/>
      </c>
      <c r="V125" s="34" t="str">
        <f t="shared" si="18"/>
        <v/>
      </c>
      <c r="W125" s="35" t="str">
        <f t="shared" si="19"/>
        <v/>
      </c>
      <c r="X125" s="36" t="str">
        <f t="shared" si="20"/>
        <v/>
      </c>
      <c r="Y125" s="36" t="str">
        <f t="shared" si="21"/>
        <v/>
      </c>
      <c r="Z125" s="37" t="str">
        <f t="shared" si="22"/>
        <v/>
      </c>
      <c r="AA125" s="38" t="str">
        <f t="shared" si="23"/>
        <v/>
      </c>
      <c r="AB125" s="38" t="str">
        <f t="shared" si="24"/>
        <v/>
      </c>
      <c r="AC125" s="38" t="str">
        <f t="shared" si="25"/>
        <v/>
      </c>
      <c r="AD125" s="38" t="str">
        <f t="shared" si="26"/>
        <v/>
      </c>
      <c r="AE125" s="38" t="str">
        <f t="shared" si="27"/>
        <v/>
      </c>
      <c r="AF125" s="38" t="str">
        <f t="shared" si="28"/>
        <v/>
      </c>
      <c r="AG125" s="38" t="str">
        <f t="shared" si="29"/>
        <v/>
      </c>
      <c r="AH125" s="38" t="str">
        <f t="shared" si="30"/>
        <v/>
      </c>
      <c r="AI125" s="39" t="str">
        <f t="shared" si="31"/>
        <v/>
      </c>
    </row>
    <row r="126" spans="20:35" x14ac:dyDescent="0.25">
      <c r="T126" s="30"/>
      <c r="U126" s="33" t="str">
        <f t="shared" si="32"/>
        <v/>
      </c>
      <c r="V126" s="34" t="str">
        <f t="shared" si="18"/>
        <v/>
      </c>
      <c r="W126" s="35" t="str">
        <f t="shared" si="19"/>
        <v/>
      </c>
      <c r="X126" s="36" t="str">
        <f t="shared" si="20"/>
        <v/>
      </c>
      <c r="Y126" s="36" t="str">
        <f t="shared" si="21"/>
        <v/>
      </c>
      <c r="Z126" s="37" t="str">
        <f t="shared" si="22"/>
        <v/>
      </c>
      <c r="AA126" s="38" t="str">
        <f t="shared" si="23"/>
        <v/>
      </c>
      <c r="AB126" s="38" t="str">
        <f t="shared" si="24"/>
        <v/>
      </c>
      <c r="AC126" s="38" t="str">
        <f t="shared" si="25"/>
        <v/>
      </c>
      <c r="AD126" s="38" t="str">
        <f t="shared" si="26"/>
        <v/>
      </c>
      <c r="AE126" s="38" t="str">
        <f t="shared" si="27"/>
        <v/>
      </c>
      <c r="AF126" s="38" t="str">
        <f t="shared" si="28"/>
        <v/>
      </c>
      <c r="AG126" s="38" t="str">
        <f t="shared" si="29"/>
        <v/>
      </c>
      <c r="AH126" s="38" t="str">
        <f t="shared" si="30"/>
        <v/>
      </c>
      <c r="AI126" s="39" t="str">
        <f t="shared" si="31"/>
        <v/>
      </c>
    </row>
    <row r="127" spans="20:35" x14ac:dyDescent="0.25">
      <c r="T127" s="30"/>
      <c r="U127" s="33" t="str">
        <f t="shared" si="32"/>
        <v/>
      </c>
      <c r="V127" s="34" t="str">
        <f t="shared" si="18"/>
        <v/>
      </c>
      <c r="W127" s="35" t="str">
        <f t="shared" si="19"/>
        <v/>
      </c>
      <c r="X127" s="36" t="str">
        <f t="shared" si="20"/>
        <v/>
      </c>
      <c r="Y127" s="36" t="str">
        <f t="shared" si="21"/>
        <v/>
      </c>
      <c r="Z127" s="37" t="str">
        <f t="shared" si="22"/>
        <v/>
      </c>
      <c r="AA127" s="38" t="str">
        <f t="shared" si="23"/>
        <v/>
      </c>
      <c r="AB127" s="38" t="str">
        <f t="shared" si="24"/>
        <v/>
      </c>
      <c r="AC127" s="38" t="str">
        <f t="shared" si="25"/>
        <v/>
      </c>
      <c r="AD127" s="38" t="str">
        <f t="shared" si="26"/>
        <v/>
      </c>
      <c r="AE127" s="38" t="str">
        <f t="shared" si="27"/>
        <v/>
      </c>
      <c r="AF127" s="38" t="str">
        <f t="shared" si="28"/>
        <v/>
      </c>
      <c r="AG127" s="38" t="str">
        <f t="shared" si="29"/>
        <v/>
      </c>
      <c r="AH127" s="38" t="str">
        <f t="shared" si="30"/>
        <v/>
      </c>
      <c r="AI127" s="39" t="str">
        <f t="shared" si="31"/>
        <v/>
      </c>
    </row>
    <row r="128" spans="20:35" x14ac:dyDescent="0.25">
      <c r="T128" s="30"/>
      <c r="U128" s="33" t="str">
        <f t="shared" si="32"/>
        <v/>
      </c>
      <c r="V128" s="34" t="str">
        <f t="shared" si="18"/>
        <v/>
      </c>
      <c r="W128" s="35" t="str">
        <f t="shared" si="19"/>
        <v/>
      </c>
      <c r="X128" s="36" t="str">
        <f t="shared" si="20"/>
        <v/>
      </c>
      <c r="Y128" s="36" t="str">
        <f t="shared" si="21"/>
        <v/>
      </c>
      <c r="Z128" s="37" t="str">
        <f t="shared" si="22"/>
        <v/>
      </c>
      <c r="AA128" s="38" t="str">
        <f t="shared" si="23"/>
        <v/>
      </c>
      <c r="AB128" s="38" t="str">
        <f t="shared" si="24"/>
        <v/>
      </c>
      <c r="AC128" s="38" t="str">
        <f t="shared" si="25"/>
        <v/>
      </c>
      <c r="AD128" s="38" t="str">
        <f t="shared" si="26"/>
        <v/>
      </c>
      <c r="AE128" s="38" t="str">
        <f t="shared" si="27"/>
        <v/>
      </c>
      <c r="AF128" s="38" t="str">
        <f t="shared" si="28"/>
        <v/>
      </c>
      <c r="AG128" s="38" t="str">
        <f t="shared" si="29"/>
        <v/>
      </c>
      <c r="AH128" s="38" t="str">
        <f t="shared" si="30"/>
        <v/>
      </c>
      <c r="AI128" s="39" t="str">
        <f t="shared" si="31"/>
        <v/>
      </c>
    </row>
    <row r="129" spans="20:35" x14ac:dyDescent="0.25">
      <c r="T129" s="30"/>
      <c r="U129" s="33" t="str">
        <f t="shared" si="32"/>
        <v/>
      </c>
      <c r="V129" s="34" t="str">
        <f t="shared" si="18"/>
        <v/>
      </c>
      <c r="W129" s="35" t="str">
        <f t="shared" si="19"/>
        <v/>
      </c>
      <c r="X129" s="36" t="str">
        <f t="shared" si="20"/>
        <v/>
      </c>
      <c r="Y129" s="36" t="str">
        <f t="shared" si="21"/>
        <v/>
      </c>
      <c r="Z129" s="37" t="str">
        <f t="shared" si="22"/>
        <v/>
      </c>
      <c r="AA129" s="38" t="str">
        <f t="shared" si="23"/>
        <v/>
      </c>
      <c r="AB129" s="38" t="str">
        <f t="shared" si="24"/>
        <v/>
      </c>
      <c r="AC129" s="38" t="str">
        <f t="shared" si="25"/>
        <v/>
      </c>
      <c r="AD129" s="38" t="str">
        <f t="shared" si="26"/>
        <v/>
      </c>
      <c r="AE129" s="38" t="str">
        <f t="shared" si="27"/>
        <v/>
      </c>
      <c r="AF129" s="38" t="str">
        <f t="shared" si="28"/>
        <v/>
      </c>
      <c r="AG129" s="38" t="str">
        <f t="shared" si="29"/>
        <v/>
      </c>
      <c r="AH129" s="38" t="str">
        <f t="shared" si="30"/>
        <v/>
      </c>
      <c r="AI129" s="39" t="str">
        <f t="shared" si="31"/>
        <v/>
      </c>
    </row>
    <row r="130" spans="20:35" x14ac:dyDescent="0.25">
      <c r="T130" s="30"/>
      <c r="U130" s="33" t="str">
        <f t="shared" si="32"/>
        <v/>
      </c>
      <c r="V130" s="34" t="str">
        <f t="shared" si="18"/>
        <v/>
      </c>
      <c r="W130" s="35" t="str">
        <f t="shared" si="19"/>
        <v/>
      </c>
      <c r="X130" s="36" t="str">
        <f t="shared" si="20"/>
        <v/>
      </c>
      <c r="Y130" s="36" t="str">
        <f t="shared" si="21"/>
        <v/>
      </c>
      <c r="Z130" s="37" t="str">
        <f t="shared" si="22"/>
        <v/>
      </c>
      <c r="AA130" s="38" t="str">
        <f t="shared" si="23"/>
        <v/>
      </c>
      <c r="AB130" s="38"/>
      <c r="AC130" s="38" t="str">
        <f t="shared" si="25"/>
        <v/>
      </c>
      <c r="AD130" s="38" t="str">
        <f t="shared" si="26"/>
        <v/>
      </c>
      <c r="AE130" s="38" t="str">
        <f t="shared" si="27"/>
        <v/>
      </c>
      <c r="AF130" s="38" t="str">
        <f t="shared" si="28"/>
        <v/>
      </c>
      <c r="AG130" s="38" t="str">
        <f t="shared" si="29"/>
        <v/>
      </c>
      <c r="AH130" s="38" t="str">
        <f t="shared" si="30"/>
        <v/>
      </c>
      <c r="AI130" s="39" t="str">
        <f t="shared" si="31"/>
        <v/>
      </c>
    </row>
    <row r="131" spans="20:35" x14ac:dyDescent="0.25">
      <c r="T131" s="30"/>
      <c r="U131" s="33" t="str">
        <f t="shared" si="32"/>
        <v/>
      </c>
      <c r="V131" s="34" t="str">
        <f t="shared" si="18"/>
        <v/>
      </c>
      <c r="W131" s="35" t="str">
        <f t="shared" si="19"/>
        <v/>
      </c>
      <c r="X131" s="36" t="str">
        <f t="shared" si="20"/>
        <v/>
      </c>
      <c r="Y131" s="36" t="str">
        <f t="shared" si="21"/>
        <v/>
      </c>
      <c r="Z131" s="37" t="str">
        <f t="shared" si="22"/>
        <v/>
      </c>
      <c r="AA131" s="38" t="str">
        <f t="shared" si="23"/>
        <v/>
      </c>
      <c r="AB131" s="38"/>
      <c r="AC131" s="38" t="str">
        <f t="shared" si="25"/>
        <v/>
      </c>
      <c r="AD131" s="38" t="str">
        <f t="shared" si="26"/>
        <v/>
      </c>
      <c r="AE131" s="38" t="str">
        <f t="shared" si="27"/>
        <v/>
      </c>
      <c r="AF131" s="38" t="str">
        <f t="shared" si="28"/>
        <v/>
      </c>
      <c r="AG131" s="38" t="str">
        <f t="shared" si="29"/>
        <v/>
      </c>
      <c r="AH131" s="38" t="str">
        <f t="shared" si="30"/>
        <v/>
      </c>
      <c r="AI131" s="39" t="str">
        <f t="shared" si="31"/>
        <v/>
      </c>
    </row>
    <row r="132" spans="20:35" x14ac:dyDescent="0.25">
      <c r="T132" s="30"/>
      <c r="U132" s="33" t="str">
        <f t="shared" si="32"/>
        <v/>
      </c>
      <c r="V132" s="34" t="str">
        <f t="shared" si="18"/>
        <v/>
      </c>
      <c r="W132" s="35" t="str">
        <f t="shared" si="19"/>
        <v/>
      </c>
      <c r="X132" s="36" t="str">
        <f t="shared" si="20"/>
        <v/>
      </c>
      <c r="Y132" s="36" t="str">
        <f t="shared" si="21"/>
        <v/>
      </c>
      <c r="Z132" s="37" t="str">
        <f t="shared" si="22"/>
        <v/>
      </c>
      <c r="AA132" s="38" t="str">
        <f t="shared" si="23"/>
        <v/>
      </c>
      <c r="AB132" s="38"/>
      <c r="AC132" s="38" t="str">
        <f t="shared" si="25"/>
        <v/>
      </c>
      <c r="AD132" s="38" t="str">
        <f t="shared" si="26"/>
        <v/>
      </c>
      <c r="AE132" s="38" t="str">
        <f t="shared" si="27"/>
        <v/>
      </c>
      <c r="AF132" s="38" t="str">
        <f t="shared" si="28"/>
        <v/>
      </c>
      <c r="AG132" s="38" t="str">
        <f t="shared" si="29"/>
        <v/>
      </c>
      <c r="AH132" s="38" t="str">
        <f t="shared" si="30"/>
        <v/>
      </c>
      <c r="AI132" s="39" t="str">
        <f t="shared" si="31"/>
        <v/>
      </c>
    </row>
    <row r="133" spans="20:35" x14ac:dyDescent="0.25">
      <c r="T133" s="30"/>
      <c r="U133" s="33" t="str">
        <f t="shared" si="32"/>
        <v/>
      </c>
      <c r="V133" s="34" t="str">
        <f t="shared" si="18"/>
        <v/>
      </c>
      <c r="W133" s="35" t="str">
        <f t="shared" si="19"/>
        <v/>
      </c>
      <c r="X133" s="36" t="str">
        <f t="shared" si="20"/>
        <v/>
      </c>
      <c r="Y133" s="36" t="str">
        <f t="shared" si="21"/>
        <v/>
      </c>
      <c r="Z133" s="37" t="str">
        <f t="shared" si="22"/>
        <v/>
      </c>
      <c r="AA133" s="38" t="str">
        <f t="shared" si="23"/>
        <v/>
      </c>
      <c r="AB133" s="38"/>
      <c r="AC133" s="38" t="str">
        <f t="shared" si="25"/>
        <v/>
      </c>
      <c r="AD133" s="38" t="str">
        <f t="shared" si="26"/>
        <v/>
      </c>
      <c r="AE133" s="38" t="str">
        <f t="shared" si="27"/>
        <v/>
      </c>
      <c r="AF133" s="38" t="str">
        <f t="shared" si="28"/>
        <v/>
      </c>
      <c r="AG133" s="38" t="str">
        <f t="shared" si="29"/>
        <v/>
      </c>
      <c r="AH133" s="38" t="str">
        <f t="shared" si="30"/>
        <v/>
      </c>
      <c r="AI133" s="39" t="str">
        <f t="shared" si="31"/>
        <v/>
      </c>
    </row>
    <row r="134" spans="20:35" x14ac:dyDescent="0.25">
      <c r="T134" s="30"/>
      <c r="U134" s="33" t="str">
        <f t="shared" si="32"/>
        <v/>
      </c>
      <c r="V134" s="34" t="str">
        <f t="shared" si="18"/>
        <v/>
      </c>
      <c r="W134" s="35" t="str">
        <f t="shared" si="19"/>
        <v/>
      </c>
      <c r="X134" s="36" t="str">
        <f t="shared" si="20"/>
        <v/>
      </c>
      <c r="Y134" s="36" t="str">
        <f t="shared" si="21"/>
        <v/>
      </c>
      <c r="Z134" s="37" t="str">
        <f t="shared" si="22"/>
        <v/>
      </c>
      <c r="AA134" s="38" t="str">
        <f t="shared" si="23"/>
        <v/>
      </c>
      <c r="AB134" s="38"/>
      <c r="AC134" s="38" t="str">
        <f t="shared" si="25"/>
        <v/>
      </c>
      <c r="AD134" s="38" t="str">
        <f t="shared" si="26"/>
        <v/>
      </c>
      <c r="AE134" s="38" t="str">
        <f t="shared" si="27"/>
        <v/>
      </c>
      <c r="AF134" s="38" t="str">
        <f t="shared" si="28"/>
        <v/>
      </c>
      <c r="AG134" s="38" t="str">
        <f t="shared" si="29"/>
        <v/>
      </c>
      <c r="AH134" s="38" t="str">
        <f t="shared" si="30"/>
        <v/>
      </c>
      <c r="AI134" s="39" t="str">
        <f t="shared" si="31"/>
        <v/>
      </c>
    </row>
    <row r="135" spans="20:35" x14ac:dyDescent="0.25">
      <c r="T135" s="30"/>
      <c r="U135" s="33" t="str">
        <f t="shared" si="32"/>
        <v/>
      </c>
      <c r="V135" s="34" t="str">
        <f t="shared" si="18"/>
        <v/>
      </c>
      <c r="W135" s="35" t="str">
        <f t="shared" si="19"/>
        <v/>
      </c>
      <c r="X135" s="36" t="str">
        <f t="shared" si="20"/>
        <v/>
      </c>
      <c r="Y135" s="36" t="str">
        <f t="shared" si="21"/>
        <v/>
      </c>
      <c r="Z135" s="37" t="str">
        <f t="shared" si="22"/>
        <v/>
      </c>
      <c r="AA135" s="38" t="str">
        <f t="shared" si="23"/>
        <v/>
      </c>
      <c r="AB135" s="38"/>
      <c r="AC135" s="38" t="str">
        <f t="shared" si="25"/>
        <v/>
      </c>
      <c r="AD135" s="38" t="str">
        <f t="shared" si="26"/>
        <v/>
      </c>
      <c r="AE135" s="38" t="str">
        <f t="shared" si="27"/>
        <v/>
      </c>
      <c r="AF135" s="38" t="str">
        <f t="shared" si="28"/>
        <v/>
      </c>
      <c r="AG135" s="38" t="str">
        <f t="shared" si="29"/>
        <v/>
      </c>
      <c r="AH135" s="38" t="str">
        <f t="shared" si="30"/>
        <v/>
      </c>
      <c r="AI135" s="39" t="str">
        <f t="shared" si="31"/>
        <v/>
      </c>
    </row>
    <row r="136" spans="20:35" ht="15.75" thickBot="1" x14ac:dyDescent="0.3">
      <c r="T136" s="30"/>
      <c r="U136" s="61" t="str">
        <f t="shared" si="32"/>
        <v/>
      </c>
      <c r="V136" s="62" t="str">
        <f t="shared" si="18"/>
        <v/>
      </c>
      <c r="W136" s="63" t="str">
        <f t="shared" si="19"/>
        <v/>
      </c>
      <c r="X136" s="64" t="str">
        <f t="shared" si="20"/>
        <v/>
      </c>
      <c r="Y136" s="64" t="str">
        <f t="shared" si="21"/>
        <v/>
      </c>
      <c r="Z136" s="65" t="str">
        <f t="shared" si="22"/>
        <v/>
      </c>
      <c r="AA136" s="66" t="str">
        <f t="shared" si="23"/>
        <v/>
      </c>
      <c r="AB136" s="66"/>
      <c r="AC136" s="66" t="str">
        <f t="shared" si="25"/>
        <v/>
      </c>
      <c r="AD136" s="66" t="str">
        <f t="shared" si="26"/>
        <v/>
      </c>
      <c r="AE136" s="66" t="str">
        <f t="shared" si="27"/>
        <v/>
      </c>
      <c r="AF136" s="66" t="str">
        <f t="shared" si="28"/>
        <v/>
      </c>
      <c r="AG136" s="66" t="str">
        <f t="shared" si="29"/>
        <v/>
      </c>
      <c r="AH136" s="66" t="str">
        <f t="shared" si="30"/>
        <v/>
      </c>
      <c r="AI136" s="67" t="str">
        <f t="shared" si="31"/>
        <v/>
      </c>
    </row>
  </sheetData>
  <sheetProtection password="CC01" sheet="1" objects="1" scenarios="1"/>
  <mergeCells count="40">
    <mergeCell ref="B11:F11"/>
    <mergeCell ref="A1:XFD2"/>
    <mergeCell ref="B5:F5"/>
    <mergeCell ref="C6:F6"/>
    <mergeCell ref="H6:O8"/>
    <mergeCell ref="C7:F7"/>
    <mergeCell ref="B8:F8"/>
    <mergeCell ref="U8:U9"/>
    <mergeCell ref="V8:V9"/>
    <mergeCell ref="W8:W9"/>
    <mergeCell ref="X8:X9"/>
    <mergeCell ref="Y8:Y9"/>
    <mergeCell ref="Z8:Z9"/>
    <mergeCell ref="AA8:AI8"/>
    <mergeCell ref="B9:F9"/>
    <mergeCell ref="B10:F10"/>
    <mergeCell ref="B26:C26"/>
    <mergeCell ref="C14:D14"/>
    <mergeCell ref="E14:F14"/>
    <mergeCell ref="C17:D17"/>
    <mergeCell ref="E17:F17"/>
    <mergeCell ref="B20:C20"/>
    <mergeCell ref="D20:E20"/>
    <mergeCell ref="B21:C21"/>
    <mergeCell ref="B22:C22"/>
    <mergeCell ref="B23:C23"/>
    <mergeCell ref="B24:C24"/>
    <mergeCell ref="B25:C25"/>
    <mergeCell ref="E42:F43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2:C43"/>
  </mergeCells>
  <dataValidations count="7">
    <dataValidation type="custom" operator="greaterThan" allowBlank="1" showInputMessage="1" showErrorMessage="1" sqref="E22">
      <formula1>"&gt;D22"</formula1>
    </dataValidation>
    <dataValidation type="whole" allowBlank="1" showInputMessage="1" showErrorMessage="1" error="Must be an integer greater than T1(weeks) and below 36." prompt="Enter the complete week, must be an integer greater than T1(weeks) and below 36._x000a_" sqref="E16">
      <formula1>C16+1</formula1>
      <formula2>35</formula2>
    </dataValidation>
    <dataValidation type="list" allowBlank="1" showInputMessage="1" showErrorMessage="1" error="Must be an integer between 0 and 6!" prompt="Enter the day (an integer between 0 and 6) or select from drop-down list._x000a_" sqref="F16">
      <formula1>"0,1,2,3,4,5,6"</formula1>
    </dataValidation>
    <dataValidation type="decimal" operator="greaterThan" showInputMessage="1" showErrorMessage="1" error="Input value must be positive!" sqref="C17:D17">
      <formula1>0</formula1>
    </dataValidation>
    <dataValidation type="decimal" operator="greaterThan" allowBlank="1" showInputMessage="1" showErrorMessage="1" error="Input value must be positive!" sqref="E17:F17">
      <formula1>0</formula1>
    </dataValidation>
    <dataValidation type="list" showInputMessage="1" showErrorMessage="1" error="Must be an integer between 0 and 6!" prompt="Enter the day (an integer between 0 and 6) or select from drop-down list_x000a_" sqref="D16">
      <formula1>"0,1,2,3,4,5,6"</formula1>
    </dataValidation>
    <dataValidation type="list" showInputMessage="1" showErrorMessage="1" error="Must be an integer between 18 and 34." prompt="Enter the complete week (an integer between 18 and 34) or select from drop-down list_x000a__x000a_" sqref="C16">
      <formula1>"18,19,20,21,22,23,24,25,26,27,28,29,30,31,32,33,34"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J136"/>
  <sheetViews>
    <sheetView zoomScaleNormal="100" workbookViewId="0">
      <selection activeCell="C16" sqref="C16"/>
    </sheetView>
  </sheetViews>
  <sheetFormatPr defaultRowHeight="15" x14ac:dyDescent="0.25"/>
  <cols>
    <col min="1" max="1" width="3.7109375" style="26" customWidth="1"/>
    <col min="2" max="2" width="20.7109375" style="26" customWidth="1"/>
    <col min="3" max="3" width="15.85546875" style="26" customWidth="1"/>
    <col min="4" max="4" width="10.140625" style="26" customWidth="1"/>
    <col min="5" max="5" width="10" style="26" bestFit="1" customWidth="1"/>
    <col min="6" max="6" width="11.85546875" style="26" customWidth="1"/>
    <col min="7" max="7" width="9.140625" style="26" customWidth="1"/>
    <col min="8" max="8" width="13.7109375" style="26" customWidth="1"/>
    <col min="9" max="9" width="16.5703125" style="26" bestFit="1" customWidth="1"/>
    <col min="10" max="11" width="9.140625" style="26"/>
    <col min="12" max="13" width="10.140625" style="26" customWidth="1"/>
    <col min="14" max="14" width="4.28515625" style="26" bestFit="1" customWidth="1"/>
    <col min="15" max="15" width="9.140625" style="26" customWidth="1"/>
    <col min="16" max="16" width="4.7109375" style="26" customWidth="1"/>
    <col min="17" max="17" width="5" style="26" customWidth="1"/>
    <col min="18" max="20" width="9.140625" style="26" hidden="1" customWidth="1"/>
    <col min="21" max="21" width="15.7109375" style="26" customWidth="1"/>
    <col min="22" max="22" width="16.140625" style="26" customWidth="1"/>
    <col min="23" max="23" width="9.28515625" style="27" bestFit="1" customWidth="1"/>
    <col min="24" max="24" width="20.85546875" style="27" customWidth="1"/>
    <col min="25" max="25" width="14.140625" style="27" bestFit="1" customWidth="1"/>
    <col min="26" max="26" width="16.28515625" style="27" bestFit="1" customWidth="1"/>
    <col min="27" max="35" width="7.7109375" style="26" customWidth="1"/>
    <col min="36" max="36" width="11.7109375" style="26" bestFit="1" customWidth="1"/>
    <col min="37" max="37" width="9.140625" style="26"/>
    <col min="38" max="38" width="12.5703125" style="26" customWidth="1"/>
    <col min="39" max="16384" width="9.140625" style="26"/>
  </cols>
  <sheetData>
    <row r="1" spans="1:36" s="107" customFormat="1" ht="15" customHeight="1" x14ac:dyDescent="0.25">
      <c r="A1" s="107" t="s">
        <v>57</v>
      </c>
    </row>
    <row r="2" spans="1:36" s="107" customFormat="1" ht="15" customHeight="1" x14ac:dyDescent="0.25"/>
    <row r="3" spans="1:36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6" ht="15.75" customHeight="1" thickBot="1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spans="1:36" ht="15.75" customHeight="1" x14ac:dyDescent="0.25">
      <c r="B5" s="93" t="s">
        <v>11</v>
      </c>
      <c r="C5" s="94"/>
      <c r="D5" s="94"/>
      <c r="E5" s="94"/>
      <c r="F5" s="95"/>
    </row>
    <row r="6" spans="1:36" ht="15" customHeight="1" x14ac:dyDescent="0.25">
      <c r="B6" s="28"/>
      <c r="C6" s="88" t="s">
        <v>51</v>
      </c>
      <c r="D6" s="88"/>
      <c r="E6" s="88"/>
      <c r="F6" s="89"/>
      <c r="H6" s="98" t="str">
        <f>CONCATENATE("EFW percentiles conditional on EFW=",C17,"gram at GA=", C16, "weeks+", D16,"day(s)")</f>
        <v>EFW percentiles conditional on EFW=900gram at GA=26weeks+5day(s)</v>
      </c>
      <c r="I6" s="98"/>
      <c r="J6" s="98"/>
      <c r="K6" s="98"/>
      <c r="L6" s="98"/>
      <c r="M6" s="98"/>
      <c r="N6" s="98"/>
      <c r="O6" s="98"/>
      <c r="U6" s="26" t="str">
        <f>TEXT(U5,"")</f>
        <v/>
      </c>
    </row>
    <row r="7" spans="1:36" ht="15.75" customHeight="1" thickBot="1" x14ac:dyDescent="0.3">
      <c r="B7" s="29"/>
      <c r="C7" s="88" t="s">
        <v>52</v>
      </c>
      <c r="D7" s="88"/>
      <c r="E7" s="88"/>
      <c r="F7" s="89"/>
      <c r="H7" s="98"/>
      <c r="I7" s="98"/>
      <c r="J7" s="98"/>
      <c r="K7" s="98"/>
      <c r="L7" s="98"/>
      <c r="M7" s="98"/>
      <c r="N7" s="98"/>
      <c r="O7" s="98"/>
    </row>
    <row r="8" spans="1:36" ht="15.75" x14ac:dyDescent="0.25">
      <c r="B8" s="90"/>
      <c r="C8" s="91"/>
      <c r="D8" s="91"/>
      <c r="E8" s="91"/>
      <c r="F8" s="92"/>
      <c r="H8" s="98"/>
      <c r="I8" s="98"/>
      <c r="J8" s="98"/>
      <c r="K8" s="98"/>
      <c r="L8" s="98"/>
      <c r="M8" s="98"/>
      <c r="N8" s="98"/>
      <c r="O8" s="98"/>
      <c r="T8" s="30"/>
      <c r="U8" s="84" t="s">
        <v>56</v>
      </c>
      <c r="V8" s="86" t="s">
        <v>18</v>
      </c>
      <c r="W8" s="96" t="s">
        <v>29</v>
      </c>
      <c r="X8" s="78" t="s">
        <v>63</v>
      </c>
      <c r="Y8" s="80" t="s">
        <v>61</v>
      </c>
      <c r="Z8" s="82" t="s">
        <v>62</v>
      </c>
      <c r="AA8" s="105" t="str">
        <f>CONCATENATE("Conditional percentiles from ",C16+1,"weeks+0day to 36weeks+0day")</f>
        <v>Conditional percentiles from 27weeks+0day to 36weeks+0day</v>
      </c>
      <c r="AB8" s="105"/>
      <c r="AC8" s="105"/>
      <c r="AD8" s="105"/>
      <c r="AE8" s="105"/>
      <c r="AF8" s="105"/>
      <c r="AG8" s="105"/>
      <c r="AH8" s="105"/>
      <c r="AI8" s="106"/>
    </row>
    <row r="9" spans="1:36" ht="30" customHeight="1" x14ac:dyDescent="0.25">
      <c r="B9" s="108" t="s">
        <v>58</v>
      </c>
      <c r="C9" s="109"/>
      <c r="D9" s="109"/>
      <c r="E9" s="109"/>
      <c r="F9" s="110"/>
      <c r="T9" s="30"/>
      <c r="U9" s="85"/>
      <c r="V9" s="87"/>
      <c r="W9" s="97"/>
      <c r="X9" s="79"/>
      <c r="Y9" s="81"/>
      <c r="Z9" s="83"/>
      <c r="AA9" s="31" t="s">
        <v>32</v>
      </c>
      <c r="AB9" s="31" t="s">
        <v>33</v>
      </c>
      <c r="AC9" s="31" t="s">
        <v>19</v>
      </c>
      <c r="AD9" s="31" t="s">
        <v>34</v>
      </c>
      <c r="AE9" s="31" t="s">
        <v>35</v>
      </c>
      <c r="AF9" s="31" t="s">
        <v>36</v>
      </c>
      <c r="AG9" s="31" t="s">
        <v>37</v>
      </c>
      <c r="AH9" s="31" t="s">
        <v>38</v>
      </c>
      <c r="AI9" s="32" t="s">
        <v>39</v>
      </c>
    </row>
    <row r="10" spans="1:36" x14ac:dyDescent="0.25">
      <c r="B10" s="111" t="s">
        <v>59</v>
      </c>
      <c r="C10" s="112"/>
      <c r="D10" s="112"/>
      <c r="E10" s="112"/>
      <c r="F10" s="113"/>
      <c r="T10" s="30"/>
      <c r="U10" s="33">
        <f>IF(($C$16+1)*7&lt;=252,($C$16+1)*7,"")</f>
        <v>189</v>
      </c>
      <c r="V10" s="34" t="str">
        <f>IF(U10="","",CONCATENATE(FLOOR(U10/7,1),"week+",MOD(U10,7),"day"))</f>
        <v>27week+0day</v>
      </c>
      <c r="W10" s="35">
        <f>IF(U10="","",(U10/7)^($C$44)+$C$47/$C$46*(U10/7)^($C$45))</f>
        <v>4.7030784289327343</v>
      </c>
      <c r="X10" s="68">
        <f>IF(U10="","",$C$50+($D$23+W10)*$C$52+$D$23*W10*$C$51)</f>
        <v>1.5108161956295683E-5</v>
      </c>
      <c r="Y10" s="36">
        <f>IF(U10="","",$C$48+W10*$C$49+(($C$17)^(-0.1)-$D$24)*X10/$D$25)</f>
        <v>0.50439235600062959</v>
      </c>
      <c r="Z10" s="69">
        <f>IF(U10="","",$C$50+$C$51*(W10)^2+2*W10*$C$52+$C$53-(X10)^2/$D$25)</f>
        <v>1.0743335113841381E-5</v>
      </c>
      <c r="AA10" s="38">
        <f>IF(U10="","",(Y10+$F$52*SQRT(Z10))^(-10))</f>
        <v>830.9163894645618</v>
      </c>
      <c r="AB10" s="38">
        <f>IF(U10="","",(Y10+$F$51*SQRT(Z10))^(-10))</f>
        <v>843.60777566362799</v>
      </c>
      <c r="AC10" s="38">
        <f>IF(U10="","",(Y10+$F$50*SQRT(Z10))^(-10))</f>
        <v>863.56903040051702</v>
      </c>
      <c r="AD10" s="38">
        <f>IF(U10="","",(Y10+$F$49*SQRT(Z10))^(-10))</f>
        <v>898.09295270400912</v>
      </c>
      <c r="AE10" s="38">
        <f>IF(U10="","",(Y10+$F$48*SQRT(Z10))^(-10))</f>
        <v>938.24236119947193</v>
      </c>
      <c r="AF10" s="38">
        <f>IF(U10="","",(Y10+$F$47*SQRT(Z10))^(-10))</f>
        <v>980.37498108270336</v>
      </c>
      <c r="AG10" s="38">
        <f>IF(U10="","",(Y10+$F$46*SQRT(Z10))^(-10))</f>
        <v>1020.0799896918836</v>
      </c>
      <c r="AH10" s="38">
        <f>IF(U10="","",(Y10+$F$45*SQRT(Z10))^(-10))</f>
        <v>1044.6858460858984</v>
      </c>
      <c r="AI10" s="39">
        <f>IF(U10="","",(Y10+$F$44*SQRT(Z10))^(-10))</f>
        <v>1061.0150267192453</v>
      </c>
    </row>
    <row r="11" spans="1:36" ht="30.75" customHeight="1" thickBot="1" x14ac:dyDescent="0.3">
      <c r="B11" s="114" t="s">
        <v>53</v>
      </c>
      <c r="C11" s="115"/>
      <c r="D11" s="115"/>
      <c r="E11" s="115"/>
      <c r="F11" s="116"/>
      <c r="T11" s="30"/>
      <c r="U11" s="33">
        <f>IF(U10="", "",IF(U10+1&lt;=252,U10+1,"" ))</f>
        <v>190</v>
      </c>
      <c r="V11" s="34" t="str">
        <f t="shared" ref="V11:V74" si="0">IF(U11="","",CONCATENATE(FLOOR(U11/7,1),"week+",MOD(U11,7),"day"))</f>
        <v>27week+1day</v>
      </c>
      <c r="W11" s="35">
        <f t="shared" ref="W11:W74" si="1">IF(U11="","",(U11/7)^($C$44)+$C$47/$C$46*(U11/7)^($C$45))</f>
        <v>4.7115752110467772</v>
      </c>
      <c r="X11" s="68">
        <f t="shared" ref="X11:X74" si="2">IF(U11="","",$C$50+($D$23+W11)*$C$52+$D$23*W11*$C$51)</f>
        <v>1.5117351266322139E-5</v>
      </c>
      <c r="Y11" s="36">
        <f t="shared" ref="Y11:Y74" si="3">IF(U11="","",$C$48+W11*$C$49+(($C$17)^(-0.1)-$D$24)*X11/$D$25)</f>
        <v>0.50339316620168728</v>
      </c>
      <c r="Z11" s="69">
        <f t="shared" ref="Z11:Z74" si="4">IF(U11="","",$C$50+$C$51*(W11)^2+2*W11*$C$52+$C$53-(X11)^2/$D$25)</f>
        <v>1.0751406829054214E-5</v>
      </c>
      <c r="AA11" s="38">
        <f t="shared" ref="AA11:AA74" si="5">IF(U11="","",(Y11+$F$52*SQRT(Z11))^(-10))</f>
        <v>847.31581889103711</v>
      </c>
      <c r="AB11" s="38">
        <f t="shared" ref="AB11:AB74" si="6">IF(U11="","",(Y11+$F$51*SQRT(Z11))^(-10))</f>
        <v>860.28813151185159</v>
      </c>
      <c r="AC11" s="38">
        <f t="shared" ref="AC11:AC74" si="7">IF(U11="","",(Y11+$F$50*SQRT(Z11))^(-10))</f>
        <v>880.69224488673785</v>
      </c>
      <c r="AD11" s="38">
        <f t="shared" ref="AD11:AD74" si="8">IF(U11="","",(Y11+$F$49*SQRT(Z11))^(-10))</f>
        <v>915.98496563617016</v>
      </c>
      <c r="AE11" s="38">
        <f t="shared" ref="AE11:AE74" si="9">IF(U11="","",(Y11+$F$48*SQRT(Z11))^(-10))</f>
        <v>957.03284970803054</v>
      </c>
      <c r="AF11" s="38">
        <f t="shared" ref="AF11:AF74" si="10">IF(U11="","",(Y11+$F$47*SQRT(Z11))^(-10))</f>
        <v>1000.1132305428058</v>
      </c>
      <c r="AG11" s="38">
        <f t="shared" ref="AG11:AG74" si="11">IF(U11="","",(Y11+$F$46*SQRT(Z11))^(-10))</f>
        <v>1040.7158169438394</v>
      </c>
      <c r="AH11" s="38">
        <f t="shared" ref="AH11:AH74" si="12">IF(U11="","",(Y11+$F$45*SQRT(Z11))^(-10))</f>
        <v>1065.8800044257462</v>
      </c>
      <c r="AI11" s="39">
        <f t="shared" ref="AI11:AI74" si="13">IF(U11="","",(Y11+$F$44*SQRT(Z11))^(-10))</f>
        <v>1082.5805713608756</v>
      </c>
    </row>
    <row r="12" spans="1:36" x14ac:dyDescent="0.25">
      <c r="T12" s="30"/>
      <c r="U12" s="33">
        <f t="shared" ref="U12:U75" si="14">IF(U11="", "",IF(U11+1&lt;=252,U11+1,"" ))</f>
        <v>191</v>
      </c>
      <c r="V12" s="34" t="str">
        <f t="shared" si="0"/>
        <v>27week+2day</v>
      </c>
      <c r="W12" s="35">
        <f t="shared" si="1"/>
        <v>4.7200083063885598</v>
      </c>
      <c r="X12" s="68">
        <f t="shared" si="2"/>
        <v>1.5126471698803407E-5</v>
      </c>
      <c r="Y12" s="36">
        <f t="shared" si="3"/>
        <v>0.50240146572897648</v>
      </c>
      <c r="Z12" s="69">
        <f t="shared" si="4"/>
        <v>1.0760462359081917E-5</v>
      </c>
      <c r="AA12" s="38">
        <f t="shared" si="5"/>
        <v>863.93997321600364</v>
      </c>
      <c r="AB12" s="38">
        <f t="shared" si="6"/>
        <v>877.19836718565807</v>
      </c>
      <c r="AC12" s="38">
        <f t="shared" si="7"/>
        <v>898.05350923075434</v>
      </c>
      <c r="AD12" s="38">
        <f t="shared" si="8"/>
        <v>934.12933486124473</v>
      </c>
      <c r="AE12" s="38">
        <f t="shared" si="9"/>
        <v>976.09260470533218</v>
      </c>
      <c r="AF12" s="38">
        <f t="shared" si="10"/>
        <v>1020.138796684365</v>
      </c>
      <c r="AG12" s="38">
        <f t="shared" si="11"/>
        <v>1061.6562470975798</v>
      </c>
      <c r="AH12" s="38">
        <f t="shared" si="12"/>
        <v>1087.3896088705703</v>
      </c>
      <c r="AI12" s="39">
        <f t="shared" si="13"/>
        <v>1104.4688120183196</v>
      </c>
    </row>
    <row r="13" spans="1:36" x14ac:dyDescent="0.25">
      <c r="E13" s="40"/>
      <c r="T13" s="30"/>
      <c r="U13" s="33">
        <f t="shared" si="14"/>
        <v>192</v>
      </c>
      <c r="V13" s="34" t="str">
        <f t="shared" si="0"/>
        <v>27week+3day</v>
      </c>
      <c r="W13" s="35">
        <f t="shared" si="1"/>
        <v>4.7283779979394813</v>
      </c>
      <c r="X13" s="68">
        <f t="shared" si="2"/>
        <v>1.5135523559785068E-5</v>
      </c>
      <c r="Y13" s="36">
        <f t="shared" si="3"/>
        <v>0.50141722130494304</v>
      </c>
      <c r="Z13" s="69">
        <f t="shared" si="4"/>
        <v>1.0770478488874157E-5</v>
      </c>
      <c r="AA13" s="38">
        <f t="shared" si="5"/>
        <v>880.78946136798481</v>
      </c>
      <c r="AB13" s="38">
        <f t="shared" si="6"/>
        <v>894.33914338989428</v>
      </c>
      <c r="AC13" s="38">
        <f t="shared" si="7"/>
        <v>915.65356752919104</v>
      </c>
      <c r="AD13" s="38">
        <f t="shared" si="8"/>
        <v>952.52695427429148</v>
      </c>
      <c r="AE13" s="38">
        <f t="shared" si="9"/>
        <v>995.42270299838492</v>
      </c>
      <c r="AF13" s="38">
        <f t="shared" si="10"/>
        <v>1040.4529580962628</v>
      </c>
      <c r="AG13" s="38">
        <f t="shared" si="11"/>
        <v>1082.9027579031535</v>
      </c>
      <c r="AH13" s="38">
        <f t="shared" si="12"/>
        <v>1109.2162648941066</v>
      </c>
      <c r="AI13" s="39">
        <f t="shared" si="13"/>
        <v>1126.6814407168545</v>
      </c>
    </row>
    <row r="14" spans="1:36" x14ac:dyDescent="0.25">
      <c r="B14" s="41"/>
      <c r="C14" s="125" t="s">
        <v>15</v>
      </c>
      <c r="D14" s="126"/>
      <c r="E14" s="125" t="s">
        <v>42</v>
      </c>
      <c r="F14" s="126"/>
      <c r="T14" s="30"/>
      <c r="U14" s="33">
        <f t="shared" si="14"/>
        <v>193</v>
      </c>
      <c r="V14" s="34" t="str">
        <f t="shared" si="0"/>
        <v>27week+4day</v>
      </c>
      <c r="W14" s="35">
        <f t="shared" si="1"/>
        <v>4.7366845650010321</v>
      </c>
      <c r="X14" s="68">
        <f t="shared" si="2"/>
        <v>1.5144507151333003E-5</v>
      </c>
      <c r="Y14" s="36">
        <f t="shared" si="3"/>
        <v>0.50044040008477619</v>
      </c>
      <c r="Z14" s="69">
        <f t="shared" si="4"/>
        <v>1.0781432313855945E-5</v>
      </c>
      <c r="AA14" s="38">
        <f t="shared" si="5"/>
        <v>897.86482615109776</v>
      </c>
      <c r="AB14" s="38">
        <f t="shared" si="6"/>
        <v>911.71105360838521</v>
      </c>
      <c r="AC14" s="38">
        <f t="shared" si="7"/>
        <v>933.49309495329362</v>
      </c>
      <c r="AD14" s="38">
        <f t="shared" si="8"/>
        <v>971.1786459573982</v>
      </c>
      <c r="AE14" s="38">
        <f t="shared" si="9"/>
        <v>1015.0241463216197</v>
      </c>
      <c r="AF14" s="38">
        <f t="shared" si="10"/>
        <v>1061.056914991372</v>
      </c>
      <c r="AG14" s="38">
        <f t="shared" si="11"/>
        <v>1104.4567457341896</v>
      </c>
      <c r="AH14" s="38">
        <f t="shared" si="12"/>
        <v>1131.3614947902292</v>
      </c>
      <c r="AI14" s="39">
        <f t="shared" si="13"/>
        <v>1149.2200651290179</v>
      </c>
    </row>
    <row r="15" spans="1:36" x14ac:dyDescent="0.25">
      <c r="B15" s="41"/>
      <c r="C15" s="42" t="s">
        <v>16</v>
      </c>
      <c r="D15" s="42" t="s">
        <v>17</v>
      </c>
      <c r="E15" s="42" t="s">
        <v>16</v>
      </c>
      <c r="F15" s="42" t="s">
        <v>17</v>
      </c>
      <c r="T15" s="30"/>
      <c r="U15" s="33">
        <f t="shared" si="14"/>
        <v>194</v>
      </c>
      <c r="V15" s="34" t="str">
        <f t="shared" si="0"/>
        <v>27week+5day</v>
      </c>
      <c r="W15" s="35">
        <f t="shared" si="1"/>
        <v>4.744928283261447</v>
      </c>
      <c r="X15" s="68">
        <f t="shared" si="2"/>
        <v>1.5153422771605439E-5</v>
      </c>
      <c r="Y15" s="36">
        <f t="shared" si="3"/>
        <v>0.49947096964857052</v>
      </c>
      <c r="Z15" s="69">
        <f t="shared" si="4"/>
        <v>1.0793301235188882E-5</v>
      </c>
      <c r="AA15" s="38">
        <f t="shared" si="5"/>
        <v>915.16654262295799</v>
      </c>
      <c r="AB15" s="38">
        <f t="shared" si="6"/>
        <v>929.31462242024691</v>
      </c>
      <c r="AC15" s="38">
        <f t="shared" si="7"/>
        <v>951.57269596708545</v>
      </c>
      <c r="AD15" s="38">
        <f t="shared" si="8"/>
        <v>990.08515822446577</v>
      </c>
      <c r="AE15" s="38">
        <f t="shared" si="9"/>
        <v>1034.8978591745527</v>
      </c>
      <c r="AF15" s="38">
        <f t="shared" si="10"/>
        <v>1081.9517868209086</v>
      </c>
      <c r="AG15" s="38">
        <f t="shared" si="11"/>
        <v>1126.3195229865121</v>
      </c>
      <c r="AH15" s="38">
        <f t="shared" si="12"/>
        <v>1153.826734935403</v>
      </c>
      <c r="AI15" s="39">
        <f t="shared" si="13"/>
        <v>1172.0862057457036</v>
      </c>
    </row>
    <row r="16" spans="1:36" s="43" customFormat="1" ht="30" x14ac:dyDescent="0.25">
      <c r="B16" s="44" t="s">
        <v>46</v>
      </c>
      <c r="C16" s="19">
        <v>26</v>
      </c>
      <c r="D16" s="19">
        <v>5</v>
      </c>
      <c r="E16" s="19">
        <v>34</v>
      </c>
      <c r="F16" s="19">
        <v>0</v>
      </c>
      <c r="T16" s="30"/>
      <c r="U16" s="33">
        <f t="shared" si="14"/>
        <v>195</v>
      </c>
      <c r="V16" s="34" t="str">
        <f t="shared" si="0"/>
        <v>27week+6day</v>
      </c>
      <c r="W16" s="35">
        <f t="shared" si="1"/>
        <v>4.7531094248608063</v>
      </c>
      <c r="X16" s="68">
        <f t="shared" si="2"/>
        <v>1.5162270714923123E-5</v>
      </c>
      <c r="Y16" s="36">
        <f t="shared" si="3"/>
        <v>0.49850889799367049</v>
      </c>
      <c r="Z16" s="69">
        <f t="shared" si="4"/>
        <v>1.0806062955141964E-5</v>
      </c>
      <c r="AA16" s="38">
        <f t="shared" si="5"/>
        <v>932.69501647789332</v>
      </c>
      <c r="AB16" s="38">
        <f t="shared" si="6"/>
        <v>947.15030382096722</v>
      </c>
      <c r="AC16" s="38">
        <f t="shared" si="7"/>
        <v>969.89290254932939</v>
      </c>
      <c r="AD16" s="38">
        <f t="shared" si="8"/>
        <v>1009.2471636679754</v>
      </c>
      <c r="AE16" s="38">
        <f t="shared" si="9"/>
        <v>1055.0446866590846</v>
      </c>
      <c r="AF16" s="38">
        <f t="shared" si="10"/>
        <v>1103.1386098855426</v>
      </c>
      <c r="AG16" s="38">
        <f t="shared" si="11"/>
        <v>1148.4923154704909</v>
      </c>
      <c r="AH16" s="38">
        <f t="shared" si="12"/>
        <v>1176.6133330428538</v>
      </c>
      <c r="AI16" s="39">
        <f t="shared" si="13"/>
        <v>1195.2812930375744</v>
      </c>
      <c r="AJ16" s="26"/>
    </row>
    <row r="17" spans="2:36" s="43" customFormat="1" x14ac:dyDescent="0.25">
      <c r="B17" s="44" t="s">
        <v>60</v>
      </c>
      <c r="C17" s="129">
        <v>900</v>
      </c>
      <c r="D17" s="130"/>
      <c r="E17" s="129">
        <v>1920</v>
      </c>
      <c r="F17" s="130"/>
      <c r="T17" s="30"/>
      <c r="U17" s="33">
        <f t="shared" si="14"/>
        <v>196</v>
      </c>
      <c r="V17" s="34" t="str">
        <f t="shared" si="0"/>
        <v>28week+0day</v>
      </c>
      <c r="W17" s="35">
        <f t="shared" si="1"/>
        <v>4.7612282584546461</v>
      </c>
      <c r="X17" s="68">
        <f t="shared" si="2"/>
        <v>1.5171051271838169E-5</v>
      </c>
      <c r="Y17" s="36">
        <f t="shared" si="3"/>
        <v>0.49755415352718974</v>
      </c>
      <c r="Z17" s="69">
        <f t="shared" si="4"/>
        <v>1.0819695472565428E-5</v>
      </c>
      <c r="AA17" s="38">
        <f t="shared" si="5"/>
        <v>950.45058243693222</v>
      </c>
      <c r="AB17" s="38">
        <f t="shared" si="6"/>
        <v>965.21847954971008</v>
      </c>
      <c r="AC17" s="38">
        <f t="shared" si="7"/>
        <v>988.45417242088661</v>
      </c>
      <c r="AD17" s="38">
        <f t="shared" si="8"/>
        <v>1028.6652572094863</v>
      </c>
      <c r="AE17" s="38">
        <f t="shared" si="9"/>
        <v>1075.4653923181961</v>
      </c>
      <c r="AF17" s="38">
        <f t="shared" si="10"/>
        <v>1124.618334945191</v>
      </c>
      <c r="AG17" s="38">
        <f t="shared" si="11"/>
        <v>1170.9762597991714</v>
      </c>
      <c r="AH17" s="38">
        <f t="shared" si="12"/>
        <v>1199.7225454105651</v>
      </c>
      <c r="AI17" s="39">
        <f t="shared" si="13"/>
        <v>1218.8066646089292</v>
      </c>
      <c r="AJ17" s="26"/>
    </row>
    <row r="18" spans="2:36" x14ac:dyDescent="0.25">
      <c r="T18" s="30"/>
      <c r="U18" s="33">
        <f t="shared" si="14"/>
        <v>197</v>
      </c>
      <c r="V18" s="34" t="str">
        <f t="shared" si="0"/>
        <v>28week+1day</v>
      </c>
      <c r="W18" s="35">
        <f t="shared" si="1"/>
        <v>4.7692850492760943</v>
      </c>
      <c r="X18" s="68">
        <f t="shared" si="2"/>
        <v>1.5179764729201552E-5</v>
      </c>
      <c r="Y18" s="36">
        <f t="shared" si="3"/>
        <v>0.49660670505870447</v>
      </c>
      <c r="Z18" s="69">
        <f t="shared" si="4"/>
        <v>1.0834177078466429E-5</v>
      </c>
      <c r="AA18" s="38">
        <f t="shared" si="5"/>
        <v>968.43350264580192</v>
      </c>
      <c r="AB18" s="38">
        <f t="shared" si="6"/>
        <v>983.51945742420617</v>
      </c>
      <c r="AC18" s="38">
        <f t="shared" si="7"/>
        <v>1007.2568872788157</v>
      </c>
      <c r="AD18" s="38">
        <f t="shared" si="8"/>
        <v>1048.3399541552794</v>
      </c>
      <c r="AE18" s="38">
        <f t="shared" si="9"/>
        <v>1096.1606559776983</v>
      </c>
      <c r="AF18" s="38">
        <f t="shared" si="10"/>
        <v>1146.3918248292746</v>
      </c>
      <c r="AG18" s="38">
        <f t="shared" si="11"/>
        <v>1193.7724007741044</v>
      </c>
      <c r="AH18" s="38">
        <f t="shared" si="12"/>
        <v>1223.1555341651235</v>
      </c>
      <c r="AI18" s="39">
        <f t="shared" si="13"/>
        <v>1242.6635623461216</v>
      </c>
    </row>
    <row r="19" spans="2:36" ht="15.75" thickBot="1" x14ac:dyDescent="0.3">
      <c r="T19" s="30"/>
      <c r="U19" s="33">
        <f t="shared" si="14"/>
        <v>198</v>
      </c>
      <c r="V19" s="34" t="str">
        <f t="shared" si="0"/>
        <v>28week+2day</v>
      </c>
      <c r="W19" s="35">
        <f t="shared" si="1"/>
        <v>4.7772800591966105</v>
      </c>
      <c r="X19" s="68">
        <f t="shared" si="2"/>
        <v>1.5188411370228589E-5</v>
      </c>
      <c r="Y19" s="36">
        <f t="shared" si="3"/>
        <v>0.49566652179311044</v>
      </c>
      <c r="Z19" s="69">
        <f t="shared" si="4"/>
        <v>1.0849486351683924E-5</v>
      </c>
      <c r="AA19" s="38">
        <f t="shared" si="5"/>
        <v>986.64396508248228</v>
      </c>
      <c r="AB19" s="38">
        <f t="shared" si="6"/>
        <v>1002.0534696847561</v>
      </c>
      <c r="AC19" s="38">
        <f t="shared" si="7"/>
        <v>1026.3013510388841</v>
      </c>
      <c r="AD19" s="38">
        <f t="shared" si="8"/>
        <v>1068.2716882589723</v>
      </c>
      <c r="AE19" s="38">
        <f t="shared" si="9"/>
        <v>1117.1310715929567</v>
      </c>
      <c r="AF19" s="38">
        <f t="shared" si="10"/>
        <v>1168.4598520495069</v>
      </c>
      <c r="AG19" s="38">
        <f t="shared" si="11"/>
        <v>1216.8816887711168</v>
      </c>
      <c r="AH19" s="38">
        <f t="shared" si="12"/>
        <v>1246.9133645036959</v>
      </c>
      <c r="AI19" s="39">
        <f t="shared" si="13"/>
        <v>1266.8531295628638</v>
      </c>
    </row>
    <row r="20" spans="2:36" x14ac:dyDescent="0.25">
      <c r="B20" s="131"/>
      <c r="C20" s="132"/>
      <c r="D20" s="127" t="s">
        <v>47</v>
      </c>
      <c r="E20" s="128"/>
      <c r="F20" s="45" t="s">
        <v>48</v>
      </c>
      <c r="T20" s="30"/>
      <c r="U20" s="33">
        <f t="shared" si="14"/>
        <v>199</v>
      </c>
      <c r="V20" s="34" t="str">
        <f t="shared" si="0"/>
        <v>28week+3day</v>
      </c>
      <c r="W20" s="35">
        <f t="shared" si="1"/>
        <v>4.7852135467853234</v>
      </c>
      <c r="X20" s="68">
        <f t="shared" si="2"/>
        <v>1.5196991474562886E-5</v>
      </c>
      <c r="Y20" s="36">
        <f t="shared" si="3"/>
        <v>0.49473357332364504</v>
      </c>
      <c r="Z20" s="69">
        <f t="shared" si="4"/>
        <v>1.0865602154660329E-5</v>
      </c>
      <c r="AA20" s="38">
        <f t="shared" si="5"/>
        <v>1005.0820819756157</v>
      </c>
      <c r="AB20" s="38">
        <f t="shared" si="6"/>
        <v>1020.8206713487175</v>
      </c>
      <c r="AC20" s="38">
        <f t="shared" si="7"/>
        <v>1045.5877880879086</v>
      </c>
      <c r="AD20" s="38">
        <f t="shared" si="8"/>
        <v>1088.4608097926291</v>
      </c>
      <c r="AE20" s="38">
        <f t="shared" si="9"/>
        <v>1138.3771451022803</v>
      </c>
      <c r="AF20" s="38">
        <f t="shared" si="10"/>
        <v>1190.8230964170903</v>
      </c>
      <c r="AG20" s="38">
        <f t="shared" si="11"/>
        <v>1240.3049771279875</v>
      </c>
      <c r="AH20" s="38">
        <f t="shared" si="12"/>
        <v>1270.9970019362527</v>
      </c>
      <c r="AI20" s="39">
        <f t="shared" si="13"/>
        <v>1291.3764081445872</v>
      </c>
    </row>
    <row r="21" spans="2:36" ht="15" customHeight="1" x14ac:dyDescent="0.25">
      <c r="B21" s="123"/>
      <c r="C21" s="124"/>
      <c r="D21" s="46" t="s">
        <v>12</v>
      </c>
      <c r="E21" s="47" t="s">
        <v>13</v>
      </c>
      <c r="F21" s="48" t="s">
        <v>13</v>
      </c>
      <c r="G21" s="49"/>
      <c r="T21" s="30"/>
      <c r="U21" s="33">
        <f t="shared" si="14"/>
        <v>200</v>
      </c>
      <c r="V21" s="34" t="str">
        <f t="shared" si="0"/>
        <v>28week+4day</v>
      </c>
      <c r="W21" s="35">
        <f t="shared" si="1"/>
        <v>4.7930857673670477</v>
      </c>
      <c r="X21" s="68">
        <f t="shared" si="2"/>
        <v>1.5205505318339433E-5</v>
      </c>
      <c r="Y21" s="36">
        <f t="shared" si="3"/>
        <v>0.49380782962506492</v>
      </c>
      <c r="Z21" s="69">
        <f t="shared" si="4"/>
        <v>1.0882503629305377E-5</v>
      </c>
      <c r="AA21" s="38">
        <f t="shared" si="5"/>
        <v>1023.7478882353394</v>
      </c>
      <c r="AB21" s="38">
        <f t="shared" si="6"/>
        <v>1039.8211385770849</v>
      </c>
      <c r="AC21" s="38">
        <f t="shared" si="7"/>
        <v>1065.1163415475971</v>
      </c>
      <c r="AD21" s="38">
        <f t="shared" si="8"/>
        <v>1108.9075836282148</v>
      </c>
      <c r="AE21" s="38">
        <f t="shared" si="9"/>
        <v>1159.899292288957</v>
      </c>
      <c r="AF21" s="38">
        <f t="shared" si="10"/>
        <v>1213.4821426664341</v>
      </c>
      <c r="AG21" s="38">
        <f t="shared" si="11"/>
        <v>1264.0430195363551</v>
      </c>
      <c r="AH21" s="38">
        <f t="shared" si="12"/>
        <v>1295.4073095304063</v>
      </c>
      <c r="AI21" s="39">
        <f t="shared" si="13"/>
        <v>1316.2343356942931</v>
      </c>
    </row>
    <row r="22" spans="2:36" ht="15" customHeight="1" x14ac:dyDescent="0.25">
      <c r="B22" s="117" t="s">
        <v>40</v>
      </c>
      <c r="C22" s="118"/>
      <c r="D22" s="9">
        <f>C16*7+D16</f>
        <v>187</v>
      </c>
      <c r="E22" s="10">
        <f>E16*7+F16</f>
        <v>238</v>
      </c>
      <c r="F22" s="1">
        <f>E16*7+F16</f>
        <v>238</v>
      </c>
      <c r="G22" s="49"/>
      <c r="T22" s="30"/>
      <c r="U22" s="33">
        <f t="shared" si="14"/>
        <v>201</v>
      </c>
      <c r="V22" s="34" t="str">
        <f t="shared" si="0"/>
        <v>28week+5day</v>
      </c>
      <c r="W22" s="35">
        <f t="shared" si="1"/>
        <v>4.8008969730789888</v>
      </c>
      <c r="X22" s="68">
        <f t="shared" si="2"/>
        <v>1.5213953174245918E-5</v>
      </c>
      <c r="Y22" s="36">
        <f t="shared" si="3"/>
        <v>0.49288926104697794</v>
      </c>
      <c r="Z22" s="69">
        <f t="shared" si="4"/>
        <v>1.0900170192951687E-5</v>
      </c>
      <c r="AA22" s="38">
        <f t="shared" si="5"/>
        <v>1042.6413398979519</v>
      </c>
      <c r="AB22" s="38">
        <f t="shared" si="6"/>
        <v>1059.0548670546364</v>
      </c>
      <c r="AC22" s="38">
        <f t="shared" si="7"/>
        <v>1084.8870715514697</v>
      </c>
      <c r="AD22" s="38">
        <f t="shared" si="8"/>
        <v>1129.612187331036</v>
      </c>
      <c r="AE22" s="38">
        <f t="shared" si="9"/>
        <v>1181.6978366537753</v>
      </c>
      <c r="AF22" s="38">
        <f t="shared" si="10"/>
        <v>1236.4374780874236</v>
      </c>
      <c r="AG22" s="38">
        <f t="shared" si="11"/>
        <v>1288.096467439997</v>
      </c>
      <c r="AH22" s="38">
        <f t="shared" si="12"/>
        <v>1320.1450451611495</v>
      </c>
      <c r="AI22" s="39">
        <f t="shared" si="13"/>
        <v>1341.427742682238</v>
      </c>
    </row>
    <row r="23" spans="2:36" ht="15.75" x14ac:dyDescent="0.25">
      <c r="B23" s="117" t="s">
        <v>29</v>
      </c>
      <c r="C23" s="118"/>
      <c r="D23" s="11">
        <f>(D22/7)^($C$44)+$C$47/$C$46*(D22/7)^($C$45)</f>
        <v>4.6858926536516856</v>
      </c>
      <c r="E23" s="12">
        <f>(E22/7)^($C$44)+$C$47/$C$46*(E22/7)^($C$45)</f>
        <v>5.0490677565700937</v>
      </c>
      <c r="F23" s="2">
        <f>(F22/7)^($C$44)+$C$47/$C$46*(F22/7)^($C$45)</f>
        <v>5.0490677565700937</v>
      </c>
      <c r="T23" s="30"/>
      <c r="U23" s="33">
        <f t="shared" si="14"/>
        <v>202</v>
      </c>
      <c r="V23" s="34" t="str">
        <f t="shared" si="0"/>
        <v>28week+6day</v>
      </c>
      <c r="W23" s="35">
        <f t="shared" si="1"/>
        <v>4.8086474129261765</v>
      </c>
      <c r="X23" s="68">
        <f t="shared" si="2"/>
        <v>1.5222335311582385E-5</v>
      </c>
      <c r="Y23" s="36">
        <f t="shared" si="3"/>
        <v>0.49197783830732378</v>
      </c>
      <c r="Z23" s="69">
        <f t="shared" si="4"/>
        <v>1.0918581534399177E-5</v>
      </c>
      <c r="AA23" s="38">
        <f t="shared" si="5"/>
        <v>1061.7623125859263</v>
      </c>
      <c r="AB23" s="38">
        <f t="shared" si="6"/>
        <v>1078.521770385199</v>
      </c>
      <c r="AC23" s="38">
        <f t="shared" si="7"/>
        <v>1104.8999535364708</v>
      </c>
      <c r="AD23" s="38">
        <f t="shared" si="8"/>
        <v>1150.5747092670149</v>
      </c>
      <c r="AE23" s="38">
        <f t="shared" si="9"/>
        <v>1203.7730073000087</v>
      </c>
      <c r="AF23" s="38">
        <f t="shared" si="10"/>
        <v>1259.6894901683806</v>
      </c>
      <c r="AG23" s="38">
        <f t="shared" si="11"/>
        <v>1312.4658674418433</v>
      </c>
      <c r="AH23" s="38">
        <f t="shared" si="12"/>
        <v>1345.2108587679152</v>
      </c>
      <c r="AI23" s="39">
        <f t="shared" si="13"/>
        <v>1366.9573496019721</v>
      </c>
    </row>
    <row r="24" spans="2:36" ht="15.75" x14ac:dyDescent="0.25">
      <c r="B24" s="117" t="s">
        <v>61</v>
      </c>
      <c r="C24" s="118"/>
      <c r="D24" s="11">
        <f>$C$48+D23*$C$49</f>
        <v>0.5062158111286813</v>
      </c>
      <c r="E24" s="12">
        <f>$C$48+E23*$C$49</f>
        <v>0.46350263571914418</v>
      </c>
      <c r="F24" s="2">
        <f>$E$24+(($C$17)^(-0.1)-$D$24)*F26/$D$25</f>
        <v>0.46370530505851004</v>
      </c>
      <c r="T24" s="30"/>
      <c r="U24" s="33">
        <f t="shared" si="14"/>
        <v>203</v>
      </c>
      <c r="V24" s="34" t="str">
        <f t="shared" si="0"/>
        <v>29week+0day</v>
      </c>
      <c r="W24" s="35">
        <f t="shared" si="1"/>
        <v>4.8163373328356718</v>
      </c>
      <c r="X24" s="68">
        <f t="shared" si="2"/>
        <v>1.5230651996320081E-5</v>
      </c>
      <c r="Y24" s="36">
        <f t="shared" si="3"/>
        <v>0.49107353248599978</v>
      </c>
      <c r="Z24" s="69">
        <f t="shared" si="4"/>
        <v>1.0937717610045138E-5</v>
      </c>
      <c r="AA24" s="38">
        <f t="shared" si="5"/>
        <v>1081.1105999848214</v>
      </c>
      <c r="AB24" s="38">
        <f t="shared" si="6"/>
        <v>1098.2216785036298</v>
      </c>
      <c r="AC24" s="38">
        <f t="shared" si="7"/>
        <v>1125.1548765509751</v>
      </c>
      <c r="AD24" s="38">
        <f t="shared" si="8"/>
        <v>1171.7951467255414</v>
      </c>
      <c r="AE24" s="38">
        <f t="shared" si="9"/>
        <v>1226.1249368328199</v>
      </c>
      <c r="AF24" s="38">
        <f t="shared" si="10"/>
        <v>1283.2384642518759</v>
      </c>
      <c r="AG24" s="38">
        <f t="shared" si="11"/>
        <v>1337.1516587219978</v>
      </c>
      <c r="AH24" s="38">
        <f t="shared" si="12"/>
        <v>1370.6052896213789</v>
      </c>
      <c r="AI24" s="39">
        <f t="shared" si="13"/>
        <v>1392.8237641351752</v>
      </c>
    </row>
    <row r="25" spans="2:36" ht="15.75" x14ac:dyDescent="0.25">
      <c r="B25" s="117" t="s">
        <v>62</v>
      </c>
      <c r="C25" s="118"/>
      <c r="D25" s="11">
        <f>$C$50+$C$51*(D23)^2+2*D23*$C$52+$C$53</f>
        <v>2.1380105113586985E-5</v>
      </c>
      <c r="E25" s="12">
        <f>$C$50+$C$51*(E23)^2+2*E23*$C$52+$C$53</f>
        <v>2.3137640367777636E-5</v>
      </c>
      <c r="F25" s="2">
        <f>E25-(F26)^2/$D$25</f>
        <v>1.1926133560031057E-5</v>
      </c>
      <c r="T25" s="30"/>
      <c r="U25" s="33">
        <f t="shared" si="14"/>
        <v>204</v>
      </c>
      <c r="V25" s="34" t="str">
        <f t="shared" si="0"/>
        <v>29week+1day</v>
      </c>
      <c r="W25" s="35">
        <f t="shared" si="1"/>
        <v>4.8239669757095731</v>
      </c>
      <c r="X25" s="68">
        <f t="shared" si="2"/>
        <v>1.5238903491158833E-5</v>
      </c>
      <c r="Y25" s="36">
        <f t="shared" si="3"/>
        <v>0.49017631501862757</v>
      </c>
      <c r="Z25" s="69">
        <f t="shared" si="4"/>
        <v>1.0957558640097974E-5</v>
      </c>
      <c r="AA25" s="38">
        <f t="shared" si="5"/>
        <v>1100.6859123385962</v>
      </c>
      <c r="AB25" s="38">
        <f t="shared" si="6"/>
        <v>1118.154336106099</v>
      </c>
      <c r="AC25" s="38">
        <f t="shared" si="7"/>
        <v>1145.651641580831</v>
      </c>
      <c r="AD25" s="38">
        <f t="shared" si="8"/>
        <v>1193.2734040598064</v>
      </c>
      <c r="AE25" s="38">
        <f t="shared" si="9"/>
        <v>1248.753659275118</v>
      </c>
      <c r="AF25" s="38">
        <f t="shared" si="10"/>
        <v>1307.084581205585</v>
      </c>
      <c r="AG25" s="38">
        <f t="shared" si="11"/>
        <v>1362.1541704691997</v>
      </c>
      <c r="AH25" s="38">
        <f t="shared" si="12"/>
        <v>1396.3287636025229</v>
      </c>
      <c r="AI25" s="39">
        <f t="shared" si="13"/>
        <v>1419.0274783279394</v>
      </c>
    </row>
    <row r="26" spans="2:36" ht="15.75" x14ac:dyDescent="0.25">
      <c r="B26" s="133" t="s">
        <v>63</v>
      </c>
      <c r="C26" s="134"/>
      <c r="D26" s="13" t="s">
        <v>44</v>
      </c>
      <c r="E26" s="14" t="s">
        <v>44</v>
      </c>
      <c r="F26" s="2">
        <f>$C$50+($D$23+F23)*$C$52+$D$23*F23*$C$51</f>
        <v>1.5482351049867003E-5</v>
      </c>
      <c r="T26" s="30"/>
      <c r="U26" s="33">
        <f t="shared" si="14"/>
        <v>205</v>
      </c>
      <c r="V26" s="34" t="str">
        <f t="shared" si="0"/>
        <v>29week+2day</v>
      </c>
      <c r="W26" s="35">
        <f t="shared" si="1"/>
        <v>4.8315365814768469</v>
      </c>
      <c r="X26" s="68">
        <f t="shared" si="2"/>
        <v>1.5247090055582916E-5</v>
      </c>
      <c r="Y26" s="36">
        <f t="shared" si="3"/>
        <v>0.48928615769045802</v>
      </c>
      <c r="Z26" s="69">
        <f t="shared" si="4"/>
        <v>1.0978085104873238E-5</v>
      </c>
      <c r="AA26" s="38">
        <f t="shared" si="5"/>
        <v>1120.4878749649029</v>
      </c>
      <c r="AB26" s="38">
        <f t="shared" si="6"/>
        <v>1138.319401100272</v>
      </c>
      <c r="AC26" s="38">
        <f t="shared" si="7"/>
        <v>1166.3899598951618</v>
      </c>
      <c r="AD26" s="38">
        <f t="shared" si="8"/>
        <v>1215.0092908463826</v>
      </c>
      <c r="AE26" s="38">
        <f t="shared" si="9"/>
        <v>1271.6591080018736</v>
      </c>
      <c r="AF26" s="38">
        <f t="shared" si="10"/>
        <v>1331.2279151104278</v>
      </c>
      <c r="AG26" s="38">
        <f t="shared" si="11"/>
        <v>1387.4736193280914</v>
      </c>
      <c r="AH26" s="38">
        <f t="shared" si="12"/>
        <v>1422.3815904964661</v>
      </c>
      <c r="AI26" s="39">
        <f t="shared" si="13"/>
        <v>1445.5688657810313</v>
      </c>
    </row>
    <row r="27" spans="2:36" x14ac:dyDescent="0.25">
      <c r="B27" s="119" t="s">
        <v>10</v>
      </c>
      <c r="C27" s="120"/>
      <c r="D27" s="15">
        <f>-((C17)^(-0.1)-D24)/SQRT(D25)</f>
        <v>-6.0527963123924208E-2</v>
      </c>
      <c r="E27" s="16">
        <f>IF(ISBLANK(E17), " ", -((E17)^(-0.1)-E24)/SQRT(E25))</f>
        <v>-1.2545164877106236</v>
      </c>
      <c r="F27" s="3">
        <f>IF(ISBLANK(E17), " ", -((E17)^(-0.1)-F24)/SQRT(F25))</f>
        <v>-1.6886883158046901</v>
      </c>
      <c r="T27" s="30"/>
      <c r="U27" s="33">
        <f t="shared" si="14"/>
        <v>206</v>
      </c>
      <c r="V27" s="34" t="str">
        <f t="shared" si="0"/>
        <v>29week+3day</v>
      </c>
      <c r="W27" s="35">
        <f t="shared" si="1"/>
        <v>4.8390463871440303</v>
      </c>
      <c r="X27" s="68">
        <f t="shared" si="2"/>
        <v>1.5255211945916074E-5</v>
      </c>
      <c r="Y27" s="36">
        <f t="shared" si="3"/>
        <v>0.48840303263040885</v>
      </c>
      <c r="Z27" s="69">
        <f t="shared" si="4"/>
        <v>1.0999277741168549E-5</v>
      </c>
      <c r="AA27" s="38">
        <f t="shared" si="5"/>
        <v>1140.5160267919453</v>
      </c>
      <c r="AB27" s="38">
        <f t="shared" si="6"/>
        <v>1158.7164430770615</v>
      </c>
      <c r="AC27" s="38">
        <f t="shared" si="7"/>
        <v>1187.3694514136478</v>
      </c>
      <c r="AD27" s="38">
        <f t="shared" si="8"/>
        <v>1237.0025200660398</v>
      </c>
      <c r="AE27" s="38">
        <f t="shared" si="9"/>
        <v>1294.8411136950092</v>
      </c>
      <c r="AF27" s="38">
        <f t="shared" si="10"/>
        <v>1355.6684309682698</v>
      </c>
      <c r="AG27" s="38">
        <f t="shared" si="11"/>
        <v>1413.1101068648359</v>
      </c>
      <c r="AH27" s="38">
        <f t="shared" si="12"/>
        <v>1448.7639613037029</v>
      </c>
      <c r="AI27" s="39">
        <f t="shared" si="13"/>
        <v>1472.4481788568887</v>
      </c>
    </row>
    <row r="28" spans="2:36" x14ac:dyDescent="0.25">
      <c r="B28" s="119" t="s">
        <v>20</v>
      </c>
      <c r="C28" s="120"/>
      <c r="D28" s="9">
        <f>($D$24+F52*SQRT($D$25))^(-10)</f>
        <v>763.25029835542523</v>
      </c>
      <c r="E28" s="10">
        <f>($E$24+F52*SQRT($E$25))^(-10)</f>
        <v>1801.0527151233143</v>
      </c>
      <c r="F28" s="1">
        <f>($F$24+F52*SQRT($F$25))^(-10)</f>
        <v>1893.081463492374</v>
      </c>
      <c r="T28" s="30"/>
      <c r="U28" s="33">
        <f t="shared" si="14"/>
        <v>207</v>
      </c>
      <c r="V28" s="34" t="str">
        <f t="shared" si="0"/>
        <v>29week+4day</v>
      </c>
      <c r="W28" s="35">
        <f t="shared" si="1"/>
        <v>4.8464966268448233</v>
      </c>
      <c r="X28" s="68">
        <f t="shared" si="2"/>
        <v>1.5263269415374863E-5</v>
      </c>
      <c r="Y28" s="36">
        <f t="shared" si="3"/>
        <v>0.48752691230523265</v>
      </c>
      <c r="Z28" s="69">
        <f t="shared" si="4"/>
        <v>1.1021117538715907E-5</v>
      </c>
      <c r="AA28" s="38">
        <f t="shared" si="5"/>
        <v>1160.7698189184928</v>
      </c>
      <c r="AB28" s="38">
        <f t="shared" si="6"/>
        <v>1179.344941805585</v>
      </c>
      <c r="AC28" s="38">
        <f t="shared" si="7"/>
        <v>1208.589643097044</v>
      </c>
      <c r="AD28" s="38">
        <f t="shared" si="8"/>
        <v>1259.2527063076261</v>
      </c>
      <c r="AE28" s="38">
        <f t="shared" si="9"/>
        <v>1318.299402320953</v>
      </c>
      <c r="AF28" s="38">
        <f t="shared" si="10"/>
        <v>1380.4059824315232</v>
      </c>
      <c r="AG28" s="38">
        <f t="shared" si="11"/>
        <v>1439.0636170535502</v>
      </c>
      <c r="AH28" s="38">
        <f t="shared" si="12"/>
        <v>1475.4759455713533</v>
      </c>
      <c r="AI28" s="39">
        <f t="shared" si="13"/>
        <v>1499.6655459060412</v>
      </c>
    </row>
    <row r="29" spans="2:36" x14ac:dyDescent="0.25">
      <c r="B29" s="119" t="s">
        <v>21</v>
      </c>
      <c r="C29" s="120"/>
      <c r="D29" s="9">
        <f>($D$24+F51*SQRT($D$25))^(-10)</f>
        <v>779.61146904801785</v>
      </c>
      <c r="E29" s="10">
        <f>($E$24+F51*SQRT($E$25))^(-10)</f>
        <v>1844.8849966268835</v>
      </c>
      <c r="F29" s="1">
        <f>($F$24+F51*SQRT($F$25))^(-10)</f>
        <v>1926.2011161829341</v>
      </c>
      <c r="T29" s="30"/>
      <c r="U29" s="33">
        <f t="shared" si="14"/>
        <v>208</v>
      </c>
      <c r="V29" s="34" t="str">
        <f t="shared" si="0"/>
        <v>29week+5day</v>
      </c>
      <c r="W29" s="35">
        <f t="shared" si="1"/>
        <v>4.853887531888609</v>
      </c>
      <c r="X29" s="68">
        <f t="shared" si="2"/>
        <v>1.5271262714121667E-5</v>
      </c>
      <c r="Y29" s="36">
        <f t="shared" si="3"/>
        <v>0.48665776951381079</v>
      </c>
      <c r="Z29" s="69">
        <f t="shared" si="4"/>
        <v>1.1043585736709465E-5</v>
      </c>
      <c r="AA29" s="38">
        <f t="shared" si="5"/>
        <v>1181.2486131986714</v>
      </c>
      <c r="AB29" s="38">
        <f t="shared" si="6"/>
        <v>1200.2042857530046</v>
      </c>
      <c r="AC29" s="38">
        <f t="shared" si="7"/>
        <v>1230.0499673627123</v>
      </c>
      <c r="AD29" s="38">
        <f t="shared" si="8"/>
        <v>1281.7593639970128</v>
      </c>
      <c r="AE29" s="38">
        <f t="shared" si="9"/>
        <v>1342.0335931329946</v>
      </c>
      <c r="AF29" s="38">
        <f t="shared" si="10"/>
        <v>1405.4403095569612</v>
      </c>
      <c r="AG29" s="38">
        <f t="shared" si="11"/>
        <v>1465.3340137861328</v>
      </c>
      <c r="AH29" s="38">
        <f t="shared" si="12"/>
        <v>1502.5174887471553</v>
      </c>
      <c r="AI29" s="39">
        <f t="shared" si="13"/>
        <v>1527.2209685157407</v>
      </c>
    </row>
    <row r="30" spans="2:36" x14ac:dyDescent="0.25">
      <c r="B30" s="119" t="s">
        <v>22</v>
      </c>
      <c r="C30" s="120"/>
      <c r="D30" s="9">
        <f>($D$24+F50*SQRT($D$25))^(-10)</f>
        <v>805.56401453493277</v>
      </c>
      <c r="E30" s="10">
        <f>($E$24+F50*SQRT($E$25))^(-10)</f>
        <v>1914.6904498122747</v>
      </c>
      <c r="F30" s="1">
        <f>($F$24+F50*SQRT($F$25))^(-10)</f>
        <v>1978.4522121977864</v>
      </c>
      <c r="T30" s="30"/>
      <c r="U30" s="33">
        <f t="shared" si="14"/>
        <v>209</v>
      </c>
      <c r="V30" s="34" t="str">
        <f t="shared" si="0"/>
        <v>29week+6day</v>
      </c>
      <c r="W30" s="35">
        <f t="shared" si="1"/>
        <v>4.8612193308079172</v>
      </c>
      <c r="X30" s="68">
        <f t="shared" si="2"/>
        <v>1.5279192089315361E-5</v>
      </c>
      <c r="Y30" s="36">
        <f t="shared" si="3"/>
        <v>0.48579557738157275</v>
      </c>
      <c r="Z30" s="69">
        <f t="shared" si="4"/>
        <v>1.1066663820406791E-5</v>
      </c>
      <c r="AA30" s="38">
        <f t="shared" si="5"/>
        <v>1201.9516808530918</v>
      </c>
      <c r="AB30" s="38">
        <f t="shared" si="6"/>
        <v>1221.2937706308826</v>
      </c>
      <c r="AC30" s="38">
        <f t="shared" si="7"/>
        <v>1251.7497605268479</v>
      </c>
      <c r="AD30" s="38">
        <f t="shared" si="8"/>
        <v>1304.5219056529418</v>
      </c>
      <c r="AE30" s="38">
        <f t="shared" si="9"/>
        <v>1366.0431967005341</v>
      </c>
      <c r="AF30" s="38">
        <f t="shared" si="10"/>
        <v>1430.7710365861064</v>
      </c>
      <c r="AG30" s="38">
        <f t="shared" si="11"/>
        <v>1491.92103840802</v>
      </c>
      <c r="AH30" s="38">
        <f t="shared" si="12"/>
        <v>1529.8884095588069</v>
      </c>
      <c r="AI30" s="39">
        <f t="shared" si="13"/>
        <v>1555.1143187835339</v>
      </c>
    </row>
    <row r="31" spans="2:36" x14ac:dyDescent="0.25">
      <c r="B31" s="119" t="s">
        <v>23</v>
      </c>
      <c r="C31" s="120"/>
      <c r="D31" s="9">
        <f>($D$24+F49*SQRT($D$25))^(-10)</f>
        <v>851.07641214397779</v>
      </c>
      <c r="E31" s="10">
        <f>($E$24+F49*SQRT($E$25))^(-10)</f>
        <v>2037.9066274711931</v>
      </c>
      <c r="F31" s="1">
        <f>($F$24+F49*SQRT($F$25))^(-10)</f>
        <v>2069.2756691003201</v>
      </c>
      <c r="T31" s="30"/>
      <c r="U31" s="33">
        <f t="shared" si="14"/>
        <v>210</v>
      </c>
      <c r="V31" s="34" t="str">
        <f t="shared" si="0"/>
        <v>30week+0day</v>
      </c>
      <c r="W31" s="35">
        <f t="shared" si="1"/>
        <v>4.8684922494048735</v>
      </c>
      <c r="X31" s="68">
        <f t="shared" si="2"/>
        <v>1.5287057785162158E-5</v>
      </c>
      <c r="Y31" s="36">
        <f t="shared" si="3"/>
        <v>0.48494030935503296</v>
      </c>
      <c r="Z31" s="69">
        <f t="shared" si="4"/>
        <v>1.1090333517800888E-5</v>
      </c>
      <c r="AA31" s="38">
        <f t="shared" si="5"/>
        <v>1222.8782011080461</v>
      </c>
      <c r="AB31" s="38">
        <f t="shared" si="6"/>
        <v>1242.6125979698375</v>
      </c>
      <c r="AC31" s="38">
        <f t="shared" si="7"/>
        <v>1273.6882612753627</v>
      </c>
      <c r="AD31" s="38">
        <f t="shared" si="8"/>
        <v>1327.5396401718999</v>
      </c>
      <c r="AE31" s="38">
        <f t="shared" si="9"/>
        <v>1390.3276129675294</v>
      </c>
      <c r="AF31" s="38">
        <f t="shared" si="10"/>
        <v>1456.3976697546668</v>
      </c>
      <c r="AG31" s="38">
        <f t="shared" si="11"/>
        <v>1518.8243072825899</v>
      </c>
      <c r="AH31" s="38">
        <f t="shared" si="12"/>
        <v>1557.588397421604</v>
      </c>
      <c r="AI31" s="39">
        <f t="shared" si="13"/>
        <v>1583.3453366187975</v>
      </c>
    </row>
    <row r="32" spans="2:36" x14ac:dyDescent="0.25">
      <c r="B32" s="119" t="s">
        <v>24</v>
      </c>
      <c r="C32" s="120"/>
      <c r="D32" s="9">
        <f t="shared" ref="D32" si="15">($D$24+F48*SQRT($D$25))^(-10)</f>
        <v>904.98825358226145</v>
      </c>
      <c r="E32" s="10">
        <f>($E$24+F48*SQRT($E$25))^(-10)</f>
        <v>2185.1332165730682</v>
      </c>
      <c r="F32" s="1">
        <f>($F$24+F48*SQRT($F$25))^(-10)</f>
        <v>2175.6015268914152</v>
      </c>
      <c r="T32" s="30"/>
      <c r="U32" s="33">
        <f t="shared" si="14"/>
        <v>211</v>
      </c>
      <c r="V32" s="34" t="str">
        <f t="shared" si="0"/>
        <v>30week+1day</v>
      </c>
      <c r="W32" s="35">
        <f t="shared" si="1"/>
        <v>4.8757065107966522</v>
      </c>
      <c r="X32" s="68">
        <f t="shared" si="2"/>
        <v>1.5294860042964153E-5</v>
      </c>
      <c r="Y32" s="36">
        <f t="shared" si="3"/>
        <v>0.48409193919644611</v>
      </c>
      <c r="Z32" s="69">
        <f t="shared" si="4"/>
        <v>1.1114576796362875E-5</v>
      </c>
      <c r="AA32" s="38">
        <f t="shared" si="5"/>
        <v>1244.0272598643337</v>
      </c>
      <c r="AB32" s="38">
        <f t="shared" si="6"/>
        <v>1264.1598737241291</v>
      </c>
      <c r="AC32" s="38">
        <f t="shared" si="7"/>
        <v>1295.8646091650801</v>
      </c>
      <c r="AD32" s="38">
        <f t="shared" si="8"/>
        <v>1350.8117711438797</v>
      </c>
      <c r="AE32" s="38">
        <f t="shared" si="9"/>
        <v>1414.8861293422278</v>
      </c>
      <c r="AF32" s="38">
        <f t="shared" si="10"/>
        <v>1482.3195951333926</v>
      </c>
      <c r="AG32" s="38">
        <f t="shared" si="11"/>
        <v>1546.0433093868069</v>
      </c>
      <c r="AH32" s="38">
        <f t="shared" si="12"/>
        <v>1585.6170098770149</v>
      </c>
      <c r="AI32" s="39">
        <f t="shared" si="13"/>
        <v>1611.9136270749898</v>
      </c>
    </row>
    <row r="33" spans="2:35" x14ac:dyDescent="0.25">
      <c r="B33" s="119" t="s">
        <v>25</v>
      </c>
      <c r="C33" s="120"/>
      <c r="D33" s="9">
        <f>($D$24+F47*SQRT($D$25))^(-10)</f>
        <v>962.68050624939451</v>
      </c>
      <c r="E33" s="10">
        <f>($E$24+F47*SQRT($E$25))^(-10)</f>
        <v>2344.1443441374199</v>
      </c>
      <c r="F33" s="1">
        <f>($F$24+F47*SQRT($F$25))^(-10)</f>
        <v>2287.9679937887481</v>
      </c>
      <c r="T33" s="30"/>
      <c r="U33" s="33">
        <f t="shared" si="14"/>
        <v>212</v>
      </c>
      <c r="V33" s="34" t="str">
        <f t="shared" si="0"/>
        <v>30week+2day</v>
      </c>
      <c r="W33" s="35">
        <f t="shared" si="1"/>
        <v>4.8828623354599632</v>
      </c>
      <c r="X33" s="68">
        <f t="shared" si="2"/>
        <v>1.5302599101168059E-5</v>
      </c>
      <c r="Y33" s="36">
        <f t="shared" si="3"/>
        <v>0.48325044097857567</v>
      </c>
      <c r="Z33" s="69">
        <f t="shared" si="4"/>
        <v>1.1139375859851528E-5</v>
      </c>
      <c r="AA33" s="38">
        <f t="shared" si="5"/>
        <v>1265.3978483974099</v>
      </c>
      <c r="AB33" s="38">
        <f t="shared" si="6"/>
        <v>1285.9346069079231</v>
      </c>
      <c r="AC33" s="38">
        <f t="shared" si="7"/>
        <v>1318.2778431571344</v>
      </c>
      <c r="AD33" s="38">
        <f t="shared" si="8"/>
        <v>1374.3373952010836</v>
      </c>
      <c r="AE33" s="38">
        <f t="shared" si="9"/>
        <v>1439.7179188204639</v>
      </c>
      <c r="AF33" s="38">
        <f t="shared" si="10"/>
        <v>1508.536076502847</v>
      </c>
      <c r="AG33" s="38">
        <f t="shared" si="11"/>
        <v>1573.577403940827</v>
      </c>
      <c r="AH33" s="38">
        <f t="shared" si="12"/>
        <v>1613.9736700651399</v>
      </c>
      <c r="AI33" s="39">
        <f t="shared" si="13"/>
        <v>1640.8186577156273</v>
      </c>
    </row>
    <row r="34" spans="2:35" x14ac:dyDescent="0.25">
      <c r="B34" s="119" t="s">
        <v>26</v>
      </c>
      <c r="C34" s="120"/>
      <c r="D34" s="9">
        <f>($D$24+F46*SQRT($D$25))^(-10)</f>
        <v>1018.0778167766305</v>
      </c>
      <c r="E34" s="10">
        <f>($E$24+F46*SQRT($E$25))^(-10)</f>
        <v>2498.1903648157495</v>
      </c>
      <c r="F34" s="1">
        <f>($F$24+F46*SQRT($F$25))^(-10)</f>
        <v>2394.5768388204147</v>
      </c>
      <c r="T34" s="30"/>
      <c r="U34" s="33">
        <f t="shared" si="14"/>
        <v>213</v>
      </c>
      <c r="V34" s="34" t="str">
        <f t="shared" si="0"/>
        <v>30week+3day</v>
      </c>
      <c r="W34" s="35">
        <f t="shared" si="1"/>
        <v>4.88995994127459</v>
      </c>
      <c r="X34" s="68">
        <f t="shared" si="2"/>
        <v>1.5310275195411937E-5</v>
      </c>
      <c r="Y34" s="36">
        <f t="shared" si="3"/>
        <v>0.48241578907957416</v>
      </c>
      <c r="Z34" s="69">
        <f t="shared" si="4"/>
        <v>1.11647131451888E-5</v>
      </c>
      <c r="AA34" s="38">
        <f t="shared" si="5"/>
        <v>1286.9888620904906</v>
      </c>
      <c r="AB34" s="38">
        <f t="shared" si="6"/>
        <v>1307.935708264939</v>
      </c>
      <c r="AC34" s="38">
        <f t="shared" si="7"/>
        <v>1340.926900184395</v>
      </c>
      <c r="AD34" s="38">
        <f t="shared" si="8"/>
        <v>1398.1155004015588</v>
      </c>
      <c r="AE34" s="38">
        <f t="shared" si="9"/>
        <v>1464.8220381447311</v>
      </c>
      <c r="AF34" s="38">
        <f t="shared" si="10"/>
        <v>1535.0462532645467</v>
      </c>
      <c r="AG34" s="38">
        <f t="shared" si="11"/>
        <v>1601.4258180742409</v>
      </c>
      <c r="AH34" s="38">
        <f t="shared" si="12"/>
        <v>1642.6576642338357</v>
      </c>
      <c r="AI34" s="39">
        <f t="shared" si="13"/>
        <v>1670.0597560169199</v>
      </c>
    </row>
    <row r="35" spans="2:35" x14ac:dyDescent="0.25">
      <c r="B35" s="119" t="s">
        <v>27</v>
      </c>
      <c r="C35" s="120"/>
      <c r="D35" s="9">
        <f>($D$24+F45*SQRT($D$25))^(-10)</f>
        <v>1052.9024029090926</v>
      </c>
      <c r="E35" s="10">
        <f>($E$24+F45*SQRT($E$25))^(-10)</f>
        <v>2595.6862573862795</v>
      </c>
      <c r="F35" s="1">
        <f>($F$24+F45*SQRT($F$25))^(-10)</f>
        <v>2460.9842741536277</v>
      </c>
      <c r="T35" s="30"/>
      <c r="U35" s="33">
        <f t="shared" si="14"/>
        <v>214</v>
      </c>
      <c r="V35" s="34" t="str">
        <f t="shared" si="0"/>
        <v>30week+4day</v>
      </c>
      <c r="W35" s="35">
        <f t="shared" si="1"/>
        <v>4.8969995435660181</v>
      </c>
      <c r="X35" s="68">
        <f t="shared" si="2"/>
        <v>1.5317888558571166E-5</v>
      </c>
      <c r="Y35" s="36">
        <f t="shared" si="3"/>
        <v>0.48158795817796957</v>
      </c>
      <c r="Z35" s="69">
        <f t="shared" si="4"/>
        <v>1.1190571319401223E-5</v>
      </c>
      <c r="AA35" s="38">
        <f t="shared" si="5"/>
        <v>1308.7990992023135</v>
      </c>
      <c r="AB35" s="38">
        <f t="shared" si="6"/>
        <v>1330.1619889732524</v>
      </c>
      <c r="AC35" s="38">
        <f t="shared" si="7"/>
        <v>1363.8106137547422</v>
      </c>
      <c r="AD35" s="38">
        <f t="shared" si="8"/>
        <v>1422.1449646498638</v>
      </c>
      <c r="AE35" s="38">
        <f t="shared" si="9"/>
        <v>1490.1974260013505</v>
      </c>
      <c r="AF35" s="38">
        <f t="shared" si="10"/>
        <v>1561.8491383910516</v>
      </c>
      <c r="AG35" s="38">
        <f t="shared" si="11"/>
        <v>1629.5876445318418</v>
      </c>
      <c r="AH35" s="38">
        <f t="shared" si="12"/>
        <v>1671.6681392875626</v>
      </c>
      <c r="AI35" s="39">
        <f t="shared" si="13"/>
        <v>1699.6361068101901</v>
      </c>
    </row>
    <row r="36" spans="2:35" ht="15.75" thickBot="1" x14ac:dyDescent="0.3">
      <c r="B36" s="121" t="s">
        <v>28</v>
      </c>
      <c r="C36" s="122"/>
      <c r="D36" s="17">
        <f>($D$24+F44*SQRT($D$25))^(-10)</f>
        <v>1076.2194730977278</v>
      </c>
      <c r="E36" s="18">
        <f>($E$24+F44*SQRT($E$25))^(-10)</f>
        <v>2661.2414775066154</v>
      </c>
      <c r="F36" s="4">
        <f>($F$24+F44*SQRT($F$25))^(-10)</f>
        <v>2505.1952171261614</v>
      </c>
      <c r="T36" s="30"/>
      <c r="U36" s="33">
        <f t="shared" si="14"/>
        <v>215</v>
      </c>
      <c r="V36" s="34" t="str">
        <f t="shared" si="0"/>
        <v>30week+5day</v>
      </c>
      <c r="W36" s="35">
        <f t="shared" si="1"/>
        <v>4.9039813551471569</v>
      </c>
      <c r="X36" s="68">
        <f t="shared" si="2"/>
        <v>1.5325439420804004E-5</v>
      </c>
      <c r="Y36" s="36">
        <f t="shared" si="3"/>
        <v>0.48076692324775971</v>
      </c>
      <c r="Z36" s="69">
        <f t="shared" si="4"/>
        <v>1.1216933276621685E-5</v>
      </c>
      <c r="AA36" s="38">
        <f t="shared" si="5"/>
        <v>1330.8272596711463</v>
      </c>
      <c r="AB36" s="38">
        <f t="shared" si="6"/>
        <v>1352.612159386905</v>
      </c>
      <c r="AC36" s="38">
        <f t="shared" si="7"/>
        <v>1386.9277125920125</v>
      </c>
      <c r="AD36" s="38">
        <f t="shared" si="8"/>
        <v>1446.4245541566524</v>
      </c>
      <c r="AE36" s="38">
        <f t="shared" si="9"/>
        <v>1515.842901257872</v>
      </c>
      <c r="AF36" s="38">
        <f t="shared" si="10"/>
        <v>1588.9436164173885</v>
      </c>
      <c r="AG36" s="38">
        <f t="shared" si="11"/>
        <v>1658.0618394214725</v>
      </c>
      <c r="AH36" s="38">
        <f t="shared" si="12"/>
        <v>1701.0041003786559</v>
      </c>
      <c r="AI36" s="39">
        <f t="shared" si="13"/>
        <v>1729.5467497668997</v>
      </c>
    </row>
    <row r="37" spans="2:35" x14ac:dyDescent="0.25">
      <c r="T37" s="30"/>
      <c r="U37" s="33">
        <f t="shared" si="14"/>
        <v>216</v>
      </c>
      <c r="V37" s="34" t="str">
        <f t="shared" si="0"/>
        <v>30week+6day</v>
      </c>
      <c r="W37" s="35">
        <f t="shared" si="1"/>
        <v>4.9109055863591964</v>
      </c>
      <c r="X37" s="68">
        <f t="shared" si="2"/>
        <v>1.5332928009595501E-5</v>
      </c>
      <c r="Y37" s="36">
        <f t="shared" si="3"/>
        <v>0.47995265955360744</v>
      </c>
      <c r="Z37" s="69">
        <f t="shared" si="4"/>
        <v>1.1243782135154139E-5</v>
      </c>
      <c r="AA37" s="38">
        <f t="shared" si="5"/>
        <v>1353.0719439567893</v>
      </c>
      <c r="AB37" s="38">
        <f t="shared" si="6"/>
        <v>1375.2848278161371</v>
      </c>
      <c r="AC37" s="38">
        <f t="shared" si="7"/>
        <v>1410.2768193165025</v>
      </c>
      <c r="AD37" s="38">
        <f t="shared" si="8"/>
        <v>1470.9529219393742</v>
      </c>
      <c r="AE37" s="38">
        <f t="shared" si="9"/>
        <v>1541.7571612431282</v>
      </c>
      <c r="AF37" s="38">
        <f t="shared" si="10"/>
        <v>1616.3284414764962</v>
      </c>
      <c r="AG37" s="38">
        <f t="shared" si="11"/>
        <v>1686.8472200069386</v>
      </c>
      <c r="AH37" s="38">
        <f t="shared" si="12"/>
        <v>1730.664408544199</v>
      </c>
      <c r="AI37" s="39">
        <f t="shared" si="13"/>
        <v>1759.7905769295664</v>
      </c>
    </row>
    <row r="38" spans="2:35" x14ac:dyDescent="0.25">
      <c r="I38" s="70"/>
      <c r="J38" s="70"/>
      <c r="K38" s="70"/>
      <c r="T38" s="30"/>
      <c r="U38" s="33">
        <f t="shared" si="14"/>
        <v>217</v>
      </c>
      <c r="V38" s="34" t="str">
        <f t="shared" si="0"/>
        <v>31week+0day</v>
      </c>
      <c r="W38" s="35">
        <f t="shared" si="1"/>
        <v>4.917772445111618</v>
      </c>
      <c r="X38" s="68">
        <f t="shared" si="2"/>
        <v>1.534035454980065E-5</v>
      </c>
      <c r="Y38" s="36">
        <f t="shared" si="3"/>
        <v>0.47914514264613522</v>
      </c>
      <c r="Z38" s="69">
        <f t="shared" si="4"/>
        <v>1.1271101234597956E-5</v>
      </c>
      <c r="AA38" s="38">
        <f t="shared" si="5"/>
        <v>1375.5316519222106</v>
      </c>
      <c r="AB38" s="38">
        <f t="shared" si="6"/>
        <v>1398.1784993479453</v>
      </c>
      <c r="AC38" s="38">
        <f t="shared" si="7"/>
        <v>1433.8564491668672</v>
      </c>
      <c r="AD38" s="38">
        <f t="shared" si="8"/>
        <v>1495.7286063660613</v>
      </c>
      <c r="AE38" s="38">
        <f t="shared" si="9"/>
        <v>1567.9387800721825</v>
      </c>
      <c r="AF38" s="38">
        <f t="shared" si="10"/>
        <v>1644.0022353812062</v>
      </c>
      <c r="AG38" s="38">
        <f t="shared" si="11"/>
        <v>1715.9424625487809</v>
      </c>
      <c r="AH38" s="38">
        <f t="shared" si="12"/>
        <v>1760.6477783914297</v>
      </c>
      <c r="AI38" s="39">
        <f t="shared" si="13"/>
        <v>1790.3663302916048</v>
      </c>
    </row>
    <row r="39" spans="2:35" x14ac:dyDescent="0.25">
      <c r="I39" s="70"/>
      <c r="J39" s="70"/>
      <c r="K39" s="70"/>
      <c r="T39" s="30"/>
      <c r="U39" s="33">
        <f t="shared" si="14"/>
        <v>218</v>
      </c>
      <c r="V39" s="34" t="str">
        <f t="shared" si="0"/>
        <v>31week+1day</v>
      </c>
      <c r="W39" s="35">
        <f t="shared" si="1"/>
        <v>4.9245821369213632</v>
      </c>
      <c r="X39" s="68">
        <f t="shared" si="2"/>
        <v>1.5347719263687022E-5</v>
      </c>
      <c r="Y39" s="36">
        <f t="shared" si="3"/>
        <v>0.47834434835731932</v>
      </c>
      <c r="Z39" s="69">
        <f t="shared" si="4"/>
        <v>1.1298874133028896E-5</v>
      </c>
      <c r="AA39" s="38">
        <f t="shared" si="5"/>
        <v>1398.2047817564253</v>
      </c>
      <c r="AB39" s="38">
        <f t="shared" si="6"/>
        <v>1421.2915747086722</v>
      </c>
      <c r="AC39" s="38">
        <f t="shared" si="7"/>
        <v>1457.6650087652129</v>
      </c>
      <c r="AD39" s="38">
        <f t="shared" si="8"/>
        <v>1520.7500297442255</v>
      </c>
      <c r="AE39" s="38">
        <f t="shared" si="9"/>
        <v>1594.3862070183998</v>
      </c>
      <c r="AF39" s="38">
        <f t="shared" si="10"/>
        <v>1671.9634857552248</v>
      </c>
      <c r="AG39" s="38">
        <f t="shared" si="11"/>
        <v>1745.3461001955636</v>
      </c>
      <c r="AH39" s="38">
        <f t="shared" si="12"/>
        <v>1790.9527758345209</v>
      </c>
      <c r="AI39" s="39">
        <f t="shared" si="13"/>
        <v>1821.2725994290854</v>
      </c>
    </row>
    <row r="40" spans="2:35" ht="15.75" x14ac:dyDescent="0.25">
      <c r="I40" s="20"/>
      <c r="J40" s="21"/>
      <c r="K40" s="70"/>
      <c r="T40" s="30"/>
      <c r="U40" s="33">
        <f t="shared" si="14"/>
        <v>219</v>
      </c>
      <c r="V40" s="34" t="str">
        <f t="shared" si="0"/>
        <v>31week+2day</v>
      </c>
      <c r="W40" s="35">
        <f t="shared" si="1"/>
        <v>4.9313348649512072</v>
      </c>
      <c r="X40" s="68">
        <f t="shared" si="2"/>
        <v>1.5355022370976156E-5</v>
      </c>
      <c r="Y40" s="36">
        <f t="shared" si="3"/>
        <v>0.47755025279597724</v>
      </c>
      <c r="Z40" s="69">
        <f t="shared" si="4"/>
        <v>1.1327084604237949E-5</v>
      </c>
      <c r="AA40" s="38">
        <f t="shared" si="5"/>
        <v>1421.0896289403588</v>
      </c>
      <c r="AB40" s="38">
        <f t="shared" si="6"/>
        <v>1444.6223491703954</v>
      </c>
      <c r="AC40" s="38">
        <f t="shared" si="7"/>
        <v>1481.7007949272775</v>
      </c>
      <c r="AD40" s="38">
        <f t="shared" si="8"/>
        <v>1546.0154969569642</v>
      </c>
      <c r="AE40" s="38">
        <f t="shared" si="9"/>
        <v>1621.0977649350277</v>
      </c>
      <c r="AF40" s="38">
        <f t="shared" si="10"/>
        <v>1700.2105442158361</v>
      </c>
      <c r="AG40" s="38">
        <f t="shared" si="11"/>
        <v>1775.056520928782</v>
      </c>
      <c r="AH40" s="38">
        <f t="shared" si="12"/>
        <v>1821.5778158859871</v>
      </c>
      <c r="AI40" s="39">
        <f t="shared" si="13"/>
        <v>1852.5078191877187</v>
      </c>
    </row>
    <row r="41" spans="2:35" ht="16.5" thickBot="1" x14ac:dyDescent="0.3">
      <c r="I41" s="20"/>
      <c r="J41" s="70"/>
      <c r="K41" s="70"/>
      <c r="T41" s="30"/>
      <c r="U41" s="33">
        <f t="shared" si="14"/>
        <v>220</v>
      </c>
      <c r="V41" s="34" t="str">
        <f t="shared" si="0"/>
        <v>31week+3day</v>
      </c>
      <c r="W41" s="35">
        <f t="shared" si="1"/>
        <v>4.9380308300473379</v>
      </c>
      <c r="X41" s="68">
        <f t="shared" si="2"/>
        <v>1.5362264088884082E-5</v>
      </c>
      <c r="Y41" s="36">
        <f t="shared" si="3"/>
        <v>0.47676283234334854</v>
      </c>
      <c r="Z41" s="69">
        <f t="shared" si="4"/>
        <v>1.1355716635025472E-5</v>
      </c>
      <c r="AA41" s="38">
        <f t="shared" si="5"/>
        <v>1444.1843852572667</v>
      </c>
      <c r="AB41" s="38">
        <f t="shared" si="6"/>
        <v>1468.1690115028168</v>
      </c>
      <c r="AC41" s="38">
        <f t="shared" si="7"/>
        <v>1505.9619935195196</v>
      </c>
      <c r="AD41" s="38">
        <f t="shared" si="8"/>
        <v>1571.5231941483089</v>
      </c>
      <c r="AE41" s="38">
        <f t="shared" si="9"/>
        <v>1648.0716487285549</v>
      </c>
      <c r="AF41" s="38">
        <f t="shared" si="10"/>
        <v>1728.741624610813</v>
      </c>
      <c r="AG41" s="38">
        <f t="shared" si="11"/>
        <v>1805.071965564028</v>
      </c>
      <c r="AH41" s="38">
        <f t="shared" si="12"/>
        <v>1852.5211605055913</v>
      </c>
      <c r="AI41" s="39">
        <f t="shared" si="13"/>
        <v>1884.0702674281192</v>
      </c>
    </row>
    <row r="42" spans="2:35" ht="15.75" customHeight="1" x14ac:dyDescent="0.25">
      <c r="B42" s="99" t="s">
        <v>45</v>
      </c>
      <c r="C42" s="100"/>
      <c r="D42" s="50"/>
      <c r="E42" s="100" t="s">
        <v>9</v>
      </c>
      <c r="F42" s="103"/>
      <c r="I42" s="20"/>
      <c r="J42" s="70"/>
      <c r="K42" s="70"/>
      <c r="T42" s="30"/>
      <c r="U42" s="33">
        <f t="shared" si="14"/>
        <v>221</v>
      </c>
      <c r="V42" s="34" t="str">
        <f t="shared" si="0"/>
        <v>31week+4day</v>
      </c>
      <c r="W42" s="35">
        <f t="shared" si="1"/>
        <v>4.944670230776171</v>
      </c>
      <c r="X42" s="68">
        <f t="shared" si="2"/>
        <v>1.5369444632161325E-5</v>
      </c>
      <c r="Y42" s="36">
        <f t="shared" si="3"/>
        <v>0.47598206364876527</v>
      </c>
      <c r="Z42" s="69">
        <f t="shared" si="4"/>
        <v>1.1384754422548912E-5</v>
      </c>
      <c r="AA42" s="38">
        <f t="shared" si="5"/>
        <v>1467.4871378494408</v>
      </c>
      <c r="AB42" s="38">
        <f t="shared" si="6"/>
        <v>1491.9296429723825</v>
      </c>
      <c r="AC42" s="38">
        <f t="shared" si="7"/>
        <v>1530.4466783649589</v>
      </c>
      <c r="AD42" s="38">
        <f t="shared" si="8"/>
        <v>1597.2711874598515</v>
      </c>
      <c r="AE42" s="38">
        <f t="shared" si="9"/>
        <v>1675.3059238861422</v>
      </c>
      <c r="AF42" s="38">
        <f t="shared" si="10"/>
        <v>1757.5548013121634</v>
      </c>
      <c r="AG42" s="38">
        <f t="shared" si="11"/>
        <v>1835.390525811431</v>
      </c>
      <c r="AH42" s="38">
        <f t="shared" si="12"/>
        <v>1883.7809165098754</v>
      </c>
      <c r="AI42" s="39">
        <f t="shared" si="13"/>
        <v>1915.9580628325471</v>
      </c>
    </row>
    <row r="43" spans="2:35" ht="28.5" customHeight="1" x14ac:dyDescent="0.25">
      <c r="B43" s="101"/>
      <c r="C43" s="102"/>
      <c r="D43" s="51"/>
      <c r="E43" s="102"/>
      <c r="F43" s="104"/>
      <c r="I43" s="21"/>
      <c r="J43" s="70"/>
      <c r="K43" s="70"/>
      <c r="T43" s="30"/>
      <c r="U43" s="33">
        <f t="shared" si="14"/>
        <v>222</v>
      </c>
      <c r="V43" s="34" t="str">
        <f t="shared" si="0"/>
        <v>31week+5day</v>
      </c>
      <c r="W43" s="35">
        <f t="shared" si="1"/>
        <v>4.9512532634604138</v>
      </c>
      <c r="X43" s="68">
        <f t="shared" si="2"/>
        <v>1.5376564213131886E-5</v>
      </c>
      <c r="Y43" s="36">
        <f t="shared" si="3"/>
        <v>0.4752079236254112</v>
      </c>
      <c r="Z43" s="69">
        <f t="shared" si="4"/>
        <v>1.1414182371722688E-5</v>
      </c>
      <c r="AA43" s="38">
        <f t="shared" si="5"/>
        <v>1490.9958683227342</v>
      </c>
      <c r="AB43" s="38">
        <f t="shared" si="6"/>
        <v>1515.9022163903246</v>
      </c>
      <c r="AC43" s="38">
        <f t="shared" si="7"/>
        <v>1555.1528101995607</v>
      </c>
      <c r="AD43" s="38">
        <f t="shared" si="8"/>
        <v>1623.2574218206703</v>
      </c>
      <c r="AE43" s="38">
        <f t="shared" si="9"/>
        <v>1702.798525059419</v>
      </c>
      <c r="AF43" s="38">
        <f t="shared" si="10"/>
        <v>1786.6480075692573</v>
      </c>
      <c r="AG43" s="38">
        <f t="shared" si="11"/>
        <v>1866.0101423981212</v>
      </c>
      <c r="AH43" s="38">
        <f t="shared" si="12"/>
        <v>1915.355033545284</v>
      </c>
      <c r="AI43" s="39">
        <f t="shared" si="13"/>
        <v>1948.1691627762673</v>
      </c>
    </row>
    <row r="44" spans="2:35" ht="15" customHeight="1" x14ac:dyDescent="0.25">
      <c r="B44" s="52" t="s">
        <v>0</v>
      </c>
      <c r="C44" s="51">
        <v>0.5</v>
      </c>
      <c r="D44" s="51"/>
      <c r="E44" s="53">
        <v>3</v>
      </c>
      <c r="F44" s="54">
        <v>-1.880793571472168</v>
      </c>
      <c r="I44" s="70"/>
      <c r="J44" s="70"/>
      <c r="K44" s="70"/>
      <c r="T44" s="30"/>
      <c r="U44" s="33">
        <f t="shared" si="14"/>
        <v>223</v>
      </c>
      <c r="V44" s="34" t="str">
        <f t="shared" si="0"/>
        <v>31week+6day</v>
      </c>
      <c r="W44" s="35">
        <f t="shared" si="1"/>
        <v>4.9577801222143956</v>
      </c>
      <c r="X44" s="68">
        <f t="shared" si="2"/>
        <v>1.5383623041731378E-5</v>
      </c>
      <c r="Y44" s="36">
        <f t="shared" si="3"/>
        <v>0.47444038944616734</v>
      </c>
      <c r="Z44" s="69">
        <f t="shared" si="4"/>
        <v>1.1443985092669963E-5</v>
      </c>
      <c r="AA44" s="38">
        <f t="shared" si="5"/>
        <v>1514.7084519005709</v>
      </c>
      <c r="AB44" s="38">
        <f t="shared" si="6"/>
        <v>1540.0845952112857</v>
      </c>
      <c r="AC44" s="38">
        <f t="shared" si="7"/>
        <v>1580.0782356809802</v>
      </c>
      <c r="AD44" s="38">
        <f t="shared" si="8"/>
        <v>1649.4797197925836</v>
      </c>
      <c r="AE44" s="38">
        <f t="shared" si="9"/>
        <v>1730.5472547069064</v>
      </c>
      <c r="AF44" s="38">
        <f t="shared" si="10"/>
        <v>1816.0190339239025</v>
      </c>
      <c r="AG44" s="38">
        <f t="shared" si="11"/>
        <v>1896.9286032556245</v>
      </c>
      <c r="AH44" s="38">
        <f t="shared" si="12"/>
        <v>1947.2413021279885</v>
      </c>
      <c r="AI44" s="39">
        <f t="shared" si="13"/>
        <v>1980.7013612666979</v>
      </c>
    </row>
    <row r="45" spans="2:35" x14ac:dyDescent="0.25">
      <c r="B45" s="52" t="s">
        <v>1</v>
      </c>
      <c r="C45" s="51">
        <v>2</v>
      </c>
      <c r="D45" s="51"/>
      <c r="E45" s="53">
        <v>5</v>
      </c>
      <c r="F45" s="54">
        <v>-1.6448535919189453</v>
      </c>
      <c r="I45" s="70"/>
      <c r="J45" s="70"/>
      <c r="K45" s="70"/>
      <c r="T45" s="30"/>
      <c r="U45" s="33">
        <f t="shared" si="14"/>
        <v>224</v>
      </c>
      <c r="V45" s="34" t="str">
        <f t="shared" si="0"/>
        <v>32week+0day</v>
      </c>
      <c r="W45" s="35">
        <f t="shared" si="1"/>
        <v>4.9642509989787023</v>
      </c>
      <c r="X45" s="68">
        <f t="shared" si="2"/>
        <v>1.5390621325544264E-5</v>
      </c>
      <c r="Y45" s="36">
        <f t="shared" si="3"/>
        <v>0.47367943853953864</v>
      </c>
      <c r="Z45" s="69">
        <f t="shared" si="4"/>
        <v>1.1474147398225074E-5</v>
      </c>
      <c r="AA45" s="38">
        <f t="shared" si="5"/>
        <v>1538.622656629117</v>
      </c>
      <c r="AB45" s="38">
        <f t="shared" si="6"/>
        <v>1564.4745326843231</v>
      </c>
      <c r="AC45" s="38">
        <f t="shared" si="7"/>
        <v>1605.220686451554</v>
      </c>
      <c r="AD45" s="38">
        <f t="shared" si="8"/>
        <v>1675.9357804728236</v>
      </c>
      <c r="AE45" s="38">
        <f t="shared" si="9"/>
        <v>1758.5497817974783</v>
      </c>
      <c r="AF45" s="38">
        <f t="shared" si="10"/>
        <v>1845.6655266900977</v>
      </c>
      <c r="AG45" s="38">
        <f t="shared" si="11"/>
        <v>1928.1435417751748</v>
      </c>
      <c r="AH45" s="38">
        <f t="shared" si="12"/>
        <v>1979.4373517535496</v>
      </c>
      <c r="AI45" s="39">
        <f t="shared" si="13"/>
        <v>2013.5522869536735</v>
      </c>
    </row>
    <row r="46" spans="2:35" x14ac:dyDescent="0.25">
      <c r="B46" s="52" t="s">
        <v>2</v>
      </c>
      <c r="C46" s="71">
        <v>-0.11762676388025284</v>
      </c>
      <c r="D46" s="51"/>
      <c r="E46" s="53">
        <v>10</v>
      </c>
      <c r="F46" s="54">
        <v>-1.2815515995025635</v>
      </c>
      <c r="T46" s="30"/>
      <c r="U46" s="33">
        <f t="shared" si="14"/>
        <v>225</v>
      </c>
      <c r="V46" s="34" t="str">
        <f t="shared" si="0"/>
        <v>32week+1day</v>
      </c>
      <c r="W46" s="35">
        <f t="shared" si="1"/>
        <v>4.9706660835540859</v>
      </c>
      <c r="X46" s="68">
        <f t="shared" si="2"/>
        <v>1.5397559269841133E-5</v>
      </c>
      <c r="Y46" s="36">
        <f t="shared" si="3"/>
        <v>0.47292504858566636</v>
      </c>
      <c r="Z46" s="69">
        <f t="shared" si="4"/>
        <v>1.1504654301482727E-5</v>
      </c>
      <c r="AA46" s="38">
        <f t="shared" si="5"/>
        <v>1562.7361426350287</v>
      </c>
      <c r="AB46" s="38">
        <f t="shared" si="6"/>
        <v>1589.0696710577674</v>
      </c>
      <c r="AC46" s="38">
        <f t="shared" si="7"/>
        <v>1630.5777782571304</v>
      </c>
      <c r="AD46" s="38">
        <f t="shared" si="8"/>
        <v>1702.6231784559541</v>
      </c>
      <c r="AE46" s="38">
        <f t="shared" si="9"/>
        <v>1786.8036405768762</v>
      </c>
      <c r="AF46" s="38">
        <f t="shared" si="10"/>
        <v>1875.5849865007044</v>
      </c>
      <c r="AG46" s="38">
        <f t="shared" si="11"/>
        <v>1959.6524351335133</v>
      </c>
      <c r="AH46" s="38">
        <f t="shared" si="12"/>
        <v>2011.9406490791901</v>
      </c>
      <c r="AI46" s="39">
        <f t="shared" si="13"/>
        <v>2046.7194012136888</v>
      </c>
    </row>
    <row r="47" spans="2:35" x14ac:dyDescent="0.25">
      <c r="B47" s="52" t="s">
        <v>3</v>
      </c>
      <c r="C47" s="72">
        <v>7.9559256846550852E-5</v>
      </c>
      <c r="D47" s="51"/>
      <c r="E47" s="53">
        <v>25</v>
      </c>
      <c r="F47" s="54">
        <v>-0.67448973655700684</v>
      </c>
      <c r="T47" s="30"/>
      <c r="U47" s="33">
        <f t="shared" si="14"/>
        <v>226</v>
      </c>
      <c r="V47" s="34" t="str">
        <f t="shared" si="0"/>
        <v>32week+2day</v>
      </c>
      <c r="W47" s="35">
        <f t="shared" si="1"/>
        <v>4.9770255636347294</v>
      </c>
      <c r="X47" s="68">
        <f t="shared" si="2"/>
        <v>1.5404437077614014E-5</v>
      </c>
      <c r="Y47" s="36">
        <f t="shared" si="3"/>
        <v>0.4721771975124166</v>
      </c>
      <c r="Z47" s="69">
        <f t="shared" si="4"/>
        <v>1.1535491013397114E-5</v>
      </c>
      <c r="AA47" s="38">
        <f t="shared" si="5"/>
        <v>1587.046461437521</v>
      </c>
      <c r="AB47" s="38">
        <f t="shared" si="6"/>
        <v>1613.8675408397651</v>
      </c>
      <c r="AC47" s="38">
        <f t="shared" si="7"/>
        <v>1656.147010123711</v>
      </c>
      <c r="AD47" s="38">
        <f t="shared" si="8"/>
        <v>1729.5393628572065</v>
      </c>
      <c r="AE47" s="38">
        <f t="shared" si="9"/>
        <v>1815.30622939981</v>
      </c>
      <c r="AF47" s="38">
        <f t="shared" si="10"/>
        <v>1905.7747669239632</v>
      </c>
      <c r="AG47" s="38">
        <f t="shared" si="11"/>
        <v>1991.4526026923579</v>
      </c>
      <c r="AH47" s="38">
        <f t="shared" si="12"/>
        <v>2044.7484961820737</v>
      </c>
      <c r="AI47" s="39">
        <f t="shared" si="13"/>
        <v>2080.1999963116696</v>
      </c>
    </row>
    <row r="48" spans="2:35" x14ac:dyDescent="0.25">
      <c r="B48" s="52" t="s">
        <v>4</v>
      </c>
      <c r="C48" s="55">
        <v>1.0573256015777588</v>
      </c>
      <c r="D48" s="51"/>
      <c r="E48" s="53">
        <v>50</v>
      </c>
      <c r="F48" s="56">
        <v>0</v>
      </c>
      <c r="T48" s="30"/>
      <c r="U48" s="33">
        <f t="shared" si="14"/>
        <v>227</v>
      </c>
      <c r="V48" s="34" t="str">
        <f t="shared" si="0"/>
        <v>32week+3day</v>
      </c>
      <c r="W48" s="35">
        <f t="shared" si="1"/>
        <v>4.9833296248408283</v>
      </c>
      <c r="X48" s="68">
        <f t="shared" si="2"/>
        <v>1.5411254949612046E-5</v>
      </c>
      <c r="Y48" s="36">
        <f t="shared" si="3"/>
        <v>0.47143586349154876</v>
      </c>
      <c r="Z48" s="69">
        <f t="shared" si="4"/>
        <v>1.1566642940426162E-5</v>
      </c>
      <c r="AA48" s="38">
        <f t="shared" si="5"/>
        <v>1611.5510553161907</v>
      </c>
      <c r="AB48" s="38">
        <f t="shared" si="6"/>
        <v>1638.8655601159853</v>
      </c>
      <c r="AC48" s="38">
        <f t="shared" si="7"/>
        <v>1681.925763593508</v>
      </c>
      <c r="AD48" s="38">
        <f t="shared" si="8"/>
        <v>1756.6816563990719</v>
      </c>
      <c r="AE48" s="38">
        <f t="shared" si="9"/>
        <v>1844.0548096296616</v>
      </c>
      <c r="AF48" s="38">
        <f t="shared" si="10"/>
        <v>1936.2320731520892</v>
      </c>
      <c r="AG48" s="38">
        <f t="shared" si="11"/>
        <v>2023.5412044741213</v>
      </c>
      <c r="AH48" s="38">
        <f t="shared" si="12"/>
        <v>2077.8580288963399</v>
      </c>
      <c r="AI48" s="39">
        <f t="shared" si="13"/>
        <v>2113.9911936431104</v>
      </c>
    </row>
    <row r="49" spans="2:35" x14ac:dyDescent="0.25">
      <c r="B49" s="52" t="s">
        <v>5</v>
      </c>
      <c r="C49" s="55">
        <v>-0.11761041730642319</v>
      </c>
      <c r="D49" s="51"/>
      <c r="E49" s="53">
        <v>75</v>
      </c>
      <c r="F49" s="54">
        <v>0.67448973655700684</v>
      </c>
      <c r="T49" s="30"/>
      <c r="U49" s="33">
        <f t="shared" si="14"/>
        <v>228</v>
      </c>
      <c r="V49" s="34" t="str">
        <f t="shared" si="0"/>
        <v>32week+4day</v>
      </c>
      <c r="W49" s="35">
        <f t="shared" si="1"/>
        <v>4.9895784507505319</v>
      </c>
      <c r="X49" s="68">
        <f t="shared" si="2"/>
        <v>1.5418013084375984E-5</v>
      </c>
      <c r="Y49" s="36">
        <f t="shared" si="3"/>
        <v>0.47070102493495886</v>
      </c>
      <c r="Z49" s="69">
        <f t="shared" si="4"/>
        <v>1.1598095682221426E-5</v>
      </c>
      <c r="AA49" s="38">
        <f t="shared" si="5"/>
        <v>1636.2472567361813</v>
      </c>
      <c r="AB49" s="38">
        <f t="shared" si="6"/>
        <v>1664.0610339261907</v>
      </c>
      <c r="AC49" s="38">
        <f t="shared" si="7"/>
        <v>1707.9113020221855</v>
      </c>
      <c r="AD49" s="38">
        <f t="shared" si="8"/>
        <v>1784.0472545631314</v>
      </c>
      <c r="AE49" s="38">
        <f t="shared" si="9"/>
        <v>1873.0465046081231</v>
      </c>
      <c r="AF49" s="38">
        <f t="shared" si="10"/>
        <v>1966.953960764647</v>
      </c>
      <c r="AG49" s="38">
        <f t="shared" si="11"/>
        <v>2055.9152397168382</v>
      </c>
      <c r="AH49" s="38">
        <f t="shared" si="12"/>
        <v>2111.2662152320395</v>
      </c>
      <c r="AI49" s="39">
        <f t="shared" si="13"/>
        <v>2148.0899420599326</v>
      </c>
    </row>
    <row r="50" spans="2:35" ht="15" customHeight="1" x14ac:dyDescent="0.25">
      <c r="B50" s="52" t="s">
        <v>6</v>
      </c>
      <c r="C50" s="73">
        <v>1.6676630184520036E-4</v>
      </c>
      <c r="D50" s="51"/>
      <c r="E50" s="53">
        <v>90</v>
      </c>
      <c r="F50" s="54">
        <v>1.2815515995025635</v>
      </c>
      <c r="T50" s="30"/>
      <c r="U50" s="33">
        <f t="shared" si="14"/>
        <v>229</v>
      </c>
      <c r="V50" s="34" t="str">
        <f t="shared" si="0"/>
        <v>32week+5day</v>
      </c>
      <c r="W50" s="35">
        <f t="shared" si="1"/>
        <v>4.9957722229312607</v>
      </c>
      <c r="X50" s="68">
        <f t="shared" si="2"/>
        <v>1.5424711678271619E-5</v>
      </c>
      <c r="Y50" s="36">
        <f t="shared" si="3"/>
        <v>0.46997266049099734</v>
      </c>
      <c r="Z50" s="69">
        <f t="shared" si="4"/>
        <v>1.1629835029363318E-5</v>
      </c>
      <c r="AA50" s="38">
        <f t="shared" si="5"/>
        <v>1661.1322878321346</v>
      </c>
      <c r="AB50" s="38">
        <f t="shared" si="6"/>
        <v>1689.4511537011638</v>
      </c>
      <c r="AC50" s="38">
        <f t="shared" si="7"/>
        <v>1734.1007699389754</v>
      </c>
      <c r="AD50" s="38">
        <f t="shared" si="8"/>
        <v>1811.6332248090384</v>
      </c>
      <c r="AE50" s="38">
        <f t="shared" si="9"/>
        <v>1902.2782986969059</v>
      </c>
      <c r="AF50" s="38">
        <f t="shared" si="10"/>
        <v>1997.9373345691038</v>
      </c>
      <c r="AG50" s="38">
        <f t="shared" si="11"/>
        <v>2088.571545511048</v>
      </c>
      <c r="AH50" s="38">
        <f t="shared" si="12"/>
        <v>2144.9698538789639</v>
      </c>
      <c r="AI50" s="39">
        <f t="shared" si="13"/>
        <v>2182.4930162831124</v>
      </c>
    </row>
    <row r="51" spans="2:35" ht="15" customHeight="1" x14ac:dyDescent="0.25">
      <c r="B51" s="52" t="s">
        <v>7</v>
      </c>
      <c r="C51" s="73">
        <v>7.369313152594259E-6</v>
      </c>
      <c r="D51" s="51"/>
      <c r="E51" s="53">
        <v>95</v>
      </c>
      <c r="F51" s="54">
        <v>1.6448535919189453</v>
      </c>
      <c r="T51" s="30"/>
      <c r="U51" s="33">
        <f t="shared" si="14"/>
        <v>230</v>
      </c>
      <c r="V51" s="34" t="str">
        <f t="shared" si="0"/>
        <v>32week+6day</v>
      </c>
      <c r="W51" s="35">
        <f t="shared" si="1"/>
        <v>5.0019111209704032</v>
      </c>
      <c r="X51" s="68">
        <f t="shared" si="2"/>
        <v>1.543135092552377E-5</v>
      </c>
      <c r="Y51" s="36">
        <f t="shared" si="3"/>
        <v>0.46925074904085906</v>
      </c>
      <c r="Z51" s="69">
        <f t="shared" si="4"/>
        <v>1.1661846961137225E-5</v>
      </c>
      <c r="AA51" s="38">
        <f t="shared" si="5"/>
        <v>1686.2032599524644</v>
      </c>
      <c r="AB51" s="38">
        <f t="shared" si="6"/>
        <v>1715.0329967616012</v>
      </c>
      <c r="AC51" s="38">
        <f t="shared" si="7"/>
        <v>1760.4911924713492</v>
      </c>
      <c r="AD51" s="38">
        <f t="shared" si="8"/>
        <v>1839.4365058625372</v>
      </c>
      <c r="AE51" s="38">
        <f t="shared" si="9"/>
        <v>1931.747036393692</v>
      </c>
      <c r="AF51" s="38">
        <f t="shared" si="10"/>
        <v>2029.1789475210387</v>
      </c>
      <c r="AG51" s="38">
        <f t="shared" si="11"/>
        <v>2121.5067955213772</v>
      </c>
      <c r="AH51" s="38">
        <f t="shared" si="12"/>
        <v>2178.9655727982636</v>
      </c>
      <c r="AI51" s="39">
        <f t="shared" si="13"/>
        <v>2217.1970154051442</v>
      </c>
    </row>
    <row r="52" spans="2:35" x14ac:dyDescent="0.25">
      <c r="B52" s="52" t="s">
        <v>8</v>
      </c>
      <c r="C52" s="73">
        <v>-3.3450305636506528E-5</v>
      </c>
      <c r="D52" s="51"/>
      <c r="E52" s="53">
        <v>97</v>
      </c>
      <c r="F52" s="54">
        <v>1.880793571472168</v>
      </c>
      <c r="T52" s="30"/>
      <c r="U52" s="33">
        <f t="shared" si="14"/>
        <v>231</v>
      </c>
      <c r="V52" s="34" t="str">
        <f t="shared" si="0"/>
        <v>33week+0day</v>
      </c>
      <c r="W52" s="35">
        <f t="shared" si="1"/>
        <v>5.0079953225054155</v>
      </c>
      <c r="X52" s="68">
        <f t="shared" si="2"/>
        <v>1.5437931018248154E-5</v>
      </c>
      <c r="Y52" s="36">
        <f t="shared" si="3"/>
        <v>0.46853526969504344</v>
      </c>
      <c r="Z52" s="69">
        <f t="shared" si="4"/>
        <v>1.1694117643354868E-5</v>
      </c>
      <c r="AA52" s="38">
        <f t="shared" si="5"/>
        <v>1711.4571732653326</v>
      </c>
      <c r="AB52" s="38">
        <f t="shared" si="6"/>
        <v>1740.8035258804703</v>
      </c>
      <c r="AC52" s="38">
        <f t="shared" si="7"/>
        <v>1787.0794748358476</v>
      </c>
      <c r="AD52" s="38">
        <f t="shared" si="8"/>
        <v>1867.4539070743663</v>
      </c>
      <c r="AE52" s="38">
        <f t="shared" si="9"/>
        <v>1961.4494215244836</v>
      </c>
      <c r="AF52" s="38">
        <f t="shared" si="10"/>
        <v>2060.6753997265259</v>
      </c>
      <c r="AG52" s="38">
        <f t="shared" si="11"/>
        <v>2154.7174987956696</v>
      </c>
      <c r="AH52" s="38">
        <f t="shared" si="12"/>
        <v>2213.2498279048923</v>
      </c>
      <c r="AI52" s="39">
        <f t="shared" si="13"/>
        <v>2252.198361485539</v>
      </c>
    </row>
    <row r="53" spans="2:35" ht="15.75" thickBot="1" x14ac:dyDescent="0.3">
      <c r="B53" s="57" t="str">
        <f>"var(e)"</f>
        <v>var(e)</v>
      </c>
      <c r="C53" s="74">
        <v>6.2905296545068268E-6</v>
      </c>
      <c r="D53" s="59"/>
      <c r="E53" s="59"/>
      <c r="F53" s="60"/>
      <c r="T53" s="30"/>
      <c r="U53" s="33">
        <f t="shared" si="14"/>
        <v>232</v>
      </c>
      <c r="V53" s="34" t="str">
        <f t="shared" si="0"/>
        <v>33week+1day</v>
      </c>
      <c r="W53" s="35">
        <f t="shared" si="1"/>
        <v>5.0140250032533293</v>
      </c>
      <c r="X53" s="68">
        <f t="shared" si="2"/>
        <v>1.5444452146483513E-5</v>
      </c>
      <c r="Y53" s="36">
        <f t="shared" si="3"/>
        <v>0.46782620178988471</v>
      </c>
      <c r="Z53" s="69">
        <f t="shared" si="4"/>
        <v>1.1726633426214684E-5</v>
      </c>
      <c r="AA53" s="38">
        <f t="shared" si="5"/>
        <v>1736.8909164277527</v>
      </c>
      <c r="AB53" s="38">
        <f t="shared" si="6"/>
        <v>1766.7595889102408</v>
      </c>
      <c r="AC53" s="38">
        <f t="shared" si="7"/>
        <v>1813.8624018966755</v>
      </c>
      <c r="AD53" s="38">
        <f t="shared" si="8"/>
        <v>1895.6821078518794</v>
      </c>
      <c r="AE53" s="38">
        <f t="shared" si="9"/>
        <v>1991.3820165143625</v>
      </c>
      <c r="AF53" s="38">
        <f t="shared" si="10"/>
        <v>2092.4231375289037</v>
      </c>
      <c r="AG53" s="38">
        <f t="shared" si="11"/>
        <v>2188.1999986641963</v>
      </c>
      <c r="AH53" s="38">
        <f t="shared" si="12"/>
        <v>2247.8189018436919</v>
      </c>
      <c r="AI53" s="39">
        <f t="shared" si="13"/>
        <v>2287.4932982422442</v>
      </c>
    </row>
    <row r="54" spans="2:35" x14ac:dyDescent="0.25">
      <c r="T54" s="30"/>
      <c r="U54" s="33">
        <f t="shared" si="14"/>
        <v>233</v>
      </c>
      <c r="V54" s="34" t="str">
        <f t="shared" si="0"/>
        <v>33week+2day</v>
      </c>
      <c r="W54" s="35">
        <f t="shared" si="1"/>
        <v>5.0200003370397006</v>
      </c>
      <c r="X54" s="68">
        <f t="shared" si="2"/>
        <v>1.5450914498223075E-5</v>
      </c>
      <c r="Y54" s="36">
        <f t="shared" si="3"/>
        <v>0.46712352488414771</v>
      </c>
      <c r="Z54" s="69">
        <f t="shared" si="4"/>
        <v>1.1759380842203331E-5</v>
      </c>
      <c r="AA54" s="38">
        <f t="shared" si="5"/>
        <v>1762.5012663192476</v>
      </c>
      <c r="AB54" s="38">
        <f t="shared" si="6"/>
        <v>1792.8979184765983</v>
      </c>
      <c r="AC54" s="38">
        <f t="shared" si="7"/>
        <v>1840.8366377937</v>
      </c>
      <c r="AD54" s="38">
        <f t="shared" si="8"/>
        <v>1924.1176571651656</v>
      </c>
      <c r="AE54" s="38">
        <f t="shared" si="9"/>
        <v>2021.5412417388511</v>
      </c>
      <c r="AF54" s="38">
        <f t="shared" si="10"/>
        <v>2124.4184526825698</v>
      </c>
      <c r="AG54" s="38">
        <f t="shared" si="11"/>
        <v>2221.9504717318373</v>
      </c>
      <c r="AH54" s="38">
        <f t="shared" si="12"/>
        <v>2282.668902862099</v>
      </c>
      <c r="AI54" s="39">
        <f t="shared" si="13"/>
        <v>2323.0778898421677</v>
      </c>
    </row>
    <row r="55" spans="2:35" x14ac:dyDescent="0.25">
      <c r="T55" s="30"/>
      <c r="U55" s="33">
        <f t="shared" si="14"/>
        <v>234</v>
      </c>
      <c r="V55" s="34" t="str">
        <f t="shared" si="0"/>
        <v>33week+3day</v>
      </c>
      <c r="W55" s="35">
        <f t="shared" si="1"/>
        <v>5.025921495826986</v>
      </c>
      <c r="X55" s="68">
        <f t="shared" si="2"/>
        <v>1.5457318259444892E-5</v>
      </c>
      <c r="Y55" s="36">
        <f t="shared" si="3"/>
        <v>0.46642721875569054</v>
      </c>
      <c r="Z55" s="69">
        <f t="shared" si="4"/>
        <v>1.179234660403695E-5</v>
      </c>
      <c r="AA55" s="38">
        <f t="shared" si="5"/>
        <v>1788.284887841329</v>
      </c>
      <c r="AB55" s="38">
        <f t="shared" si="6"/>
        <v>1819.2151317398898</v>
      </c>
      <c r="AC55" s="38">
        <f t="shared" si="7"/>
        <v>1867.9987256412739</v>
      </c>
      <c r="AD55" s="38">
        <f t="shared" si="8"/>
        <v>1952.7569731294393</v>
      </c>
      <c r="AE55" s="38">
        <f t="shared" si="9"/>
        <v>2051.9233749577811</v>
      </c>
      <c r="AF55" s="38">
        <f t="shared" si="10"/>
        <v>2156.6574816158654</v>
      </c>
      <c r="AG55" s="38">
        <f t="shared" si="11"/>
        <v>2255.9649269657011</v>
      </c>
      <c r="AH55" s="38">
        <f t="shared" si="12"/>
        <v>2317.7957637822187</v>
      </c>
      <c r="AI55" s="39">
        <f t="shared" si="13"/>
        <v>2358.9480197936368</v>
      </c>
    </row>
    <row r="56" spans="2:35" x14ac:dyDescent="0.25">
      <c r="T56" s="30"/>
      <c r="U56" s="33">
        <f t="shared" si="14"/>
        <v>235</v>
      </c>
      <c r="V56" s="34" t="str">
        <f t="shared" si="0"/>
        <v>33week+4day</v>
      </c>
      <c r="W56" s="35">
        <f t="shared" si="1"/>
        <v>5.0317886497423823</v>
      </c>
      <c r="X56" s="68">
        <f t="shared" si="2"/>
        <v>1.546366361414249E-5</v>
      </c>
      <c r="Y56" s="36">
        <f t="shared" si="3"/>
        <v>0.46573726339819127</v>
      </c>
      <c r="Z56" s="69">
        <f t="shared" si="4"/>
        <v>1.1825517602639123E-5</v>
      </c>
      <c r="AA56" s="38">
        <f t="shared" si="5"/>
        <v>1814.2383337841268</v>
      </c>
      <c r="AB56" s="38">
        <f t="shared" si="6"/>
        <v>1845.707730225764</v>
      </c>
      <c r="AC56" s="38">
        <f t="shared" si="7"/>
        <v>1895.3450872994606</v>
      </c>
      <c r="AD56" s="38">
        <f t="shared" si="8"/>
        <v>1981.5963426653418</v>
      </c>
      <c r="AE56" s="38">
        <f t="shared" si="9"/>
        <v>2082.5245508336757</v>
      </c>
      <c r="AF56" s="38">
        <f t="shared" si="10"/>
        <v>2189.1362047854777</v>
      </c>
      <c r="AG56" s="38">
        <f t="shared" si="11"/>
        <v>2290.2392048808038</v>
      </c>
      <c r="AH56" s="38">
        <f t="shared" si="12"/>
        <v>2353.1952410750632</v>
      </c>
      <c r="AI56" s="39">
        <f t="shared" si="13"/>
        <v>2395.0993899437772</v>
      </c>
    </row>
    <row r="57" spans="2:35" x14ac:dyDescent="0.25">
      <c r="T57" s="30"/>
      <c r="U57" s="33">
        <f t="shared" si="14"/>
        <v>236</v>
      </c>
      <c r="V57" s="34" t="str">
        <f t="shared" si="0"/>
        <v>33week+5day</v>
      </c>
      <c r="W57" s="35">
        <f t="shared" si="1"/>
        <v>5.0376019671051333</v>
      </c>
      <c r="X57" s="68">
        <f t="shared" si="2"/>
        <v>1.5469950744353902E-5</v>
      </c>
      <c r="Y57" s="36">
        <f t="shared" si="3"/>
        <v>0.46505363901793617</v>
      </c>
      <c r="Z57" s="69">
        <f t="shared" si="4"/>
        <v>1.1858880905159121E-5</v>
      </c>
      <c r="AA57" s="38">
        <f t="shared" si="5"/>
        <v>1840.3580447614677</v>
      </c>
      <c r="AB57" s="38">
        <f t="shared" si="6"/>
        <v>1872.3720997263367</v>
      </c>
      <c r="AC57" s="38">
        <f t="shared" si="7"/>
        <v>1922.8720232190835</v>
      </c>
      <c r="AD57" s="38">
        <f t="shared" si="8"/>
        <v>2010.631921238941</v>
      </c>
      <c r="AE57" s="38">
        <f t="shared" si="9"/>
        <v>2113.3407605366488</v>
      </c>
      <c r="AF57" s="38">
        <f t="shared" si="10"/>
        <v>2221.850446124603</v>
      </c>
      <c r="AG57" s="38">
        <f t="shared" si="11"/>
        <v>2324.7689768264763</v>
      </c>
      <c r="AH57" s="38">
        <f t="shared" si="12"/>
        <v>2388.8629140398266</v>
      </c>
      <c r="AI57" s="39">
        <f t="shared" si="13"/>
        <v>2431.5275195837598</v>
      </c>
    </row>
    <row r="58" spans="2:35" x14ac:dyDescent="0.25">
      <c r="T58" s="30"/>
      <c r="U58" s="33">
        <f t="shared" si="14"/>
        <v>237</v>
      </c>
      <c r="V58" s="34" t="str">
        <f t="shared" si="0"/>
        <v>33week+6day</v>
      </c>
      <c r="W58" s="35">
        <f t="shared" si="1"/>
        <v>5.0433616144533095</v>
      </c>
      <c r="X58" s="68">
        <f t="shared" si="2"/>
        <v>1.5476179830190831E-5</v>
      </c>
      <c r="Y58" s="36">
        <f t="shared" si="3"/>
        <v>0.46437632603067108</v>
      </c>
      <c r="Z58" s="69">
        <f t="shared" si="4"/>
        <v>1.18924237530246E-5</v>
      </c>
      <c r="AA58" s="38">
        <f t="shared" si="5"/>
        <v>1866.6403492155298</v>
      </c>
      <c r="AB58" s="38">
        <f t="shared" si="6"/>
        <v>1899.2045102730983</v>
      </c>
      <c r="AC58" s="38">
        <f t="shared" si="7"/>
        <v>1950.5757123619564</v>
      </c>
      <c r="AD58" s="38">
        <f t="shared" si="8"/>
        <v>2039.8597326828547</v>
      </c>
      <c r="AE58" s="38">
        <f t="shared" si="9"/>
        <v>2144.3678514375565</v>
      </c>
      <c r="AF58" s="38">
        <f t="shared" si="10"/>
        <v>2254.7958725869307</v>
      </c>
      <c r="AG58" s="38">
        <f t="shared" si="11"/>
        <v>2359.5497443757486</v>
      </c>
      <c r="AH58" s="38">
        <f t="shared" si="12"/>
        <v>2424.7941840906187</v>
      </c>
      <c r="AI58" s="39">
        <f t="shared" si="13"/>
        <v>2468.2277446645453</v>
      </c>
    </row>
    <row r="59" spans="2:35" x14ac:dyDescent="0.25">
      <c r="T59" s="30"/>
      <c r="U59" s="33">
        <f t="shared" si="14"/>
        <v>238</v>
      </c>
      <c r="V59" s="34" t="str">
        <f t="shared" si="0"/>
        <v>34week+0day</v>
      </c>
      <c r="W59" s="35">
        <f t="shared" si="1"/>
        <v>5.0490677565700937</v>
      </c>
      <c r="X59" s="68">
        <f t="shared" si="2"/>
        <v>1.5482351049867003E-5</v>
      </c>
      <c r="Y59" s="36">
        <f t="shared" si="3"/>
        <v>0.46370530505851004</v>
      </c>
      <c r="Z59" s="69">
        <f t="shared" si="4"/>
        <v>1.1926133560031057E-5</v>
      </c>
      <c r="AA59" s="38">
        <f t="shared" si="5"/>
        <v>1893.081463492374</v>
      </c>
      <c r="AB59" s="38">
        <f t="shared" si="6"/>
        <v>1926.2011161829341</v>
      </c>
      <c r="AC59" s="38">
        <f t="shared" si="7"/>
        <v>1978.4522121977864</v>
      </c>
      <c r="AD59" s="38">
        <f t="shared" si="8"/>
        <v>2069.2756691003201</v>
      </c>
      <c r="AE59" s="38">
        <f t="shared" si="9"/>
        <v>2175.6015268914152</v>
      </c>
      <c r="AF59" s="38">
        <f t="shared" si="10"/>
        <v>2287.9679937887481</v>
      </c>
      <c r="AG59" s="38">
        <f t="shared" si="11"/>
        <v>2394.5768388204147</v>
      </c>
      <c r="AH59" s="38">
        <f t="shared" si="12"/>
        <v>2460.9842741536277</v>
      </c>
      <c r="AI59" s="39">
        <f t="shared" si="13"/>
        <v>2505.1952171261614</v>
      </c>
    </row>
    <row r="60" spans="2:35" x14ac:dyDescent="0.25">
      <c r="T60" s="30"/>
      <c r="U60" s="33">
        <f t="shared" si="14"/>
        <v>239</v>
      </c>
      <c r="V60" s="34" t="str">
        <f t="shared" si="0"/>
        <v>34week+1day</v>
      </c>
      <c r="W60" s="35">
        <f t="shared" si="1"/>
        <v>5.0547205565095492</v>
      </c>
      <c r="X60" s="68">
        <f t="shared" si="2"/>
        <v>1.5488464579726196E-5</v>
      </c>
      <c r="Y60" s="36">
        <f t="shared" si="3"/>
        <v>0.46304055692690488</v>
      </c>
      <c r="Z60" s="69">
        <f t="shared" si="4"/>
        <v>1.1959997910466116E-5</v>
      </c>
      <c r="AA60" s="38">
        <f t="shared" si="5"/>
        <v>1919.6774919893217</v>
      </c>
      <c r="AB60" s="38">
        <f t="shared" si="6"/>
        <v>1953.3579561782935</v>
      </c>
      <c r="AC60" s="38">
        <f t="shared" si="7"/>
        <v>2006.4974587788438</v>
      </c>
      <c r="AD60" s="38">
        <f t="shared" si="8"/>
        <v>2098.8754908534261</v>
      </c>
      <c r="AE60" s="38">
        <f t="shared" si="9"/>
        <v>2207.0373461126624</v>
      </c>
      <c r="AF60" s="38">
        <f t="shared" si="10"/>
        <v>2321.3621617510653</v>
      </c>
      <c r="AG60" s="38">
        <f t="shared" si="11"/>
        <v>2429.8454207739128</v>
      </c>
      <c r="AH60" s="38">
        <f t="shared" si="12"/>
        <v>2497.428228176941</v>
      </c>
      <c r="AI60" s="39">
        <f t="shared" si="13"/>
        <v>2542.4249043429427</v>
      </c>
    </row>
    <row r="61" spans="2:35" x14ac:dyDescent="0.25">
      <c r="T61" s="30"/>
      <c r="U61" s="33">
        <f t="shared" si="14"/>
        <v>240</v>
      </c>
      <c r="V61" s="34" t="str">
        <f t="shared" si="0"/>
        <v>34week+2day</v>
      </c>
      <c r="W61" s="35">
        <f t="shared" si="1"/>
        <v>5.0603201756219258</v>
      </c>
      <c r="X61" s="68">
        <f t="shared" si="2"/>
        <v>1.5494520594269554E-5</v>
      </c>
      <c r="Y61" s="36">
        <f t="shared" si="3"/>
        <v>0.46238206266166981</v>
      </c>
      <c r="Z61" s="69">
        <f t="shared" si="4"/>
        <v>1.1994004557268107E-5</v>
      </c>
      <c r="AA61" s="38">
        <f t="shared" si="5"/>
        <v>1946.4244273754271</v>
      </c>
      <c r="AB61" s="38">
        <f t="shared" si="6"/>
        <v>1980.6709535828047</v>
      </c>
      <c r="AC61" s="38">
        <f t="shared" si="7"/>
        <v>2034.7072668938824</v>
      </c>
      <c r="AD61" s="38">
        <f t="shared" si="8"/>
        <v>2128.6548266372497</v>
      </c>
      <c r="AE61" s="38">
        <f t="shared" si="9"/>
        <v>2238.6707241441536</v>
      </c>
      <c r="AF61" s="38">
        <f t="shared" si="10"/>
        <v>2354.9735707438995</v>
      </c>
      <c r="AG61" s="38">
        <f t="shared" si="11"/>
        <v>2465.3504798844929</v>
      </c>
      <c r="AH61" s="38">
        <f t="shared" si="12"/>
        <v>2534.1209107557975</v>
      </c>
      <c r="AI61" s="39">
        <f t="shared" si="13"/>
        <v>2579.9115886875697</v>
      </c>
    </row>
    <row r="62" spans="2:35" x14ac:dyDescent="0.25">
      <c r="T62" s="30"/>
      <c r="U62" s="33">
        <f t="shared" si="14"/>
        <v>241</v>
      </c>
      <c r="V62" s="34" t="str">
        <f t="shared" si="0"/>
        <v>34week+3day</v>
      </c>
      <c r="W62" s="35">
        <f t="shared" si="1"/>
        <v>5.0658667735784775</v>
      </c>
      <c r="X62" s="68">
        <f t="shared" si="2"/>
        <v>1.5500519266182188E-5</v>
      </c>
      <c r="Y62" s="36">
        <f t="shared" si="3"/>
        <v>0.46172980348606257</v>
      </c>
      <c r="Z62" s="69">
        <f t="shared" si="4"/>
        <v>1.2028141420218239E-5</v>
      </c>
      <c r="AA62" s="38">
        <f t="shared" si="5"/>
        <v>1973.3181508859168</v>
      </c>
      <c r="AB62" s="38">
        <f t="shared" si="6"/>
        <v>2008.1359165933256</v>
      </c>
      <c r="AC62" s="38">
        <f t="shared" si="7"/>
        <v>2063.0773303023466</v>
      </c>
      <c r="AD62" s="38">
        <f t="shared" si="8"/>
        <v>2158.6091736410858</v>
      </c>
      <c r="AE62" s="38">
        <f t="shared" si="9"/>
        <v>2270.4969319214451</v>
      </c>
      <c r="AF62" s="38">
        <f t="shared" si="10"/>
        <v>2388.7972572346202</v>
      </c>
      <c r="AG62" s="38">
        <f t="shared" si="11"/>
        <v>2501.0868346608427</v>
      </c>
      <c r="AH62" s="38">
        <f t="shared" si="12"/>
        <v>2571.0570068755492</v>
      </c>
      <c r="AI62" s="39">
        <f t="shared" si="13"/>
        <v>2617.6498672164203</v>
      </c>
    </row>
    <row r="63" spans="2:35" x14ac:dyDescent="0.25">
      <c r="T63" s="30"/>
      <c r="U63" s="33">
        <f t="shared" si="14"/>
        <v>242</v>
      </c>
      <c r="V63" s="34" t="str">
        <f t="shared" si="0"/>
        <v>34week+4day</v>
      </c>
      <c r="W63" s="35">
        <f t="shared" si="1"/>
        <v>5.07136050839582</v>
      </c>
      <c r="X63" s="68">
        <f t="shared" si="2"/>
        <v>1.5506460766359891E-5</v>
      </c>
      <c r="Y63" s="36">
        <f t="shared" si="3"/>
        <v>0.46108376081791996</v>
      </c>
      <c r="Z63" s="69">
        <f t="shared" si="4"/>
        <v>1.2062396584165382E-5</v>
      </c>
      <c r="AA63" s="38">
        <f t="shared" si="5"/>
        <v>2000.354432691687</v>
      </c>
      <c r="AB63" s="38">
        <f t="shared" si="6"/>
        <v>2035.7485386295057</v>
      </c>
      <c r="AC63" s="38">
        <f t="shared" si="7"/>
        <v>2091.6032220500933</v>
      </c>
      <c r="AD63" s="38">
        <f t="shared" si="8"/>
        <v>2188.7338977982536</v>
      </c>
      <c r="AE63" s="38">
        <f t="shared" si="9"/>
        <v>2302.5110964339692</v>
      </c>
      <c r="AF63" s="38">
        <f t="shared" si="10"/>
        <v>2422.82809994218</v>
      </c>
      <c r="AG63" s="38">
        <f t="shared" si="11"/>
        <v>2537.0491324123095</v>
      </c>
      <c r="AH63" s="38">
        <f t="shared" si="12"/>
        <v>2608.2310217747518</v>
      </c>
      <c r="AI63" s="39">
        <f t="shared" si="13"/>
        <v>2655.6341514786377</v>
      </c>
    </row>
    <row r="64" spans="2:35" x14ac:dyDescent="0.25">
      <c r="T64" s="30"/>
      <c r="U64" s="33">
        <f t="shared" si="14"/>
        <v>243</v>
      </c>
      <c r="V64" s="34" t="str">
        <f t="shared" si="0"/>
        <v>34week+5day</v>
      </c>
      <c r="W64" s="35">
        <f t="shared" si="1"/>
        <v>5.0768015364598407</v>
      </c>
      <c r="X64" s="68">
        <f t="shared" si="2"/>
        <v>1.5512345263934545E-5</v>
      </c>
      <c r="Y64" s="36">
        <f t="shared" si="3"/>
        <v>0.4604439162668465</v>
      </c>
      <c r="Z64" s="69">
        <f t="shared" si="4"/>
        <v>1.209675829728307E-5</v>
      </c>
      <c r="AA64" s="38">
        <f t="shared" si="5"/>
        <v>2027.5289323446875</v>
      </c>
      <c r="AB64" s="38">
        <f t="shared" si="6"/>
        <v>2063.5043987618405</v>
      </c>
      <c r="AC64" s="38">
        <f t="shared" si="7"/>
        <v>2120.2803948676728</v>
      </c>
      <c r="AD64" s="38">
        <f t="shared" si="8"/>
        <v>2219.024234125638</v>
      </c>
      <c r="AE64" s="38">
        <f t="shared" si="9"/>
        <v>2334.7082009846476</v>
      </c>
      <c r="AF64" s="38">
        <f t="shared" si="10"/>
        <v>2457.0608199991175</v>
      </c>
      <c r="AG64" s="38">
        <f t="shared" si="11"/>
        <v>2573.2318493058824</v>
      </c>
      <c r="AH64" s="38">
        <f t="shared" si="12"/>
        <v>2645.6372809306108</v>
      </c>
      <c r="AI64" s="39">
        <f t="shared" si="13"/>
        <v>2693.858667451439</v>
      </c>
    </row>
    <row r="65" spans="20:35" x14ac:dyDescent="0.25">
      <c r="T65" s="30"/>
      <c r="U65" s="33">
        <f t="shared" si="14"/>
        <v>244</v>
      </c>
      <c r="V65" s="34" t="str">
        <f t="shared" si="0"/>
        <v>34week+6day</v>
      </c>
      <c r="W65" s="35">
        <f t="shared" si="1"/>
        <v>5.082190012549157</v>
      </c>
      <c r="X65" s="68">
        <f t="shared" si="2"/>
        <v>1.5518172926300215E-5</v>
      </c>
      <c r="Y65" s="36">
        <f t="shared" si="3"/>
        <v>0.45981025163145584</v>
      </c>
      <c r="Z65" s="69">
        <f t="shared" si="4"/>
        <v>1.2131214969356428E-5</v>
      </c>
      <c r="AA65" s="38">
        <f t="shared" si="5"/>
        <v>2054.8371993000969</v>
      </c>
      <c r="AB65" s="38">
        <f t="shared" si="6"/>
        <v>2091.3989622191139</v>
      </c>
      <c r="AC65" s="38">
        <f t="shared" si="7"/>
        <v>2149.1041816521815</v>
      </c>
      <c r="AD65" s="38">
        <f t="shared" si="8"/>
        <v>2249.4752871542578</v>
      </c>
      <c r="AE65" s="38">
        <f t="shared" si="9"/>
        <v>2367.0830855493273</v>
      </c>
      <c r="AF65" s="38">
        <f t="shared" si="10"/>
        <v>2491.4899812229401</v>
      </c>
      <c r="AG65" s="38">
        <f t="shared" si="11"/>
        <v>2609.629290541809</v>
      </c>
      <c r="AH65" s="38">
        <f t="shared" si="12"/>
        <v>2683.2699301689759</v>
      </c>
      <c r="AI65" s="39">
        <f t="shared" si="13"/>
        <v>2732.3174556038452</v>
      </c>
    </row>
    <row r="66" spans="20:35" x14ac:dyDescent="0.25">
      <c r="T66" s="30"/>
      <c r="U66" s="33">
        <f t="shared" si="14"/>
        <v>245</v>
      </c>
      <c r="V66" s="34" t="str">
        <f t="shared" si="0"/>
        <v>35week+0day</v>
      </c>
      <c r="W66" s="35">
        <f t="shared" si="1"/>
        <v>5.0875260898581551</v>
      </c>
      <c r="X66" s="68">
        <f t="shared" si="2"/>
        <v>1.5523943919137304E-5</v>
      </c>
      <c r="Y66" s="36">
        <f t="shared" si="3"/>
        <v>0.45918274889666094</v>
      </c>
      <c r="Z66" s="69">
        <f t="shared" si="4"/>
        <v>1.2165755170102171E-5</v>
      </c>
      <c r="AA66" s="38">
        <f t="shared" si="5"/>
        <v>2082.2746735161459</v>
      </c>
      <c r="AB66" s="38">
        <f t="shared" si="6"/>
        <v>2119.4275809761752</v>
      </c>
      <c r="AC66" s="38">
        <f t="shared" si="7"/>
        <v>2178.0697960337575</v>
      </c>
      <c r="AD66" s="38">
        <f t="shared" si="8"/>
        <v>2280.0820314520279</v>
      </c>
      <c r="AE66" s="38">
        <f t="shared" si="9"/>
        <v>2399.6304472375823</v>
      </c>
      <c r="AF66" s="38">
        <f t="shared" si="10"/>
        <v>2526.1099904987323</v>
      </c>
      <c r="AG66" s="38">
        <f t="shared" si="11"/>
        <v>2646.2355906500134</v>
      </c>
      <c r="AH66" s="38">
        <f t="shared" si="12"/>
        <v>2721.1229359011604</v>
      </c>
      <c r="AI66" s="39">
        <f t="shared" si="13"/>
        <v>2771.0043710913087</v>
      </c>
    </row>
    <row r="67" spans="20:35" x14ac:dyDescent="0.25">
      <c r="T67" s="30"/>
      <c r="U67" s="33">
        <f t="shared" si="14"/>
        <v>246</v>
      </c>
      <c r="V67" s="34" t="str">
        <f t="shared" si="0"/>
        <v>35week+1day</v>
      </c>
      <c r="W67" s="35">
        <f t="shared" si="1"/>
        <v>5.092809920019592</v>
      </c>
      <c r="X67" s="68">
        <f t="shared" si="2"/>
        <v>1.5529658406437165E-5</v>
      </c>
      <c r="Y67" s="36">
        <f t="shared" si="3"/>
        <v>0.45856139023101672</v>
      </c>
      <c r="Z67" s="69">
        <f t="shared" si="4"/>
        <v>1.2200367627516765E-5</v>
      </c>
      <c r="AA67" s="38">
        <f t="shared" si="5"/>
        <v>2109.836686132157</v>
      </c>
      <c r="AB67" s="38">
        <f t="shared" si="6"/>
        <v>2147.5854944226849</v>
      </c>
      <c r="AC67" s="38">
        <f t="shared" si="7"/>
        <v>2207.1723330274126</v>
      </c>
      <c r="AD67" s="38">
        <f t="shared" si="8"/>
        <v>2310.8393122396419</v>
      </c>
      <c r="AE67" s="38">
        <f t="shared" si="9"/>
        <v>2432.3448408559075</v>
      </c>
      <c r="AF67" s="38">
        <f t="shared" si="10"/>
        <v>2560.9150982742949</v>
      </c>
      <c r="AG67" s="38">
        <f t="shared" si="11"/>
        <v>2683.0447139088137</v>
      </c>
      <c r="AH67" s="38">
        <f t="shared" si="12"/>
        <v>2759.1900854892647</v>
      </c>
      <c r="AI67" s="39">
        <f t="shared" si="13"/>
        <v>2809.913084083038</v>
      </c>
    </row>
    <row r="68" spans="20:35" x14ac:dyDescent="0.25">
      <c r="T68" s="30"/>
      <c r="U68" s="33">
        <f t="shared" si="14"/>
        <v>247</v>
      </c>
      <c r="V68" s="34" t="str">
        <f t="shared" si="0"/>
        <v>35week+2day</v>
      </c>
      <c r="W68" s="35">
        <f t="shared" si="1"/>
        <v>5.0980416531267956</v>
      </c>
      <c r="X68" s="68">
        <f t="shared" si="2"/>
        <v>1.5535316550526656E-5</v>
      </c>
      <c r="Y68" s="36">
        <f t="shared" si="3"/>
        <v>0.45794615798410909</v>
      </c>
      <c r="Z68" s="69">
        <f t="shared" si="4"/>
        <v>1.2235041226253269E-5</v>
      </c>
      <c r="AA68" s="38">
        <f t="shared" si="5"/>
        <v>2137.5184602257145</v>
      </c>
      <c r="AB68" s="38">
        <f t="shared" si="6"/>
        <v>2175.8678301137752</v>
      </c>
      <c r="AC68" s="38">
        <f t="shared" si="7"/>
        <v>2236.4067697712326</v>
      </c>
      <c r="AD68" s="38">
        <f t="shared" si="8"/>
        <v>2341.7418461007765</v>
      </c>
      <c r="AE68" s="38">
        <f t="shared" si="9"/>
        <v>2465.2206795748057</v>
      </c>
      <c r="AF68" s="38">
        <f t="shared" si="10"/>
        <v>2595.8993991694697</v>
      </c>
      <c r="AG68" s="38">
        <f t="shared" si="11"/>
        <v>2720.0504548879735</v>
      </c>
      <c r="AH68" s="38">
        <f t="shared" si="12"/>
        <v>2797.4649877422203</v>
      </c>
      <c r="AI68" s="39">
        <f t="shared" si="13"/>
        <v>2849.0370802243265</v>
      </c>
    </row>
    <row r="69" spans="20:35" x14ac:dyDescent="0.25">
      <c r="T69" s="30"/>
      <c r="U69" s="33">
        <f t="shared" si="14"/>
        <v>248</v>
      </c>
      <c r="V69" s="34" t="str">
        <f t="shared" si="0"/>
        <v>35week+3day</v>
      </c>
      <c r="W69" s="35">
        <f t="shared" si="1"/>
        <v>5.1032214377554572</v>
      </c>
      <c r="X69" s="68">
        <f t="shared" si="2"/>
        <v>1.5540918512090988E-5</v>
      </c>
      <c r="Y69" s="36">
        <f t="shared" si="3"/>
        <v>0.45733703468399267</v>
      </c>
      <c r="Z69" s="69">
        <f t="shared" si="4"/>
        <v>1.2269765006028811E-5</v>
      </c>
      <c r="AA69" s="38">
        <f t="shared" si="5"/>
        <v>2165.3151116493664</v>
      </c>
      <c r="AB69" s="38">
        <f t="shared" si="6"/>
        <v>2204.2696046031037</v>
      </c>
      <c r="AC69" s="38">
        <f t="shared" si="7"/>
        <v>2265.7679663515501</v>
      </c>
      <c r="AD69" s="38">
        <f t="shared" si="8"/>
        <v>2372.7842217873613</v>
      </c>
      <c r="AE69" s="38">
        <f t="shared" si="9"/>
        <v>2498.252235700706</v>
      </c>
      <c r="AF69" s="38">
        <f t="shared" si="10"/>
        <v>2631.0568327010128</v>
      </c>
      <c r="AG69" s="38">
        <f t="shared" si="11"/>
        <v>2757.2464391175749</v>
      </c>
      <c r="AH69" s="38">
        <f t="shared" si="12"/>
        <v>2835.9410735442298</v>
      </c>
      <c r="AI69" s="39">
        <f t="shared" si="13"/>
        <v>2888.3696612356898</v>
      </c>
    </row>
    <row r="70" spans="20:35" x14ac:dyDescent="0.25">
      <c r="T70" s="30"/>
      <c r="U70" s="33">
        <f t="shared" si="14"/>
        <v>249</v>
      </c>
      <c r="V70" s="34" t="str">
        <f t="shared" si="0"/>
        <v>35week+4day</v>
      </c>
      <c r="W70" s="35">
        <f t="shared" si="1"/>
        <v>5.1083494209850251</v>
      </c>
      <c r="X70" s="68">
        <f t="shared" si="2"/>
        <v>1.5546464450197313E-5</v>
      </c>
      <c r="Y70" s="36">
        <f t="shared" si="3"/>
        <v>0.45673400303467415</v>
      </c>
      <c r="Z70" s="69">
        <f t="shared" si="4"/>
        <v>1.2304528160058345E-5</v>
      </c>
      <c r="AA70" s="38">
        <f t="shared" si="5"/>
        <v>2193.2216499475589</v>
      </c>
      <c r="AB70" s="38">
        <f t="shared" si="6"/>
        <v>2232.7857243590283</v>
      </c>
      <c r="AC70" s="38">
        <f t="shared" si="7"/>
        <v>2295.2506667159109</v>
      </c>
      <c r="AD70" s="38">
        <f t="shared" si="8"/>
        <v>2403.9609011208763</v>
      </c>
      <c r="AE70" s="38">
        <f t="shared" si="9"/>
        <v>2531.4336415538896</v>
      </c>
      <c r="AF70" s="38">
        <f t="shared" si="10"/>
        <v>2666.3811841242573</v>
      </c>
      <c r="AG70" s="38">
        <f t="shared" si="11"/>
        <v>2794.6261238842831</v>
      </c>
      <c r="AH70" s="38">
        <f t="shared" si="12"/>
        <v>2874.6115966173488</v>
      </c>
      <c r="AI70" s="39">
        <f t="shared" si="13"/>
        <v>2927.9039456507053</v>
      </c>
    </row>
    <row r="71" spans="20:35" x14ac:dyDescent="0.25">
      <c r="T71" s="30"/>
      <c r="U71" s="33">
        <f t="shared" si="14"/>
        <v>250</v>
      </c>
      <c r="V71" s="34" t="str">
        <f t="shared" si="0"/>
        <v>35week+5day</v>
      </c>
      <c r="W71" s="35">
        <f t="shared" si="1"/>
        <v>5.1134257484197176</v>
      </c>
      <c r="X71" s="68">
        <f t="shared" si="2"/>
        <v>1.5551954522317212E-5</v>
      </c>
      <c r="Y71" s="36">
        <f t="shared" si="3"/>
        <v>0.45613704591364201</v>
      </c>
      <c r="Z71" s="69">
        <f t="shared" si="4"/>
        <v>1.2339320033516543E-5</v>
      </c>
      <c r="AA71" s="38">
        <f t="shared" si="5"/>
        <v>2221.232979354173</v>
      </c>
      <c r="AB71" s="38">
        <f t="shared" si="6"/>
        <v>2261.4109867643556</v>
      </c>
      <c r="AC71" s="38">
        <f t="shared" si="7"/>
        <v>2324.8494996742684</v>
      </c>
      <c r="AD71" s="38">
        <f t="shared" si="8"/>
        <v>2435.2662199903793</v>
      </c>
      <c r="AE71" s="38">
        <f t="shared" si="9"/>
        <v>2564.7588904532727</v>
      </c>
      <c r="AF71" s="38">
        <f t="shared" si="10"/>
        <v>2701.8660853927508</v>
      </c>
      <c r="AG71" s="38">
        <f t="shared" si="11"/>
        <v>2832.1827991564551</v>
      </c>
      <c r="AH71" s="38">
        <f t="shared" si="12"/>
        <v>2913.4696344197423</v>
      </c>
      <c r="AI71" s="39">
        <f t="shared" si="13"/>
        <v>2967.6328696941478</v>
      </c>
    </row>
    <row r="72" spans="20:35" x14ac:dyDescent="0.25">
      <c r="T72" s="30"/>
      <c r="U72" s="33">
        <f t="shared" si="14"/>
        <v>251</v>
      </c>
      <c r="V72" s="34" t="str">
        <f t="shared" si="0"/>
        <v>35week+6day</v>
      </c>
      <c r="W72" s="35">
        <f t="shared" si="1"/>
        <v>5.118450564209156</v>
      </c>
      <c r="X72" s="68">
        <f t="shared" si="2"/>
        <v>1.5557388884349284E-5</v>
      </c>
      <c r="Y72" s="36">
        <f t="shared" si="3"/>
        <v>0.45554614636944007</v>
      </c>
      <c r="Z72" s="69">
        <f t="shared" si="4"/>
        <v>1.2374130122025975E-5</v>
      </c>
      <c r="AA72" s="38">
        <f t="shared" si="5"/>
        <v>2249.3438998711426</v>
      </c>
      <c r="AB72" s="38">
        <f t="shared" si="6"/>
        <v>2290.140081200137</v>
      </c>
      <c r="AC72" s="38">
        <f t="shared" si="7"/>
        <v>2354.5589799891181</v>
      </c>
      <c r="AD72" s="38">
        <f t="shared" si="8"/>
        <v>2466.6943894479591</v>
      </c>
      <c r="AE72" s="38">
        <f t="shared" si="9"/>
        <v>2598.2218378090233</v>
      </c>
      <c r="AF72" s="38">
        <f t="shared" si="10"/>
        <v>2737.5050162370394</v>
      </c>
      <c r="AG72" s="38">
        <f t="shared" si="11"/>
        <v>2869.9095886394189</v>
      </c>
      <c r="AH72" s="38">
        <f t="shared" si="12"/>
        <v>2952.508089181214</v>
      </c>
      <c r="AI72" s="39">
        <f t="shared" si="13"/>
        <v>3007.5491883021423</v>
      </c>
    </row>
    <row r="73" spans="20:35" x14ac:dyDescent="0.25">
      <c r="T73" s="30"/>
      <c r="U73" s="33">
        <f t="shared" si="14"/>
        <v>252</v>
      </c>
      <c r="V73" s="34" t="str">
        <f t="shared" si="0"/>
        <v>36week+0day</v>
      </c>
      <c r="W73" s="35">
        <f t="shared" si="1"/>
        <v>5.1234240110686251</v>
      </c>
      <c r="X73" s="68">
        <f t="shared" si="2"/>
        <v>1.5562767690640764E-5</v>
      </c>
      <c r="Y73" s="36">
        <f t="shared" si="3"/>
        <v>0.45496128761928456</v>
      </c>
      <c r="Z73" s="69">
        <f t="shared" si="4"/>
        <v>1.2408948070172093E-5</v>
      </c>
      <c r="AA73" s="38">
        <f t="shared" si="5"/>
        <v>2277.549108428479</v>
      </c>
      <c r="AB73" s="38">
        <f t="shared" si="6"/>
        <v>2318.9675902139661</v>
      </c>
      <c r="AC73" s="38">
        <f t="shared" si="7"/>
        <v>2384.3735095549341</v>
      </c>
      <c r="AD73" s="38">
        <f t="shared" si="8"/>
        <v>2498.2394969022303</v>
      </c>
      <c r="AE73" s="38">
        <f t="shared" si="9"/>
        <v>2631.8162023237269</v>
      </c>
      <c r="AF73" s="38">
        <f t="shared" si="10"/>
        <v>2773.291305363532</v>
      </c>
      <c r="AG73" s="38">
        <f t="shared" si="11"/>
        <v>2907.7994509621226</v>
      </c>
      <c r="AH73" s="38">
        <f t="shared" si="12"/>
        <v>2991.7196890772566</v>
      </c>
      <c r="AI73" s="39">
        <f t="shared" si="13"/>
        <v>3047.6454762857561</v>
      </c>
    </row>
    <row r="74" spans="20:35" x14ac:dyDescent="0.25">
      <c r="T74" s="30"/>
      <c r="U74" s="33" t="str">
        <f t="shared" si="14"/>
        <v/>
      </c>
      <c r="V74" s="34" t="str">
        <f t="shared" si="0"/>
        <v/>
      </c>
      <c r="W74" s="35" t="str">
        <f t="shared" si="1"/>
        <v/>
      </c>
      <c r="X74" s="68" t="str">
        <f t="shared" si="2"/>
        <v/>
      </c>
      <c r="Y74" s="36" t="str">
        <f t="shared" si="3"/>
        <v/>
      </c>
      <c r="Z74" s="69" t="str">
        <f t="shared" si="4"/>
        <v/>
      </c>
      <c r="AA74" s="38" t="str">
        <f t="shared" si="5"/>
        <v/>
      </c>
      <c r="AB74" s="38" t="str">
        <f t="shared" si="6"/>
        <v/>
      </c>
      <c r="AC74" s="38" t="str">
        <f t="shared" si="7"/>
        <v/>
      </c>
      <c r="AD74" s="38" t="str">
        <f t="shared" si="8"/>
        <v/>
      </c>
      <c r="AE74" s="38" t="str">
        <f t="shared" si="9"/>
        <v/>
      </c>
      <c r="AF74" s="38" t="str">
        <f t="shared" si="10"/>
        <v/>
      </c>
      <c r="AG74" s="38" t="str">
        <f t="shared" si="11"/>
        <v/>
      </c>
      <c r="AH74" s="38" t="str">
        <f t="shared" si="12"/>
        <v/>
      </c>
      <c r="AI74" s="39" t="str">
        <f t="shared" si="13"/>
        <v/>
      </c>
    </row>
    <row r="75" spans="20:35" x14ac:dyDescent="0.25">
      <c r="T75" s="30"/>
      <c r="U75" s="33" t="str">
        <f t="shared" si="14"/>
        <v/>
      </c>
      <c r="V75" s="34" t="str">
        <f t="shared" ref="V75:V136" si="16">IF(U75="","",CONCATENATE(FLOOR(U75/7,1),"week+",MOD(U75,7),"day"))</f>
        <v/>
      </c>
      <c r="W75" s="35" t="str">
        <f t="shared" ref="W75:W136" si="17">IF(U75="","",(U75/7)^($C$44)+$C$47/$C$46*(U75/7)^($C$45))</f>
        <v/>
      </c>
      <c r="X75" s="68" t="str">
        <f t="shared" ref="X75:X136" si="18">IF(U75="","",$C$50+($D$23+W75)*$C$52+$D$23*W75*$C$51)</f>
        <v/>
      </c>
      <c r="Y75" s="36" t="str">
        <f t="shared" ref="Y75:Y136" si="19">IF(U75="","",$C$48+W75*$C$49+(($C$17)^(-0.1)-$D$24)*X75/$D$25)</f>
        <v/>
      </c>
      <c r="Z75" s="69" t="str">
        <f t="shared" ref="Z75:Z136" si="20">IF(U75="","",$C$50+$C$51*(W75)^2+2*W75*$C$52+$C$53-(X75)^2/$D$25)</f>
        <v/>
      </c>
      <c r="AA75" s="38" t="str">
        <f t="shared" ref="AA75:AA136" si="21">IF(U75="","",(Y75+$F$52*SQRT(Z75))^(-10))</f>
        <v/>
      </c>
      <c r="AB75" s="38" t="str">
        <f t="shared" ref="AB75:AB129" si="22">IF(U75="","",(Y75+$F$51*SQRT(Z75))^(-10))</f>
        <v/>
      </c>
      <c r="AC75" s="38" t="str">
        <f t="shared" ref="AC75:AC136" si="23">IF(U75="","",(Y75+$F$50*SQRT(Z75))^(-10))</f>
        <v/>
      </c>
      <c r="AD75" s="38" t="str">
        <f t="shared" ref="AD75:AD136" si="24">IF(U75="","",(Y75+$F$49*SQRT(Z75))^(-10))</f>
        <v/>
      </c>
      <c r="AE75" s="38" t="str">
        <f t="shared" ref="AE75:AE136" si="25">IF(U75="","",(Y75+$F$48*SQRT(Z75))^(-10))</f>
        <v/>
      </c>
      <c r="AF75" s="38" t="str">
        <f t="shared" ref="AF75:AF136" si="26">IF(U75="","",(Y75+$F$47*SQRT(Z75))^(-10))</f>
        <v/>
      </c>
      <c r="AG75" s="38" t="str">
        <f t="shared" ref="AG75:AG136" si="27">IF(U75="","",(Y75+$F$46*SQRT(Z75))^(-10))</f>
        <v/>
      </c>
      <c r="AH75" s="38" t="str">
        <f t="shared" ref="AH75:AH136" si="28">IF(U75="","",(Y75+$F$45*SQRT(Z75))^(-10))</f>
        <v/>
      </c>
      <c r="AI75" s="39" t="str">
        <f t="shared" ref="AI75:AI136" si="29">IF(U75="","",(Y75+$F$44*SQRT(Z75))^(-10))</f>
        <v/>
      </c>
    </row>
    <row r="76" spans="20:35" x14ac:dyDescent="0.25">
      <c r="T76" s="30"/>
      <c r="U76" s="33" t="str">
        <f t="shared" ref="U76:U136" si="30">IF(U75="", "",IF(U75+1&lt;=252,U75+1,"" ))</f>
        <v/>
      </c>
      <c r="V76" s="34" t="str">
        <f t="shared" si="16"/>
        <v/>
      </c>
      <c r="W76" s="35" t="str">
        <f t="shared" si="17"/>
        <v/>
      </c>
      <c r="X76" s="68" t="str">
        <f t="shared" si="18"/>
        <v/>
      </c>
      <c r="Y76" s="36" t="str">
        <f t="shared" si="19"/>
        <v/>
      </c>
      <c r="Z76" s="69" t="str">
        <f t="shared" si="20"/>
        <v/>
      </c>
      <c r="AA76" s="38" t="str">
        <f t="shared" si="21"/>
        <v/>
      </c>
      <c r="AB76" s="38" t="str">
        <f t="shared" si="22"/>
        <v/>
      </c>
      <c r="AC76" s="38" t="str">
        <f t="shared" si="23"/>
        <v/>
      </c>
      <c r="AD76" s="38" t="str">
        <f t="shared" si="24"/>
        <v/>
      </c>
      <c r="AE76" s="38" t="str">
        <f t="shared" si="25"/>
        <v/>
      </c>
      <c r="AF76" s="38" t="str">
        <f t="shared" si="26"/>
        <v/>
      </c>
      <c r="AG76" s="38" t="str">
        <f t="shared" si="27"/>
        <v/>
      </c>
      <c r="AH76" s="38" t="str">
        <f t="shared" si="28"/>
        <v/>
      </c>
      <c r="AI76" s="39" t="str">
        <f t="shared" si="29"/>
        <v/>
      </c>
    </row>
    <row r="77" spans="20:35" x14ac:dyDescent="0.25">
      <c r="T77" s="30"/>
      <c r="U77" s="33" t="str">
        <f t="shared" si="30"/>
        <v/>
      </c>
      <c r="V77" s="34" t="str">
        <f t="shared" si="16"/>
        <v/>
      </c>
      <c r="W77" s="35" t="str">
        <f t="shared" si="17"/>
        <v/>
      </c>
      <c r="X77" s="68" t="str">
        <f t="shared" si="18"/>
        <v/>
      </c>
      <c r="Y77" s="36" t="str">
        <f t="shared" si="19"/>
        <v/>
      </c>
      <c r="Z77" s="69" t="str">
        <f t="shared" si="20"/>
        <v/>
      </c>
      <c r="AA77" s="38" t="str">
        <f t="shared" si="21"/>
        <v/>
      </c>
      <c r="AB77" s="38" t="str">
        <f t="shared" si="22"/>
        <v/>
      </c>
      <c r="AC77" s="38" t="str">
        <f t="shared" si="23"/>
        <v/>
      </c>
      <c r="AD77" s="38" t="str">
        <f t="shared" si="24"/>
        <v/>
      </c>
      <c r="AE77" s="38" t="str">
        <f t="shared" si="25"/>
        <v/>
      </c>
      <c r="AF77" s="38" t="str">
        <f t="shared" si="26"/>
        <v/>
      </c>
      <c r="AG77" s="38" t="str">
        <f t="shared" si="27"/>
        <v/>
      </c>
      <c r="AH77" s="38" t="str">
        <f t="shared" si="28"/>
        <v/>
      </c>
      <c r="AI77" s="39" t="str">
        <f t="shared" si="29"/>
        <v/>
      </c>
    </row>
    <row r="78" spans="20:35" x14ac:dyDescent="0.25">
      <c r="T78" s="30"/>
      <c r="U78" s="33" t="str">
        <f t="shared" si="30"/>
        <v/>
      </c>
      <c r="V78" s="34" t="str">
        <f t="shared" si="16"/>
        <v/>
      </c>
      <c r="W78" s="35" t="str">
        <f t="shared" si="17"/>
        <v/>
      </c>
      <c r="X78" s="68" t="str">
        <f t="shared" si="18"/>
        <v/>
      </c>
      <c r="Y78" s="36" t="str">
        <f t="shared" si="19"/>
        <v/>
      </c>
      <c r="Z78" s="69" t="str">
        <f t="shared" si="20"/>
        <v/>
      </c>
      <c r="AA78" s="38" t="str">
        <f t="shared" si="21"/>
        <v/>
      </c>
      <c r="AB78" s="38" t="str">
        <f t="shared" si="22"/>
        <v/>
      </c>
      <c r="AC78" s="38" t="str">
        <f t="shared" si="23"/>
        <v/>
      </c>
      <c r="AD78" s="38" t="str">
        <f t="shared" si="24"/>
        <v/>
      </c>
      <c r="AE78" s="38" t="str">
        <f t="shared" si="25"/>
        <v/>
      </c>
      <c r="AF78" s="38" t="str">
        <f t="shared" si="26"/>
        <v/>
      </c>
      <c r="AG78" s="38" t="str">
        <f t="shared" si="27"/>
        <v/>
      </c>
      <c r="AH78" s="38" t="str">
        <f t="shared" si="28"/>
        <v/>
      </c>
      <c r="AI78" s="39" t="str">
        <f t="shared" si="29"/>
        <v/>
      </c>
    </row>
    <row r="79" spans="20:35" x14ac:dyDescent="0.25">
      <c r="T79" s="30"/>
      <c r="U79" s="33" t="str">
        <f t="shared" si="30"/>
        <v/>
      </c>
      <c r="V79" s="34" t="str">
        <f t="shared" si="16"/>
        <v/>
      </c>
      <c r="W79" s="35" t="str">
        <f t="shared" si="17"/>
        <v/>
      </c>
      <c r="X79" s="68" t="str">
        <f t="shared" si="18"/>
        <v/>
      </c>
      <c r="Y79" s="36" t="str">
        <f t="shared" si="19"/>
        <v/>
      </c>
      <c r="Z79" s="69" t="str">
        <f t="shared" si="20"/>
        <v/>
      </c>
      <c r="AA79" s="38" t="str">
        <f t="shared" si="21"/>
        <v/>
      </c>
      <c r="AB79" s="38" t="str">
        <f t="shared" si="22"/>
        <v/>
      </c>
      <c r="AC79" s="38" t="str">
        <f t="shared" si="23"/>
        <v/>
      </c>
      <c r="AD79" s="38" t="str">
        <f t="shared" si="24"/>
        <v/>
      </c>
      <c r="AE79" s="38" t="str">
        <f t="shared" si="25"/>
        <v/>
      </c>
      <c r="AF79" s="38" t="str">
        <f t="shared" si="26"/>
        <v/>
      </c>
      <c r="AG79" s="38" t="str">
        <f t="shared" si="27"/>
        <v/>
      </c>
      <c r="AH79" s="38" t="str">
        <f t="shared" si="28"/>
        <v/>
      </c>
      <c r="AI79" s="39" t="str">
        <f t="shared" si="29"/>
        <v/>
      </c>
    </row>
    <row r="80" spans="20:35" x14ac:dyDescent="0.25">
      <c r="T80" s="30"/>
      <c r="U80" s="33" t="str">
        <f t="shared" si="30"/>
        <v/>
      </c>
      <c r="V80" s="34" t="str">
        <f t="shared" si="16"/>
        <v/>
      </c>
      <c r="W80" s="35" t="str">
        <f t="shared" si="17"/>
        <v/>
      </c>
      <c r="X80" s="68" t="str">
        <f t="shared" si="18"/>
        <v/>
      </c>
      <c r="Y80" s="36" t="str">
        <f t="shared" si="19"/>
        <v/>
      </c>
      <c r="Z80" s="69" t="str">
        <f t="shared" si="20"/>
        <v/>
      </c>
      <c r="AA80" s="38" t="str">
        <f t="shared" si="21"/>
        <v/>
      </c>
      <c r="AB80" s="38" t="str">
        <f t="shared" si="22"/>
        <v/>
      </c>
      <c r="AC80" s="38" t="str">
        <f t="shared" si="23"/>
        <v/>
      </c>
      <c r="AD80" s="38" t="str">
        <f t="shared" si="24"/>
        <v/>
      </c>
      <c r="AE80" s="38" t="str">
        <f t="shared" si="25"/>
        <v/>
      </c>
      <c r="AF80" s="38" t="str">
        <f t="shared" si="26"/>
        <v/>
      </c>
      <c r="AG80" s="38" t="str">
        <f t="shared" si="27"/>
        <v/>
      </c>
      <c r="AH80" s="38" t="str">
        <f t="shared" si="28"/>
        <v/>
      </c>
      <c r="AI80" s="39" t="str">
        <f t="shared" si="29"/>
        <v/>
      </c>
    </row>
    <row r="81" spans="20:35" x14ac:dyDescent="0.25">
      <c r="T81" s="30"/>
      <c r="U81" s="33" t="str">
        <f t="shared" si="30"/>
        <v/>
      </c>
      <c r="V81" s="34" t="str">
        <f t="shared" si="16"/>
        <v/>
      </c>
      <c r="W81" s="35" t="str">
        <f t="shared" si="17"/>
        <v/>
      </c>
      <c r="X81" s="68" t="str">
        <f t="shared" si="18"/>
        <v/>
      </c>
      <c r="Y81" s="36" t="str">
        <f t="shared" si="19"/>
        <v/>
      </c>
      <c r="Z81" s="69" t="str">
        <f t="shared" si="20"/>
        <v/>
      </c>
      <c r="AA81" s="38" t="str">
        <f t="shared" si="21"/>
        <v/>
      </c>
      <c r="AB81" s="38" t="str">
        <f t="shared" si="22"/>
        <v/>
      </c>
      <c r="AC81" s="38" t="str">
        <f t="shared" si="23"/>
        <v/>
      </c>
      <c r="AD81" s="38" t="str">
        <f t="shared" si="24"/>
        <v/>
      </c>
      <c r="AE81" s="38" t="str">
        <f t="shared" si="25"/>
        <v/>
      </c>
      <c r="AF81" s="38" t="str">
        <f t="shared" si="26"/>
        <v/>
      </c>
      <c r="AG81" s="38" t="str">
        <f t="shared" si="27"/>
        <v/>
      </c>
      <c r="AH81" s="38" t="str">
        <f t="shared" si="28"/>
        <v/>
      </c>
      <c r="AI81" s="39" t="str">
        <f t="shared" si="29"/>
        <v/>
      </c>
    </row>
    <row r="82" spans="20:35" x14ac:dyDescent="0.25">
      <c r="T82" s="30"/>
      <c r="U82" s="33" t="str">
        <f t="shared" si="30"/>
        <v/>
      </c>
      <c r="V82" s="34" t="str">
        <f t="shared" si="16"/>
        <v/>
      </c>
      <c r="W82" s="35" t="str">
        <f t="shared" si="17"/>
        <v/>
      </c>
      <c r="X82" s="68" t="str">
        <f t="shared" si="18"/>
        <v/>
      </c>
      <c r="Y82" s="36" t="str">
        <f t="shared" si="19"/>
        <v/>
      </c>
      <c r="Z82" s="69" t="str">
        <f t="shared" si="20"/>
        <v/>
      </c>
      <c r="AA82" s="38" t="str">
        <f t="shared" si="21"/>
        <v/>
      </c>
      <c r="AB82" s="38" t="str">
        <f t="shared" si="22"/>
        <v/>
      </c>
      <c r="AC82" s="38" t="str">
        <f t="shared" si="23"/>
        <v/>
      </c>
      <c r="AD82" s="38" t="str">
        <f t="shared" si="24"/>
        <v/>
      </c>
      <c r="AE82" s="38" t="str">
        <f t="shared" si="25"/>
        <v/>
      </c>
      <c r="AF82" s="38" t="str">
        <f t="shared" si="26"/>
        <v/>
      </c>
      <c r="AG82" s="38" t="str">
        <f t="shared" si="27"/>
        <v/>
      </c>
      <c r="AH82" s="38" t="str">
        <f t="shared" si="28"/>
        <v/>
      </c>
      <c r="AI82" s="39" t="str">
        <f t="shared" si="29"/>
        <v/>
      </c>
    </row>
    <row r="83" spans="20:35" x14ac:dyDescent="0.25">
      <c r="T83" s="30"/>
      <c r="U83" s="33" t="str">
        <f t="shared" si="30"/>
        <v/>
      </c>
      <c r="V83" s="34" t="str">
        <f t="shared" si="16"/>
        <v/>
      </c>
      <c r="W83" s="35" t="str">
        <f t="shared" si="17"/>
        <v/>
      </c>
      <c r="X83" s="68" t="str">
        <f t="shared" si="18"/>
        <v/>
      </c>
      <c r="Y83" s="36" t="str">
        <f t="shared" si="19"/>
        <v/>
      </c>
      <c r="Z83" s="69" t="str">
        <f t="shared" si="20"/>
        <v/>
      </c>
      <c r="AA83" s="38" t="str">
        <f t="shared" si="21"/>
        <v/>
      </c>
      <c r="AB83" s="38" t="str">
        <f t="shared" si="22"/>
        <v/>
      </c>
      <c r="AC83" s="38" t="str">
        <f t="shared" si="23"/>
        <v/>
      </c>
      <c r="AD83" s="38" t="str">
        <f t="shared" si="24"/>
        <v/>
      </c>
      <c r="AE83" s="38" t="str">
        <f t="shared" si="25"/>
        <v/>
      </c>
      <c r="AF83" s="38" t="str">
        <f t="shared" si="26"/>
        <v/>
      </c>
      <c r="AG83" s="38" t="str">
        <f t="shared" si="27"/>
        <v/>
      </c>
      <c r="AH83" s="38" t="str">
        <f t="shared" si="28"/>
        <v/>
      </c>
      <c r="AI83" s="39" t="str">
        <f t="shared" si="29"/>
        <v/>
      </c>
    </row>
    <row r="84" spans="20:35" x14ac:dyDescent="0.25">
      <c r="T84" s="30"/>
      <c r="U84" s="33" t="str">
        <f t="shared" si="30"/>
        <v/>
      </c>
      <c r="V84" s="34" t="str">
        <f t="shared" si="16"/>
        <v/>
      </c>
      <c r="W84" s="35" t="str">
        <f t="shared" si="17"/>
        <v/>
      </c>
      <c r="X84" s="68" t="str">
        <f t="shared" si="18"/>
        <v/>
      </c>
      <c r="Y84" s="36" t="str">
        <f t="shared" si="19"/>
        <v/>
      </c>
      <c r="Z84" s="69" t="str">
        <f t="shared" si="20"/>
        <v/>
      </c>
      <c r="AA84" s="38" t="str">
        <f t="shared" si="21"/>
        <v/>
      </c>
      <c r="AB84" s="38" t="str">
        <f t="shared" si="22"/>
        <v/>
      </c>
      <c r="AC84" s="38" t="str">
        <f t="shared" si="23"/>
        <v/>
      </c>
      <c r="AD84" s="38" t="str">
        <f t="shared" si="24"/>
        <v/>
      </c>
      <c r="AE84" s="38" t="str">
        <f t="shared" si="25"/>
        <v/>
      </c>
      <c r="AF84" s="38" t="str">
        <f t="shared" si="26"/>
        <v/>
      </c>
      <c r="AG84" s="38" t="str">
        <f t="shared" si="27"/>
        <v/>
      </c>
      <c r="AH84" s="38" t="str">
        <f t="shared" si="28"/>
        <v/>
      </c>
      <c r="AI84" s="39" t="str">
        <f t="shared" si="29"/>
        <v/>
      </c>
    </row>
    <row r="85" spans="20:35" x14ac:dyDescent="0.25">
      <c r="T85" s="30"/>
      <c r="U85" s="33" t="str">
        <f t="shared" si="30"/>
        <v/>
      </c>
      <c r="V85" s="34" t="str">
        <f t="shared" si="16"/>
        <v/>
      </c>
      <c r="W85" s="35" t="str">
        <f t="shared" si="17"/>
        <v/>
      </c>
      <c r="X85" s="68" t="str">
        <f t="shared" si="18"/>
        <v/>
      </c>
      <c r="Y85" s="36" t="str">
        <f t="shared" si="19"/>
        <v/>
      </c>
      <c r="Z85" s="69" t="str">
        <f t="shared" si="20"/>
        <v/>
      </c>
      <c r="AA85" s="38" t="str">
        <f t="shared" si="21"/>
        <v/>
      </c>
      <c r="AB85" s="38" t="str">
        <f t="shared" si="22"/>
        <v/>
      </c>
      <c r="AC85" s="38" t="str">
        <f t="shared" si="23"/>
        <v/>
      </c>
      <c r="AD85" s="38" t="str">
        <f t="shared" si="24"/>
        <v/>
      </c>
      <c r="AE85" s="38" t="str">
        <f t="shared" si="25"/>
        <v/>
      </c>
      <c r="AF85" s="38" t="str">
        <f t="shared" si="26"/>
        <v/>
      </c>
      <c r="AG85" s="38" t="str">
        <f t="shared" si="27"/>
        <v/>
      </c>
      <c r="AH85" s="38" t="str">
        <f t="shared" si="28"/>
        <v/>
      </c>
      <c r="AI85" s="39" t="str">
        <f t="shared" si="29"/>
        <v/>
      </c>
    </row>
    <row r="86" spans="20:35" x14ac:dyDescent="0.25">
      <c r="T86" s="30"/>
      <c r="U86" s="33" t="str">
        <f t="shared" si="30"/>
        <v/>
      </c>
      <c r="V86" s="34" t="str">
        <f t="shared" si="16"/>
        <v/>
      </c>
      <c r="W86" s="35" t="str">
        <f t="shared" si="17"/>
        <v/>
      </c>
      <c r="X86" s="68" t="str">
        <f t="shared" si="18"/>
        <v/>
      </c>
      <c r="Y86" s="36" t="str">
        <f t="shared" si="19"/>
        <v/>
      </c>
      <c r="Z86" s="69" t="str">
        <f t="shared" si="20"/>
        <v/>
      </c>
      <c r="AA86" s="38" t="str">
        <f t="shared" si="21"/>
        <v/>
      </c>
      <c r="AB86" s="38" t="str">
        <f t="shared" si="22"/>
        <v/>
      </c>
      <c r="AC86" s="38" t="str">
        <f t="shared" si="23"/>
        <v/>
      </c>
      <c r="AD86" s="38" t="str">
        <f t="shared" si="24"/>
        <v/>
      </c>
      <c r="AE86" s="38" t="str">
        <f t="shared" si="25"/>
        <v/>
      </c>
      <c r="AF86" s="38" t="str">
        <f t="shared" si="26"/>
        <v/>
      </c>
      <c r="AG86" s="38" t="str">
        <f t="shared" si="27"/>
        <v/>
      </c>
      <c r="AH86" s="38" t="str">
        <f t="shared" si="28"/>
        <v/>
      </c>
      <c r="AI86" s="39" t="str">
        <f t="shared" si="29"/>
        <v/>
      </c>
    </row>
    <row r="87" spans="20:35" x14ac:dyDescent="0.25">
      <c r="T87" s="30"/>
      <c r="U87" s="33" t="str">
        <f t="shared" si="30"/>
        <v/>
      </c>
      <c r="V87" s="34" t="str">
        <f t="shared" si="16"/>
        <v/>
      </c>
      <c r="W87" s="35" t="str">
        <f t="shared" si="17"/>
        <v/>
      </c>
      <c r="X87" s="68" t="str">
        <f t="shared" si="18"/>
        <v/>
      </c>
      <c r="Y87" s="36" t="str">
        <f t="shared" si="19"/>
        <v/>
      </c>
      <c r="Z87" s="69" t="str">
        <f t="shared" si="20"/>
        <v/>
      </c>
      <c r="AA87" s="38" t="str">
        <f t="shared" si="21"/>
        <v/>
      </c>
      <c r="AB87" s="38" t="str">
        <f t="shared" si="22"/>
        <v/>
      </c>
      <c r="AC87" s="38" t="str">
        <f t="shared" si="23"/>
        <v/>
      </c>
      <c r="AD87" s="38" t="str">
        <f t="shared" si="24"/>
        <v/>
      </c>
      <c r="AE87" s="38" t="str">
        <f t="shared" si="25"/>
        <v/>
      </c>
      <c r="AF87" s="38" t="str">
        <f t="shared" si="26"/>
        <v/>
      </c>
      <c r="AG87" s="38" t="str">
        <f t="shared" si="27"/>
        <v/>
      </c>
      <c r="AH87" s="38" t="str">
        <f t="shared" si="28"/>
        <v/>
      </c>
      <c r="AI87" s="39" t="str">
        <f t="shared" si="29"/>
        <v/>
      </c>
    </row>
    <row r="88" spans="20:35" x14ac:dyDescent="0.25">
      <c r="T88" s="30"/>
      <c r="U88" s="33" t="str">
        <f t="shared" si="30"/>
        <v/>
      </c>
      <c r="V88" s="34" t="str">
        <f t="shared" si="16"/>
        <v/>
      </c>
      <c r="W88" s="35" t="str">
        <f t="shared" si="17"/>
        <v/>
      </c>
      <c r="X88" s="68" t="str">
        <f t="shared" si="18"/>
        <v/>
      </c>
      <c r="Y88" s="36" t="str">
        <f t="shared" si="19"/>
        <v/>
      </c>
      <c r="Z88" s="69" t="str">
        <f t="shared" si="20"/>
        <v/>
      </c>
      <c r="AA88" s="38" t="str">
        <f t="shared" si="21"/>
        <v/>
      </c>
      <c r="AB88" s="38" t="str">
        <f t="shared" si="22"/>
        <v/>
      </c>
      <c r="AC88" s="38" t="str">
        <f t="shared" si="23"/>
        <v/>
      </c>
      <c r="AD88" s="38" t="str">
        <f t="shared" si="24"/>
        <v/>
      </c>
      <c r="AE88" s="38" t="str">
        <f t="shared" si="25"/>
        <v/>
      </c>
      <c r="AF88" s="38" t="str">
        <f t="shared" si="26"/>
        <v/>
      </c>
      <c r="AG88" s="38" t="str">
        <f t="shared" si="27"/>
        <v/>
      </c>
      <c r="AH88" s="38" t="str">
        <f t="shared" si="28"/>
        <v/>
      </c>
      <c r="AI88" s="39" t="str">
        <f t="shared" si="29"/>
        <v/>
      </c>
    </row>
    <row r="89" spans="20:35" x14ac:dyDescent="0.25">
      <c r="T89" s="30"/>
      <c r="U89" s="33" t="str">
        <f t="shared" si="30"/>
        <v/>
      </c>
      <c r="V89" s="34" t="str">
        <f t="shared" si="16"/>
        <v/>
      </c>
      <c r="W89" s="35" t="str">
        <f t="shared" si="17"/>
        <v/>
      </c>
      <c r="X89" s="68" t="str">
        <f t="shared" si="18"/>
        <v/>
      </c>
      <c r="Y89" s="36" t="str">
        <f t="shared" si="19"/>
        <v/>
      </c>
      <c r="Z89" s="69" t="str">
        <f t="shared" si="20"/>
        <v/>
      </c>
      <c r="AA89" s="38" t="str">
        <f t="shared" si="21"/>
        <v/>
      </c>
      <c r="AB89" s="38" t="str">
        <f t="shared" si="22"/>
        <v/>
      </c>
      <c r="AC89" s="38" t="str">
        <f t="shared" si="23"/>
        <v/>
      </c>
      <c r="AD89" s="38" t="str">
        <f t="shared" si="24"/>
        <v/>
      </c>
      <c r="AE89" s="38" t="str">
        <f t="shared" si="25"/>
        <v/>
      </c>
      <c r="AF89" s="38" t="str">
        <f t="shared" si="26"/>
        <v/>
      </c>
      <c r="AG89" s="38" t="str">
        <f t="shared" si="27"/>
        <v/>
      </c>
      <c r="AH89" s="38" t="str">
        <f t="shared" si="28"/>
        <v/>
      </c>
      <c r="AI89" s="39" t="str">
        <f t="shared" si="29"/>
        <v/>
      </c>
    </row>
    <row r="90" spans="20:35" x14ac:dyDescent="0.25">
      <c r="T90" s="30"/>
      <c r="U90" s="33" t="str">
        <f t="shared" si="30"/>
        <v/>
      </c>
      <c r="V90" s="34" t="str">
        <f t="shared" si="16"/>
        <v/>
      </c>
      <c r="W90" s="35" t="str">
        <f t="shared" si="17"/>
        <v/>
      </c>
      <c r="X90" s="68" t="str">
        <f t="shared" si="18"/>
        <v/>
      </c>
      <c r="Y90" s="36" t="str">
        <f t="shared" si="19"/>
        <v/>
      </c>
      <c r="Z90" s="69" t="str">
        <f t="shared" si="20"/>
        <v/>
      </c>
      <c r="AA90" s="38" t="str">
        <f t="shared" si="21"/>
        <v/>
      </c>
      <c r="AB90" s="38" t="str">
        <f t="shared" si="22"/>
        <v/>
      </c>
      <c r="AC90" s="38" t="str">
        <f t="shared" si="23"/>
        <v/>
      </c>
      <c r="AD90" s="38" t="str">
        <f t="shared" si="24"/>
        <v/>
      </c>
      <c r="AE90" s="38" t="str">
        <f t="shared" si="25"/>
        <v/>
      </c>
      <c r="AF90" s="38" t="str">
        <f t="shared" si="26"/>
        <v/>
      </c>
      <c r="AG90" s="38" t="str">
        <f t="shared" si="27"/>
        <v/>
      </c>
      <c r="AH90" s="38" t="str">
        <f t="shared" si="28"/>
        <v/>
      </c>
      <c r="AI90" s="39" t="str">
        <f t="shared" si="29"/>
        <v/>
      </c>
    </row>
    <row r="91" spans="20:35" x14ac:dyDescent="0.25">
      <c r="T91" s="30"/>
      <c r="U91" s="33" t="str">
        <f t="shared" si="30"/>
        <v/>
      </c>
      <c r="V91" s="34" t="str">
        <f t="shared" si="16"/>
        <v/>
      </c>
      <c r="W91" s="35" t="str">
        <f t="shared" si="17"/>
        <v/>
      </c>
      <c r="X91" s="68" t="str">
        <f t="shared" si="18"/>
        <v/>
      </c>
      <c r="Y91" s="36" t="str">
        <f t="shared" si="19"/>
        <v/>
      </c>
      <c r="Z91" s="69" t="str">
        <f t="shared" si="20"/>
        <v/>
      </c>
      <c r="AA91" s="38" t="str">
        <f t="shared" si="21"/>
        <v/>
      </c>
      <c r="AB91" s="38" t="str">
        <f t="shared" si="22"/>
        <v/>
      </c>
      <c r="AC91" s="38" t="str">
        <f t="shared" si="23"/>
        <v/>
      </c>
      <c r="AD91" s="38" t="str">
        <f t="shared" si="24"/>
        <v/>
      </c>
      <c r="AE91" s="38" t="str">
        <f t="shared" si="25"/>
        <v/>
      </c>
      <c r="AF91" s="38" t="str">
        <f t="shared" si="26"/>
        <v/>
      </c>
      <c r="AG91" s="38" t="str">
        <f t="shared" si="27"/>
        <v/>
      </c>
      <c r="AH91" s="38" t="str">
        <f t="shared" si="28"/>
        <v/>
      </c>
      <c r="AI91" s="39" t="str">
        <f t="shared" si="29"/>
        <v/>
      </c>
    </row>
    <row r="92" spans="20:35" x14ac:dyDescent="0.25">
      <c r="T92" s="30"/>
      <c r="U92" s="33" t="str">
        <f t="shared" si="30"/>
        <v/>
      </c>
      <c r="V92" s="34" t="str">
        <f t="shared" si="16"/>
        <v/>
      </c>
      <c r="W92" s="35" t="str">
        <f t="shared" si="17"/>
        <v/>
      </c>
      <c r="X92" s="68" t="str">
        <f t="shared" si="18"/>
        <v/>
      </c>
      <c r="Y92" s="36" t="str">
        <f t="shared" si="19"/>
        <v/>
      </c>
      <c r="Z92" s="69" t="str">
        <f t="shared" si="20"/>
        <v/>
      </c>
      <c r="AA92" s="38" t="str">
        <f t="shared" si="21"/>
        <v/>
      </c>
      <c r="AB92" s="38" t="str">
        <f t="shared" si="22"/>
        <v/>
      </c>
      <c r="AC92" s="38" t="str">
        <f t="shared" si="23"/>
        <v/>
      </c>
      <c r="AD92" s="38" t="str">
        <f t="shared" si="24"/>
        <v/>
      </c>
      <c r="AE92" s="38" t="str">
        <f t="shared" si="25"/>
        <v/>
      </c>
      <c r="AF92" s="38" t="str">
        <f t="shared" si="26"/>
        <v/>
      </c>
      <c r="AG92" s="38" t="str">
        <f t="shared" si="27"/>
        <v/>
      </c>
      <c r="AH92" s="38" t="str">
        <f t="shared" si="28"/>
        <v/>
      </c>
      <c r="AI92" s="39" t="str">
        <f t="shared" si="29"/>
        <v/>
      </c>
    </row>
    <row r="93" spans="20:35" x14ac:dyDescent="0.25">
      <c r="T93" s="30"/>
      <c r="U93" s="33" t="str">
        <f t="shared" si="30"/>
        <v/>
      </c>
      <c r="V93" s="34" t="str">
        <f t="shared" si="16"/>
        <v/>
      </c>
      <c r="W93" s="35" t="str">
        <f t="shared" si="17"/>
        <v/>
      </c>
      <c r="X93" s="68" t="str">
        <f t="shared" si="18"/>
        <v/>
      </c>
      <c r="Y93" s="36" t="str">
        <f t="shared" si="19"/>
        <v/>
      </c>
      <c r="Z93" s="69" t="str">
        <f t="shared" si="20"/>
        <v/>
      </c>
      <c r="AA93" s="38" t="str">
        <f t="shared" si="21"/>
        <v/>
      </c>
      <c r="AB93" s="38" t="str">
        <f t="shared" si="22"/>
        <v/>
      </c>
      <c r="AC93" s="38" t="str">
        <f t="shared" si="23"/>
        <v/>
      </c>
      <c r="AD93" s="38" t="str">
        <f t="shared" si="24"/>
        <v/>
      </c>
      <c r="AE93" s="38" t="str">
        <f t="shared" si="25"/>
        <v/>
      </c>
      <c r="AF93" s="38" t="str">
        <f t="shared" si="26"/>
        <v/>
      </c>
      <c r="AG93" s="38" t="str">
        <f t="shared" si="27"/>
        <v/>
      </c>
      <c r="AH93" s="38" t="str">
        <f t="shared" si="28"/>
        <v/>
      </c>
      <c r="AI93" s="39" t="str">
        <f t="shared" si="29"/>
        <v/>
      </c>
    </row>
    <row r="94" spans="20:35" x14ac:dyDescent="0.25">
      <c r="T94" s="30"/>
      <c r="U94" s="33" t="str">
        <f t="shared" si="30"/>
        <v/>
      </c>
      <c r="V94" s="34" t="str">
        <f t="shared" si="16"/>
        <v/>
      </c>
      <c r="W94" s="35" t="str">
        <f t="shared" si="17"/>
        <v/>
      </c>
      <c r="X94" s="68" t="str">
        <f t="shared" si="18"/>
        <v/>
      </c>
      <c r="Y94" s="36" t="str">
        <f t="shared" si="19"/>
        <v/>
      </c>
      <c r="Z94" s="69" t="str">
        <f t="shared" si="20"/>
        <v/>
      </c>
      <c r="AA94" s="38" t="str">
        <f t="shared" si="21"/>
        <v/>
      </c>
      <c r="AB94" s="38" t="str">
        <f t="shared" si="22"/>
        <v/>
      </c>
      <c r="AC94" s="38" t="str">
        <f t="shared" si="23"/>
        <v/>
      </c>
      <c r="AD94" s="38" t="str">
        <f t="shared" si="24"/>
        <v/>
      </c>
      <c r="AE94" s="38" t="str">
        <f t="shared" si="25"/>
        <v/>
      </c>
      <c r="AF94" s="38" t="str">
        <f t="shared" si="26"/>
        <v/>
      </c>
      <c r="AG94" s="38" t="str">
        <f t="shared" si="27"/>
        <v/>
      </c>
      <c r="AH94" s="38" t="str">
        <f t="shared" si="28"/>
        <v/>
      </c>
      <c r="AI94" s="39" t="str">
        <f t="shared" si="29"/>
        <v/>
      </c>
    </row>
    <row r="95" spans="20:35" x14ac:dyDescent="0.25">
      <c r="T95" s="30"/>
      <c r="U95" s="33" t="str">
        <f t="shared" si="30"/>
        <v/>
      </c>
      <c r="V95" s="34" t="str">
        <f t="shared" si="16"/>
        <v/>
      </c>
      <c r="W95" s="35" t="str">
        <f t="shared" si="17"/>
        <v/>
      </c>
      <c r="X95" s="68" t="str">
        <f t="shared" si="18"/>
        <v/>
      </c>
      <c r="Y95" s="36" t="str">
        <f t="shared" si="19"/>
        <v/>
      </c>
      <c r="Z95" s="69" t="str">
        <f t="shared" si="20"/>
        <v/>
      </c>
      <c r="AA95" s="38" t="str">
        <f t="shared" si="21"/>
        <v/>
      </c>
      <c r="AB95" s="38" t="str">
        <f t="shared" si="22"/>
        <v/>
      </c>
      <c r="AC95" s="38" t="str">
        <f t="shared" si="23"/>
        <v/>
      </c>
      <c r="AD95" s="38" t="str">
        <f t="shared" si="24"/>
        <v/>
      </c>
      <c r="AE95" s="38" t="str">
        <f t="shared" si="25"/>
        <v/>
      </c>
      <c r="AF95" s="38" t="str">
        <f t="shared" si="26"/>
        <v/>
      </c>
      <c r="AG95" s="38" t="str">
        <f t="shared" si="27"/>
        <v/>
      </c>
      <c r="AH95" s="38" t="str">
        <f t="shared" si="28"/>
        <v/>
      </c>
      <c r="AI95" s="39" t="str">
        <f t="shared" si="29"/>
        <v/>
      </c>
    </row>
    <row r="96" spans="20:35" x14ac:dyDescent="0.25">
      <c r="T96" s="30"/>
      <c r="U96" s="33" t="str">
        <f t="shared" si="30"/>
        <v/>
      </c>
      <c r="V96" s="34" t="str">
        <f t="shared" si="16"/>
        <v/>
      </c>
      <c r="W96" s="35" t="str">
        <f t="shared" si="17"/>
        <v/>
      </c>
      <c r="X96" s="68" t="str">
        <f t="shared" si="18"/>
        <v/>
      </c>
      <c r="Y96" s="36" t="str">
        <f t="shared" si="19"/>
        <v/>
      </c>
      <c r="Z96" s="69" t="str">
        <f t="shared" si="20"/>
        <v/>
      </c>
      <c r="AA96" s="38" t="str">
        <f t="shared" si="21"/>
        <v/>
      </c>
      <c r="AB96" s="38" t="str">
        <f t="shared" si="22"/>
        <v/>
      </c>
      <c r="AC96" s="38" t="str">
        <f t="shared" si="23"/>
        <v/>
      </c>
      <c r="AD96" s="38" t="str">
        <f t="shared" si="24"/>
        <v/>
      </c>
      <c r="AE96" s="38" t="str">
        <f t="shared" si="25"/>
        <v/>
      </c>
      <c r="AF96" s="38" t="str">
        <f t="shared" si="26"/>
        <v/>
      </c>
      <c r="AG96" s="38" t="str">
        <f t="shared" si="27"/>
        <v/>
      </c>
      <c r="AH96" s="38" t="str">
        <f t="shared" si="28"/>
        <v/>
      </c>
      <c r="AI96" s="39" t="str">
        <f t="shared" si="29"/>
        <v/>
      </c>
    </row>
    <row r="97" spans="20:35" x14ac:dyDescent="0.25">
      <c r="T97" s="30"/>
      <c r="U97" s="33" t="str">
        <f t="shared" si="30"/>
        <v/>
      </c>
      <c r="V97" s="34" t="str">
        <f t="shared" si="16"/>
        <v/>
      </c>
      <c r="W97" s="35" t="str">
        <f t="shared" si="17"/>
        <v/>
      </c>
      <c r="X97" s="68" t="str">
        <f t="shared" si="18"/>
        <v/>
      </c>
      <c r="Y97" s="36" t="str">
        <f t="shared" si="19"/>
        <v/>
      </c>
      <c r="Z97" s="69" t="str">
        <f t="shared" si="20"/>
        <v/>
      </c>
      <c r="AA97" s="38" t="str">
        <f t="shared" si="21"/>
        <v/>
      </c>
      <c r="AB97" s="38" t="str">
        <f t="shared" si="22"/>
        <v/>
      </c>
      <c r="AC97" s="38" t="str">
        <f t="shared" si="23"/>
        <v/>
      </c>
      <c r="AD97" s="38" t="str">
        <f t="shared" si="24"/>
        <v/>
      </c>
      <c r="AE97" s="38" t="str">
        <f t="shared" si="25"/>
        <v/>
      </c>
      <c r="AF97" s="38" t="str">
        <f t="shared" si="26"/>
        <v/>
      </c>
      <c r="AG97" s="38" t="str">
        <f t="shared" si="27"/>
        <v/>
      </c>
      <c r="AH97" s="38" t="str">
        <f t="shared" si="28"/>
        <v/>
      </c>
      <c r="AI97" s="39" t="str">
        <f t="shared" si="29"/>
        <v/>
      </c>
    </row>
    <row r="98" spans="20:35" x14ac:dyDescent="0.25">
      <c r="T98" s="30"/>
      <c r="U98" s="33" t="str">
        <f t="shared" si="30"/>
        <v/>
      </c>
      <c r="V98" s="34" t="str">
        <f t="shared" si="16"/>
        <v/>
      </c>
      <c r="W98" s="35" t="str">
        <f t="shared" si="17"/>
        <v/>
      </c>
      <c r="X98" s="68" t="str">
        <f t="shared" si="18"/>
        <v/>
      </c>
      <c r="Y98" s="36" t="str">
        <f t="shared" si="19"/>
        <v/>
      </c>
      <c r="Z98" s="69" t="str">
        <f t="shared" si="20"/>
        <v/>
      </c>
      <c r="AA98" s="38" t="str">
        <f t="shared" si="21"/>
        <v/>
      </c>
      <c r="AB98" s="38" t="str">
        <f t="shared" si="22"/>
        <v/>
      </c>
      <c r="AC98" s="38" t="str">
        <f t="shared" si="23"/>
        <v/>
      </c>
      <c r="AD98" s="38" t="str">
        <f t="shared" si="24"/>
        <v/>
      </c>
      <c r="AE98" s="38" t="str">
        <f t="shared" si="25"/>
        <v/>
      </c>
      <c r="AF98" s="38" t="str">
        <f t="shared" si="26"/>
        <v/>
      </c>
      <c r="AG98" s="38" t="str">
        <f t="shared" si="27"/>
        <v/>
      </c>
      <c r="AH98" s="38" t="str">
        <f t="shared" si="28"/>
        <v/>
      </c>
      <c r="AI98" s="39" t="str">
        <f t="shared" si="29"/>
        <v/>
      </c>
    </row>
    <row r="99" spans="20:35" x14ac:dyDescent="0.25">
      <c r="T99" s="30"/>
      <c r="U99" s="33" t="str">
        <f t="shared" si="30"/>
        <v/>
      </c>
      <c r="V99" s="34" t="str">
        <f t="shared" si="16"/>
        <v/>
      </c>
      <c r="W99" s="35" t="str">
        <f t="shared" si="17"/>
        <v/>
      </c>
      <c r="X99" s="68" t="str">
        <f t="shared" si="18"/>
        <v/>
      </c>
      <c r="Y99" s="36" t="str">
        <f t="shared" si="19"/>
        <v/>
      </c>
      <c r="Z99" s="69" t="str">
        <f t="shared" si="20"/>
        <v/>
      </c>
      <c r="AA99" s="38" t="str">
        <f t="shared" si="21"/>
        <v/>
      </c>
      <c r="AB99" s="38" t="str">
        <f t="shared" si="22"/>
        <v/>
      </c>
      <c r="AC99" s="38" t="str">
        <f t="shared" si="23"/>
        <v/>
      </c>
      <c r="AD99" s="38" t="str">
        <f t="shared" si="24"/>
        <v/>
      </c>
      <c r="AE99" s="38" t="str">
        <f t="shared" si="25"/>
        <v/>
      </c>
      <c r="AF99" s="38" t="str">
        <f t="shared" si="26"/>
        <v/>
      </c>
      <c r="AG99" s="38" t="str">
        <f t="shared" si="27"/>
        <v/>
      </c>
      <c r="AH99" s="38" t="str">
        <f t="shared" si="28"/>
        <v/>
      </c>
      <c r="AI99" s="39" t="str">
        <f t="shared" si="29"/>
        <v/>
      </c>
    </row>
    <row r="100" spans="20:35" x14ac:dyDescent="0.25">
      <c r="T100" s="30"/>
      <c r="U100" s="33" t="str">
        <f t="shared" si="30"/>
        <v/>
      </c>
      <c r="V100" s="34" t="str">
        <f t="shared" si="16"/>
        <v/>
      </c>
      <c r="W100" s="35" t="str">
        <f t="shared" si="17"/>
        <v/>
      </c>
      <c r="X100" s="68" t="str">
        <f t="shared" si="18"/>
        <v/>
      </c>
      <c r="Y100" s="36" t="str">
        <f t="shared" si="19"/>
        <v/>
      </c>
      <c r="Z100" s="69" t="str">
        <f t="shared" si="20"/>
        <v/>
      </c>
      <c r="AA100" s="38" t="str">
        <f t="shared" si="21"/>
        <v/>
      </c>
      <c r="AB100" s="38" t="str">
        <f t="shared" si="22"/>
        <v/>
      </c>
      <c r="AC100" s="38" t="str">
        <f t="shared" si="23"/>
        <v/>
      </c>
      <c r="AD100" s="38" t="str">
        <f t="shared" si="24"/>
        <v/>
      </c>
      <c r="AE100" s="38" t="str">
        <f t="shared" si="25"/>
        <v/>
      </c>
      <c r="AF100" s="38" t="str">
        <f t="shared" si="26"/>
        <v/>
      </c>
      <c r="AG100" s="38" t="str">
        <f t="shared" si="27"/>
        <v/>
      </c>
      <c r="AH100" s="38" t="str">
        <f t="shared" si="28"/>
        <v/>
      </c>
      <c r="AI100" s="39" t="str">
        <f t="shared" si="29"/>
        <v/>
      </c>
    </row>
    <row r="101" spans="20:35" x14ac:dyDescent="0.25">
      <c r="T101" s="30"/>
      <c r="U101" s="33" t="str">
        <f t="shared" si="30"/>
        <v/>
      </c>
      <c r="V101" s="34" t="str">
        <f t="shared" si="16"/>
        <v/>
      </c>
      <c r="W101" s="35" t="str">
        <f t="shared" si="17"/>
        <v/>
      </c>
      <c r="X101" s="68" t="str">
        <f t="shared" si="18"/>
        <v/>
      </c>
      <c r="Y101" s="36" t="str">
        <f t="shared" si="19"/>
        <v/>
      </c>
      <c r="Z101" s="69" t="str">
        <f t="shared" si="20"/>
        <v/>
      </c>
      <c r="AA101" s="38" t="str">
        <f t="shared" si="21"/>
        <v/>
      </c>
      <c r="AB101" s="38" t="str">
        <f t="shared" si="22"/>
        <v/>
      </c>
      <c r="AC101" s="38" t="str">
        <f t="shared" si="23"/>
        <v/>
      </c>
      <c r="AD101" s="38" t="str">
        <f t="shared" si="24"/>
        <v/>
      </c>
      <c r="AE101" s="38" t="str">
        <f t="shared" si="25"/>
        <v/>
      </c>
      <c r="AF101" s="38" t="str">
        <f t="shared" si="26"/>
        <v/>
      </c>
      <c r="AG101" s="38" t="str">
        <f t="shared" si="27"/>
        <v/>
      </c>
      <c r="AH101" s="38" t="str">
        <f t="shared" si="28"/>
        <v/>
      </c>
      <c r="AI101" s="39" t="str">
        <f t="shared" si="29"/>
        <v/>
      </c>
    </row>
    <row r="102" spans="20:35" x14ac:dyDescent="0.25">
      <c r="T102" s="30"/>
      <c r="U102" s="33" t="str">
        <f t="shared" si="30"/>
        <v/>
      </c>
      <c r="V102" s="34" t="str">
        <f t="shared" si="16"/>
        <v/>
      </c>
      <c r="W102" s="35" t="str">
        <f t="shared" si="17"/>
        <v/>
      </c>
      <c r="X102" s="68" t="str">
        <f t="shared" si="18"/>
        <v/>
      </c>
      <c r="Y102" s="36" t="str">
        <f t="shared" si="19"/>
        <v/>
      </c>
      <c r="Z102" s="69" t="str">
        <f t="shared" si="20"/>
        <v/>
      </c>
      <c r="AA102" s="38" t="str">
        <f t="shared" si="21"/>
        <v/>
      </c>
      <c r="AB102" s="38" t="str">
        <f t="shared" si="22"/>
        <v/>
      </c>
      <c r="AC102" s="38" t="str">
        <f t="shared" si="23"/>
        <v/>
      </c>
      <c r="AD102" s="38" t="str">
        <f t="shared" si="24"/>
        <v/>
      </c>
      <c r="AE102" s="38" t="str">
        <f t="shared" si="25"/>
        <v/>
      </c>
      <c r="AF102" s="38" t="str">
        <f t="shared" si="26"/>
        <v/>
      </c>
      <c r="AG102" s="38" t="str">
        <f t="shared" si="27"/>
        <v/>
      </c>
      <c r="AH102" s="38" t="str">
        <f t="shared" si="28"/>
        <v/>
      </c>
      <c r="AI102" s="39" t="str">
        <f t="shared" si="29"/>
        <v/>
      </c>
    </row>
    <row r="103" spans="20:35" x14ac:dyDescent="0.25">
      <c r="T103" s="30"/>
      <c r="U103" s="33" t="str">
        <f t="shared" si="30"/>
        <v/>
      </c>
      <c r="V103" s="34" t="str">
        <f t="shared" si="16"/>
        <v/>
      </c>
      <c r="W103" s="35" t="str">
        <f t="shared" si="17"/>
        <v/>
      </c>
      <c r="X103" s="68" t="str">
        <f t="shared" si="18"/>
        <v/>
      </c>
      <c r="Y103" s="36" t="str">
        <f t="shared" si="19"/>
        <v/>
      </c>
      <c r="Z103" s="69" t="str">
        <f t="shared" si="20"/>
        <v/>
      </c>
      <c r="AA103" s="38" t="str">
        <f t="shared" si="21"/>
        <v/>
      </c>
      <c r="AB103" s="38" t="str">
        <f t="shared" si="22"/>
        <v/>
      </c>
      <c r="AC103" s="38" t="str">
        <f t="shared" si="23"/>
        <v/>
      </c>
      <c r="AD103" s="38" t="str">
        <f t="shared" si="24"/>
        <v/>
      </c>
      <c r="AE103" s="38" t="str">
        <f t="shared" si="25"/>
        <v/>
      </c>
      <c r="AF103" s="38" t="str">
        <f t="shared" si="26"/>
        <v/>
      </c>
      <c r="AG103" s="38" t="str">
        <f t="shared" si="27"/>
        <v/>
      </c>
      <c r="AH103" s="38" t="str">
        <f t="shared" si="28"/>
        <v/>
      </c>
      <c r="AI103" s="39" t="str">
        <f t="shared" si="29"/>
        <v/>
      </c>
    </row>
    <row r="104" spans="20:35" x14ac:dyDescent="0.25">
      <c r="T104" s="30"/>
      <c r="U104" s="33" t="str">
        <f t="shared" si="30"/>
        <v/>
      </c>
      <c r="V104" s="34" t="str">
        <f t="shared" si="16"/>
        <v/>
      </c>
      <c r="W104" s="35" t="str">
        <f t="shared" si="17"/>
        <v/>
      </c>
      <c r="X104" s="68" t="str">
        <f t="shared" si="18"/>
        <v/>
      </c>
      <c r="Y104" s="36" t="str">
        <f t="shared" si="19"/>
        <v/>
      </c>
      <c r="Z104" s="69" t="str">
        <f t="shared" si="20"/>
        <v/>
      </c>
      <c r="AA104" s="38" t="str">
        <f t="shared" si="21"/>
        <v/>
      </c>
      <c r="AB104" s="38" t="str">
        <f t="shared" si="22"/>
        <v/>
      </c>
      <c r="AC104" s="38" t="str">
        <f t="shared" si="23"/>
        <v/>
      </c>
      <c r="AD104" s="38" t="str">
        <f t="shared" si="24"/>
        <v/>
      </c>
      <c r="AE104" s="38" t="str">
        <f t="shared" si="25"/>
        <v/>
      </c>
      <c r="AF104" s="38" t="str">
        <f t="shared" si="26"/>
        <v/>
      </c>
      <c r="AG104" s="38" t="str">
        <f t="shared" si="27"/>
        <v/>
      </c>
      <c r="AH104" s="38" t="str">
        <f t="shared" si="28"/>
        <v/>
      </c>
      <c r="AI104" s="39" t="str">
        <f t="shared" si="29"/>
        <v/>
      </c>
    </row>
    <row r="105" spans="20:35" x14ac:dyDescent="0.25">
      <c r="T105" s="30"/>
      <c r="U105" s="33" t="str">
        <f t="shared" si="30"/>
        <v/>
      </c>
      <c r="V105" s="34" t="str">
        <f t="shared" si="16"/>
        <v/>
      </c>
      <c r="W105" s="35" t="str">
        <f t="shared" si="17"/>
        <v/>
      </c>
      <c r="X105" s="68" t="str">
        <f t="shared" si="18"/>
        <v/>
      </c>
      <c r="Y105" s="36" t="str">
        <f t="shared" si="19"/>
        <v/>
      </c>
      <c r="Z105" s="69" t="str">
        <f t="shared" si="20"/>
        <v/>
      </c>
      <c r="AA105" s="38" t="str">
        <f t="shared" si="21"/>
        <v/>
      </c>
      <c r="AB105" s="38" t="str">
        <f t="shared" si="22"/>
        <v/>
      </c>
      <c r="AC105" s="38" t="str">
        <f t="shared" si="23"/>
        <v/>
      </c>
      <c r="AD105" s="38" t="str">
        <f t="shared" si="24"/>
        <v/>
      </c>
      <c r="AE105" s="38" t="str">
        <f t="shared" si="25"/>
        <v/>
      </c>
      <c r="AF105" s="38" t="str">
        <f t="shared" si="26"/>
        <v/>
      </c>
      <c r="AG105" s="38" t="str">
        <f t="shared" si="27"/>
        <v/>
      </c>
      <c r="AH105" s="38" t="str">
        <f t="shared" si="28"/>
        <v/>
      </c>
      <c r="AI105" s="39" t="str">
        <f t="shared" si="29"/>
        <v/>
      </c>
    </row>
    <row r="106" spans="20:35" x14ac:dyDescent="0.25">
      <c r="T106" s="30"/>
      <c r="U106" s="33" t="str">
        <f t="shared" si="30"/>
        <v/>
      </c>
      <c r="V106" s="34" t="str">
        <f t="shared" si="16"/>
        <v/>
      </c>
      <c r="W106" s="35" t="str">
        <f t="shared" si="17"/>
        <v/>
      </c>
      <c r="X106" s="68" t="str">
        <f t="shared" si="18"/>
        <v/>
      </c>
      <c r="Y106" s="36" t="str">
        <f t="shared" si="19"/>
        <v/>
      </c>
      <c r="Z106" s="69" t="str">
        <f t="shared" si="20"/>
        <v/>
      </c>
      <c r="AA106" s="38" t="str">
        <f t="shared" si="21"/>
        <v/>
      </c>
      <c r="AB106" s="38" t="str">
        <f t="shared" si="22"/>
        <v/>
      </c>
      <c r="AC106" s="38" t="str">
        <f t="shared" si="23"/>
        <v/>
      </c>
      <c r="AD106" s="38" t="str">
        <f t="shared" si="24"/>
        <v/>
      </c>
      <c r="AE106" s="38" t="str">
        <f t="shared" si="25"/>
        <v/>
      </c>
      <c r="AF106" s="38" t="str">
        <f t="shared" si="26"/>
        <v/>
      </c>
      <c r="AG106" s="38" t="str">
        <f t="shared" si="27"/>
        <v/>
      </c>
      <c r="AH106" s="38" t="str">
        <f t="shared" si="28"/>
        <v/>
      </c>
      <c r="AI106" s="39" t="str">
        <f t="shared" si="29"/>
        <v/>
      </c>
    </row>
    <row r="107" spans="20:35" x14ac:dyDescent="0.25">
      <c r="T107" s="30"/>
      <c r="U107" s="33" t="str">
        <f t="shared" si="30"/>
        <v/>
      </c>
      <c r="V107" s="34" t="str">
        <f t="shared" si="16"/>
        <v/>
      </c>
      <c r="W107" s="35" t="str">
        <f t="shared" si="17"/>
        <v/>
      </c>
      <c r="X107" s="68" t="str">
        <f t="shared" si="18"/>
        <v/>
      </c>
      <c r="Y107" s="36" t="str">
        <f t="shared" si="19"/>
        <v/>
      </c>
      <c r="Z107" s="69" t="str">
        <f t="shared" si="20"/>
        <v/>
      </c>
      <c r="AA107" s="38" t="str">
        <f t="shared" si="21"/>
        <v/>
      </c>
      <c r="AB107" s="38" t="str">
        <f t="shared" si="22"/>
        <v/>
      </c>
      <c r="AC107" s="38" t="str">
        <f t="shared" si="23"/>
        <v/>
      </c>
      <c r="AD107" s="38" t="str">
        <f t="shared" si="24"/>
        <v/>
      </c>
      <c r="AE107" s="38" t="str">
        <f t="shared" si="25"/>
        <v/>
      </c>
      <c r="AF107" s="38" t="str">
        <f t="shared" si="26"/>
        <v/>
      </c>
      <c r="AG107" s="38" t="str">
        <f t="shared" si="27"/>
        <v/>
      </c>
      <c r="AH107" s="38" t="str">
        <f t="shared" si="28"/>
        <v/>
      </c>
      <c r="AI107" s="39" t="str">
        <f t="shared" si="29"/>
        <v/>
      </c>
    </row>
    <row r="108" spans="20:35" x14ac:dyDescent="0.25">
      <c r="T108" s="30"/>
      <c r="U108" s="33" t="str">
        <f t="shared" si="30"/>
        <v/>
      </c>
      <c r="V108" s="34" t="str">
        <f t="shared" si="16"/>
        <v/>
      </c>
      <c r="W108" s="35" t="str">
        <f t="shared" si="17"/>
        <v/>
      </c>
      <c r="X108" s="68" t="str">
        <f t="shared" si="18"/>
        <v/>
      </c>
      <c r="Y108" s="36" t="str">
        <f t="shared" si="19"/>
        <v/>
      </c>
      <c r="Z108" s="69" t="str">
        <f t="shared" si="20"/>
        <v/>
      </c>
      <c r="AA108" s="38" t="str">
        <f t="shared" si="21"/>
        <v/>
      </c>
      <c r="AB108" s="38" t="str">
        <f t="shared" si="22"/>
        <v/>
      </c>
      <c r="AC108" s="38" t="str">
        <f t="shared" si="23"/>
        <v/>
      </c>
      <c r="AD108" s="38" t="str">
        <f t="shared" si="24"/>
        <v/>
      </c>
      <c r="AE108" s="38" t="str">
        <f t="shared" si="25"/>
        <v/>
      </c>
      <c r="AF108" s="38" t="str">
        <f t="shared" si="26"/>
        <v/>
      </c>
      <c r="AG108" s="38" t="str">
        <f t="shared" si="27"/>
        <v/>
      </c>
      <c r="AH108" s="38" t="str">
        <f t="shared" si="28"/>
        <v/>
      </c>
      <c r="AI108" s="39" t="str">
        <f t="shared" si="29"/>
        <v/>
      </c>
    </row>
    <row r="109" spans="20:35" x14ac:dyDescent="0.25">
      <c r="T109" s="30"/>
      <c r="U109" s="33" t="str">
        <f t="shared" si="30"/>
        <v/>
      </c>
      <c r="V109" s="34" t="str">
        <f t="shared" si="16"/>
        <v/>
      </c>
      <c r="W109" s="35" t="str">
        <f t="shared" si="17"/>
        <v/>
      </c>
      <c r="X109" s="68" t="str">
        <f t="shared" si="18"/>
        <v/>
      </c>
      <c r="Y109" s="36" t="str">
        <f t="shared" si="19"/>
        <v/>
      </c>
      <c r="Z109" s="69" t="str">
        <f t="shared" si="20"/>
        <v/>
      </c>
      <c r="AA109" s="38" t="str">
        <f t="shared" si="21"/>
        <v/>
      </c>
      <c r="AB109" s="38" t="str">
        <f t="shared" si="22"/>
        <v/>
      </c>
      <c r="AC109" s="38" t="str">
        <f t="shared" si="23"/>
        <v/>
      </c>
      <c r="AD109" s="38" t="str">
        <f t="shared" si="24"/>
        <v/>
      </c>
      <c r="AE109" s="38" t="str">
        <f t="shared" si="25"/>
        <v/>
      </c>
      <c r="AF109" s="38" t="str">
        <f t="shared" si="26"/>
        <v/>
      </c>
      <c r="AG109" s="38" t="str">
        <f t="shared" si="27"/>
        <v/>
      </c>
      <c r="AH109" s="38" t="str">
        <f t="shared" si="28"/>
        <v/>
      </c>
      <c r="AI109" s="39" t="str">
        <f t="shared" si="29"/>
        <v/>
      </c>
    </row>
    <row r="110" spans="20:35" x14ac:dyDescent="0.25">
      <c r="T110" s="30"/>
      <c r="U110" s="33" t="str">
        <f t="shared" si="30"/>
        <v/>
      </c>
      <c r="V110" s="34" t="str">
        <f t="shared" si="16"/>
        <v/>
      </c>
      <c r="W110" s="35" t="str">
        <f t="shared" si="17"/>
        <v/>
      </c>
      <c r="X110" s="68" t="str">
        <f t="shared" si="18"/>
        <v/>
      </c>
      <c r="Y110" s="36" t="str">
        <f t="shared" si="19"/>
        <v/>
      </c>
      <c r="Z110" s="69" t="str">
        <f t="shared" si="20"/>
        <v/>
      </c>
      <c r="AA110" s="38" t="str">
        <f t="shared" si="21"/>
        <v/>
      </c>
      <c r="AB110" s="38" t="str">
        <f t="shared" si="22"/>
        <v/>
      </c>
      <c r="AC110" s="38" t="str">
        <f t="shared" si="23"/>
        <v/>
      </c>
      <c r="AD110" s="38" t="str">
        <f t="shared" si="24"/>
        <v/>
      </c>
      <c r="AE110" s="38" t="str">
        <f t="shared" si="25"/>
        <v/>
      </c>
      <c r="AF110" s="38" t="str">
        <f t="shared" si="26"/>
        <v/>
      </c>
      <c r="AG110" s="38" t="str">
        <f t="shared" si="27"/>
        <v/>
      </c>
      <c r="AH110" s="38" t="str">
        <f t="shared" si="28"/>
        <v/>
      </c>
      <c r="AI110" s="39" t="str">
        <f t="shared" si="29"/>
        <v/>
      </c>
    </row>
    <row r="111" spans="20:35" x14ac:dyDescent="0.25">
      <c r="T111" s="30"/>
      <c r="U111" s="33" t="str">
        <f t="shared" si="30"/>
        <v/>
      </c>
      <c r="V111" s="34" t="str">
        <f t="shared" si="16"/>
        <v/>
      </c>
      <c r="W111" s="35" t="str">
        <f t="shared" si="17"/>
        <v/>
      </c>
      <c r="X111" s="68" t="str">
        <f t="shared" si="18"/>
        <v/>
      </c>
      <c r="Y111" s="36" t="str">
        <f t="shared" si="19"/>
        <v/>
      </c>
      <c r="Z111" s="69" t="str">
        <f t="shared" si="20"/>
        <v/>
      </c>
      <c r="AA111" s="38" t="str">
        <f t="shared" si="21"/>
        <v/>
      </c>
      <c r="AB111" s="38" t="str">
        <f t="shared" si="22"/>
        <v/>
      </c>
      <c r="AC111" s="38" t="str">
        <f t="shared" si="23"/>
        <v/>
      </c>
      <c r="AD111" s="38" t="str">
        <f t="shared" si="24"/>
        <v/>
      </c>
      <c r="AE111" s="38" t="str">
        <f t="shared" si="25"/>
        <v/>
      </c>
      <c r="AF111" s="38" t="str">
        <f t="shared" si="26"/>
        <v/>
      </c>
      <c r="AG111" s="38" t="str">
        <f t="shared" si="27"/>
        <v/>
      </c>
      <c r="AH111" s="38" t="str">
        <f t="shared" si="28"/>
        <v/>
      </c>
      <c r="AI111" s="39" t="str">
        <f t="shared" si="29"/>
        <v/>
      </c>
    </row>
    <row r="112" spans="20:35" x14ac:dyDescent="0.25">
      <c r="T112" s="30"/>
      <c r="U112" s="33" t="str">
        <f t="shared" si="30"/>
        <v/>
      </c>
      <c r="V112" s="34" t="str">
        <f t="shared" si="16"/>
        <v/>
      </c>
      <c r="W112" s="35" t="str">
        <f t="shared" si="17"/>
        <v/>
      </c>
      <c r="X112" s="68" t="str">
        <f t="shared" si="18"/>
        <v/>
      </c>
      <c r="Y112" s="36" t="str">
        <f t="shared" si="19"/>
        <v/>
      </c>
      <c r="Z112" s="69" t="str">
        <f t="shared" si="20"/>
        <v/>
      </c>
      <c r="AA112" s="38" t="str">
        <f t="shared" si="21"/>
        <v/>
      </c>
      <c r="AB112" s="38" t="str">
        <f t="shared" si="22"/>
        <v/>
      </c>
      <c r="AC112" s="38" t="str">
        <f t="shared" si="23"/>
        <v/>
      </c>
      <c r="AD112" s="38" t="str">
        <f t="shared" si="24"/>
        <v/>
      </c>
      <c r="AE112" s="38" t="str">
        <f t="shared" si="25"/>
        <v/>
      </c>
      <c r="AF112" s="38" t="str">
        <f t="shared" si="26"/>
        <v/>
      </c>
      <c r="AG112" s="38" t="str">
        <f t="shared" si="27"/>
        <v/>
      </c>
      <c r="AH112" s="38" t="str">
        <f t="shared" si="28"/>
        <v/>
      </c>
      <c r="AI112" s="39" t="str">
        <f t="shared" si="29"/>
        <v/>
      </c>
    </row>
    <row r="113" spans="20:35" x14ac:dyDescent="0.25">
      <c r="T113" s="30"/>
      <c r="U113" s="33" t="str">
        <f t="shared" si="30"/>
        <v/>
      </c>
      <c r="V113" s="34" t="str">
        <f t="shared" si="16"/>
        <v/>
      </c>
      <c r="W113" s="35" t="str">
        <f t="shared" si="17"/>
        <v/>
      </c>
      <c r="X113" s="68" t="str">
        <f t="shared" si="18"/>
        <v/>
      </c>
      <c r="Y113" s="36" t="str">
        <f t="shared" si="19"/>
        <v/>
      </c>
      <c r="Z113" s="69" t="str">
        <f t="shared" si="20"/>
        <v/>
      </c>
      <c r="AA113" s="38" t="str">
        <f t="shared" si="21"/>
        <v/>
      </c>
      <c r="AB113" s="38" t="str">
        <f t="shared" si="22"/>
        <v/>
      </c>
      <c r="AC113" s="38" t="str">
        <f t="shared" si="23"/>
        <v/>
      </c>
      <c r="AD113" s="38" t="str">
        <f t="shared" si="24"/>
        <v/>
      </c>
      <c r="AE113" s="38" t="str">
        <f t="shared" si="25"/>
        <v/>
      </c>
      <c r="AF113" s="38" t="str">
        <f t="shared" si="26"/>
        <v/>
      </c>
      <c r="AG113" s="38" t="str">
        <f t="shared" si="27"/>
        <v/>
      </c>
      <c r="AH113" s="38" t="str">
        <f t="shared" si="28"/>
        <v/>
      </c>
      <c r="AI113" s="39" t="str">
        <f t="shared" si="29"/>
        <v/>
      </c>
    </row>
    <row r="114" spans="20:35" x14ac:dyDescent="0.25">
      <c r="T114" s="30"/>
      <c r="U114" s="33" t="str">
        <f t="shared" si="30"/>
        <v/>
      </c>
      <c r="V114" s="34" t="str">
        <f t="shared" si="16"/>
        <v/>
      </c>
      <c r="W114" s="35" t="str">
        <f t="shared" si="17"/>
        <v/>
      </c>
      <c r="X114" s="68" t="str">
        <f t="shared" si="18"/>
        <v/>
      </c>
      <c r="Y114" s="36" t="str">
        <f t="shared" si="19"/>
        <v/>
      </c>
      <c r="Z114" s="69" t="str">
        <f t="shared" si="20"/>
        <v/>
      </c>
      <c r="AA114" s="38" t="str">
        <f t="shared" si="21"/>
        <v/>
      </c>
      <c r="AB114" s="38" t="str">
        <f t="shared" si="22"/>
        <v/>
      </c>
      <c r="AC114" s="38" t="str">
        <f t="shared" si="23"/>
        <v/>
      </c>
      <c r="AD114" s="38" t="str">
        <f t="shared" si="24"/>
        <v/>
      </c>
      <c r="AE114" s="38" t="str">
        <f t="shared" si="25"/>
        <v/>
      </c>
      <c r="AF114" s="38" t="str">
        <f t="shared" si="26"/>
        <v/>
      </c>
      <c r="AG114" s="38" t="str">
        <f t="shared" si="27"/>
        <v/>
      </c>
      <c r="AH114" s="38" t="str">
        <f t="shared" si="28"/>
        <v/>
      </c>
      <c r="AI114" s="39" t="str">
        <f t="shared" si="29"/>
        <v/>
      </c>
    </row>
    <row r="115" spans="20:35" x14ac:dyDescent="0.25">
      <c r="T115" s="30"/>
      <c r="U115" s="33" t="str">
        <f t="shared" si="30"/>
        <v/>
      </c>
      <c r="V115" s="34" t="str">
        <f t="shared" si="16"/>
        <v/>
      </c>
      <c r="W115" s="35" t="str">
        <f t="shared" si="17"/>
        <v/>
      </c>
      <c r="X115" s="68" t="str">
        <f t="shared" si="18"/>
        <v/>
      </c>
      <c r="Y115" s="36" t="str">
        <f t="shared" si="19"/>
        <v/>
      </c>
      <c r="Z115" s="69" t="str">
        <f t="shared" si="20"/>
        <v/>
      </c>
      <c r="AA115" s="38" t="str">
        <f t="shared" si="21"/>
        <v/>
      </c>
      <c r="AB115" s="38" t="str">
        <f t="shared" si="22"/>
        <v/>
      </c>
      <c r="AC115" s="38" t="str">
        <f t="shared" si="23"/>
        <v/>
      </c>
      <c r="AD115" s="38" t="str">
        <f t="shared" si="24"/>
        <v/>
      </c>
      <c r="AE115" s="38" t="str">
        <f t="shared" si="25"/>
        <v/>
      </c>
      <c r="AF115" s="38" t="str">
        <f t="shared" si="26"/>
        <v/>
      </c>
      <c r="AG115" s="38" t="str">
        <f t="shared" si="27"/>
        <v/>
      </c>
      <c r="AH115" s="38" t="str">
        <f t="shared" si="28"/>
        <v/>
      </c>
      <c r="AI115" s="39" t="str">
        <f t="shared" si="29"/>
        <v/>
      </c>
    </row>
    <row r="116" spans="20:35" x14ac:dyDescent="0.25">
      <c r="T116" s="30"/>
      <c r="U116" s="33" t="str">
        <f t="shared" si="30"/>
        <v/>
      </c>
      <c r="V116" s="34" t="str">
        <f t="shared" si="16"/>
        <v/>
      </c>
      <c r="W116" s="35" t="str">
        <f t="shared" si="17"/>
        <v/>
      </c>
      <c r="X116" s="68" t="str">
        <f t="shared" si="18"/>
        <v/>
      </c>
      <c r="Y116" s="36" t="str">
        <f t="shared" si="19"/>
        <v/>
      </c>
      <c r="Z116" s="69" t="str">
        <f t="shared" si="20"/>
        <v/>
      </c>
      <c r="AA116" s="38" t="str">
        <f t="shared" si="21"/>
        <v/>
      </c>
      <c r="AB116" s="38" t="str">
        <f t="shared" si="22"/>
        <v/>
      </c>
      <c r="AC116" s="38" t="str">
        <f t="shared" si="23"/>
        <v/>
      </c>
      <c r="AD116" s="38" t="str">
        <f t="shared" si="24"/>
        <v/>
      </c>
      <c r="AE116" s="38" t="str">
        <f t="shared" si="25"/>
        <v/>
      </c>
      <c r="AF116" s="38" t="str">
        <f t="shared" si="26"/>
        <v/>
      </c>
      <c r="AG116" s="38" t="str">
        <f t="shared" si="27"/>
        <v/>
      </c>
      <c r="AH116" s="38" t="str">
        <f t="shared" si="28"/>
        <v/>
      </c>
      <c r="AI116" s="39" t="str">
        <f t="shared" si="29"/>
        <v/>
      </c>
    </row>
    <row r="117" spans="20:35" x14ac:dyDescent="0.25">
      <c r="T117" s="30"/>
      <c r="U117" s="33" t="str">
        <f t="shared" si="30"/>
        <v/>
      </c>
      <c r="V117" s="34" t="str">
        <f t="shared" si="16"/>
        <v/>
      </c>
      <c r="W117" s="35" t="str">
        <f t="shared" si="17"/>
        <v/>
      </c>
      <c r="X117" s="68" t="str">
        <f t="shared" si="18"/>
        <v/>
      </c>
      <c r="Y117" s="36" t="str">
        <f t="shared" si="19"/>
        <v/>
      </c>
      <c r="Z117" s="69" t="str">
        <f t="shared" si="20"/>
        <v/>
      </c>
      <c r="AA117" s="38" t="str">
        <f t="shared" si="21"/>
        <v/>
      </c>
      <c r="AB117" s="38" t="str">
        <f t="shared" si="22"/>
        <v/>
      </c>
      <c r="AC117" s="38" t="str">
        <f t="shared" si="23"/>
        <v/>
      </c>
      <c r="AD117" s="38" t="str">
        <f t="shared" si="24"/>
        <v/>
      </c>
      <c r="AE117" s="38" t="str">
        <f t="shared" si="25"/>
        <v/>
      </c>
      <c r="AF117" s="38" t="str">
        <f t="shared" si="26"/>
        <v/>
      </c>
      <c r="AG117" s="38" t="str">
        <f t="shared" si="27"/>
        <v/>
      </c>
      <c r="AH117" s="38" t="str">
        <f t="shared" si="28"/>
        <v/>
      </c>
      <c r="AI117" s="39" t="str">
        <f t="shared" si="29"/>
        <v/>
      </c>
    </row>
    <row r="118" spans="20:35" x14ac:dyDescent="0.25">
      <c r="T118" s="30"/>
      <c r="U118" s="33" t="str">
        <f t="shared" si="30"/>
        <v/>
      </c>
      <c r="V118" s="34" t="str">
        <f t="shared" si="16"/>
        <v/>
      </c>
      <c r="W118" s="35" t="str">
        <f t="shared" si="17"/>
        <v/>
      </c>
      <c r="X118" s="68" t="str">
        <f t="shared" si="18"/>
        <v/>
      </c>
      <c r="Y118" s="36" t="str">
        <f t="shared" si="19"/>
        <v/>
      </c>
      <c r="Z118" s="69" t="str">
        <f t="shared" si="20"/>
        <v/>
      </c>
      <c r="AA118" s="38" t="str">
        <f t="shared" si="21"/>
        <v/>
      </c>
      <c r="AB118" s="38" t="str">
        <f t="shared" si="22"/>
        <v/>
      </c>
      <c r="AC118" s="38" t="str">
        <f t="shared" si="23"/>
        <v/>
      </c>
      <c r="AD118" s="38" t="str">
        <f t="shared" si="24"/>
        <v/>
      </c>
      <c r="AE118" s="38" t="str">
        <f t="shared" si="25"/>
        <v/>
      </c>
      <c r="AF118" s="38" t="str">
        <f t="shared" si="26"/>
        <v/>
      </c>
      <c r="AG118" s="38" t="str">
        <f t="shared" si="27"/>
        <v/>
      </c>
      <c r="AH118" s="38" t="str">
        <f t="shared" si="28"/>
        <v/>
      </c>
      <c r="AI118" s="39" t="str">
        <f t="shared" si="29"/>
        <v/>
      </c>
    </row>
    <row r="119" spans="20:35" x14ac:dyDescent="0.25">
      <c r="T119" s="30"/>
      <c r="U119" s="33" t="str">
        <f t="shared" si="30"/>
        <v/>
      </c>
      <c r="V119" s="34" t="str">
        <f t="shared" si="16"/>
        <v/>
      </c>
      <c r="W119" s="35" t="str">
        <f t="shared" si="17"/>
        <v/>
      </c>
      <c r="X119" s="68" t="str">
        <f t="shared" si="18"/>
        <v/>
      </c>
      <c r="Y119" s="36" t="str">
        <f t="shared" si="19"/>
        <v/>
      </c>
      <c r="Z119" s="69" t="str">
        <f t="shared" si="20"/>
        <v/>
      </c>
      <c r="AA119" s="38" t="str">
        <f t="shared" si="21"/>
        <v/>
      </c>
      <c r="AB119" s="38" t="str">
        <f t="shared" si="22"/>
        <v/>
      </c>
      <c r="AC119" s="38" t="str">
        <f t="shared" si="23"/>
        <v/>
      </c>
      <c r="AD119" s="38" t="str">
        <f t="shared" si="24"/>
        <v/>
      </c>
      <c r="AE119" s="38" t="str">
        <f t="shared" si="25"/>
        <v/>
      </c>
      <c r="AF119" s="38" t="str">
        <f t="shared" si="26"/>
        <v/>
      </c>
      <c r="AG119" s="38" t="str">
        <f t="shared" si="27"/>
        <v/>
      </c>
      <c r="AH119" s="38" t="str">
        <f t="shared" si="28"/>
        <v/>
      </c>
      <c r="AI119" s="39" t="str">
        <f t="shared" si="29"/>
        <v/>
      </c>
    </row>
    <row r="120" spans="20:35" x14ac:dyDescent="0.25">
      <c r="T120" s="30"/>
      <c r="U120" s="33" t="str">
        <f t="shared" si="30"/>
        <v/>
      </c>
      <c r="V120" s="34" t="str">
        <f t="shared" si="16"/>
        <v/>
      </c>
      <c r="W120" s="35" t="str">
        <f t="shared" si="17"/>
        <v/>
      </c>
      <c r="X120" s="68" t="str">
        <f t="shared" si="18"/>
        <v/>
      </c>
      <c r="Y120" s="36" t="str">
        <f t="shared" si="19"/>
        <v/>
      </c>
      <c r="Z120" s="69" t="str">
        <f t="shared" si="20"/>
        <v/>
      </c>
      <c r="AA120" s="38" t="str">
        <f t="shared" si="21"/>
        <v/>
      </c>
      <c r="AB120" s="38" t="str">
        <f t="shared" si="22"/>
        <v/>
      </c>
      <c r="AC120" s="38" t="str">
        <f t="shared" si="23"/>
        <v/>
      </c>
      <c r="AD120" s="38" t="str">
        <f t="shared" si="24"/>
        <v/>
      </c>
      <c r="AE120" s="38" t="str">
        <f t="shared" si="25"/>
        <v/>
      </c>
      <c r="AF120" s="38" t="str">
        <f t="shared" si="26"/>
        <v/>
      </c>
      <c r="AG120" s="38" t="str">
        <f t="shared" si="27"/>
        <v/>
      </c>
      <c r="AH120" s="38" t="str">
        <f t="shared" si="28"/>
        <v/>
      </c>
      <c r="AI120" s="39" t="str">
        <f t="shared" si="29"/>
        <v/>
      </c>
    </row>
    <row r="121" spans="20:35" x14ac:dyDescent="0.25">
      <c r="T121" s="30"/>
      <c r="U121" s="33" t="str">
        <f t="shared" si="30"/>
        <v/>
      </c>
      <c r="V121" s="34" t="str">
        <f t="shared" si="16"/>
        <v/>
      </c>
      <c r="W121" s="35" t="str">
        <f t="shared" si="17"/>
        <v/>
      </c>
      <c r="X121" s="68" t="str">
        <f t="shared" si="18"/>
        <v/>
      </c>
      <c r="Y121" s="36" t="str">
        <f t="shared" si="19"/>
        <v/>
      </c>
      <c r="Z121" s="69" t="str">
        <f t="shared" si="20"/>
        <v/>
      </c>
      <c r="AA121" s="38" t="str">
        <f t="shared" si="21"/>
        <v/>
      </c>
      <c r="AB121" s="38" t="str">
        <f t="shared" si="22"/>
        <v/>
      </c>
      <c r="AC121" s="38" t="str">
        <f t="shared" si="23"/>
        <v/>
      </c>
      <c r="AD121" s="38" t="str">
        <f t="shared" si="24"/>
        <v/>
      </c>
      <c r="AE121" s="38" t="str">
        <f t="shared" si="25"/>
        <v/>
      </c>
      <c r="AF121" s="38" t="str">
        <f t="shared" si="26"/>
        <v/>
      </c>
      <c r="AG121" s="38" t="str">
        <f t="shared" si="27"/>
        <v/>
      </c>
      <c r="AH121" s="38" t="str">
        <f t="shared" si="28"/>
        <v/>
      </c>
      <c r="AI121" s="39" t="str">
        <f t="shared" si="29"/>
        <v/>
      </c>
    </row>
    <row r="122" spans="20:35" x14ac:dyDescent="0.25">
      <c r="T122" s="30"/>
      <c r="U122" s="33" t="str">
        <f t="shared" si="30"/>
        <v/>
      </c>
      <c r="V122" s="34" t="str">
        <f t="shared" si="16"/>
        <v/>
      </c>
      <c r="W122" s="35" t="str">
        <f t="shared" si="17"/>
        <v/>
      </c>
      <c r="X122" s="68" t="str">
        <f t="shared" si="18"/>
        <v/>
      </c>
      <c r="Y122" s="36" t="str">
        <f t="shared" si="19"/>
        <v/>
      </c>
      <c r="Z122" s="69" t="str">
        <f t="shared" si="20"/>
        <v/>
      </c>
      <c r="AA122" s="38" t="str">
        <f t="shared" si="21"/>
        <v/>
      </c>
      <c r="AB122" s="38" t="str">
        <f t="shared" si="22"/>
        <v/>
      </c>
      <c r="AC122" s="38" t="str">
        <f t="shared" si="23"/>
        <v/>
      </c>
      <c r="AD122" s="38" t="str">
        <f t="shared" si="24"/>
        <v/>
      </c>
      <c r="AE122" s="38" t="str">
        <f t="shared" si="25"/>
        <v/>
      </c>
      <c r="AF122" s="38" t="str">
        <f t="shared" si="26"/>
        <v/>
      </c>
      <c r="AG122" s="38" t="str">
        <f t="shared" si="27"/>
        <v/>
      </c>
      <c r="AH122" s="38" t="str">
        <f t="shared" si="28"/>
        <v/>
      </c>
      <c r="AI122" s="39" t="str">
        <f t="shared" si="29"/>
        <v/>
      </c>
    </row>
    <row r="123" spans="20:35" x14ac:dyDescent="0.25">
      <c r="T123" s="30"/>
      <c r="U123" s="33" t="str">
        <f t="shared" si="30"/>
        <v/>
      </c>
      <c r="V123" s="34" t="str">
        <f t="shared" si="16"/>
        <v/>
      </c>
      <c r="W123" s="35" t="str">
        <f t="shared" si="17"/>
        <v/>
      </c>
      <c r="X123" s="68" t="str">
        <f t="shared" si="18"/>
        <v/>
      </c>
      <c r="Y123" s="36" t="str">
        <f t="shared" si="19"/>
        <v/>
      </c>
      <c r="Z123" s="69" t="str">
        <f t="shared" si="20"/>
        <v/>
      </c>
      <c r="AA123" s="38" t="str">
        <f t="shared" si="21"/>
        <v/>
      </c>
      <c r="AB123" s="38" t="str">
        <f t="shared" si="22"/>
        <v/>
      </c>
      <c r="AC123" s="38" t="str">
        <f t="shared" si="23"/>
        <v/>
      </c>
      <c r="AD123" s="38" t="str">
        <f t="shared" si="24"/>
        <v/>
      </c>
      <c r="AE123" s="38" t="str">
        <f t="shared" si="25"/>
        <v/>
      </c>
      <c r="AF123" s="38" t="str">
        <f t="shared" si="26"/>
        <v/>
      </c>
      <c r="AG123" s="38" t="str">
        <f t="shared" si="27"/>
        <v/>
      </c>
      <c r="AH123" s="38" t="str">
        <f t="shared" si="28"/>
        <v/>
      </c>
      <c r="AI123" s="39" t="str">
        <f t="shared" si="29"/>
        <v/>
      </c>
    </row>
    <row r="124" spans="20:35" x14ac:dyDescent="0.25">
      <c r="T124" s="30"/>
      <c r="U124" s="33" t="str">
        <f t="shared" si="30"/>
        <v/>
      </c>
      <c r="V124" s="34" t="str">
        <f t="shared" si="16"/>
        <v/>
      </c>
      <c r="W124" s="35" t="str">
        <f t="shared" si="17"/>
        <v/>
      </c>
      <c r="X124" s="68" t="str">
        <f t="shared" si="18"/>
        <v/>
      </c>
      <c r="Y124" s="36" t="str">
        <f t="shared" si="19"/>
        <v/>
      </c>
      <c r="Z124" s="69" t="str">
        <f t="shared" si="20"/>
        <v/>
      </c>
      <c r="AA124" s="38" t="str">
        <f t="shared" si="21"/>
        <v/>
      </c>
      <c r="AB124" s="38" t="str">
        <f t="shared" si="22"/>
        <v/>
      </c>
      <c r="AC124" s="38" t="str">
        <f t="shared" si="23"/>
        <v/>
      </c>
      <c r="AD124" s="38" t="str">
        <f t="shared" si="24"/>
        <v/>
      </c>
      <c r="AE124" s="38" t="str">
        <f t="shared" si="25"/>
        <v/>
      </c>
      <c r="AF124" s="38" t="str">
        <f t="shared" si="26"/>
        <v/>
      </c>
      <c r="AG124" s="38" t="str">
        <f t="shared" si="27"/>
        <v/>
      </c>
      <c r="AH124" s="38" t="str">
        <f t="shared" si="28"/>
        <v/>
      </c>
      <c r="AI124" s="39" t="str">
        <f t="shared" si="29"/>
        <v/>
      </c>
    </row>
    <row r="125" spans="20:35" x14ac:dyDescent="0.25">
      <c r="T125" s="30"/>
      <c r="U125" s="33" t="str">
        <f t="shared" si="30"/>
        <v/>
      </c>
      <c r="V125" s="34" t="str">
        <f t="shared" si="16"/>
        <v/>
      </c>
      <c r="W125" s="35" t="str">
        <f t="shared" si="17"/>
        <v/>
      </c>
      <c r="X125" s="68" t="str">
        <f t="shared" si="18"/>
        <v/>
      </c>
      <c r="Y125" s="36" t="str">
        <f t="shared" si="19"/>
        <v/>
      </c>
      <c r="Z125" s="69" t="str">
        <f t="shared" si="20"/>
        <v/>
      </c>
      <c r="AA125" s="38" t="str">
        <f t="shared" si="21"/>
        <v/>
      </c>
      <c r="AB125" s="38" t="str">
        <f t="shared" si="22"/>
        <v/>
      </c>
      <c r="AC125" s="38" t="str">
        <f t="shared" si="23"/>
        <v/>
      </c>
      <c r="AD125" s="38" t="str">
        <f t="shared" si="24"/>
        <v/>
      </c>
      <c r="AE125" s="38" t="str">
        <f t="shared" si="25"/>
        <v/>
      </c>
      <c r="AF125" s="38" t="str">
        <f t="shared" si="26"/>
        <v/>
      </c>
      <c r="AG125" s="38" t="str">
        <f t="shared" si="27"/>
        <v/>
      </c>
      <c r="AH125" s="38" t="str">
        <f t="shared" si="28"/>
        <v/>
      </c>
      <c r="AI125" s="39" t="str">
        <f t="shared" si="29"/>
        <v/>
      </c>
    </row>
    <row r="126" spans="20:35" x14ac:dyDescent="0.25">
      <c r="T126" s="30"/>
      <c r="U126" s="33" t="str">
        <f t="shared" si="30"/>
        <v/>
      </c>
      <c r="V126" s="34" t="str">
        <f t="shared" si="16"/>
        <v/>
      </c>
      <c r="W126" s="35" t="str">
        <f t="shared" si="17"/>
        <v/>
      </c>
      <c r="X126" s="68" t="str">
        <f t="shared" si="18"/>
        <v/>
      </c>
      <c r="Y126" s="36" t="str">
        <f t="shared" si="19"/>
        <v/>
      </c>
      <c r="Z126" s="69" t="str">
        <f t="shared" si="20"/>
        <v/>
      </c>
      <c r="AA126" s="38" t="str">
        <f t="shared" si="21"/>
        <v/>
      </c>
      <c r="AB126" s="38" t="str">
        <f t="shared" si="22"/>
        <v/>
      </c>
      <c r="AC126" s="38" t="str">
        <f t="shared" si="23"/>
        <v/>
      </c>
      <c r="AD126" s="38" t="str">
        <f t="shared" si="24"/>
        <v/>
      </c>
      <c r="AE126" s="38" t="str">
        <f t="shared" si="25"/>
        <v/>
      </c>
      <c r="AF126" s="38" t="str">
        <f t="shared" si="26"/>
        <v/>
      </c>
      <c r="AG126" s="38" t="str">
        <f t="shared" si="27"/>
        <v/>
      </c>
      <c r="AH126" s="38" t="str">
        <f t="shared" si="28"/>
        <v/>
      </c>
      <c r="AI126" s="39" t="str">
        <f t="shared" si="29"/>
        <v/>
      </c>
    </row>
    <row r="127" spans="20:35" x14ac:dyDescent="0.25">
      <c r="T127" s="30"/>
      <c r="U127" s="33" t="str">
        <f t="shared" si="30"/>
        <v/>
      </c>
      <c r="V127" s="34" t="str">
        <f t="shared" si="16"/>
        <v/>
      </c>
      <c r="W127" s="35" t="str">
        <f t="shared" si="17"/>
        <v/>
      </c>
      <c r="X127" s="68" t="str">
        <f t="shared" si="18"/>
        <v/>
      </c>
      <c r="Y127" s="36" t="str">
        <f t="shared" si="19"/>
        <v/>
      </c>
      <c r="Z127" s="69" t="str">
        <f t="shared" si="20"/>
        <v/>
      </c>
      <c r="AA127" s="38" t="str">
        <f t="shared" si="21"/>
        <v/>
      </c>
      <c r="AB127" s="38" t="str">
        <f t="shared" si="22"/>
        <v/>
      </c>
      <c r="AC127" s="38" t="str">
        <f t="shared" si="23"/>
        <v/>
      </c>
      <c r="AD127" s="38" t="str">
        <f t="shared" si="24"/>
        <v/>
      </c>
      <c r="AE127" s="38" t="str">
        <f t="shared" si="25"/>
        <v/>
      </c>
      <c r="AF127" s="38" t="str">
        <f t="shared" si="26"/>
        <v/>
      </c>
      <c r="AG127" s="38" t="str">
        <f t="shared" si="27"/>
        <v/>
      </c>
      <c r="AH127" s="38" t="str">
        <f t="shared" si="28"/>
        <v/>
      </c>
      <c r="AI127" s="39" t="str">
        <f t="shared" si="29"/>
        <v/>
      </c>
    </row>
    <row r="128" spans="20:35" x14ac:dyDescent="0.25">
      <c r="T128" s="30"/>
      <c r="U128" s="33" t="str">
        <f t="shared" si="30"/>
        <v/>
      </c>
      <c r="V128" s="34" t="str">
        <f t="shared" si="16"/>
        <v/>
      </c>
      <c r="W128" s="35" t="str">
        <f t="shared" si="17"/>
        <v/>
      </c>
      <c r="X128" s="68" t="str">
        <f t="shared" si="18"/>
        <v/>
      </c>
      <c r="Y128" s="36" t="str">
        <f t="shared" si="19"/>
        <v/>
      </c>
      <c r="Z128" s="69" t="str">
        <f t="shared" si="20"/>
        <v/>
      </c>
      <c r="AA128" s="38" t="str">
        <f t="shared" si="21"/>
        <v/>
      </c>
      <c r="AB128" s="38" t="str">
        <f t="shared" si="22"/>
        <v/>
      </c>
      <c r="AC128" s="38" t="str">
        <f t="shared" si="23"/>
        <v/>
      </c>
      <c r="AD128" s="38" t="str">
        <f t="shared" si="24"/>
        <v/>
      </c>
      <c r="AE128" s="38" t="str">
        <f t="shared" si="25"/>
        <v/>
      </c>
      <c r="AF128" s="38" t="str">
        <f t="shared" si="26"/>
        <v/>
      </c>
      <c r="AG128" s="38" t="str">
        <f t="shared" si="27"/>
        <v/>
      </c>
      <c r="AH128" s="38" t="str">
        <f t="shared" si="28"/>
        <v/>
      </c>
      <c r="AI128" s="39" t="str">
        <f t="shared" si="29"/>
        <v/>
      </c>
    </row>
    <row r="129" spans="20:35" x14ac:dyDescent="0.25">
      <c r="T129" s="30"/>
      <c r="U129" s="33" t="str">
        <f t="shared" si="30"/>
        <v/>
      </c>
      <c r="V129" s="34" t="str">
        <f t="shared" si="16"/>
        <v/>
      </c>
      <c r="W129" s="35" t="str">
        <f t="shared" si="17"/>
        <v/>
      </c>
      <c r="X129" s="68" t="str">
        <f t="shared" si="18"/>
        <v/>
      </c>
      <c r="Y129" s="36" t="str">
        <f t="shared" si="19"/>
        <v/>
      </c>
      <c r="Z129" s="69" t="str">
        <f t="shared" si="20"/>
        <v/>
      </c>
      <c r="AA129" s="38" t="str">
        <f t="shared" si="21"/>
        <v/>
      </c>
      <c r="AB129" s="38" t="str">
        <f t="shared" si="22"/>
        <v/>
      </c>
      <c r="AC129" s="38" t="str">
        <f t="shared" si="23"/>
        <v/>
      </c>
      <c r="AD129" s="38" t="str">
        <f t="shared" si="24"/>
        <v/>
      </c>
      <c r="AE129" s="38" t="str">
        <f t="shared" si="25"/>
        <v/>
      </c>
      <c r="AF129" s="38" t="str">
        <f t="shared" si="26"/>
        <v/>
      </c>
      <c r="AG129" s="38" t="str">
        <f t="shared" si="27"/>
        <v/>
      </c>
      <c r="AH129" s="38" t="str">
        <f t="shared" si="28"/>
        <v/>
      </c>
      <c r="AI129" s="39" t="str">
        <f t="shared" si="29"/>
        <v/>
      </c>
    </row>
    <row r="130" spans="20:35" x14ac:dyDescent="0.25">
      <c r="T130" s="30"/>
      <c r="U130" s="33" t="str">
        <f t="shared" si="30"/>
        <v/>
      </c>
      <c r="V130" s="34" t="str">
        <f t="shared" si="16"/>
        <v/>
      </c>
      <c r="W130" s="35" t="str">
        <f t="shared" si="17"/>
        <v/>
      </c>
      <c r="X130" s="68" t="str">
        <f t="shared" si="18"/>
        <v/>
      </c>
      <c r="Y130" s="36" t="str">
        <f t="shared" si="19"/>
        <v/>
      </c>
      <c r="Z130" s="69" t="str">
        <f t="shared" si="20"/>
        <v/>
      </c>
      <c r="AA130" s="38" t="str">
        <f t="shared" si="21"/>
        <v/>
      </c>
      <c r="AB130" s="38"/>
      <c r="AC130" s="38" t="str">
        <f t="shared" si="23"/>
        <v/>
      </c>
      <c r="AD130" s="38" t="str">
        <f t="shared" si="24"/>
        <v/>
      </c>
      <c r="AE130" s="38" t="str">
        <f t="shared" si="25"/>
        <v/>
      </c>
      <c r="AF130" s="38" t="str">
        <f t="shared" si="26"/>
        <v/>
      </c>
      <c r="AG130" s="38" t="str">
        <f t="shared" si="27"/>
        <v/>
      </c>
      <c r="AH130" s="38" t="str">
        <f t="shared" si="28"/>
        <v/>
      </c>
      <c r="AI130" s="39" t="str">
        <f t="shared" si="29"/>
        <v/>
      </c>
    </row>
    <row r="131" spans="20:35" x14ac:dyDescent="0.25">
      <c r="T131" s="30"/>
      <c r="U131" s="33" t="str">
        <f t="shared" si="30"/>
        <v/>
      </c>
      <c r="V131" s="34" t="str">
        <f t="shared" si="16"/>
        <v/>
      </c>
      <c r="W131" s="35" t="str">
        <f t="shared" si="17"/>
        <v/>
      </c>
      <c r="X131" s="68" t="str">
        <f t="shared" si="18"/>
        <v/>
      </c>
      <c r="Y131" s="36" t="str">
        <f t="shared" si="19"/>
        <v/>
      </c>
      <c r="Z131" s="69" t="str">
        <f t="shared" si="20"/>
        <v/>
      </c>
      <c r="AA131" s="38" t="str">
        <f t="shared" si="21"/>
        <v/>
      </c>
      <c r="AB131" s="38"/>
      <c r="AC131" s="38" t="str">
        <f t="shared" si="23"/>
        <v/>
      </c>
      <c r="AD131" s="38" t="str">
        <f t="shared" si="24"/>
        <v/>
      </c>
      <c r="AE131" s="38" t="str">
        <f t="shared" si="25"/>
        <v/>
      </c>
      <c r="AF131" s="38" t="str">
        <f t="shared" si="26"/>
        <v/>
      </c>
      <c r="AG131" s="38" t="str">
        <f t="shared" si="27"/>
        <v/>
      </c>
      <c r="AH131" s="38" t="str">
        <f t="shared" si="28"/>
        <v/>
      </c>
      <c r="AI131" s="39" t="str">
        <f t="shared" si="29"/>
        <v/>
      </c>
    </row>
    <row r="132" spans="20:35" x14ac:dyDescent="0.25">
      <c r="T132" s="30"/>
      <c r="U132" s="33" t="str">
        <f t="shared" si="30"/>
        <v/>
      </c>
      <c r="V132" s="34" t="str">
        <f t="shared" si="16"/>
        <v/>
      </c>
      <c r="W132" s="35" t="str">
        <f t="shared" si="17"/>
        <v/>
      </c>
      <c r="X132" s="68" t="str">
        <f t="shared" si="18"/>
        <v/>
      </c>
      <c r="Y132" s="36" t="str">
        <f t="shared" si="19"/>
        <v/>
      </c>
      <c r="Z132" s="69" t="str">
        <f t="shared" si="20"/>
        <v/>
      </c>
      <c r="AA132" s="38" t="str">
        <f t="shared" si="21"/>
        <v/>
      </c>
      <c r="AB132" s="38"/>
      <c r="AC132" s="38" t="str">
        <f t="shared" si="23"/>
        <v/>
      </c>
      <c r="AD132" s="38" t="str">
        <f t="shared" si="24"/>
        <v/>
      </c>
      <c r="AE132" s="38" t="str">
        <f t="shared" si="25"/>
        <v/>
      </c>
      <c r="AF132" s="38" t="str">
        <f t="shared" si="26"/>
        <v/>
      </c>
      <c r="AG132" s="38" t="str">
        <f t="shared" si="27"/>
        <v/>
      </c>
      <c r="AH132" s="38" t="str">
        <f t="shared" si="28"/>
        <v/>
      </c>
      <c r="AI132" s="39" t="str">
        <f t="shared" si="29"/>
        <v/>
      </c>
    </row>
    <row r="133" spans="20:35" x14ac:dyDescent="0.25">
      <c r="T133" s="30"/>
      <c r="U133" s="33" t="str">
        <f t="shared" si="30"/>
        <v/>
      </c>
      <c r="V133" s="34" t="str">
        <f t="shared" si="16"/>
        <v/>
      </c>
      <c r="W133" s="35" t="str">
        <f t="shared" si="17"/>
        <v/>
      </c>
      <c r="X133" s="68" t="str">
        <f t="shared" si="18"/>
        <v/>
      </c>
      <c r="Y133" s="36" t="str">
        <f t="shared" si="19"/>
        <v/>
      </c>
      <c r="Z133" s="69" t="str">
        <f t="shared" si="20"/>
        <v/>
      </c>
      <c r="AA133" s="38" t="str">
        <f t="shared" si="21"/>
        <v/>
      </c>
      <c r="AB133" s="38"/>
      <c r="AC133" s="38" t="str">
        <f t="shared" si="23"/>
        <v/>
      </c>
      <c r="AD133" s="38" t="str">
        <f t="shared" si="24"/>
        <v/>
      </c>
      <c r="AE133" s="38" t="str">
        <f t="shared" si="25"/>
        <v/>
      </c>
      <c r="AF133" s="38" t="str">
        <f t="shared" si="26"/>
        <v/>
      </c>
      <c r="AG133" s="38" t="str">
        <f t="shared" si="27"/>
        <v/>
      </c>
      <c r="AH133" s="38" t="str">
        <f t="shared" si="28"/>
        <v/>
      </c>
      <c r="AI133" s="39" t="str">
        <f t="shared" si="29"/>
        <v/>
      </c>
    </row>
    <row r="134" spans="20:35" x14ac:dyDescent="0.25">
      <c r="T134" s="30"/>
      <c r="U134" s="33" t="str">
        <f t="shared" si="30"/>
        <v/>
      </c>
      <c r="V134" s="34" t="str">
        <f t="shared" si="16"/>
        <v/>
      </c>
      <c r="W134" s="35" t="str">
        <f t="shared" si="17"/>
        <v/>
      </c>
      <c r="X134" s="68" t="str">
        <f t="shared" si="18"/>
        <v/>
      </c>
      <c r="Y134" s="36" t="str">
        <f t="shared" si="19"/>
        <v/>
      </c>
      <c r="Z134" s="69" t="str">
        <f t="shared" si="20"/>
        <v/>
      </c>
      <c r="AA134" s="38" t="str">
        <f t="shared" si="21"/>
        <v/>
      </c>
      <c r="AB134" s="38"/>
      <c r="AC134" s="38" t="str">
        <f t="shared" si="23"/>
        <v/>
      </c>
      <c r="AD134" s="38" t="str">
        <f t="shared" si="24"/>
        <v/>
      </c>
      <c r="AE134" s="38" t="str">
        <f t="shared" si="25"/>
        <v/>
      </c>
      <c r="AF134" s="38" t="str">
        <f t="shared" si="26"/>
        <v/>
      </c>
      <c r="AG134" s="38" t="str">
        <f t="shared" si="27"/>
        <v/>
      </c>
      <c r="AH134" s="38" t="str">
        <f t="shared" si="28"/>
        <v/>
      </c>
      <c r="AI134" s="39" t="str">
        <f t="shared" si="29"/>
        <v/>
      </c>
    </row>
    <row r="135" spans="20:35" x14ac:dyDescent="0.25">
      <c r="T135" s="30"/>
      <c r="U135" s="33" t="str">
        <f t="shared" si="30"/>
        <v/>
      </c>
      <c r="V135" s="34" t="str">
        <f t="shared" si="16"/>
        <v/>
      </c>
      <c r="W135" s="35" t="str">
        <f t="shared" si="17"/>
        <v/>
      </c>
      <c r="X135" s="68" t="str">
        <f t="shared" si="18"/>
        <v/>
      </c>
      <c r="Y135" s="36" t="str">
        <f t="shared" si="19"/>
        <v/>
      </c>
      <c r="Z135" s="69" t="str">
        <f t="shared" si="20"/>
        <v/>
      </c>
      <c r="AA135" s="38" t="str">
        <f t="shared" si="21"/>
        <v/>
      </c>
      <c r="AB135" s="38"/>
      <c r="AC135" s="38" t="str">
        <f t="shared" si="23"/>
        <v/>
      </c>
      <c r="AD135" s="38" t="str">
        <f t="shared" si="24"/>
        <v/>
      </c>
      <c r="AE135" s="38" t="str">
        <f t="shared" si="25"/>
        <v/>
      </c>
      <c r="AF135" s="38" t="str">
        <f t="shared" si="26"/>
        <v/>
      </c>
      <c r="AG135" s="38" t="str">
        <f t="shared" si="27"/>
        <v/>
      </c>
      <c r="AH135" s="38" t="str">
        <f t="shared" si="28"/>
        <v/>
      </c>
      <c r="AI135" s="39" t="str">
        <f t="shared" si="29"/>
        <v/>
      </c>
    </row>
    <row r="136" spans="20:35" ht="15.75" thickBot="1" x14ac:dyDescent="0.3">
      <c r="T136" s="30"/>
      <c r="U136" s="61" t="str">
        <f t="shared" si="30"/>
        <v/>
      </c>
      <c r="V136" s="62" t="str">
        <f t="shared" si="16"/>
        <v/>
      </c>
      <c r="W136" s="63" t="str">
        <f t="shared" si="17"/>
        <v/>
      </c>
      <c r="X136" s="75" t="str">
        <f t="shared" si="18"/>
        <v/>
      </c>
      <c r="Y136" s="64" t="str">
        <f t="shared" si="19"/>
        <v/>
      </c>
      <c r="Z136" s="76" t="str">
        <f t="shared" si="20"/>
        <v/>
      </c>
      <c r="AA136" s="66" t="str">
        <f t="shared" si="21"/>
        <v/>
      </c>
      <c r="AB136" s="66"/>
      <c r="AC136" s="66" t="str">
        <f t="shared" si="23"/>
        <v/>
      </c>
      <c r="AD136" s="66" t="str">
        <f t="shared" si="24"/>
        <v/>
      </c>
      <c r="AE136" s="66" t="str">
        <f t="shared" si="25"/>
        <v/>
      </c>
      <c r="AF136" s="66" t="str">
        <f t="shared" si="26"/>
        <v/>
      </c>
      <c r="AG136" s="66" t="str">
        <f t="shared" si="27"/>
        <v/>
      </c>
      <c r="AH136" s="66" t="str">
        <f t="shared" si="28"/>
        <v/>
      </c>
      <c r="AI136" s="67" t="str">
        <f t="shared" si="29"/>
        <v/>
      </c>
    </row>
  </sheetData>
  <sheetProtection password="CC01" sheet="1" objects="1" scenarios="1"/>
  <mergeCells count="40">
    <mergeCell ref="B11:F11"/>
    <mergeCell ref="A1:XFD2"/>
    <mergeCell ref="B5:F5"/>
    <mergeCell ref="C6:F6"/>
    <mergeCell ref="H6:O8"/>
    <mergeCell ref="C7:F7"/>
    <mergeCell ref="B8:F8"/>
    <mergeCell ref="U8:U9"/>
    <mergeCell ref="V8:V9"/>
    <mergeCell ref="W8:W9"/>
    <mergeCell ref="X8:X9"/>
    <mergeCell ref="Y8:Y9"/>
    <mergeCell ref="Z8:Z9"/>
    <mergeCell ref="AA8:AI8"/>
    <mergeCell ref="B9:F9"/>
    <mergeCell ref="B10:F10"/>
    <mergeCell ref="B26:C26"/>
    <mergeCell ref="C14:D14"/>
    <mergeCell ref="E14:F14"/>
    <mergeCell ref="C17:D17"/>
    <mergeCell ref="E17:F17"/>
    <mergeCell ref="B20:C20"/>
    <mergeCell ref="D20:E20"/>
    <mergeCell ref="B21:C21"/>
    <mergeCell ref="B22:C22"/>
    <mergeCell ref="B23:C23"/>
    <mergeCell ref="B24:C24"/>
    <mergeCell ref="B25:C25"/>
    <mergeCell ref="E42:F43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2:C43"/>
  </mergeCells>
  <dataValidations count="7">
    <dataValidation type="custom" operator="greaterThan" allowBlank="1" showInputMessage="1" showErrorMessage="1" sqref="E22">
      <formula1>"&gt;D22"</formula1>
    </dataValidation>
    <dataValidation type="whole" allowBlank="1" showInputMessage="1" showErrorMessage="1" error="Must be an integer greater than T1(weeks) and below 36." prompt="Enter the complete week, must be an integer greater than T1(weeks) and below 36._x000a_" sqref="E16">
      <formula1>C16+1</formula1>
      <formula2>35</formula2>
    </dataValidation>
    <dataValidation type="list" allowBlank="1" showInputMessage="1" showErrorMessage="1" error="Must be an integer between 0 and 6!" prompt="Enter the day (an integer between 0 and 6) or select from drop-down list._x000a_" sqref="F16">
      <formula1>"0,1,2,3,4,5,6"</formula1>
    </dataValidation>
    <dataValidation type="decimal" operator="greaterThan" showInputMessage="1" showErrorMessage="1" error="Input value must be postive!" sqref="C17:D17">
      <formula1>0</formula1>
    </dataValidation>
    <dataValidation type="decimal" operator="greaterThan" allowBlank="1" showInputMessage="1" showErrorMessage="1" error="Input value must be positive!_x000a_" sqref="E17:F17">
      <formula1>0</formula1>
    </dataValidation>
    <dataValidation type="list" showInputMessage="1" showErrorMessage="1" error="Must be an integer between 0 and 6!" prompt="Enter the day (an integer between 0 and 6) or select from drop-down list_x000a_" sqref="D16">
      <formula1>"0,1,2,3,4,5,6"</formula1>
    </dataValidation>
    <dataValidation type="list" showInputMessage="1" showErrorMessage="1" error="Must be an integer between 18 and 34." prompt="Enter the complete week (an integer between 18 and 34) or select from drop-down list_x000a__x000a_" sqref="C16">
      <formula1>"18,19,20,21,22,23,24,25,26,27,28,29,30,31,32,33,34"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6"/>
  <sheetViews>
    <sheetView zoomScaleNormal="100" workbookViewId="0">
      <selection activeCell="C16" sqref="C16"/>
    </sheetView>
  </sheetViews>
  <sheetFormatPr defaultRowHeight="15" x14ac:dyDescent="0.25"/>
  <cols>
    <col min="1" max="1" width="3.7109375" style="26" customWidth="1"/>
    <col min="2" max="2" width="20.7109375" style="26" customWidth="1"/>
    <col min="3" max="3" width="15.85546875" style="26" customWidth="1"/>
    <col min="4" max="4" width="10.140625" style="26" customWidth="1"/>
    <col min="5" max="5" width="10" style="26" bestFit="1" customWidth="1"/>
    <col min="6" max="6" width="11.85546875" style="26" customWidth="1"/>
    <col min="7" max="7" width="9.140625" style="26" customWidth="1"/>
    <col min="8" max="8" width="13.7109375" style="26" customWidth="1"/>
    <col min="9" max="9" width="16.5703125" style="26" bestFit="1" customWidth="1"/>
    <col min="10" max="11" width="9.140625" style="26"/>
    <col min="12" max="13" width="10.140625" style="26" customWidth="1"/>
    <col min="14" max="14" width="4.28515625" style="26" bestFit="1" customWidth="1"/>
    <col min="15" max="15" width="9.140625" style="26" customWidth="1"/>
    <col min="16" max="16" width="4.7109375" style="26" customWidth="1"/>
    <col min="17" max="17" width="5" style="26" customWidth="1"/>
    <col min="18" max="20" width="9.140625" style="26" hidden="1" customWidth="1"/>
    <col min="21" max="21" width="15.7109375" style="26" customWidth="1"/>
    <col min="22" max="22" width="16.140625" style="26" customWidth="1"/>
    <col min="23" max="23" width="9.28515625" style="27" bestFit="1" customWidth="1"/>
    <col min="24" max="24" width="20.85546875" style="27" customWidth="1"/>
    <col min="25" max="25" width="14.140625" style="27" bestFit="1" customWidth="1"/>
    <col min="26" max="26" width="16.28515625" style="27" bestFit="1" customWidth="1"/>
    <col min="27" max="35" width="7.7109375" style="26" customWidth="1"/>
    <col min="36" max="36" width="11.7109375" style="26" bestFit="1" customWidth="1"/>
    <col min="37" max="37" width="9.140625" style="26"/>
    <col min="38" max="38" width="12.5703125" style="26" customWidth="1"/>
    <col min="39" max="16384" width="9.140625" style="26"/>
  </cols>
  <sheetData>
    <row r="1" spans="1:36" s="107" customFormat="1" ht="15" customHeight="1" x14ac:dyDescent="0.25">
      <c r="A1" s="107" t="s">
        <v>64</v>
      </c>
    </row>
    <row r="2" spans="1:36" s="107" customFormat="1" ht="15" customHeight="1" x14ac:dyDescent="0.25"/>
    <row r="3" spans="1:36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6" ht="15.75" customHeight="1" thickBot="1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spans="1:36" ht="15.75" customHeight="1" x14ac:dyDescent="0.25">
      <c r="B5" s="93" t="s">
        <v>11</v>
      </c>
      <c r="C5" s="94"/>
      <c r="D5" s="94"/>
      <c r="E5" s="94"/>
      <c r="F5" s="95"/>
    </row>
    <row r="6" spans="1:36" ht="15" customHeight="1" x14ac:dyDescent="0.25">
      <c r="B6" s="28"/>
      <c r="C6" s="88" t="s">
        <v>51</v>
      </c>
      <c r="D6" s="88"/>
      <c r="E6" s="88"/>
      <c r="F6" s="89"/>
      <c r="H6" s="98" t="str">
        <f>CONCATENATE("EFW percentiles conditional on EFW=",C17,"gram at GA=", C16, "weeks+", D16,"day(s)")</f>
        <v>EFW percentiles conditional on EFW=900gram at GA=26weeks+5day(s)</v>
      </c>
      <c r="I6" s="98"/>
      <c r="J6" s="98"/>
      <c r="K6" s="98"/>
      <c r="L6" s="98"/>
      <c r="M6" s="98"/>
      <c r="N6" s="98"/>
      <c r="O6" s="98"/>
      <c r="U6" s="26" t="str">
        <f>TEXT(U5,"")</f>
        <v/>
      </c>
    </row>
    <row r="7" spans="1:36" ht="15.75" customHeight="1" thickBot="1" x14ac:dyDescent="0.3">
      <c r="B7" s="29"/>
      <c r="C7" s="88" t="s">
        <v>52</v>
      </c>
      <c r="D7" s="88"/>
      <c r="E7" s="88"/>
      <c r="F7" s="89"/>
      <c r="H7" s="98"/>
      <c r="I7" s="98"/>
      <c r="J7" s="98"/>
      <c r="K7" s="98"/>
      <c r="L7" s="98"/>
      <c r="M7" s="98"/>
      <c r="N7" s="98"/>
      <c r="O7" s="98"/>
    </row>
    <row r="8" spans="1:36" ht="15.75" x14ac:dyDescent="0.25">
      <c r="B8" s="90"/>
      <c r="C8" s="91"/>
      <c r="D8" s="91"/>
      <c r="E8" s="91"/>
      <c r="F8" s="92"/>
      <c r="H8" s="98"/>
      <c r="I8" s="98"/>
      <c r="J8" s="98"/>
      <c r="K8" s="98"/>
      <c r="L8" s="98"/>
      <c r="M8" s="98"/>
      <c r="N8" s="98"/>
      <c r="O8" s="98"/>
      <c r="T8" s="30"/>
      <c r="U8" s="84" t="s">
        <v>56</v>
      </c>
      <c r="V8" s="86" t="s">
        <v>18</v>
      </c>
      <c r="W8" s="96" t="s">
        <v>29</v>
      </c>
      <c r="X8" s="78" t="s">
        <v>63</v>
      </c>
      <c r="Y8" s="80" t="s">
        <v>61</v>
      </c>
      <c r="Z8" s="82" t="s">
        <v>62</v>
      </c>
      <c r="AA8" s="105" t="str">
        <f>CONCATENATE("Conditional percentiles from ",C16+1,"weeks+0day to 36weeks+0day")</f>
        <v>Conditional percentiles from 27weeks+0day to 36weeks+0day</v>
      </c>
      <c r="AB8" s="105"/>
      <c r="AC8" s="105"/>
      <c r="AD8" s="105"/>
      <c r="AE8" s="105"/>
      <c r="AF8" s="105"/>
      <c r="AG8" s="105"/>
      <c r="AH8" s="105"/>
      <c r="AI8" s="106"/>
    </row>
    <row r="9" spans="1:36" ht="30" customHeight="1" x14ac:dyDescent="0.25">
      <c r="B9" s="108" t="s">
        <v>58</v>
      </c>
      <c r="C9" s="109"/>
      <c r="D9" s="109"/>
      <c r="E9" s="109"/>
      <c r="F9" s="110"/>
      <c r="T9" s="30"/>
      <c r="U9" s="85"/>
      <c r="V9" s="87"/>
      <c r="W9" s="97"/>
      <c r="X9" s="79"/>
      <c r="Y9" s="81"/>
      <c r="Z9" s="83"/>
      <c r="AA9" s="31" t="s">
        <v>32</v>
      </c>
      <c r="AB9" s="31" t="s">
        <v>33</v>
      </c>
      <c r="AC9" s="31" t="s">
        <v>19</v>
      </c>
      <c r="AD9" s="31" t="s">
        <v>34</v>
      </c>
      <c r="AE9" s="31" t="s">
        <v>35</v>
      </c>
      <c r="AF9" s="31" t="s">
        <v>36</v>
      </c>
      <c r="AG9" s="31" t="s">
        <v>37</v>
      </c>
      <c r="AH9" s="31" t="s">
        <v>38</v>
      </c>
      <c r="AI9" s="32" t="s">
        <v>39</v>
      </c>
    </row>
    <row r="10" spans="1:36" x14ac:dyDescent="0.25">
      <c r="B10" s="111" t="s">
        <v>59</v>
      </c>
      <c r="C10" s="112"/>
      <c r="D10" s="112"/>
      <c r="E10" s="112"/>
      <c r="F10" s="113"/>
      <c r="T10" s="30"/>
      <c r="U10" s="33">
        <f>IF(($C$16+1)*7&lt;=252,($C$16+1)*7,"")</f>
        <v>189</v>
      </c>
      <c r="V10" s="34" t="str">
        <f>IF(U10="","",CONCATENATE(FLOOR(U10/7,1),"week+",MOD(U10,7),"day"))</f>
        <v>27week+0day</v>
      </c>
      <c r="W10" s="35">
        <f>IF(U10="","",(U10/7)^($C$44)+$C$47/$C$46*(U10/7)^($C$45))</f>
        <v>4.707186120735158</v>
      </c>
      <c r="X10" s="68">
        <f>IF(U10="","",$C$50+($D$23+W10)*$C$52+$D$23*W10*$C$51)</f>
        <v>1.2776252660173966E-5</v>
      </c>
      <c r="Y10" s="36">
        <f>IF(U10="","",$C$48+W10*$C$49+(($C$17)^(-0.1)-$D$24)*X10/$D$25)</f>
        <v>0.50419725216795386</v>
      </c>
      <c r="Z10" s="69">
        <f>IF(U10="","",$C$50+$C$51*(W10)^2+2*W10*$C$52+$C$53-(X10)^2/$D$25)</f>
        <v>9.2614773411012857E-6</v>
      </c>
      <c r="AA10" s="38">
        <f>IF(U10="","",(Y10+$F$52*SQRT(Z10))^(-10))</f>
        <v>841.33883332194773</v>
      </c>
      <c r="AB10" s="38">
        <f>IF(U10="","",(Y10+$F$51*SQRT(Z10))^(-10))</f>
        <v>853.27813933572043</v>
      </c>
      <c r="AC10" s="38">
        <f>IF(U10="","",(Y10+$F$50*SQRT(Z10))^(-10))</f>
        <v>872.02843299045026</v>
      </c>
      <c r="AD10" s="38">
        <f>IF(U10="","",(Y10+$F$49*SQRT(Z10))^(-10))</f>
        <v>904.37896742261387</v>
      </c>
      <c r="AE10" s="38">
        <f>IF(U10="","",(Y10+$F$48*SQRT(Z10))^(-10))</f>
        <v>941.87930616956976</v>
      </c>
      <c r="AF10" s="38">
        <f>IF(U10="","",(Y10+$F$47*SQRT(Z10))^(-10))</f>
        <v>981.09720337045178</v>
      </c>
      <c r="AG10" s="38">
        <f>IF(U10="","",(Y10+$F$46*SQRT(Z10))^(-10))</f>
        <v>1017.9342577766269</v>
      </c>
      <c r="AH10" s="38">
        <f>IF(U10="","",(Y10+$F$45*SQRT(Z10))^(-10))</f>
        <v>1040.7058252512488</v>
      </c>
      <c r="AI10" s="39">
        <f>IF(U10="","",(Y10+$F$44*SQRT(Z10))^(-10))</f>
        <v>1055.794266987619</v>
      </c>
    </row>
    <row r="11" spans="1:36" ht="30.75" customHeight="1" thickBot="1" x14ac:dyDescent="0.3">
      <c r="B11" s="114" t="s">
        <v>53</v>
      </c>
      <c r="C11" s="115"/>
      <c r="D11" s="115"/>
      <c r="E11" s="115"/>
      <c r="F11" s="116"/>
      <c r="T11" s="30"/>
      <c r="U11" s="33">
        <f>IF(U10="", "",IF(U10+1&lt;=252,U10+1,"" ))</f>
        <v>190</v>
      </c>
      <c r="V11" s="34" t="str">
        <f t="shared" ref="V11:V74" si="0">IF(U11="","",CONCATENATE(FLOOR(U11/7,1),"week+",MOD(U11,7),"day"))</f>
        <v>27week+1day</v>
      </c>
      <c r="W11" s="35">
        <f t="shared" ref="W11:W74" si="1">IF(U11="","",(U11/7)^($C$44)+$C$47/$C$46*(U11/7)^($C$45))</f>
        <v>4.7157264854810741</v>
      </c>
      <c r="X11" s="68">
        <f t="shared" ref="X11:X74" si="2">IF(U11="","",$C$50+($D$23+W11)*$C$52+$D$23*W11*$C$51)</f>
        <v>1.2799113249548435E-5</v>
      </c>
      <c r="Y11" s="36">
        <f t="shared" ref="Y11:Y74" si="3">IF(U11="","",$C$48+W11*$C$49+(($C$17)^(-0.1)-$D$24)*X11/$D$25)</f>
        <v>0.50320181898430105</v>
      </c>
      <c r="Z11" s="69">
        <f t="shared" ref="Z11:Z74" si="4">IF(U11="","",$C$50+$C$51*(W11)^2+2*W11*$C$52+$C$53-(X11)^2/$D$25)</f>
        <v>9.2802273132247407E-6</v>
      </c>
      <c r="AA11" s="38">
        <f t="shared" ref="AA11:AA74" si="5">IF(U11="","",(Y11+$F$52*SQRT(Z11))^(-10))</f>
        <v>857.84298765782671</v>
      </c>
      <c r="AB11" s="38">
        <f t="shared" ref="AB11:AB74" si="6">IF(U11="","",(Y11+$F$51*SQRT(Z11))^(-10))</f>
        <v>870.05279466072068</v>
      </c>
      <c r="AC11" s="38">
        <f t="shared" ref="AC11:AC74" si="7">IF(U11="","",(Y11+$F$50*SQRT(Z11))^(-10))</f>
        <v>889.22902247010734</v>
      </c>
      <c r="AD11" s="38">
        <f t="shared" ref="AD11:AD74" si="8">IF(U11="","",(Y11+$F$49*SQRT(Z11))^(-10))</f>
        <v>922.31758761926562</v>
      </c>
      <c r="AE11" s="38">
        <f t="shared" ref="AE11:AE74" si="9">IF(U11="","",(Y11+$F$48*SQRT(Z11))^(-10))</f>
        <v>960.6782906080399</v>
      </c>
      <c r="AF11" s="38">
        <f t="shared" ref="AF11:AF74" si="10">IF(U11="","",(Y11+$F$47*SQRT(Z11))^(-10))</f>
        <v>1000.8013335964569</v>
      </c>
      <c r="AG11" s="38">
        <f t="shared" ref="AG11:AG74" si="11">IF(U11="","",(Y11+$F$46*SQRT(Z11))^(-10))</f>
        <v>1038.493416281716</v>
      </c>
      <c r="AH11" s="38">
        <f t="shared" ref="AH11:AH74" si="12">IF(U11="","",(Y11+$F$45*SQRT(Z11))^(-10))</f>
        <v>1061.7958093228465</v>
      </c>
      <c r="AI11" s="39">
        <f t="shared" ref="AI11:AI74" si="13">IF(U11="","",(Y11+$F$44*SQRT(Z11))^(-10))</f>
        <v>1077.2369118628242</v>
      </c>
    </row>
    <row r="12" spans="1:36" x14ac:dyDescent="0.25">
      <c r="T12" s="30"/>
      <c r="U12" s="33">
        <f t="shared" ref="U12:U75" si="14">IF(U11="", "",IF(U11+1&lt;=252,U11+1,"" ))</f>
        <v>191</v>
      </c>
      <c r="V12" s="34" t="str">
        <f t="shared" si="0"/>
        <v>27week+2day</v>
      </c>
      <c r="W12" s="35">
        <f t="shared" si="1"/>
        <v>4.7242033934422327</v>
      </c>
      <c r="X12" s="68">
        <f t="shared" si="2"/>
        <v>1.2821803979725939E-5</v>
      </c>
      <c r="Y12" s="36">
        <f t="shared" si="3"/>
        <v>0.50221378208771028</v>
      </c>
      <c r="Z12" s="69">
        <f t="shared" si="4"/>
        <v>9.3008321938575694E-6</v>
      </c>
      <c r="AA12" s="38">
        <f t="shared" si="5"/>
        <v>874.56686492977542</v>
      </c>
      <c r="AB12" s="38">
        <f t="shared" si="6"/>
        <v>887.05289675448751</v>
      </c>
      <c r="AC12" s="38">
        <f t="shared" si="7"/>
        <v>906.66413546417857</v>
      </c>
      <c r="AD12" s="38">
        <f t="shared" si="8"/>
        <v>940.50663874588417</v>
      </c>
      <c r="AE12" s="38">
        <f t="shared" si="9"/>
        <v>979.74652682070928</v>
      </c>
      <c r="AF12" s="38">
        <f t="shared" si="10"/>
        <v>1020.7948227347855</v>
      </c>
      <c r="AG12" s="38">
        <f t="shared" si="11"/>
        <v>1059.3612030068516</v>
      </c>
      <c r="AH12" s="38">
        <f t="shared" si="12"/>
        <v>1083.2065139611598</v>
      </c>
      <c r="AI12" s="39">
        <f t="shared" si="13"/>
        <v>1099.0083642494117</v>
      </c>
    </row>
    <row r="13" spans="1:36" x14ac:dyDescent="0.25">
      <c r="E13" s="40"/>
      <c r="T13" s="30"/>
      <c r="U13" s="33">
        <f t="shared" si="14"/>
        <v>192</v>
      </c>
      <c r="V13" s="34" t="str">
        <f t="shared" si="0"/>
        <v>27week+3day</v>
      </c>
      <c r="W13" s="35">
        <f t="shared" si="1"/>
        <v>4.7326171276000331</v>
      </c>
      <c r="X13" s="68">
        <f t="shared" si="2"/>
        <v>1.2844325608182101E-5</v>
      </c>
      <c r="Y13" s="36">
        <f t="shared" si="3"/>
        <v>0.50123310849492109</v>
      </c>
      <c r="Z13" s="69">
        <f t="shared" si="4"/>
        <v>9.3232481514874808E-6</v>
      </c>
      <c r="AA13" s="38">
        <f t="shared" si="5"/>
        <v>891.51090181733525</v>
      </c>
      <c r="AB13" s="38">
        <f t="shared" si="6"/>
        <v>904.27895778746392</v>
      </c>
      <c r="AC13" s="38">
        <f t="shared" si="7"/>
        <v>924.33440593597538</v>
      </c>
      <c r="AD13" s="38">
        <f t="shared" si="8"/>
        <v>958.94697409366813</v>
      </c>
      <c r="AE13" s="38">
        <f t="shared" si="9"/>
        <v>999.08513668495948</v>
      </c>
      <c r="AF13" s="38">
        <f t="shared" si="10"/>
        <v>1041.0790897223264</v>
      </c>
      <c r="AG13" s="38">
        <f t="shared" si="11"/>
        <v>1080.5393306925428</v>
      </c>
      <c r="AH13" s="38">
        <f t="shared" si="12"/>
        <v>1104.9398405740485</v>
      </c>
      <c r="AI13" s="39">
        <f t="shared" si="13"/>
        <v>1121.1106534971091</v>
      </c>
    </row>
    <row r="14" spans="1:36" x14ac:dyDescent="0.25">
      <c r="B14" s="41"/>
      <c r="C14" s="125" t="s">
        <v>15</v>
      </c>
      <c r="D14" s="126"/>
      <c r="E14" s="125" t="s">
        <v>42</v>
      </c>
      <c r="F14" s="126"/>
      <c r="T14" s="30"/>
      <c r="U14" s="33">
        <f t="shared" si="14"/>
        <v>193</v>
      </c>
      <c r="V14" s="34" t="str">
        <f t="shared" si="0"/>
        <v>27week+4day</v>
      </c>
      <c r="W14" s="35">
        <f t="shared" si="1"/>
        <v>4.7409679672559655</v>
      </c>
      <c r="X14" s="68">
        <f t="shared" si="2"/>
        <v>1.2866678882542896E-5</v>
      </c>
      <c r="Y14" s="36">
        <f t="shared" si="3"/>
        <v>0.50025976565158947</v>
      </c>
      <c r="Z14" s="69">
        <f t="shared" si="4"/>
        <v>9.347431938863468E-6</v>
      </c>
      <c r="AA14" s="38">
        <f t="shared" si="5"/>
        <v>908.67547239745534</v>
      </c>
      <c r="AB14" s="38">
        <f t="shared" si="6"/>
        <v>921.73142603757174</v>
      </c>
      <c r="AC14" s="38">
        <f t="shared" si="7"/>
        <v>942.24040198038392</v>
      </c>
      <c r="AD14" s="38">
        <f t="shared" si="8"/>
        <v>977.6393778230763</v>
      </c>
      <c r="AE14" s="38">
        <f t="shared" si="9"/>
        <v>1018.6951694056025</v>
      </c>
      <c r="AF14" s="38">
        <f t="shared" si="10"/>
        <v>1061.6554774040198</v>
      </c>
      <c r="AG14" s="38">
        <f t="shared" si="11"/>
        <v>1102.0294330486322</v>
      </c>
      <c r="AH14" s="38">
        <f t="shared" si="12"/>
        <v>1126.9976098573927</v>
      </c>
      <c r="AI14" s="39">
        <f t="shared" si="13"/>
        <v>1143.545727187467</v>
      </c>
    </row>
    <row r="15" spans="1:36" x14ac:dyDescent="0.25">
      <c r="B15" s="41"/>
      <c r="C15" s="42" t="s">
        <v>16</v>
      </c>
      <c r="D15" s="42" t="s">
        <v>17</v>
      </c>
      <c r="E15" s="42" t="s">
        <v>16</v>
      </c>
      <c r="F15" s="42" t="s">
        <v>17</v>
      </c>
      <c r="T15" s="30"/>
      <c r="U15" s="33">
        <f t="shared" si="14"/>
        <v>194</v>
      </c>
      <c r="V15" s="34" t="str">
        <f t="shared" si="0"/>
        <v>27week+5day</v>
      </c>
      <c r="W15" s="35">
        <f t="shared" si="1"/>
        <v>4.7492561880982667</v>
      </c>
      <c r="X15" s="68">
        <f t="shared" si="2"/>
        <v>1.2888864540762347E-5</v>
      </c>
      <c r="Y15" s="36">
        <f t="shared" si="3"/>
        <v>0.49929372142451883</v>
      </c>
      <c r="Z15" s="69">
        <f t="shared" si="4"/>
        <v>9.373340884065082E-6</v>
      </c>
      <c r="AA15" s="38">
        <f t="shared" si="5"/>
        <v>926.06088673143222</v>
      </c>
      <c r="AB15" s="38">
        <f t="shared" si="6"/>
        <v>939.41068439697028</v>
      </c>
      <c r="AC15" s="38">
        <f t="shared" si="7"/>
        <v>960.38262420268518</v>
      </c>
      <c r="AD15" s="38">
        <f t="shared" si="8"/>
        <v>996.58456311647114</v>
      </c>
      <c r="AE15" s="38">
        <f t="shared" si="9"/>
        <v>1038.5775993972441</v>
      </c>
      <c r="AF15" s="38">
        <f t="shared" si="10"/>
        <v>1082.5252501240088</v>
      </c>
      <c r="AG15" s="38">
        <f t="shared" si="11"/>
        <v>1123.8330620646336</v>
      </c>
      <c r="AH15" s="38">
        <f t="shared" si="12"/>
        <v>1149.381558928636</v>
      </c>
      <c r="AI15" s="39">
        <f t="shared" si="13"/>
        <v>1166.3154481489701</v>
      </c>
    </row>
    <row r="16" spans="1:36" s="43" customFormat="1" ht="30" x14ac:dyDescent="0.25">
      <c r="B16" s="44" t="s">
        <v>46</v>
      </c>
      <c r="C16" s="19">
        <v>26</v>
      </c>
      <c r="D16" s="19">
        <v>5</v>
      </c>
      <c r="E16" s="19">
        <v>34</v>
      </c>
      <c r="F16" s="19">
        <v>0</v>
      </c>
      <c r="T16" s="30"/>
      <c r="U16" s="33">
        <f t="shared" si="14"/>
        <v>195</v>
      </c>
      <c r="V16" s="34" t="str">
        <f t="shared" si="0"/>
        <v>27week+6day</v>
      </c>
      <c r="W16" s="35">
        <f t="shared" si="1"/>
        <v>4.7574820622670151</v>
      </c>
      <c r="X16" s="68">
        <f t="shared" si="2"/>
        <v>1.2910883311296432E-5</v>
      </c>
      <c r="Y16" s="36">
        <f t="shared" si="3"/>
        <v>0.49833494409407275</v>
      </c>
      <c r="Z16" s="69">
        <f t="shared" si="4"/>
        <v>9.4009328817732524E-6</v>
      </c>
      <c r="AA16" s="38">
        <f t="shared" si="5"/>
        <v>943.66738945185807</v>
      </c>
      <c r="AB16" s="38">
        <f t="shared" si="6"/>
        <v>957.31704887888793</v>
      </c>
      <c r="AC16" s="38">
        <f t="shared" si="7"/>
        <v>978.76150409745287</v>
      </c>
      <c r="AD16" s="38">
        <f t="shared" si="8"/>
        <v>1015.7831703304006</v>
      </c>
      <c r="AE16" s="38">
        <f t="shared" si="9"/>
        <v>1058.7333241651475</v>
      </c>
      <c r="AF16" s="38">
        <f t="shared" si="10"/>
        <v>1103.6895913134085</v>
      </c>
      <c r="AG16" s="38">
        <f t="shared" si="11"/>
        <v>1145.9516853142713</v>
      </c>
      <c r="AH16" s="38">
        <f t="shared" si="12"/>
        <v>1172.0933384526447</v>
      </c>
      <c r="AI16" s="39">
        <f t="shared" si="13"/>
        <v>1189.4215914631063</v>
      </c>
      <c r="AJ16" s="26"/>
    </row>
    <row r="17" spans="2:36" s="43" customFormat="1" x14ac:dyDescent="0.25">
      <c r="B17" s="44" t="s">
        <v>60</v>
      </c>
      <c r="C17" s="129">
        <v>900</v>
      </c>
      <c r="D17" s="130"/>
      <c r="E17" s="129">
        <v>1920</v>
      </c>
      <c r="F17" s="130"/>
      <c r="T17" s="30"/>
      <c r="U17" s="33">
        <f t="shared" si="14"/>
        <v>196</v>
      </c>
      <c r="V17" s="34" t="str">
        <f t="shared" si="0"/>
        <v>28week+0day</v>
      </c>
      <c r="W17" s="35">
        <f t="shared" si="1"/>
        <v>4.7656458584177468</v>
      </c>
      <c r="X17" s="68">
        <f t="shared" si="2"/>
        <v>1.2932735913274442E-5</v>
      </c>
      <c r="Y17" s="36">
        <f t="shared" si="3"/>
        <v>0.49738340234676021</v>
      </c>
      <c r="Z17" s="69">
        <f t="shared" si="4"/>
        <v>9.4301663847360868E-6</v>
      </c>
      <c r="AA17" s="38">
        <f t="shared" si="5"/>
        <v>961.49515835099737</v>
      </c>
      <c r="AB17" s="38">
        <f t="shared" si="6"/>
        <v>975.45076712600758</v>
      </c>
      <c r="AC17" s="38">
        <f t="shared" si="7"/>
        <v>997.3774024290359</v>
      </c>
      <c r="AD17" s="38">
        <f t="shared" si="8"/>
        <v>1035.2357651491247</v>
      </c>
      <c r="AE17" s="38">
        <f t="shared" si="9"/>
        <v>1079.1631621863328</v>
      </c>
      <c r="AF17" s="38">
        <f t="shared" si="10"/>
        <v>1125.1496010764811</v>
      </c>
      <c r="AG17" s="38">
        <f t="shared" si="11"/>
        <v>1168.3866832560404</v>
      </c>
      <c r="AH17" s="38">
        <f t="shared" si="12"/>
        <v>1195.1345097618482</v>
      </c>
      <c r="AI17" s="39">
        <f t="shared" si="13"/>
        <v>1212.8658414633924</v>
      </c>
      <c r="AJ17" s="26"/>
    </row>
    <row r="18" spans="2:36" x14ac:dyDescent="0.25">
      <c r="T18" s="30"/>
      <c r="U18" s="33">
        <f t="shared" si="14"/>
        <v>197</v>
      </c>
      <c r="V18" s="34" t="str">
        <f t="shared" si="0"/>
        <v>28week+1day</v>
      </c>
      <c r="W18" s="35">
        <f t="shared" si="1"/>
        <v>4.7737478417835906</v>
      </c>
      <c r="X18" s="68">
        <f t="shared" si="2"/>
        <v>1.295442305666427E-5</v>
      </c>
      <c r="Y18" s="36">
        <f t="shared" si="3"/>
        <v>0.49643906526799308</v>
      </c>
      <c r="Z18" s="69">
        <f t="shared" si="4"/>
        <v>9.4610003954318288E-6</v>
      </c>
      <c r="AA18" s="38">
        <f t="shared" si="5"/>
        <v>979.54430297195051</v>
      </c>
      <c r="AB18" s="38">
        <f t="shared" si="6"/>
        <v>993.81201692176342</v>
      </c>
      <c r="AC18" s="38">
        <f t="shared" si="7"/>
        <v>1016.2306076150051</v>
      </c>
      <c r="AD18" s="38">
        <f t="shared" si="8"/>
        <v>1054.9428367408809</v>
      </c>
      <c r="AE18" s="38">
        <f t="shared" si="9"/>
        <v>1099.8678507924585</v>
      </c>
      <c r="AF18" s="38">
        <f t="shared" si="10"/>
        <v>1146.9062937769183</v>
      </c>
      <c r="AG18" s="38">
        <f t="shared" si="11"/>
        <v>1191.1393465316053</v>
      </c>
      <c r="AH18" s="38">
        <f t="shared" si="12"/>
        <v>1218.506541972444</v>
      </c>
      <c r="AI18" s="39">
        <f t="shared" si="13"/>
        <v>1236.6497887291869</v>
      </c>
    </row>
    <row r="19" spans="2:36" ht="15.75" thickBot="1" x14ac:dyDescent="0.3">
      <c r="T19" s="30"/>
      <c r="U19" s="33">
        <f t="shared" si="14"/>
        <v>198</v>
      </c>
      <c r="V19" s="34" t="str">
        <f t="shared" si="0"/>
        <v>28week+2day</v>
      </c>
      <c r="W19" s="35">
        <f t="shared" si="1"/>
        <v>4.7817882742360052</v>
      </c>
      <c r="X19" s="68">
        <f t="shared" si="2"/>
        <v>1.2975945442435472E-5</v>
      </c>
      <c r="Y19" s="36">
        <f t="shared" si="3"/>
        <v>0.49550190233500707</v>
      </c>
      <c r="Z19" s="69">
        <f t="shared" si="4"/>
        <v>9.4933944579123554E-6</v>
      </c>
      <c r="AA19" s="38">
        <f t="shared" si="5"/>
        <v>997.81486320417662</v>
      </c>
      <c r="AB19" s="38">
        <f t="shared" si="6"/>
        <v>1012.4009047061598</v>
      </c>
      <c r="AC19" s="38">
        <f t="shared" si="7"/>
        <v>1035.3213341142741</v>
      </c>
      <c r="AD19" s="38">
        <f t="shared" si="8"/>
        <v>1074.9047959185589</v>
      </c>
      <c r="AE19" s="38">
        <f t="shared" si="9"/>
        <v>1120.848044056276</v>
      </c>
      <c r="AF19" s="38">
        <f t="shared" si="10"/>
        <v>1168.9605956260557</v>
      </c>
      <c r="AG19" s="38">
        <f t="shared" si="11"/>
        <v>1214.2108732639244</v>
      </c>
      <c r="AH19" s="38">
        <f t="shared" si="12"/>
        <v>1242.2108090986603</v>
      </c>
      <c r="AI19" s="39">
        <f t="shared" si="13"/>
        <v>1260.7749270762883</v>
      </c>
    </row>
    <row r="20" spans="2:36" x14ac:dyDescent="0.25">
      <c r="B20" s="131"/>
      <c r="C20" s="132"/>
      <c r="D20" s="127" t="s">
        <v>47</v>
      </c>
      <c r="E20" s="128"/>
      <c r="F20" s="45" t="s">
        <v>48</v>
      </c>
      <c r="T20" s="30"/>
      <c r="U20" s="33">
        <f t="shared" si="14"/>
        <v>199</v>
      </c>
      <c r="V20" s="34" t="str">
        <f t="shared" si="0"/>
        <v>28week+3day</v>
      </c>
      <c r="W20" s="35">
        <f t="shared" si="1"/>
        <v>4.7897674143441202</v>
      </c>
      <c r="X20" s="68">
        <f t="shared" si="2"/>
        <v>1.2997303762718048E-5</v>
      </c>
      <c r="Y20" s="36">
        <f t="shared" si="3"/>
        <v>0.49457188340994529</v>
      </c>
      <c r="Z20" s="69">
        <f t="shared" si="4"/>
        <v>9.5273086498316201E-6</v>
      </c>
      <c r="AA20" s="38">
        <f t="shared" si="5"/>
        <v>1016.3068078847728</v>
      </c>
      <c r="AB20" s="38">
        <f t="shared" si="6"/>
        <v>1031.2174640975252</v>
      </c>
      <c r="AC20" s="38">
        <f t="shared" si="7"/>
        <v>1054.6497208212766</v>
      </c>
      <c r="AD20" s="38">
        <f t="shared" si="8"/>
        <v>1095.121973306379</v>
      </c>
      <c r="AE20" s="38">
        <f t="shared" si="9"/>
        <v>1142.1043106833124</v>
      </c>
      <c r="AF20" s="38">
        <f t="shared" si="10"/>
        <v>1191.3133422748058</v>
      </c>
      <c r="AG20" s="38">
        <f t="shared" si="11"/>
        <v>1237.6023663569886</v>
      </c>
      <c r="AH20" s="38">
        <f t="shared" si="12"/>
        <v>1266.2485871669976</v>
      </c>
      <c r="AI20" s="39">
        <f t="shared" si="13"/>
        <v>1285.2426505463027</v>
      </c>
    </row>
    <row r="21" spans="2:36" ht="15" customHeight="1" x14ac:dyDescent="0.25">
      <c r="B21" s="123"/>
      <c r="C21" s="124"/>
      <c r="D21" s="46" t="s">
        <v>12</v>
      </c>
      <c r="E21" s="47" t="s">
        <v>13</v>
      </c>
      <c r="F21" s="48" t="s">
        <v>13</v>
      </c>
      <c r="G21" s="49"/>
      <c r="T21" s="30"/>
      <c r="U21" s="33">
        <f t="shared" si="14"/>
        <v>200</v>
      </c>
      <c r="V21" s="34" t="str">
        <f t="shared" si="0"/>
        <v>28week+4day</v>
      </c>
      <c r="W21" s="35">
        <f t="shared" si="1"/>
        <v>4.7976855174327495</v>
      </c>
      <c r="X21" s="68">
        <f t="shared" si="2"/>
        <v>1.3018498700957811E-5</v>
      </c>
      <c r="Y21" s="36">
        <f t="shared" si="3"/>
        <v>0.49364897873309593</v>
      </c>
      <c r="Z21" s="69">
        <f t="shared" si="4"/>
        <v>9.5627035746489073E-6</v>
      </c>
      <c r="AA21" s="38">
        <f t="shared" si="5"/>
        <v>1035.0200334071542</v>
      </c>
      <c r="AB21" s="38">
        <f t="shared" si="6"/>
        <v>1050.2616544218965</v>
      </c>
      <c r="AC21" s="38">
        <f t="shared" si="7"/>
        <v>1074.2158294679953</v>
      </c>
      <c r="AD21" s="38">
        <f t="shared" si="8"/>
        <v>1115.5946175143329</v>
      </c>
      <c r="AE21" s="38">
        <f t="shared" si="9"/>
        <v>1163.6371319106549</v>
      </c>
      <c r="AF21" s="38">
        <f t="shared" si="10"/>
        <v>1213.9652764112675</v>
      </c>
      <c r="AG21" s="38">
        <f t="shared" si="11"/>
        <v>1261.3148307992269</v>
      </c>
      <c r="AH21" s="38">
        <f t="shared" si="12"/>
        <v>1290.6210513325541</v>
      </c>
      <c r="AI21" s="39">
        <f t="shared" si="13"/>
        <v>1310.0542503969139</v>
      </c>
    </row>
    <row r="22" spans="2:36" ht="15" customHeight="1" x14ac:dyDescent="0.25">
      <c r="B22" s="117" t="s">
        <v>40</v>
      </c>
      <c r="C22" s="118"/>
      <c r="D22" s="9">
        <f>C16*7+D16</f>
        <v>187</v>
      </c>
      <c r="E22" s="10">
        <f>E16*7+F16</f>
        <v>238</v>
      </c>
      <c r="F22" s="1">
        <f>E16*7+F16</f>
        <v>238</v>
      </c>
      <c r="G22" s="49"/>
      <c r="T22" s="30"/>
      <c r="U22" s="33">
        <f t="shared" si="14"/>
        <v>201</v>
      </c>
      <c r="V22" s="34" t="str">
        <f t="shared" si="0"/>
        <v>28week+5day</v>
      </c>
      <c r="W22" s="35">
        <f t="shared" si="1"/>
        <v>4.8055428356390992</v>
      </c>
      <c r="X22" s="68">
        <f t="shared" si="2"/>
        <v>1.303953093206785E-5</v>
      </c>
      <c r="Y22" s="36">
        <f t="shared" si="3"/>
        <v>0.492733158916283</v>
      </c>
      <c r="Z22" s="69">
        <f t="shared" si="4"/>
        <v>9.5995403540051023E-6</v>
      </c>
      <c r="AA22" s="38">
        <f t="shared" si="5"/>
        <v>1053.954362338636</v>
      </c>
      <c r="AB22" s="38">
        <f t="shared" si="6"/>
        <v>1069.5333592515174</v>
      </c>
      <c r="AC22" s="38">
        <f t="shared" si="7"/>
        <v>1094.0196430353424</v>
      </c>
      <c r="AD22" s="38">
        <f t="shared" si="8"/>
        <v>1136.3228933220339</v>
      </c>
      <c r="AE22" s="38">
        <f t="shared" si="9"/>
        <v>1185.44689941457</v>
      </c>
      <c r="AF22" s="38">
        <f t="shared" si="10"/>
        <v>1236.9170453658596</v>
      </c>
      <c r="AG22" s="38">
        <f t="shared" si="11"/>
        <v>1285.349170972529</v>
      </c>
      <c r="AH22" s="38">
        <f t="shared" si="12"/>
        <v>1315.3292729994744</v>
      </c>
      <c r="AI22" s="39">
        <f t="shared" si="13"/>
        <v>1335.2109120951277</v>
      </c>
    </row>
    <row r="23" spans="2:36" ht="15.75" x14ac:dyDescent="0.25">
      <c r="B23" s="117" t="s">
        <v>29</v>
      </c>
      <c r="C23" s="118"/>
      <c r="D23" s="11">
        <f>(D22/7)^($C$44)+$C$47/$C$46*(D22/7)^($C$45)</f>
        <v>4.689913870152874</v>
      </c>
      <c r="E23" s="12">
        <f>(E22/7)^($C$44)+$C$47/$C$46*(E22/7)^($C$45)</f>
        <v>5.0555814626381341</v>
      </c>
      <c r="F23" s="2">
        <f>(F22/7)^($C$44)+$C$47/$C$46*(F22/7)^($C$45)</f>
        <v>5.0555814626381341</v>
      </c>
      <c r="T23" s="30"/>
      <c r="U23" s="33">
        <f t="shared" si="14"/>
        <v>202</v>
      </c>
      <c r="V23" s="34" t="str">
        <f t="shared" si="0"/>
        <v>28week+6day</v>
      </c>
      <c r="W23" s="35">
        <f t="shared" si="1"/>
        <v>4.8133396179681993</v>
      </c>
      <c r="X23" s="68">
        <f t="shared" si="2"/>
        <v>1.3060401122577388E-5</v>
      </c>
      <c r="Y23" s="36">
        <f t="shared" si="3"/>
        <v>0.49182439493640545</v>
      </c>
      <c r="Z23" s="69">
        <f t="shared" si="4"/>
        <v>9.6377806202634381E-6</v>
      </c>
      <c r="AA23" s="38">
        <f t="shared" si="5"/>
        <v>1073.1095420485153</v>
      </c>
      <c r="AB23" s="38">
        <f t="shared" si="6"/>
        <v>1089.0323849541232</v>
      </c>
      <c r="AC23" s="38">
        <f t="shared" si="7"/>
        <v>1114.0610641756</v>
      </c>
      <c r="AD23" s="38">
        <f t="shared" si="8"/>
        <v>1157.306879873747</v>
      </c>
      <c r="AE23" s="38">
        <f t="shared" si="9"/>
        <v>1207.53391322882</v>
      </c>
      <c r="AF23" s="38">
        <f t="shared" si="10"/>
        <v>1260.1691987259401</v>
      </c>
      <c r="AG23" s="38">
        <f t="shared" si="11"/>
        <v>1309.706187968942</v>
      </c>
      <c r="AH23" s="38">
        <f t="shared" si="12"/>
        <v>1340.3742169476084</v>
      </c>
      <c r="AI23" s="39">
        <f t="shared" si="13"/>
        <v>1360.713712315641</v>
      </c>
    </row>
    <row r="24" spans="2:36" ht="15.75" x14ac:dyDescent="0.25">
      <c r="B24" s="117" t="s">
        <v>61</v>
      </c>
      <c r="C24" s="118"/>
      <c r="D24" s="11">
        <f>$C$48+D23*$C$49</f>
        <v>0.50554117199226178</v>
      </c>
      <c r="E24" s="12">
        <f>$C$48+E23*$C$49</f>
        <v>0.4628688560600559</v>
      </c>
      <c r="F24" s="2">
        <f>$E$24+(($C$17)^(-0.1)-$D$24)*F26/$D$25</f>
        <v>0.46358958555440122</v>
      </c>
      <c r="T24" s="30"/>
      <c r="U24" s="33">
        <f t="shared" si="14"/>
        <v>203</v>
      </c>
      <c r="V24" s="34" t="str">
        <f t="shared" si="0"/>
        <v>29week+0day</v>
      </c>
      <c r="W24" s="35">
        <f t="shared" si="1"/>
        <v>4.8210761103471098</v>
      </c>
      <c r="X24" s="68">
        <f t="shared" si="2"/>
        <v>1.3081109930776578E-5</v>
      </c>
      <c r="Y24" s="36">
        <f t="shared" si="3"/>
        <v>0.49092265812911895</v>
      </c>
      <c r="Z24" s="69">
        <f t="shared" si="4"/>
        <v>9.6773865092154064E-6</v>
      </c>
      <c r="AA24" s="38">
        <f t="shared" si="5"/>
        <v>1092.4852433483018</v>
      </c>
      <c r="AB24" s="38">
        <f t="shared" si="6"/>
        <v>1108.7584592546552</v>
      </c>
      <c r="AC24" s="38">
        <f t="shared" si="7"/>
        <v>1134.3399136476476</v>
      </c>
      <c r="AD24" s="38">
        <f t="shared" si="8"/>
        <v>1178.5465688863869</v>
      </c>
      <c r="AE24" s="38">
        <f t="shared" si="9"/>
        <v>1229.898379675604</v>
      </c>
      <c r="AF24" s="38">
        <f t="shared" si="10"/>
        <v>1283.7221859619706</v>
      </c>
      <c r="AG24" s="38">
        <f t="shared" si="11"/>
        <v>1334.3865769172255</v>
      </c>
      <c r="AH24" s="38">
        <f t="shared" si="12"/>
        <v>1365.7567384676877</v>
      </c>
      <c r="AI24" s="39">
        <f t="shared" si="13"/>
        <v>1386.563615946669</v>
      </c>
    </row>
    <row r="25" spans="2:36" ht="15.75" x14ac:dyDescent="0.25">
      <c r="B25" s="117" t="s">
        <v>62</v>
      </c>
      <c r="C25" s="118"/>
      <c r="D25" s="11">
        <f>$C$50+$C$51*(D23)^2+2*D23*$C$52+$C$53</f>
        <v>1.8155551259343029E-5</v>
      </c>
      <c r="E25" s="12">
        <f>$C$50+$C$51*(E23)^2+2*E23*$C$52+$C$53</f>
        <v>2.2014437773652828E-5</v>
      </c>
      <c r="F25" s="2">
        <f>E25-(F26)^2/$D$25</f>
        <v>1.1663227387052758E-5</v>
      </c>
      <c r="T25" s="30"/>
      <c r="U25" s="33">
        <f t="shared" si="14"/>
        <v>204</v>
      </c>
      <c r="V25" s="34" t="str">
        <f t="shared" si="0"/>
        <v>29week+1day</v>
      </c>
      <c r="W25" s="35">
        <f t="shared" si="1"/>
        <v>4.82875255567793</v>
      </c>
      <c r="X25" s="68">
        <f t="shared" si="2"/>
        <v>1.3101658006858211E-5</v>
      </c>
      <c r="Y25" s="36">
        <f t="shared" si="3"/>
        <v>0.49002792018265723</v>
      </c>
      <c r="Z25" s="69">
        <f t="shared" si="4"/>
        <v>9.7183206529433378E-6</v>
      </c>
      <c r="AA25" s="38">
        <f t="shared" si="5"/>
        <v>1112.0810591457264</v>
      </c>
      <c r="AB25" s="38">
        <f t="shared" si="6"/>
        <v>1128.7112298110833</v>
      </c>
      <c r="AC25" s="38">
        <f t="shared" si="7"/>
        <v>1154.8559287666531</v>
      </c>
      <c r="AD25" s="38">
        <f t="shared" si="8"/>
        <v>1200.0418628723014</v>
      </c>
      <c r="AE25" s="38">
        <f t="shared" si="9"/>
        <v>1252.5404093110121</v>
      </c>
      <c r="AF25" s="38">
        <f t="shared" si="10"/>
        <v>1307.576354067236</v>
      </c>
      <c r="AG25" s="38">
        <f t="shared" si="11"/>
        <v>1359.3909243214096</v>
      </c>
      <c r="AH25" s="38">
        <f t="shared" si="12"/>
        <v>1391.4775805071693</v>
      </c>
      <c r="AI25" s="39">
        <f t="shared" si="13"/>
        <v>1412.7614731054623</v>
      </c>
    </row>
    <row r="26" spans="2:36" ht="15.75" x14ac:dyDescent="0.25">
      <c r="B26" s="133" t="s">
        <v>63</v>
      </c>
      <c r="C26" s="134"/>
      <c r="D26" s="13" t="s">
        <v>44</v>
      </c>
      <c r="E26" s="14" t="s">
        <v>44</v>
      </c>
      <c r="F26" s="2">
        <f>$C$50+($D$23+F23)*$C$52+$D$23*F23*$C$51</f>
        <v>1.3708826746668058E-5</v>
      </c>
      <c r="T26" s="30"/>
      <c r="U26" s="33">
        <f t="shared" si="14"/>
        <v>205</v>
      </c>
      <c r="V26" s="34" t="str">
        <f t="shared" si="0"/>
        <v>29week+2day</v>
      </c>
      <c r="W26" s="35">
        <f t="shared" si="1"/>
        <v>4.8363691938896256</v>
      </c>
      <c r="X26" s="68">
        <f t="shared" si="2"/>
        <v>1.3122045993057033E-5</v>
      </c>
      <c r="Y26" s="36">
        <f t="shared" si="3"/>
        <v>0.48914015313179138</v>
      </c>
      <c r="Z26" s="69">
        <f t="shared" si="4"/>
        <v>9.7605461728360022E-6</v>
      </c>
      <c r="AA26" s="38">
        <f t="shared" si="5"/>
        <v>1131.8965031141286</v>
      </c>
      <c r="AB26" s="38">
        <f t="shared" si="6"/>
        <v>1148.8902628059498</v>
      </c>
      <c r="AC26" s="38">
        <f t="shared" si="7"/>
        <v>1175.608761869941</v>
      </c>
      <c r="AD26" s="38">
        <f t="shared" si="8"/>
        <v>1221.7925733786008</v>
      </c>
      <c r="AE26" s="38">
        <f t="shared" si="9"/>
        <v>1275.4600148869044</v>
      </c>
      <c r="AF26" s="38">
        <f t="shared" si="10"/>
        <v>1331.7319452131469</v>
      </c>
      <c r="AG26" s="38">
        <f t="shared" si="11"/>
        <v>1384.7197054134808</v>
      </c>
      <c r="AH26" s="38">
        <f t="shared" si="12"/>
        <v>1417.5373708290381</v>
      </c>
      <c r="AI26" s="39">
        <f t="shared" si="13"/>
        <v>1439.3080161658213</v>
      </c>
    </row>
    <row r="27" spans="2:36" x14ac:dyDescent="0.25">
      <c r="B27" s="119" t="s">
        <v>10</v>
      </c>
      <c r="C27" s="120"/>
      <c r="D27" s="15">
        <f>-((C17)^(-0.1)-D24)/SQRT(D25)</f>
        <v>-0.22401480791964137</v>
      </c>
      <c r="E27" s="16">
        <f>IF(ISBLANK(E17), " ", -((E17)^(-0.1)-E24)/SQRT(E25))</f>
        <v>-1.4211997844270312</v>
      </c>
      <c r="F27" s="3">
        <f>IF(ISBLANK(E17), " ", -((E17)^(-0.1)-F24)/SQRT(F25))</f>
        <v>-1.7414991979905212</v>
      </c>
      <c r="T27" s="30"/>
      <c r="U27" s="33">
        <f t="shared" si="14"/>
        <v>206</v>
      </c>
      <c r="V27" s="34" t="str">
        <f t="shared" si="0"/>
        <v>29week+3day</v>
      </c>
      <c r="W27" s="35">
        <f t="shared" si="1"/>
        <v>4.8439262619887336</v>
      </c>
      <c r="X27" s="68">
        <f t="shared" si="2"/>
        <v>1.3142274523784676E-5</v>
      </c>
      <c r="Y27" s="36">
        <f t="shared" si="3"/>
        <v>0.48825932935192029</v>
      </c>
      <c r="Z27" s="69">
        <f t="shared" si="4"/>
        <v>9.8040266727562851E-6</v>
      </c>
      <c r="AA27" s="38">
        <f t="shared" si="5"/>
        <v>1151.9310083789351</v>
      </c>
      <c r="AB27" s="38">
        <f t="shared" si="6"/>
        <v>1169.2950415554105</v>
      </c>
      <c r="AC27" s="38">
        <f t="shared" si="7"/>
        <v>1196.5979788008221</v>
      </c>
      <c r="AD27" s="38">
        <f t="shared" si="8"/>
        <v>1243.7984192449528</v>
      </c>
      <c r="AE27" s="38">
        <f t="shared" si="9"/>
        <v>1298.6571093312468</v>
      </c>
      <c r="AF27" s="38">
        <f t="shared" si="10"/>
        <v>1356.1890944223321</v>
      </c>
      <c r="AG27" s="38">
        <f t="shared" si="11"/>
        <v>1410.3732815225926</v>
      </c>
      <c r="AH27" s="38">
        <f t="shared" si="12"/>
        <v>1443.9366191859835</v>
      </c>
      <c r="AI27" s="39">
        <f t="shared" si="13"/>
        <v>1466.2038568001274</v>
      </c>
    </row>
    <row r="28" spans="2:36" x14ac:dyDescent="0.25">
      <c r="B28" s="119" t="s">
        <v>20</v>
      </c>
      <c r="C28" s="120"/>
      <c r="D28" s="9">
        <f>($D$24+F52*SQRT($D$25))^(-10)</f>
        <v>783.66323144544265</v>
      </c>
      <c r="E28" s="10">
        <f>($E$24+F52*SQRT($E$25))^(-10)</f>
        <v>1834.0091850977758</v>
      </c>
      <c r="F28" s="1">
        <f>($F$24+F52*SQRT($F$25))^(-10)</f>
        <v>1900.6555078287536</v>
      </c>
      <c r="T28" s="30"/>
      <c r="U28" s="33">
        <f t="shared" si="14"/>
        <v>207</v>
      </c>
      <c r="V28" s="34" t="str">
        <f t="shared" si="0"/>
        <v>29week+4day</v>
      </c>
      <c r="W28" s="35">
        <f t="shared" si="1"/>
        <v>4.8514239941089556</v>
      </c>
      <c r="X28" s="68">
        <f t="shared" si="2"/>
        <v>1.3162344225763447E-5</v>
      </c>
      <c r="Y28" s="36">
        <f t="shared" si="3"/>
        <v>0.48738542155328929</v>
      </c>
      <c r="Z28" s="69">
        <f t="shared" si="4"/>
        <v>9.8487262323515243E-6</v>
      </c>
      <c r="AA28" s="38">
        <f t="shared" si="5"/>
        <v>1172.1839262229378</v>
      </c>
      <c r="AB28" s="38">
        <f t="shared" si="6"/>
        <v>1189.924965137466</v>
      </c>
      <c r="AC28" s="38">
        <f t="shared" si="7"/>
        <v>1217.8230574121878</v>
      </c>
      <c r="AD28" s="38">
        <f t="shared" si="8"/>
        <v>1266.0590248817246</v>
      </c>
      <c r="AE28" s="38">
        <f t="shared" si="9"/>
        <v>1322.1315037489244</v>
      </c>
      <c r="AF28" s="38">
        <f t="shared" si="10"/>
        <v>1380.9478272616675</v>
      </c>
      <c r="AG28" s="38">
        <f t="shared" si="11"/>
        <v>1436.3518974630415</v>
      </c>
      <c r="AH28" s="38">
        <f t="shared" si="12"/>
        <v>1470.6757145123408</v>
      </c>
      <c r="AI28" s="39">
        <f t="shared" si="13"/>
        <v>1493.4494830382964</v>
      </c>
    </row>
    <row r="29" spans="2:36" x14ac:dyDescent="0.25">
      <c r="B29" s="119" t="s">
        <v>21</v>
      </c>
      <c r="C29" s="120"/>
      <c r="D29" s="9">
        <f>($D$24+F51*SQRT($D$25))^(-10)</f>
        <v>799.17052638831785</v>
      </c>
      <c r="E29" s="10">
        <f>($E$24+F51*SQRT($E$25))^(-10)</f>
        <v>1877.6124827766766</v>
      </c>
      <c r="F29" s="1">
        <f>($F$24+F51*SQRT($F$25))^(-10)</f>
        <v>1933.5488795646161</v>
      </c>
      <c r="T29" s="30"/>
      <c r="U29" s="33">
        <f t="shared" si="14"/>
        <v>208</v>
      </c>
      <c r="V29" s="34" t="str">
        <f t="shared" si="0"/>
        <v>29week+5day</v>
      </c>
      <c r="W29" s="35">
        <f t="shared" si="1"/>
        <v>4.8588626215596733</v>
      </c>
      <c r="X29" s="68">
        <f t="shared" si="2"/>
        <v>1.3182255718155239E-5</v>
      </c>
      <c r="Y29" s="36">
        <f t="shared" si="3"/>
        <v>0.48651840277533653</v>
      </c>
      <c r="Z29" s="69">
        <f t="shared" si="4"/>
        <v>9.8946094005098269E-6</v>
      </c>
      <c r="AA29" s="38">
        <f t="shared" si="5"/>
        <v>1192.6545248119041</v>
      </c>
      <c r="AB29" s="38">
        <f t="shared" si="6"/>
        <v>1210.7793470410193</v>
      </c>
      <c r="AC29" s="38">
        <f t="shared" si="7"/>
        <v>1239.2833860915155</v>
      </c>
      <c r="AD29" s="38">
        <f t="shared" si="8"/>
        <v>1288.5739185702589</v>
      </c>
      <c r="AE29" s="38">
        <f t="shared" si="9"/>
        <v>1345.8829054449675</v>
      </c>
      <c r="AF29" s="38">
        <f t="shared" si="10"/>
        <v>1406.0080575573575</v>
      </c>
      <c r="AG29" s="38">
        <f t="shared" si="11"/>
        <v>1462.6556789433328</v>
      </c>
      <c r="AH29" s="38">
        <f t="shared" si="12"/>
        <v>1497.7549221361926</v>
      </c>
      <c r="AI29" s="39">
        <f t="shared" si="13"/>
        <v>1521.0452563461838</v>
      </c>
    </row>
    <row r="30" spans="2:36" x14ac:dyDescent="0.25">
      <c r="B30" s="119" t="s">
        <v>22</v>
      </c>
      <c r="C30" s="120"/>
      <c r="D30" s="9">
        <f>($D$24+F50*SQRT($D$25))^(-10)</f>
        <v>823.71294344921034</v>
      </c>
      <c r="E30" s="10">
        <f>($E$24+F50*SQRT($E$25))^(-10)</f>
        <v>1946.9997351887166</v>
      </c>
      <c r="F30" s="1">
        <f>($F$24+F50*SQRT($F$25))^(-10)</f>
        <v>1985.4294810700715</v>
      </c>
      <c r="T30" s="30"/>
      <c r="U30" s="33">
        <f t="shared" si="14"/>
        <v>209</v>
      </c>
      <c r="V30" s="34" t="str">
        <f t="shared" si="0"/>
        <v>29week+6day</v>
      </c>
      <c r="W30" s="35">
        <f t="shared" si="1"/>
        <v>4.8662423728734154</v>
      </c>
      <c r="X30" s="68">
        <f t="shared" si="2"/>
        <v>1.3202009612688819E-5</v>
      </c>
      <c r="Y30" s="36">
        <f t="shared" si="3"/>
        <v>0.4856582463811594</v>
      </c>
      <c r="Z30" s="69">
        <f t="shared" si="4"/>
        <v>9.9416411889511974E-6</v>
      </c>
      <c r="AA30" s="38">
        <f t="shared" si="5"/>
        <v>1213.3419879424041</v>
      </c>
      <c r="AB30" s="38">
        <f t="shared" si="6"/>
        <v>1231.8574138376252</v>
      </c>
      <c r="AC30" s="38">
        <f t="shared" si="7"/>
        <v>1260.9782623092296</v>
      </c>
      <c r="AD30" s="38">
        <f t="shared" si="8"/>
        <v>1311.3425307873413</v>
      </c>
      <c r="AE30" s="38">
        <f t="shared" si="9"/>
        <v>1369.9109159723885</v>
      </c>
      <c r="AF30" s="38">
        <f t="shared" si="10"/>
        <v>1431.3695851343998</v>
      </c>
      <c r="AG30" s="38">
        <f t="shared" si="11"/>
        <v>1489.2846299988353</v>
      </c>
      <c r="AH30" s="38">
        <f t="shared" si="12"/>
        <v>1525.1743810142307</v>
      </c>
      <c r="AI30" s="39">
        <f t="shared" si="13"/>
        <v>1548.9914087260565</v>
      </c>
    </row>
    <row r="31" spans="2:36" x14ac:dyDescent="0.25">
      <c r="B31" s="119" t="s">
        <v>23</v>
      </c>
      <c r="C31" s="120"/>
      <c r="D31" s="9">
        <f>($D$24+F49*SQRT($D$25))^(-10)</f>
        <v>866.59335959885289</v>
      </c>
      <c r="E31" s="10">
        <f>($E$24+F49*SQRT($E$25))^(-10)</f>
        <v>2069.3232891164398</v>
      </c>
      <c r="F31" s="1">
        <f>($F$24+F49*SQRT($F$25))^(-10)</f>
        <v>2075.5706597940489</v>
      </c>
      <c r="T31" s="30"/>
      <c r="U31" s="33">
        <f t="shared" si="14"/>
        <v>210</v>
      </c>
      <c r="V31" s="34" t="str">
        <f t="shared" si="0"/>
        <v>30week+0day</v>
      </c>
      <c r="W31" s="35">
        <f t="shared" si="1"/>
        <v>4.8735634738523101</v>
      </c>
      <c r="X31" s="68">
        <f t="shared" si="2"/>
        <v>1.322160651378478E-5</v>
      </c>
      <c r="Y31" s="36">
        <f t="shared" si="3"/>
        <v>0.48480492605210085</v>
      </c>
      <c r="Z31" s="69">
        <f t="shared" si="4"/>
        <v>9.9897870659542119E-6</v>
      </c>
      <c r="AA31" s="38">
        <f t="shared" si="5"/>
        <v>1234.245413813396</v>
      </c>
      <c r="AB31" s="38">
        <f t="shared" si="6"/>
        <v>1253.1583038775332</v>
      </c>
      <c r="AC31" s="38">
        <f t="shared" si="7"/>
        <v>1282.9068911921288</v>
      </c>
      <c r="AD31" s="38">
        <f t="shared" si="8"/>
        <v>1334.3641925556649</v>
      </c>
      <c r="AE31" s="38">
        <f t="shared" si="9"/>
        <v>1394.2150292066046</v>
      </c>
      <c r="AF31" s="38">
        <f t="shared" si="10"/>
        <v>1457.0320935826667</v>
      </c>
      <c r="AG31" s="38">
        <f t="shared" si="11"/>
        <v>1516.2386304503752</v>
      </c>
      <c r="AH31" s="38">
        <f t="shared" si="12"/>
        <v>1552.9341009919033</v>
      </c>
      <c r="AI31" s="39">
        <f t="shared" si="13"/>
        <v>1577.2880398417528</v>
      </c>
    </row>
    <row r="32" spans="2:36" x14ac:dyDescent="0.25">
      <c r="B32" s="119" t="s">
        <v>24</v>
      </c>
      <c r="C32" s="120"/>
      <c r="D32" s="9">
        <f t="shared" ref="D32" si="15">($D$24+F48*SQRT($D$25))^(-10)</f>
        <v>917.13800564923758</v>
      </c>
      <c r="E32" s="10">
        <f>($E$24+F48*SQRT($E$25))^(-10)</f>
        <v>2215.2380149970045</v>
      </c>
      <c r="F32" s="1">
        <f>($F$24+F48*SQRT($F$25))^(-10)</f>
        <v>2181.0382864896778</v>
      </c>
      <c r="T32" s="30"/>
      <c r="U32" s="33">
        <f t="shared" si="14"/>
        <v>211</v>
      </c>
      <c r="V32" s="34" t="str">
        <f t="shared" si="0"/>
        <v>30week+1day</v>
      </c>
      <c r="W32" s="35">
        <f t="shared" si="1"/>
        <v>4.8808261476135311</v>
      </c>
      <c r="X32" s="68">
        <f t="shared" si="2"/>
        <v>1.3241047018676161E-5</v>
      </c>
      <c r="Y32" s="36">
        <f t="shared" si="3"/>
        <v>0.48395841578245213</v>
      </c>
      <c r="Z32" s="69">
        <f t="shared" si="4"/>
        <v>1.0039012950215939E-5</v>
      </c>
      <c r="AA32" s="38">
        <f t="shared" si="5"/>
        <v>1255.363813823292</v>
      </c>
      <c r="AB32" s="38">
        <f t="shared" si="6"/>
        <v>1274.6810660118078</v>
      </c>
      <c r="AC32" s="38">
        <f t="shared" si="7"/>
        <v>1305.0683841236644</v>
      </c>
      <c r="AD32" s="38">
        <f t="shared" si="8"/>
        <v>1357.6381338222732</v>
      </c>
      <c r="AE32" s="38">
        <f t="shared" si="9"/>
        <v>1418.7946294485964</v>
      </c>
      <c r="AF32" s="38">
        <f t="shared" si="10"/>
        <v>1482.9951480518494</v>
      </c>
      <c r="AG32" s="38">
        <f t="shared" si="11"/>
        <v>1543.5174333913153</v>
      </c>
      <c r="AH32" s="38">
        <f t="shared" si="12"/>
        <v>1581.0339600914424</v>
      </c>
      <c r="AI32" s="39">
        <f t="shared" si="13"/>
        <v>1605.9351141712402</v>
      </c>
    </row>
    <row r="33" spans="2:35" x14ac:dyDescent="0.25">
      <c r="B33" s="119" t="s">
        <v>25</v>
      </c>
      <c r="C33" s="120"/>
      <c r="D33" s="9">
        <f>($D$24+F47*SQRT($D$25))^(-10)</f>
        <v>970.94444856531254</v>
      </c>
      <c r="E33" s="10">
        <f>($E$24+F47*SQRT($E$25))^(-10)</f>
        <v>2372.5504973713605</v>
      </c>
      <c r="F33" s="1">
        <f>($F$24+F47*SQRT($F$25))^(-10)</f>
        <v>2292.4310373732769</v>
      </c>
      <c r="T33" s="30"/>
      <c r="U33" s="33">
        <f t="shared" si="14"/>
        <v>212</v>
      </c>
      <c r="V33" s="34" t="str">
        <f t="shared" si="0"/>
        <v>30week+2day</v>
      </c>
      <c r="W33" s="35">
        <f t="shared" si="1"/>
        <v>4.8880306146337862</v>
      </c>
      <c r="X33" s="68">
        <f t="shared" si="2"/>
        <v>1.3260331717528302E-5</v>
      </c>
      <c r="Y33" s="36">
        <f t="shared" si="3"/>
        <v>0.4831186898742672</v>
      </c>
      <c r="Z33" s="69">
        <f t="shared" si="4"/>
        <v>1.0089285204836513E-5</v>
      </c>
      <c r="AA33" s="38">
        <f t="shared" si="5"/>
        <v>1276.6961113942409</v>
      </c>
      <c r="AB33" s="38">
        <f t="shared" si="6"/>
        <v>1296.4246583422839</v>
      </c>
      <c r="AC33" s="38">
        <f t="shared" si="7"/>
        <v>1327.4617573729633</v>
      </c>
      <c r="AD33" s="38">
        <f t="shared" si="8"/>
        <v>1381.1634818669586</v>
      </c>
      <c r="AE33" s="38">
        <f t="shared" si="9"/>
        <v>1443.6489895589489</v>
      </c>
      <c r="AF33" s="38">
        <f t="shared" si="10"/>
        <v>1509.2581930776919</v>
      </c>
      <c r="AG33" s="38">
        <f t="shared" si="11"/>
        <v>1571.1206627056629</v>
      </c>
      <c r="AH33" s="38">
        <f t="shared" si="12"/>
        <v>1609.4737018304993</v>
      </c>
      <c r="AI33" s="39">
        <f t="shared" si="13"/>
        <v>1634.9324581893441</v>
      </c>
    </row>
    <row r="34" spans="2:35" x14ac:dyDescent="0.25">
      <c r="B34" s="119" t="s">
        <v>26</v>
      </c>
      <c r="C34" s="120"/>
      <c r="D34" s="9">
        <f>($D$24+F46*SQRT($D$25))^(-10)</f>
        <v>1022.3514633890201</v>
      </c>
      <c r="E34" s="10">
        <f>($E$24+F46*SQRT($E$25))^(-10)</f>
        <v>2524.6888754844776</v>
      </c>
      <c r="F34" s="1">
        <f>($F$24+F46*SQRT($F$25))^(-10)</f>
        <v>2398.0554225636788</v>
      </c>
      <c r="T34" s="30"/>
      <c r="U34" s="33">
        <f t="shared" si="14"/>
        <v>213</v>
      </c>
      <c r="V34" s="34" t="str">
        <f t="shared" si="0"/>
        <v>30week+3day</v>
      </c>
      <c r="W34" s="35">
        <f t="shared" si="1"/>
        <v>4.8951770927928617</v>
      </c>
      <c r="X34" s="68">
        <f t="shared" si="2"/>
        <v>1.3279461193555343E-5</v>
      </c>
      <c r="Y34" s="36">
        <f t="shared" si="3"/>
        <v>0.48228572293228777</v>
      </c>
      <c r="Z34" s="69">
        <f t="shared" si="4"/>
        <v>1.0140570631430206E-5</v>
      </c>
      <c r="AA34" s="38">
        <f t="shared" si="5"/>
        <v>1298.2411408252542</v>
      </c>
      <c r="AB34" s="38">
        <f t="shared" si="6"/>
        <v>1318.3879470010413</v>
      </c>
      <c r="AC34" s="38">
        <f t="shared" si="7"/>
        <v>1350.0859307543271</v>
      </c>
      <c r="AD34" s="38">
        <f t="shared" si="8"/>
        <v>1404.9392597425158</v>
      </c>
      <c r="AE34" s="38">
        <f t="shared" si="9"/>
        <v>1468.7772691248892</v>
      </c>
      <c r="AF34" s="38">
        <f t="shared" si="10"/>
        <v>1535.8205504418097</v>
      </c>
      <c r="AG34" s="38">
        <f t="shared" si="11"/>
        <v>1599.0478106197409</v>
      </c>
      <c r="AH34" s="38">
        <f t="shared" si="12"/>
        <v>1638.2529325740397</v>
      </c>
      <c r="AI34" s="39">
        <f t="shared" si="13"/>
        <v>1664.2797575834293</v>
      </c>
    </row>
    <row r="35" spans="2:35" x14ac:dyDescent="0.25">
      <c r="B35" s="119" t="s">
        <v>27</v>
      </c>
      <c r="C35" s="120"/>
      <c r="D35" s="9">
        <f>($D$24+F45*SQRT($D$25))^(-10)</f>
        <v>1054.544017420857</v>
      </c>
      <c r="E35" s="10">
        <f>($E$24+F45*SQRT($E$25))^(-10)</f>
        <v>2620.8510385993327</v>
      </c>
      <c r="F35" s="1">
        <f>($F$24+F45*SQRT($F$25))^(-10)</f>
        <v>2463.8208815362814</v>
      </c>
      <c r="T35" s="30"/>
      <c r="U35" s="33">
        <f t="shared" si="14"/>
        <v>214</v>
      </c>
      <c r="V35" s="34" t="str">
        <f t="shared" si="0"/>
        <v>30week+4day</v>
      </c>
      <c r="W35" s="35">
        <f t="shared" si="1"/>
        <v>4.9022657974162414</v>
      </c>
      <c r="X35" s="68">
        <f t="shared" si="2"/>
        <v>1.3298436023133798E-5</v>
      </c>
      <c r="Y35" s="36">
        <f t="shared" si="3"/>
        <v>0.48145948985897569</v>
      </c>
      <c r="Z35" s="69">
        <f t="shared" si="4"/>
        <v>1.0192836464358356E-5</v>
      </c>
      <c r="AA35" s="38">
        <f t="shared" si="5"/>
        <v>1319.9976461758531</v>
      </c>
      <c r="AB35" s="38">
        <f t="shared" si="6"/>
        <v>1340.569704961136</v>
      </c>
      <c r="AC35" s="38">
        <f t="shared" si="7"/>
        <v>1372.9397263190308</v>
      </c>
      <c r="AD35" s="38">
        <f t="shared" si="8"/>
        <v>1428.9643847488535</v>
      </c>
      <c r="AE35" s="38">
        <f t="shared" si="9"/>
        <v>1494.178512662487</v>
      </c>
      <c r="AF35" s="38">
        <f t="shared" si="10"/>
        <v>1562.6814170674779</v>
      </c>
      <c r="AG35" s="38">
        <f t="shared" si="11"/>
        <v>1627.2982352900651</v>
      </c>
      <c r="AH35" s="38">
        <f t="shared" si="12"/>
        <v>1667.3711189222981</v>
      </c>
      <c r="AI35" s="39">
        <f t="shared" si="13"/>
        <v>1693.9765545048963</v>
      </c>
    </row>
    <row r="36" spans="2:35" ht="15.75" thickBot="1" x14ac:dyDescent="0.3">
      <c r="B36" s="121" t="s">
        <v>28</v>
      </c>
      <c r="C36" s="122"/>
      <c r="D36" s="17">
        <f>($D$24+F44*SQRT($D$25))^(-10)</f>
        <v>1076.0473819023264</v>
      </c>
      <c r="E36" s="18">
        <f>($E$24+F44*SQRT($E$25))^(-10)</f>
        <v>2685.4564970358688</v>
      </c>
      <c r="F36" s="4">
        <f>($F$24+F44*SQRT($F$25))^(-10)</f>
        <v>2507.5925214550025</v>
      </c>
      <c r="T36" s="30"/>
      <c r="U36" s="33">
        <f t="shared" si="14"/>
        <v>215</v>
      </c>
      <c r="V36" s="34" t="str">
        <f t="shared" si="0"/>
        <v>30week+5day</v>
      </c>
      <c r="W36" s="35">
        <f t="shared" si="1"/>
        <v>4.9092969413168346</v>
      </c>
      <c r="X36" s="68">
        <f t="shared" si="2"/>
        <v>1.3317256775915033E-5</v>
      </c>
      <c r="Y36" s="36">
        <f t="shared" si="3"/>
        <v>0.48063996584964858</v>
      </c>
      <c r="Z36" s="69">
        <f t="shared" si="4"/>
        <v>1.0246050365077705E-5</v>
      </c>
      <c r="AA36" s="38">
        <f t="shared" si="5"/>
        <v>1341.9642801819718</v>
      </c>
      <c r="AB36" s="38">
        <f t="shared" si="6"/>
        <v>1362.9686108803419</v>
      </c>
      <c r="AC36" s="38">
        <f t="shared" si="7"/>
        <v>1396.0218670812935</v>
      </c>
      <c r="AD36" s="38">
        <f t="shared" si="8"/>
        <v>1453.2376669429575</v>
      </c>
      <c r="AE36" s="38">
        <f t="shared" si="9"/>
        <v>1519.8516478562346</v>
      </c>
      <c r="AF36" s="38">
        <f t="shared" si="10"/>
        <v>1589.8398629538585</v>
      </c>
      <c r="AG36" s="38">
        <f t="shared" si="11"/>
        <v>1655.8711584300827</v>
      </c>
      <c r="AH36" s="38">
        <f t="shared" si="12"/>
        <v>1696.8275851375874</v>
      </c>
      <c r="AI36" s="39">
        <f t="shared" si="13"/>
        <v>1724.02224485944</v>
      </c>
    </row>
    <row r="37" spans="2:35" x14ac:dyDescent="0.25">
      <c r="T37" s="30"/>
      <c r="U37" s="33">
        <f t="shared" si="14"/>
        <v>216</v>
      </c>
      <c r="V37" s="34" t="str">
        <f t="shared" si="0"/>
        <v>30week+6day</v>
      </c>
      <c r="W37" s="35">
        <f t="shared" si="1"/>
        <v>4.9162707348358321</v>
      </c>
      <c r="X37" s="68">
        <f t="shared" si="2"/>
        <v>1.3335924014934073E-5</v>
      </c>
      <c r="Y37" s="36">
        <f t="shared" si="3"/>
        <v>0.47982712638771891</v>
      </c>
      <c r="Z37" s="69">
        <f t="shared" si="4"/>
        <v>1.0300180416607575E-5</v>
      </c>
      <c r="AA37" s="38">
        <f t="shared" si="5"/>
        <v>1364.1396032056498</v>
      </c>
      <c r="AB37" s="38">
        <f t="shared" si="6"/>
        <v>1385.5832479795527</v>
      </c>
      <c r="AC37" s="38">
        <f t="shared" si="7"/>
        <v>1419.3309757801146</v>
      </c>
      <c r="AD37" s="38">
        <f t="shared" si="8"/>
        <v>1477.7578076865941</v>
      </c>
      <c r="AE37" s="38">
        <f t="shared" si="9"/>
        <v>1545.7954838381168</v>
      </c>
      <c r="AF37" s="38">
        <f t="shared" si="10"/>
        <v>1617.2948291510206</v>
      </c>
      <c r="AG37" s="38">
        <f t="shared" si="11"/>
        <v>1684.7656629784062</v>
      </c>
      <c r="AH37" s="38">
        <f t="shared" si="12"/>
        <v>1726.6215106127815</v>
      </c>
      <c r="AI37" s="39">
        <f t="shared" si="13"/>
        <v>1754.4160756389485</v>
      </c>
    </row>
    <row r="38" spans="2:35" x14ac:dyDescent="0.25">
      <c r="I38" s="70"/>
      <c r="J38" s="70"/>
      <c r="K38" s="70"/>
      <c r="T38" s="30"/>
      <c r="U38" s="33">
        <f t="shared" si="14"/>
        <v>217</v>
      </c>
      <c r="V38" s="34" t="str">
        <f t="shared" si="0"/>
        <v>31week+0day</v>
      </c>
      <c r="W38" s="35">
        <f t="shared" si="1"/>
        <v>4.9231873858827147</v>
      </c>
      <c r="X38" s="68">
        <f t="shared" si="2"/>
        <v>1.3354438296716447E-5</v>
      </c>
      <c r="Y38" s="36">
        <f t="shared" si="3"/>
        <v>0.47902094724003019</v>
      </c>
      <c r="Z38" s="69">
        <f t="shared" si="4"/>
        <v>1.035519511810826E-5</v>
      </c>
      <c r="AA38" s="38">
        <f t="shared" si="5"/>
        <v>1386.522082220298</v>
      </c>
      <c r="AB38" s="38">
        <f t="shared" si="6"/>
        <v>1408.4121029576218</v>
      </c>
      <c r="AC38" s="38">
        <f t="shared" si="7"/>
        <v>1442.8655736788726</v>
      </c>
      <c r="AD38" s="38">
        <f t="shared" si="8"/>
        <v>1502.5233982338364</v>
      </c>
      <c r="AE38" s="38">
        <f t="shared" si="9"/>
        <v>1572.0087095084843</v>
      </c>
      <c r="AF38" s="38">
        <f t="shared" si="10"/>
        <v>1645.0451257783084</v>
      </c>
      <c r="AG38" s="38">
        <f t="shared" si="11"/>
        <v>1713.9806908113701</v>
      </c>
      <c r="AH38" s="38">
        <f t="shared" si="12"/>
        <v>1756.7519273844248</v>
      </c>
      <c r="AI38" s="39">
        <f t="shared" si="13"/>
        <v>1785.1571422981647</v>
      </c>
    </row>
    <row r="39" spans="2:35" x14ac:dyDescent="0.25">
      <c r="I39" s="70"/>
      <c r="J39" s="70"/>
      <c r="K39" s="70"/>
      <c r="T39" s="30"/>
      <c r="U39" s="33">
        <f t="shared" si="14"/>
        <v>218</v>
      </c>
      <c r="V39" s="34" t="str">
        <f t="shared" si="0"/>
        <v>31week+1day</v>
      </c>
      <c r="W39" s="35">
        <f t="shared" si="1"/>
        <v>4.9300470999744244</v>
      </c>
      <c r="X39" s="68">
        <f t="shared" si="2"/>
        <v>1.3372800171383627E-5</v>
      </c>
      <c r="Y39" s="36">
        <f t="shared" si="3"/>
        <v>0.478221404452291</v>
      </c>
      <c r="Z39" s="69">
        <f t="shared" si="4"/>
        <v>1.0411063379566732E-5</v>
      </c>
      <c r="AA39" s="38">
        <f t="shared" si="5"/>
        <v>1409.1100898330965</v>
      </c>
      <c r="AB39" s="38">
        <f t="shared" si="6"/>
        <v>1431.4535649442905</v>
      </c>
      <c r="AC39" s="38">
        <f t="shared" si="7"/>
        <v>1466.6240794044527</v>
      </c>
      <c r="AD39" s="38">
        <f t="shared" si="8"/>
        <v>1527.5329183603262</v>
      </c>
      <c r="AE39" s="38">
        <f t="shared" si="9"/>
        <v>1598.4898919008333</v>
      </c>
      <c r="AF39" s="38">
        <f t="shared" si="10"/>
        <v>1673.0894300884415</v>
      </c>
      <c r="AG39" s="38">
        <f t="shared" si="11"/>
        <v>1743.5150405025001</v>
      </c>
      <c r="AH39" s="38">
        <f t="shared" si="12"/>
        <v>1787.2177176932937</v>
      </c>
      <c r="AI39" s="39">
        <f t="shared" si="13"/>
        <v>1816.2443861789916</v>
      </c>
    </row>
    <row r="40" spans="2:35" ht="15.75" x14ac:dyDescent="0.25">
      <c r="I40" s="20"/>
      <c r="J40" s="21"/>
      <c r="K40" s="70"/>
      <c r="T40" s="30"/>
      <c r="U40" s="33">
        <f t="shared" si="14"/>
        <v>219</v>
      </c>
      <c r="V40" s="34" t="str">
        <f t="shared" si="0"/>
        <v>31week+2day</v>
      </c>
      <c r="W40" s="35">
        <f t="shared" si="1"/>
        <v>4.9368500802737358</v>
      </c>
      <c r="X40" s="68">
        <f t="shared" si="2"/>
        <v>1.3391010182755702E-5</v>
      </c>
      <c r="Y40" s="36">
        <f t="shared" si="3"/>
        <v>0.47742847434460334</v>
      </c>
      <c r="Z40" s="69">
        <f t="shared" si="4"/>
        <v>1.0467754516592444E-5</v>
      </c>
      <c r="AA40" s="38">
        <f t="shared" si="5"/>
        <v>1431.9019033460988</v>
      </c>
      <c r="AB40" s="38">
        <f t="shared" si="6"/>
        <v>1454.7059244928491</v>
      </c>
      <c r="AC40" s="38">
        <f t="shared" si="7"/>
        <v>1490.6048078276146</v>
      </c>
      <c r="AD40" s="38">
        <f t="shared" si="8"/>
        <v>1552.7847350362276</v>
      </c>
      <c r="AE40" s="38">
        <f t="shared" si="9"/>
        <v>1625.2374745927489</v>
      </c>
      <c r="AF40" s="38">
        <f t="shared" si="10"/>
        <v>1701.4262845798696</v>
      </c>
      <c r="AG40" s="38">
        <f t="shared" si="11"/>
        <v>1773.3673651317893</v>
      </c>
      <c r="AH40" s="38">
        <f t="shared" si="12"/>
        <v>1818.0176115954312</v>
      </c>
      <c r="AI40" s="39">
        <f t="shared" si="13"/>
        <v>1847.6765919856452</v>
      </c>
    </row>
    <row r="41" spans="2:35" ht="16.5" thickBot="1" x14ac:dyDescent="0.3">
      <c r="I41" s="20"/>
      <c r="J41" s="70"/>
      <c r="K41" s="70"/>
      <c r="T41" s="30"/>
      <c r="U41" s="33">
        <f t="shared" si="14"/>
        <v>220</v>
      </c>
      <c r="V41" s="34" t="str">
        <f t="shared" si="0"/>
        <v>31week+3day</v>
      </c>
      <c r="W41" s="35">
        <f t="shared" si="1"/>
        <v>4.9435965276268377</v>
      </c>
      <c r="X41" s="68">
        <f t="shared" si="2"/>
        <v>1.3409068868451882E-5</v>
      </c>
      <c r="Y41" s="36">
        <f t="shared" si="3"/>
        <v>0.47664213350708168</v>
      </c>
      <c r="Z41" s="69">
        <f t="shared" si="4"/>
        <v>1.052523824531509E-5</v>
      </c>
      <c r="AA41" s="38">
        <f t="shared" si="5"/>
        <v>1454.8957038577789</v>
      </c>
      <c r="AB41" s="38">
        <f t="shared" si="6"/>
        <v>1478.1673726143003</v>
      </c>
      <c r="AC41" s="38">
        <f t="shared" si="7"/>
        <v>1514.8059689864983</v>
      </c>
      <c r="AD41" s="38">
        <f t="shared" si="8"/>
        <v>1578.2771011449081</v>
      </c>
      <c r="AE41" s="38">
        <f t="shared" si="9"/>
        <v>1652.2497761652573</v>
      </c>
      <c r="AF41" s="38">
        <f t="shared" si="10"/>
        <v>1730.0540951599298</v>
      </c>
      <c r="AG41" s="38">
        <f t="shared" si="11"/>
        <v>1803.5361701475324</v>
      </c>
      <c r="AH41" s="38">
        <f t="shared" si="12"/>
        <v>1849.1501846266244</v>
      </c>
      <c r="AI41" s="39">
        <f t="shared" si="13"/>
        <v>1879.4523853137216</v>
      </c>
    </row>
    <row r="42" spans="2:35" ht="15.75" customHeight="1" x14ac:dyDescent="0.25">
      <c r="B42" s="99" t="s">
        <v>45</v>
      </c>
      <c r="C42" s="100"/>
      <c r="D42" s="50"/>
      <c r="E42" s="100" t="s">
        <v>9</v>
      </c>
      <c r="F42" s="103"/>
      <c r="I42" s="20"/>
      <c r="J42" s="70"/>
      <c r="K42" s="70"/>
      <c r="T42" s="30"/>
      <c r="U42" s="33">
        <f t="shared" si="14"/>
        <v>221</v>
      </c>
      <c r="V42" s="34" t="str">
        <f t="shared" si="0"/>
        <v>31week+4day</v>
      </c>
      <c r="W42" s="35">
        <f t="shared" si="1"/>
        <v>4.9502866406001456</v>
      </c>
      <c r="X42" s="68">
        <f t="shared" si="2"/>
        <v>1.3426976759988406E-5</v>
      </c>
      <c r="Y42" s="36">
        <f t="shared" si="3"/>
        <v>0.47586235879556221</v>
      </c>
      <c r="Z42" s="69">
        <f t="shared" si="4"/>
        <v>1.0583484677385901E-5</v>
      </c>
      <c r="AA42" s="38">
        <f t="shared" si="5"/>
        <v>1478.0895754064593</v>
      </c>
      <c r="AB42" s="38">
        <f t="shared" si="6"/>
        <v>1501.8359998545652</v>
      </c>
      <c r="AC42" s="38">
        <f t="shared" si="7"/>
        <v>1539.2256670549148</v>
      </c>
      <c r="AD42" s="38">
        <f t="shared" si="8"/>
        <v>1604.0081542492487</v>
      </c>
      <c r="AE42" s="38">
        <f t="shared" si="9"/>
        <v>1679.5249887127682</v>
      </c>
      <c r="AF42" s="38">
        <f t="shared" si="10"/>
        <v>1758.9711293612629</v>
      </c>
      <c r="AG42" s="38">
        <f t="shared" si="11"/>
        <v>1834.0198112835456</v>
      </c>
      <c r="AH42" s="38">
        <f t="shared" si="12"/>
        <v>1880.6138555233397</v>
      </c>
      <c r="AI42" s="39">
        <f t="shared" si="13"/>
        <v>1911.5702302363404</v>
      </c>
    </row>
    <row r="43" spans="2:35" ht="28.5" customHeight="1" x14ac:dyDescent="0.25">
      <c r="B43" s="101"/>
      <c r="C43" s="102"/>
      <c r="D43" s="51"/>
      <c r="E43" s="102"/>
      <c r="F43" s="104"/>
      <c r="I43" s="21"/>
      <c r="J43" s="70"/>
      <c r="K43" s="70"/>
      <c r="T43" s="30"/>
      <c r="U43" s="33">
        <f t="shared" si="14"/>
        <v>222</v>
      </c>
      <c r="V43" s="34" t="str">
        <f t="shared" si="0"/>
        <v>31week+5day</v>
      </c>
      <c r="W43" s="35">
        <f t="shared" si="1"/>
        <v>4.9569206155163652</v>
      </c>
      <c r="X43" s="68">
        <f t="shared" si="2"/>
        <v>1.3444734382876114E-5</v>
      </c>
      <c r="Y43" s="36">
        <f t="shared" si="3"/>
        <v>0.47508912732740005</v>
      </c>
      <c r="Z43" s="69">
        <f t="shared" si="4"/>
        <v>1.0642464315075948E-5</v>
      </c>
      <c r="AA43" s="38">
        <f t="shared" si="5"/>
        <v>1501.4815041572454</v>
      </c>
      <c r="AB43" s="38">
        <f t="shared" si="6"/>
        <v>1525.7097954163994</v>
      </c>
      <c r="AC43" s="38">
        <f t="shared" si="7"/>
        <v>1563.8618993571954</v>
      </c>
      <c r="AD43" s="38">
        <f t="shared" si="8"/>
        <v>1629.9759154075284</v>
      </c>
      <c r="AE43" s="38">
        <f t="shared" si="9"/>
        <v>1707.0611764058015</v>
      </c>
      <c r="AF43" s="38">
        <f t="shared" si="10"/>
        <v>1788.175514613999</v>
      </c>
      <c r="AG43" s="38">
        <f t="shared" si="11"/>
        <v>1864.816492534517</v>
      </c>
      <c r="AH43" s="38">
        <f t="shared" si="12"/>
        <v>1912.4068840030736</v>
      </c>
      <c r="AI43" s="39">
        <f t="shared" si="13"/>
        <v>1944.0284269504543</v>
      </c>
    </row>
    <row r="44" spans="2:35" ht="15" customHeight="1" x14ac:dyDescent="0.25">
      <c r="B44" s="6" t="s">
        <v>0</v>
      </c>
      <c r="C44" s="5">
        <v>0.5</v>
      </c>
      <c r="D44" s="51"/>
      <c r="E44" s="53">
        <v>3</v>
      </c>
      <c r="F44" s="54">
        <v>-1.880793571472168</v>
      </c>
      <c r="I44" s="70"/>
      <c r="J44" s="70"/>
      <c r="K44" s="70"/>
      <c r="T44" s="30"/>
      <c r="U44" s="33">
        <f t="shared" si="14"/>
        <v>223</v>
      </c>
      <c r="V44" s="34" t="str">
        <f t="shared" si="0"/>
        <v>31week+6day</v>
      </c>
      <c r="W44" s="35">
        <f t="shared" si="1"/>
        <v>4.9634986464898283</v>
      </c>
      <c r="X44" s="68">
        <f t="shared" si="2"/>
        <v>1.3462342256714019E-5</v>
      </c>
      <c r="Y44" s="36">
        <f t="shared" si="3"/>
        <v>0.47432241647734963</v>
      </c>
      <c r="Z44" s="69">
        <f t="shared" si="4"/>
        <v>1.0702148046472922E-5</v>
      </c>
      <c r="AA44" s="38">
        <f t="shared" si="5"/>
        <v>1525.0693776340618</v>
      </c>
      <c r="AB44" s="38">
        <f t="shared" si="6"/>
        <v>1549.786646327688</v>
      </c>
      <c r="AC44" s="38">
        <f t="shared" si="7"/>
        <v>1588.7125554313909</v>
      </c>
      <c r="AD44" s="38">
        <f t="shared" si="8"/>
        <v>1656.1782880409114</v>
      </c>
      <c r="AE44" s="38">
        <f t="shared" si="9"/>
        <v>1734.8562741088085</v>
      </c>
      <c r="AF44" s="38">
        <f t="shared" si="10"/>
        <v>1817.6652365763416</v>
      </c>
      <c r="AG44" s="38">
        <f t="shared" si="11"/>
        <v>1895.9242641925275</v>
      </c>
      <c r="AH44" s="38">
        <f t="shared" si="12"/>
        <v>1944.5273686073424</v>
      </c>
      <c r="AI44" s="39">
        <f t="shared" si="13"/>
        <v>1976.8251094866791</v>
      </c>
    </row>
    <row r="45" spans="2:35" x14ac:dyDescent="0.25">
      <c r="B45" s="6" t="s">
        <v>1</v>
      </c>
      <c r="C45" s="5">
        <v>2</v>
      </c>
      <c r="D45" s="51"/>
      <c r="E45" s="53">
        <v>5</v>
      </c>
      <c r="F45" s="54">
        <v>-1.6448535919189453</v>
      </c>
      <c r="I45" s="70"/>
      <c r="J45" s="70"/>
      <c r="K45" s="70"/>
      <c r="T45" s="30"/>
      <c r="U45" s="33">
        <f t="shared" si="14"/>
        <v>224</v>
      </c>
      <c r="V45" s="34" t="str">
        <f t="shared" si="0"/>
        <v>32week+0day</v>
      </c>
      <c r="W45" s="35">
        <f t="shared" si="1"/>
        <v>4.9700209254611192</v>
      </c>
      <c r="X45" s="68">
        <f t="shared" si="2"/>
        <v>1.3479800895283521E-5</v>
      </c>
      <c r="Y45" s="36">
        <f t="shared" si="3"/>
        <v>0.47356220387352982</v>
      </c>
      <c r="Z45" s="69">
        <f t="shared" si="4"/>
        <v>1.0762507140770172E-5</v>
      </c>
      <c r="AA45" s="38">
        <f t="shared" si="5"/>
        <v>1548.8509839982073</v>
      </c>
      <c r="AB45" s="38">
        <f t="shared" si="6"/>
        <v>1574.0643366576146</v>
      </c>
      <c r="AC45" s="38">
        <f t="shared" si="7"/>
        <v>1613.7754161424198</v>
      </c>
      <c r="AD45" s="38">
        <f t="shared" si="8"/>
        <v>1682.6130568543429</v>
      </c>
      <c r="AE45" s="38">
        <f t="shared" si="9"/>
        <v>1762.9080860551876</v>
      </c>
      <c r="AF45" s="38">
        <f t="shared" si="10"/>
        <v>1847.4381375259434</v>
      </c>
      <c r="AG45" s="38">
        <f t="shared" si="11"/>
        <v>1927.3410209473652</v>
      </c>
      <c r="AH45" s="38">
        <f t="shared" si="12"/>
        <v>1976.9732446101712</v>
      </c>
      <c r="AI45" s="39">
        <f t="shared" si="13"/>
        <v>2009.9582434856836</v>
      </c>
    </row>
    <row r="46" spans="2:35" x14ac:dyDescent="0.25">
      <c r="B46" s="6" t="s">
        <v>2</v>
      </c>
      <c r="C46" s="22">
        <v>-0.1166730672121048</v>
      </c>
      <c r="D46" s="51"/>
      <c r="E46" s="53">
        <v>10</v>
      </c>
      <c r="F46" s="54">
        <v>-1.2815515995025635</v>
      </c>
      <c r="T46" s="30"/>
      <c r="U46" s="33">
        <f t="shared" si="14"/>
        <v>225</v>
      </c>
      <c r="V46" s="34" t="str">
        <f t="shared" si="0"/>
        <v>32week+1day</v>
      </c>
      <c r="W46" s="35">
        <f t="shared" si="1"/>
        <v>4.9764876422309898</v>
      </c>
      <c r="X46" s="68">
        <f t="shared" si="2"/>
        <v>1.3497110806636879E-5</v>
      </c>
      <c r="Y46" s="36">
        <f t="shared" si="3"/>
        <v>0.4728084673934701</v>
      </c>
      <c r="Z46" s="69">
        <f t="shared" si="4"/>
        <v>1.0823513243651956E-5</v>
      </c>
      <c r="AA46" s="38">
        <f t="shared" si="5"/>
        <v>1572.82401137493</v>
      </c>
      <c r="AB46" s="38">
        <f t="shared" si="6"/>
        <v>1598.5405467822918</v>
      </c>
      <c r="AC46" s="38">
        <f t="shared" si="7"/>
        <v>1639.048152846894</v>
      </c>
      <c r="AD46" s="38">
        <f t="shared" si="8"/>
        <v>1709.2778868128196</v>
      </c>
      <c r="AE46" s="38">
        <f t="shared" si="9"/>
        <v>1791.2142845817086</v>
      </c>
      <c r="AF46" s="38">
        <f t="shared" si="10"/>
        <v>1877.4919148146532</v>
      </c>
      <c r="AG46" s="38">
        <f t="shared" si="11"/>
        <v>1959.064500053629</v>
      </c>
      <c r="AH46" s="38">
        <f t="shared" si="12"/>
        <v>2009.7422819952999</v>
      </c>
      <c r="AI46" s="39">
        <f t="shared" si="13"/>
        <v>2043.4256240444943</v>
      </c>
    </row>
    <row r="47" spans="2:35" x14ac:dyDescent="0.25">
      <c r="B47" s="6" t="s">
        <v>3</v>
      </c>
      <c r="C47" s="23">
        <v>7.8256787674035877E-5</v>
      </c>
      <c r="D47" s="51"/>
      <c r="E47" s="53">
        <v>25</v>
      </c>
      <c r="F47" s="54">
        <v>-0.67448973655700684</v>
      </c>
      <c r="T47" s="30"/>
      <c r="U47" s="33">
        <f t="shared" si="14"/>
        <v>226</v>
      </c>
      <c r="V47" s="34" t="str">
        <f t="shared" si="0"/>
        <v>32week+2day</v>
      </c>
      <c r="W47" s="35">
        <f t="shared" si="1"/>
        <v>4.9828989844936249</v>
      </c>
      <c r="X47" s="68">
        <f t="shared" si="2"/>
        <v>1.3514272493188502E-5</v>
      </c>
      <c r="Y47" s="36">
        <f t="shared" si="3"/>
        <v>0.47206118516023349</v>
      </c>
      <c r="Z47" s="69">
        <f t="shared" si="4"/>
        <v>1.0885138372762746E-5</v>
      </c>
      <c r="AA47" s="38">
        <f t="shared" si="5"/>
        <v>1596.9860472296471</v>
      </c>
      <c r="AB47" s="38">
        <f t="shared" si="6"/>
        <v>1623.2128527015104</v>
      </c>
      <c r="AC47" s="38">
        <f t="shared" si="7"/>
        <v>1664.5283266113852</v>
      </c>
      <c r="AD47" s="38">
        <f t="shared" si="8"/>
        <v>1736.1703221749985</v>
      </c>
      <c r="AE47" s="38">
        <f t="shared" si="9"/>
        <v>1819.772408924654</v>
      </c>
      <c r="AF47" s="38">
        <f t="shared" si="10"/>
        <v>1907.8241193892597</v>
      </c>
      <c r="AG47" s="38">
        <f t="shared" si="11"/>
        <v>1991.0922795675285</v>
      </c>
      <c r="AH47" s="38">
        <f t="shared" si="12"/>
        <v>2042.8320835052059</v>
      </c>
      <c r="AI47" s="39">
        <f t="shared" si="13"/>
        <v>2077.2248736359202</v>
      </c>
    </row>
    <row r="48" spans="2:35" x14ac:dyDescent="0.25">
      <c r="B48" s="6" t="s">
        <v>4</v>
      </c>
      <c r="C48" s="7">
        <v>1.0528401136398315</v>
      </c>
      <c r="D48" s="51"/>
      <c r="E48" s="53">
        <v>50</v>
      </c>
      <c r="F48" s="56">
        <v>0</v>
      </c>
      <c r="T48" s="30"/>
      <c r="U48" s="33">
        <f t="shared" si="14"/>
        <v>227</v>
      </c>
      <c r="V48" s="34" t="str">
        <f t="shared" si="0"/>
        <v>32week+3day</v>
      </c>
      <c r="W48" s="35">
        <f t="shared" si="1"/>
        <v>4.9892551378692174</v>
      </c>
      <c r="X48" s="68">
        <f t="shared" si="2"/>
        <v>1.3531286451800759E-5</v>
      </c>
      <c r="Y48" s="36">
        <f t="shared" si="3"/>
        <v>0.47132033553862018</v>
      </c>
      <c r="Z48" s="69">
        <f t="shared" si="4"/>
        <v>1.0947354913269035E-5</v>
      </c>
      <c r="AA48" s="38">
        <f t="shared" si="5"/>
        <v>1621.3345777949794</v>
      </c>
      <c r="AB48" s="38">
        <f t="shared" si="6"/>
        <v>1648.0787254078921</v>
      </c>
      <c r="AC48" s="38">
        <f t="shared" si="7"/>
        <v>1690.2133874855394</v>
      </c>
      <c r="AD48" s="38">
        <f t="shared" si="8"/>
        <v>1763.2877855858421</v>
      </c>
      <c r="AE48" s="38">
        <f t="shared" si="9"/>
        <v>1848.5798640796027</v>
      </c>
      <c r="AF48" s="38">
        <f t="shared" si="10"/>
        <v>1938.4321543804865</v>
      </c>
      <c r="AG48" s="38">
        <f t="shared" si="11"/>
        <v>2023.4217766560359</v>
      </c>
      <c r="AH48" s="38">
        <f t="shared" si="12"/>
        <v>2076.2400827648685</v>
      </c>
      <c r="AI48" s="39">
        <f t="shared" si="13"/>
        <v>2111.3534401042757</v>
      </c>
    </row>
    <row r="49" spans="2:35" x14ac:dyDescent="0.25">
      <c r="B49" s="6" t="s">
        <v>5</v>
      </c>
      <c r="C49" s="7">
        <v>-0.11669701337814331</v>
      </c>
      <c r="D49" s="51"/>
      <c r="E49" s="53">
        <v>75</v>
      </c>
      <c r="F49" s="54">
        <v>0.67448973655700684</v>
      </c>
      <c r="T49" s="30"/>
      <c r="U49" s="33">
        <f t="shared" si="14"/>
        <v>228</v>
      </c>
      <c r="V49" s="34" t="str">
        <f t="shared" si="0"/>
        <v>32week+4day</v>
      </c>
      <c r="W49" s="35">
        <f t="shared" si="1"/>
        <v>4.9955562859359182</v>
      </c>
      <c r="X49" s="68">
        <f t="shared" si="2"/>
        <v>1.3548153173870234E-5</v>
      </c>
      <c r="Y49" s="36">
        <f t="shared" si="3"/>
        <v>0.47058589713144289</v>
      </c>
      <c r="Z49" s="69">
        <f t="shared" si="4"/>
        <v>1.1010135613504086E-5</v>
      </c>
      <c r="AA49" s="38">
        <f t="shared" si="5"/>
        <v>1645.8669875502806</v>
      </c>
      <c r="AB49" s="38">
        <f t="shared" si="6"/>
        <v>1673.1355303101982</v>
      </c>
      <c r="AC49" s="38">
        <f t="shared" si="7"/>
        <v>1716.1006738319425</v>
      </c>
      <c r="AD49" s="38">
        <f t="shared" si="8"/>
        <v>1790.6275772303436</v>
      </c>
      <c r="AE49" s="38">
        <f t="shared" si="9"/>
        <v>1877.6339197272987</v>
      </c>
      <c r="AF49" s="38">
        <f t="shared" si="10"/>
        <v>1969.3132737630531</v>
      </c>
      <c r="AG49" s="38">
        <f t="shared" si="11"/>
        <v>2056.050245981512</v>
      </c>
      <c r="AH49" s="38">
        <f t="shared" si="12"/>
        <v>2109.9635424836088</v>
      </c>
      <c r="AI49" s="39">
        <f t="shared" si="13"/>
        <v>2145.8085947408235</v>
      </c>
    </row>
    <row r="50" spans="2:35" ht="15" customHeight="1" x14ac:dyDescent="0.25">
      <c r="B50" s="6" t="s">
        <v>6</v>
      </c>
      <c r="C50" s="24">
        <v>3.0037484248168766E-4</v>
      </c>
      <c r="D50" s="51"/>
      <c r="E50" s="53">
        <v>90</v>
      </c>
      <c r="F50" s="54">
        <v>1.2815515995025635</v>
      </c>
      <c r="T50" s="30"/>
      <c r="U50" s="33">
        <f t="shared" si="14"/>
        <v>229</v>
      </c>
      <c r="V50" s="34" t="str">
        <f t="shared" si="0"/>
        <v>32week+5day</v>
      </c>
      <c r="W50" s="35">
        <f t="shared" si="1"/>
        <v>5.0018026102611479</v>
      </c>
      <c r="X50" s="68">
        <f t="shared" si="2"/>
        <v>1.356487314541088E-5</v>
      </c>
      <c r="Y50" s="36">
        <f t="shared" si="3"/>
        <v>0.46985784877587755</v>
      </c>
      <c r="Z50" s="69">
        <f t="shared" si="4"/>
        <v>1.1073453580697758E-5</v>
      </c>
      <c r="AA50" s="38">
        <f t="shared" si="5"/>
        <v>1670.5805587548632</v>
      </c>
      <c r="AB50" s="38">
        <f t="shared" si="6"/>
        <v>1698.380526712039</v>
      </c>
      <c r="AC50" s="38">
        <f t="shared" si="7"/>
        <v>1742.1874117140869</v>
      </c>
      <c r="AD50" s="38">
        <f t="shared" si="8"/>
        <v>1818.1868740500308</v>
      </c>
      <c r="AE50" s="38">
        <f t="shared" si="9"/>
        <v>1906.9317092275032</v>
      </c>
      <c r="AF50" s="38">
        <f t="shared" si="10"/>
        <v>2000.4645810890531</v>
      </c>
      <c r="AG50" s="38">
        <f t="shared" si="11"/>
        <v>2088.9747781644555</v>
      </c>
      <c r="AH50" s="38">
        <f t="shared" si="12"/>
        <v>2143.9995527379101</v>
      </c>
      <c r="AI50" s="39">
        <f t="shared" si="13"/>
        <v>2180.5874304420008</v>
      </c>
    </row>
    <row r="51" spans="2:35" ht="15" customHeight="1" x14ac:dyDescent="0.25">
      <c r="B51" s="6" t="s">
        <v>7</v>
      </c>
      <c r="C51" s="23">
        <v>1.4219063814380206E-5</v>
      </c>
      <c r="D51" s="51"/>
      <c r="E51" s="53">
        <v>95</v>
      </c>
      <c r="F51" s="54">
        <v>1.6448535919189453</v>
      </c>
      <c r="T51" s="30"/>
      <c r="U51" s="33">
        <f t="shared" si="14"/>
        <v>230</v>
      </c>
      <c r="V51" s="34" t="str">
        <f t="shared" si="0"/>
        <v>32week+6day</v>
      </c>
      <c r="W51" s="35">
        <f t="shared" si="1"/>
        <v>5.0079942904322943</v>
      </c>
      <c r="X51" s="68">
        <f t="shared" si="2"/>
        <v>1.3581446847137069E-5</v>
      </c>
      <c r="Y51" s="36">
        <f t="shared" si="3"/>
        <v>0.46913616953988574</v>
      </c>
      <c r="Z51" s="69">
        <f t="shared" si="4"/>
        <v>1.1137282276786513E-5</v>
      </c>
      <c r="AA51" s="38">
        <f t="shared" si="5"/>
        <v>1695.4724710363162</v>
      </c>
      <c r="AB51" s="38">
        <f t="shared" si="6"/>
        <v>1723.8108673475181</v>
      </c>
      <c r="AC51" s="38">
        <f t="shared" si="7"/>
        <v>1768.4707143440851</v>
      </c>
      <c r="AD51" s="38">
        <f t="shared" si="8"/>
        <v>1845.9627290240692</v>
      </c>
      <c r="AE51" s="38">
        <f t="shared" si="9"/>
        <v>1936.4702286830363</v>
      </c>
      <c r="AF51" s="38">
        <f t="shared" si="10"/>
        <v>2031.8830282971801</v>
      </c>
      <c r="AG51" s="38">
        <f t="shared" si="11"/>
        <v>2122.1922983272816</v>
      </c>
      <c r="AH51" s="38">
        <f t="shared" si="12"/>
        <v>2178.3450293383171</v>
      </c>
      <c r="AI51" s="39">
        <f t="shared" si="13"/>
        <v>2215.6868599537852</v>
      </c>
    </row>
    <row r="52" spans="2:35" x14ac:dyDescent="0.25">
      <c r="B52" s="6" t="s">
        <v>8</v>
      </c>
      <c r="C52" s="23">
        <v>-6.4009414927568287E-5</v>
      </c>
      <c r="D52" s="51"/>
      <c r="E52" s="53">
        <v>97</v>
      </c>
      <c r="F52" s="54">
        <v>1.880793571472168</v>
      </c>
      <c r="T52" s="30"/>
      <c r="U52" s="33">
        <f t="shared" si="14"/>
        <v>231</v>
      </c>
      <c r="V52" s="34" t="str">
        <f t="shared" si="0"/>
        <v>33week+0day</v>
      </c>
      <c r="W52" s="35">
        <f t="shared" si="1"/>
        <v>5.014131504086814</v>
      </c>
      <c r="X52" s="68">
        <f t="shared" si="2"/>
        <v>1.3597874754543173E-5</v>
      </c>
      <c r="Y52" s="36">
        <f t="shared" si="3"/>
        <v>0.46842083871870532</v>
      </c>
      <c r="Z52" s="69">
        <f t="shared" si="4"/>
        <v>1.1201595514304422E-5</v>
      </c>
      <c r="AA52" s="38">
        <f t="shared" si="5"/>
        <v>1720.5398010353072</v>
      </c>
      <c r="AB52" s="38">
        <f t="shared" si="6"/>
        <v>1749.4235979752027</v>
      </c>
      <c r="AC52" s="38">
        <f t="shared" si="7"/>
        <v>1794.9475815917262</v>
      </c>
      <c r="AD52" s="38">
        <f t="shared" si="8"/>
        <v>1873.9520705168077</v>
      </c>
      <c r="AE52" s="38">
        <f t="shared" si="9"/>
        <v>1966.2463360761417</v>
      </c>
      <c r="AF52" s="38">
        <f t="shared" si="10"/>
        <v>2063.5654146003508</v>
      </c>
      <c r="AG52" s="38">
        <f t="shared" si="11"/>
        <v>2155.6995647220083</v>
      </c>
      <c r="AH52" s="38">
        <f t="shared" si="12"/>
        <v>2212.996712283631</v>
      </c>
      <c r="AI52" s="39">
        <f t="shared" si="13"/>
        <v>2251.103614205445</v>
      </c>
    </row>
    <row r="53" spans="2:35" ht="15.75" thickBot="1" x14ac:dyDescent="0.3">
      <c r="B53" s="8" t="str">
        <f>"var(e)"</f>
        <v>var(e)</v>
      </c>
      <c r="C53" s="77">
        <v>5.4255324357654899E-6</v>
      </c>
      <c r="D53" s="59"/>
      <c r="E53" s="59"/>
      <c r="F53" s="60"/>
      <c r="T53" s="30"/>
      <c r="U53" s="33">
        <f t="shared" si="14"/>
        <v>232</v>
      </c>
      <c r="V53" s="34" t="str">
        <f t="shared" si="0"/>
        <v>33week+1day</v>
      </c>
      <c r="W53" s="35">
        <f t="shared" si="1"/>
        <v>5.0202144269417381</v>
      </c>
      <c r="X53" s="68">
        <f t="shared" si="2"/>
        <v>1.3614157337983092E-5</v>
      </c>
      <c r="Y53" s="36">
        <f t="shared" si="3"/>
        <v>0.46771183583141213</v>
      </c>
      <c r="Z53" s="69">
        <f t="shared" si="4"/>
        <v>1.1266367452351241E-5</v>
      </c>
      <c r="AA53" s="38">
        <f t="shared" si="5"/>
        <v>1745.779522107975</v>
      </c>
      <c r="AB53" s="38">
        <f t="shared" si="6"/>
        <v>1775.2156570316959</v>
      </c>
      <c r="AC53" s="38">
        <f t="shared" si="7"/>
        <v>1821.6148995561794</v>
      </c>
      <c r="AD53" s="38">
        <f t="shared" si="8"/>
        <v>1902.1517016933335</v>
      </c>
      <c r="AE53" s="38">
        <f t="shared" si="9"/>
        <v>1996.2567504790591</v>
      </c>
      <c r="AF53" s="38">
        <f t="shared" si="10"/>
        <v>2095.508385453938</v>
      </c>
      <c r="AG53" s="38">
        <f t="shared" si="11"/>
        <v>2189.4931674444629</v>
      </c>
      <c r="AH53" s="38">
        <f t="shared" si="12"/>
        <v>2247.9511643051751</v>
      </c>
      <c r="AI53" s="39">
        <f t="shared" si="13"/>
        <v>2286.8342407357732</v>
      </c>
    </row>
    <row r="54" spans="2:35" x14ac:dyDescent="0.25">
      <c r="T54" s="30"/>
      <c r="U54" s="33">
        <f t="shared" si="14"/>
        <v>233</v>
      </c>
      <c r="V54" s="34" t="str">
        <f t="shared" si="0"/>
        <v>33week+2day</v>
      </c>
      <c r="W54" s="35">
        <f t="shared" si="1"/>
        <v>5.0262432328226225</v>
      </c>
      <c r="X54" s="68">
        <f t="shared" si="2"/>
        <v>1.3630295062748042E-5</v>
      </c>
      <c r="Y54" s="36">
        <f t="shared" si="3"/>
        <v>0.46700914061754512</v>
      </c>
      <c r="Z54" s="69">
        <f t="shared" si="4"/>
        <v>1.1331572592635856E-5</v>
      </c>
      <c r="AA54" s="38">
        <f t="shared" si="5"/>
        <v>1771.1885040873776</v>
      </c>
      <c r="AB54" s="38">
        <f t="shared" si="6"/>
        <v>1801.1838753462805</v>
      </c>
      <c r="AC54" s="38">
        <f t="shared" si="7"/>
        <v>1848.4694402020336</v>
      </c>
      <c r="AD54" s="38">
        <f t="shared" si="8"/>
        <v>1930.5583000049944</v>
      </c>
      <c r="AE54" s="38">
        <f t="shared" si="9"/>
        <v>2026.4980513410594</v>
      </c>
      <c r="AF54" s="38">
        <f t="shared" si="10"/>
        <v>2127.7084316072396</v>
      </c>
      <c r="AG54" s="38">
        <f t="shared" si="11"/>
        <v>2223.569527238064</v>
      </c>
      <c r="AH54" s="38">
        <f t="shared" si="12"/>
        <v>2283.2047695044753</v>
      </c>
      <c r="AI54" s="39">
        <f t="shared" si="13"/>
        <v>2322.8751022151841</v>
      </c>
    </row>
    <row r="55" spans="2:35" x14ac:dyDescent="0.25">
      <c r="T55" s="30"/>
      <c r="U55" s="33">
        <f t="shared" si="14"/>
        <v>234</v>
      </c>
      <c r="V55" s="34" t="str">
        <f t="shared" si="0"/>
        <v>33week+3day</v>
      </c>
      <c r="W55" s="35">
        <f t="shared" si="1"/>
        <v>5.0322180936919256</v>
      </c>
      <c r="X55" s="68">
        <f t="shared" si="2"/>
        <v>1.3646288389141856E-5</v>
      </c>
      <c r="Y55" s="36">
        <f t="shared" si="3"/>
        <v>0.46631273303379911</v>
      </c>
      <c r="Z55" s="69">
        <f t="shared" si="4"/>
        <v>1.1397185775595138E-5</v>
      </c>
      <c r="AA55" s="38">
        <f t="shared" si="5"/>
        <v>1796.7635131050042</v>
      </c>
      <c r="AB55" s="38">
        <f t="shared" si="6"/>
        <v>1827.3249759177588</v>
      </c>
      <c r="AC55" s="38">
        <f t="shared" si="7"/>
        <v>1875.5078610608841</v>
      </c>
      <c r="AD55" s="38">
        <f t="shared" si="8"/>
        <v>1959.1684167462793</v>
      </c>
      <c r="AE55" s="38">
        <f t="shared" si="9"/>
        <v>2056.9666778537066</v>
      </c>
      <c r="AF55" s="38">
        <f t="shared" si="10"/>
        <v>2160.1618882403486</v>
      </c>
      <c r="AG55" s="38">
        <f t="shared" si="11"/>
        <v>2257.9248943896241</v>
      </c>
      <c r="AH55" s="38">
        <f t="shared" si="12"/>
        <v>2318.7537320870647</v>
      </c>
      <c r="AI55" s="39">
        <f t="shared" si="13"/>
        <v>2359.2223750666749</v>
      </c>
    </row>
    <row r="56" spans="2:35" x14ac:dyDescent="0.25">
      <c r="T56" s="30"/>
      <c r="U56" s="33">
        <f t="shared" si="14"/>
        <v>235</v>
      </c>
      <c r="V56" s="34" t="str">
        <f t="shared" si="0"/>
        <v>33week+4day</v>
      </c>
      <c r="W56" s="35">
        <f t="shared" si="1"/>
        <v>5.0381391796768424</v>
      </c>
      <c r="X56" s="68">
        <f t="shared" si="2"/>
        <v>1.3662137772555685E-5</v>
      </c>
      <c r="Y56" s="36">
        <f t="shared" si="3"/>
        <v>0.46562259325078026</v>
      </c>
      <c r="Z56" s="69">
        <f t="shared" si="4"/>
        <v>1.1463182176585392E-5</v>
      </c>
      <c r="AA56" s="38">
        <f t="shared" si="5"/>
        <v>1822.5012114736076</v>
      </c>
      <c r="AB56" s="38">
        <f t="shared" si="6"/>
        <v>1853.6355737548254</v>
      </c>
      <c r="AC56" s="38">
        <f t="shared" si="7"/>
        <v>1902.7267049999364</v>
      </c>
      <c r="AD56" s="38">
        <f t="shared" si="8"/>
        <v>1987.9784766848666</v>
      </c>
      <c r="AE56" s="38">
        <f t="shared" si="9"/>
        <v>2087.6589283964126</v>
      </c>
      <c r="AF56" s="38">
        <f t="shared" si="10"/>
        <v>2192.864934188829</v>
      </c>
      <c r="AG56" s="38">
        <f t="shared" si="11"/>
        <v>2292.5553477200924</v>
      </c>
      <c r="AH56" s="38">
        <f t="shared" si="12"/>
        <v>2354.5940751955563</v>
      </c>
      <c r="AI56" s="39">
        <f t="shared" si="13"/>
        <v>2395.8720481888809</v>
      </c>
    </row>
    <row r="57" spans="2:35" x14ac:dyDescent="0.25">
      <c r="T57" s="30"/>
      <c r="U57" s="33">
        <f t="shared" si="14"/>
        <v>236</v>
      </c>
      <c r="V57" s="34" t="str">
        <f t="shared" si="0"/>
        <v>33week+5day</v>
      </c>
      <c r="W57" s="35">
        <f t="shared" si="1"/>
        <v>5.0440066590966168</v>
      </c>
      <c r="X57" s="68">
        <f t="shared" si="2"/>
        <v>1.3677843663541613E-5</v>
      </c>
      <c r="Y57" s="36">
        <f t="shared" si="3"/>
        <v>0.46493870164982304</v>
      </c>
      <c r="Z57" s="69">
        <f t="shared" si="4"/>
        <v>1.1529537302141992E-5</v>
      </c>
      <c r="AA57" s="38">
        <f t="shared" si="5"/>
        <v>1848.3981576325225</v>
      </c>
      <c r="AB57" s="38">
        <f t="shared" si="6"/>
        <v>1880.1121757811954</v>
      </c>
      <c r="AC57" s="38">
        <f t="shared" si="7"/>
        <v>1930.1224000590144</v>
      </c>
      <c r="AD57" s="38">
        <f t="shared" si="8"/>
        <v>2016.9847777663838</v>
      </c>
      <c r="AE57" s="38">
        <f t="shared" si="9"/>
        <v>2118.570960064199</v>
      </c>
      <c r="AF57" s="38">
        <f t="shared" si="10"/>
        <v>2225.8135912585185</v>
      </c>
      <c r="AG57" s="38">
        <f t="shared" si="11"/>
        <v>2327.4567936728095</v>
      </c>
      <c r="AH57" s="38">
        <f t="shared" si="12"/>
        <v>2390.7216398448491</v>
      </c>
      <c r="AI57" s="39">
        <f t="shared" si="13"/>
        <v>2432.8199217843362</v>
      </c>
    </row>
    <row r="58" spans="2:35" x14ac:dyDescent="0.25">
      <c r="T58" s="30"/>
      <c r="U58" s="33">
        <f t="shared" si="14"/>
        <v>237</v>
      </c>
      <c r="V58" s="34" t="str">
        <f t="shared" si="0"/>
        <v>33week+6day</v>
      </c>
      <c r="W58" s="35">
        <f t="shared" si="1"/>
        <v>5.0498206984893201</v>
      </c>
      <c r="X58" s="68">
        <f t="shared" si="2"/>
        <v>1.3693406507883459E-5</v>
      </c>
      <c r="Y58" s="36">
        <f t="shared" si="3"/>
        <v>0.46426103881986847</v>
      </c>
      <c r="Z58" s="69">
        <f t="shared" si="4"/>
        <v>1.159622698631255E-5</v>
      </c>
      <c r="AA58" s="38">
        <f t="shared" si="5"/>
        <v>1874.4508061564277</v>
      </c>
      <c r="AB58" s="38">
        <f t="shared" si="6"/>
        <v>1906.751180806561</v>
      </c>
      <c r="AC58" s="38">
        <f t="shared" si="7"/>
        <v>1957.6912593571419</v>
      </c>
      <c r="AD58" s="38">
        <f t="shared" si="8"/>
        <v>2046.1834908953783</v>
      </c>
      <c r="AE58" s="38">
        <f t="shared" si="9"/>
        <v>2149.6987882794747</v>
      </c>
      <c r="AF58" s="38">
        <f t="shared" si="10"/>
        <v>2259.0037236326134</v>
      </c>
      <c r="AG58" s="38">
        <f t="shared" si="11"/>
        <v>2362.6249655019492</v>
      </c>
      <c r="AH58" s="38">
        <f t="shared" si="12"/>
        <v>2427.1320839623995</v>
      </c>
      <c r="AI58" s="39">
        <f t="shared" si="13"/>
        <v>2470.061606295998</v>
      </c>
    </row>
    <row r="59" spans="2:35" x14ac:dyDescent="0.25">
      <c r="T59" s="30"/>
      <c r="U59" s="33">
        <f t="shared" si="14"/>
        <v>238</v>
      </c>
      <c r="V59" s="34" t="str">
        <f t="shared" si="0"/>
        <v>34week+0day</v>
      </c>
      <c r="W59" s="35">
        <f t="shared" si="1"/>
        <v>5.0555814626381341</v>
      </c>
      <c r="X59" s="68">
        <f t="shared" si="2"/>
        <v>1.3708826746668058E-5</v>
      </c>
      <c r="Y59" s="36">
        <f t="shared" si="3"/>
        <v>0.46358958555440122</v>
      </c>
      <c r="Z59" s="69">
        <f t="shared" si="4"/>
        <v>1.1663227387052758E-5</v>
      </c>
      <c r="AA59" s="38">
        <f t="shared" si="5"/>
        <v>1900.6555078287536</v>
      </c>
      <c r="AB59" s="38">
        <f t="shared" si="6"/>
        <v>1933.5488795646161</v>
      </c>
      <c r="AC59" s="38">
        <f t="shared" si="7"/>
        <v>1985.4294810700715</v>
      </c>
      <c r="AD59" s="38">
        <f t="shared" si="8"/>
        <v>2075.5706597940489</v>
      </c>
      <c r="AE59" s="38">
        <f t="shared" si="9"/>
        <v>2181.0382864896778</v>
      </c>
      <c r="AF59" s="38">
        <f t="shared" si="10"/>
        <v>2292.4310373732769</v>
      </c>
      <c r="AG59" s="38">
        <f t="shared" si="11"/>
        <v>2398.0554225636788</v>
      </c>
      <c r="AH59" s="38">
        <f t="shared" si="12"/>
        <v>2463.8208815362814</v>
      </c>
      <c r="AI59" s="39">
        <f t="shared" si="13"/>
        <v>2507.5925214550025</v>
      </c>
    </row>
    <row r="60" spans="2:35" x14ac:dyDescent="0.25">
      <c r="T60" s="30"/>
      <c r="U60" s="33">
        <f t="shared" si="14"/>
        <v>239</v>
      </c>
      <c r="V60" s="34" t="str">
        <f t="shared" si="0"/>
        <v>34week+1day</v>
      </c>
      <c r="W60" s="35">
        <f t="shared" si="1"/>
        <v>5.0612891145971233</v>
      </c>
      <c r="X60" s="68">
        <f t="shared" si="2"/>
        <v>1.3724104816353519E-5</v>
      </c>
      <c r="Y60" s="36">
        <f t="shared" si="3"/>
        <v>0.4629243228484452</v>
      </c>
      <c r="Z60" s="69">
        <f t="shared" si="4"/>
        <v>1.1730514982693482E-5</v>
      </c>
      <c r="AA60" s="38">
        <f t="shared" si="5"/>
        <v>1927.0085097805177</v>
      </c>
      <c r="AB60" s="38">
        <f t="shared" si="6"/>
        <v>1960.5014548190452</v>
      </c>
      <c r="AC60" s="38">
        <f t="shared" si="7"/>
        <v>2013.33314847982</v>
      </c>
      <c r="AD60" s="38">
        <f t="shared" si="8"/>
        <v>2105.1422009401217</v>
      </c>
      <c r="AE60" s="38">
        <f t="shared" si="9"/>
        <v>2212.5851859525114</v>
      </c>
      <c r="AF60" s="38">
        <f t="shared" si="10"/>
        <v>2326.0910800198735</v>
      </c>
      <c r="AG60" s="38">
        <f t="shared" si="11"/>
        <v>2433.7435497126216</v>
      </c>
      <c r="AH60" s="38">
        <f t="shared" si="12"/>
        <v>2500.7833218739943</v>
      </c>
      <c r="AI60" s="39">
        <f t="shared" si="13"/>
        <v>2545.4078954426941</v>
      </c>
    </row>
    <row r="61" spans="2:35" x14ac:dyDescent="0.25">
      <c r="T61" s="30"/>
      <c r="U61" s="33">
        <f t="shared" si="14"/>
        <v>240</v>
      </c>
      <c r="V61" s="34" t="str">
        <f t="shared" si="0"/>
        <v>34week+2day</v>
      </c>
      <c r="W61" s="35">
        <f t="shared" si="1"/>
        <v>5.0669438157165363</v>
      </c>
      <c r="X61" s="68">
        <f t="shared" si="2"/>
        <v>1.3739241148837415E-5</v>
      </c>
      <c r="Y61" s="36">
        <f t="shared" si="3"/>
        <v>0.46226523189561508</v>
      </c>
      <c r="Z61" s="69">
        <f t="shared" si="4"/>
        <v>1.1798066568467209E-5</v>
      </c>
      <c r="AA61" s="38">
        <f t="shared" si="5"/>
        <v>1953.5059556957783</v>
      </c>
      <c r="AB61" s="38">
        <f t="shared" si="6"/>
        <v>1987.6049815387123</v>
      </c>
      <c r="AC61" s="38">
        <f t="shared" si="7"/>
        <v>2041.3982300975272</v>
      </c>
      <c r="AD61" s="38">
        <f t="shared" si="8"/>
        <v>2134.8939035853241</v>
      </c>
      <c r="AE61" s="38">
        <f t="shared" si="9"/>
        <v>2244.3350756105337</v>
      </c>
      <c r="AF61" s="38">
        <f t="shared" si="10"/>
        <v>2359.9792402859639</v>
      </c>
      <c r="AG61" s="38">
        <f t="shared" si="11"/>
        <v>2469.6845568060239</v>
      </c>
      <c r="AH61" s="38">
        <f t="shared" si="12"/>
        <v>2538.014508974587</v>
      </c>
      <c r="AI61" s="39">
        <f t="shared" si="13"/>
        <v>2583.5027641697861</v>
      </c>
    </row>
    <row r="62" spans="2:35" x14ac:dyDescent="0.25">
      <c r="T62" s="30"/>
      <c r="U62" s="33">
        <f t="shared" si="14"/>
        <v>241</v>
      </c>
      <c r="V62" s="34" t="str">
        <f t="shared" si="0"/>
        <v>34week+3day</v>
      </c>
      <c r="W62" s="35">
        <f t="shared" si="1"/>
        <v>5.072545725667629</v>
      </c>
      <c r="X62" s="68">
        <f t="shared" si="2"/>
        <v>1.3754236171522596E-5</v>
      </c>
      <c r="Y62" s="36">
        <f t="shared" si="3"/>
        <v>0.46161229408522253</v>
      </c>
      <c r="Z62" s="69">
        <f t="shared" si="4"/>
        <v>1.186585925310237E-5</v>
      </c>
      <c r="AA62" s="38">
        <f t="shared" si="5"/>
        <v>1980.143886084413</v>
      </c>
      <c r="AB62" s="38">
        <f t="shared" si="6"/>
        <v>2014.8554271428609</v>
      </c>
      <c r="AC62" s="38">
        <f t="shared" si="7"/>
        <v>2069.6205798606229</v>
      </c>
      <c r="AD62" s="38">
        <f t="shared" si="8"/>
        <v>2164.8214298558069</v>
      </c>
      <c r="AE62" s="38">
        <f t="shared" si="9"/>
        <v>2276.283402056772</v>
      </c>
      <c r="AF62" s="38">
        <f t="shared" si="10"/>
        <v>2394.0907478570953</v>
      </c>
      <c r="AG62" s="38">
        <f t="shared" si="11"/>
        <v>2505.8734783181844</v>
      </c>
      <c r="AH62" s="38">
        <f t="shared" si="12"/>
        <v>2575.5093610169556</v>
      </c>
      <c r="AI62" s="39">
        <f t="shared" si="13"/>
        <v>2621.8719706756137</v>
      </c>
    </row>
    <row r="63" spans="2:35" x14ac:dyDescent="0.25">
      <c r="T63" s="30"/>
      <c r="U63" s="33">
        <f t="shared" si="14"/>
        <v>242</v>
      </c>
      <c r="V63" s="34" t="str">
        <f t="shared" si="0"/>
        <v>34week+4day</v>
      </c>
      <c r="W63" s="35">
        <f t="shared" si="1"/>
        <v>5.0780950024670144</v>
      </c>
      <c r="X63" s="68">
        <f t="shared" si="2"/>
        <v>1.3769090307383435E-5</v>
      </c>
      <c r="Y63" s="36">
        <f t="shared" si="3"/>
        <v>0.46096549099943801</v>
      </c>
      <c r="Z63" s="69">
        <f t="shared" si="4"/>
        <v>1.1933870455474497E-5</v>
      </c>
      <c r="AA63" s="38">
        <f t="shared" si="5"/>
        <v>2006.9182386231512</v>
      </c>
      <c r="AB63" s="38">
        <f t="shared" si="6"/>
        <v>2042.2486518173162</v>
      </c>
      <c r="AC63" s="38">
        <f t="shared" si="7"/>
        <v>2097.9959374053783</v>
      </c>
      <c r="AD63" s="38">
        <f t="shared" si="8"/>
        <v>2194.9203149357118</v>
      </c>
      <c r="AE63" s="38">
        <f t="shared" si="9"/>
        <v>2308.4254695928425</v>
      </c>
      <c r="AF63" s="38">
        <f t="shared" si="10"/>
        <v>2428.4206732912094</v>
      </c>
      <c r="AG63" s="38">
        <f t="shared" si="11"/>
        <v>2542.3051730672632</v>
      </c>
      <c r="AH63" s="38">
        <f t="shared" si="12"/>
        <v>2613.2626099666668</v>
      </c>
      <c r="AI63" s="39">
        <f t="shared" si="13"/>
        <v>2660.5101646500425</v>
      </c>
    </row>
    <row r="64" spans="2:35" x14ac:dyDescent="0.25">
      <c r="T64" s="30"/>
      <c r="U64" s="33">
        <f t="shared" si="14"/>
        <v>243</v>
      </c>
      <c r="V64" s="34" t="str">
        <f t="shared" si="0"/>
        <v>34week+5day</v>
      </c>
      <c r="W64" s="35">
        <f t="shared" si="1"/>
        <v>5.0835918025005817</v>
      </c>
      <c r="X64" s="68">
        <f t="shared" si="2"/>
        <v>1.3783803975028655E-5</v>
      </c>
      <c r="Y64" s="36">
        <f t="shared" si="3"/>
        <v>0.46032480441050366</v>
      </c>
      <c r="Z64" s="69">
        <f t="shared" si="4"/>
        <v>1.2002077901323582E-5</v>
      </c>
      <c r="AA64" s="38">
        <f t="shared" si="5"/>
        <v>2033.8248485656375</v>
      </c>
      <c r="AB64" s="38">
        <f t="shared" si="6"/>
        <v>2069.7804089025326</v>
      </c>
      <c r="AC64" s="38">
        <f t="shared" si="7"/>
        <v>2126.5199284158289</v>
      </c>
      <c r="AD64" s="38">
        <f t="shared" si="8"/>
        <v>2225.1859673352019</v>
      </c>
      <c r="AE64" s="38">
        <f t="shared" si="9"/>
        <v>2340.7564403812707</v>
      </c>
      <c r="AF64" s="38">
        <f t="shared" si="10"/>
        <v>2462.9639280238198</v>
      </c>
      <c r="AG64" s="38">
        <f t="shared" si="11"/>
        <v>2578.9743240570197</v>
      </c>
      <c r="AH64" s="38">
        <f t="shared" si="12"/>
        <v>2651.2688013041625</v>
      </c>
      <c r="AI64" s="39">
        <f t="shared" si="13"/>
        <v>2699.4118020810633</v>
      </c>
    </row>
    <row r="65" spans="20:35" x14ac:dyDescent="0.25">
      <c r="T65" s="30"/>
      <c r="U65" s="33">
        <f t="shared" si="14"/>
        <v>244</v>
      </c>
      <c r="V65" s="34" t="str">
        <f t="shared" si="0"/>
        <v>34week+6day</v>
      </c>
      <c r="W65" s="35">
        <f t="shared" si="1"/>
        <v>5.0890362805469476</v>
      </c>
      <c r="X65" s="68">
        <f t="shared" si="2"/>
        <v>1.3798377588765355E-5</v>
      </c>
      <c r="Y65" s="36">
        <f t="shared" si="3"/>
        <v>0.45969021627799866</v>
      </c>
      <c r="Z65" s="69">
        <f t="shared" si="4"/>
        <v>1.2070459620023161E-5</v>
      </c>
      <c r="AA65" s="38">
        <f t="shared" si="5"/>
        <v>2060.859449222321</v>
      </c>
      <c r="AB65" s="38">
        <f t="shared" si="6"/>
        <v>2097.4463453543722</v>
      </c>
      <c r="AC65" s="38">
        <f t="shared" si="7"/>
        <v>2155.1880650500802</v>
      </c>
      <c r="AD65" s="38">
        <f t="shared" si="8"/>
        <v>2255.6136692441269</v>
      </c>
      <c r="AE65" s="38">
        <f t="shared" si="9"/>
        <v>2373.2713346933569</v>
      </c>
      <c r="AF65" s="38">
        <f t="shared" si="10"/>
        <v>2497.7152644795115</v>
      </c>
      <c r="AG65" s="38">
        <f t="shared" si="11"/>
        <v>2615.8754384354547</v>
      </c>
      <c r="AH65" s="38">
        <f t="shared" si="12"/>
        <v>2689.522293876495</v>
      </c>
      <c r="AI65" s="39">
        <f t="shared" si="13"/>
        <v>2738.5711450303743</v>
      </c>
    </row>
    <row r="66" spans="20:35" x14ac:dyDescent="0.25">
      <c r="T66" s="30"/>
      <c r="U66" s="33">
        <f t="shared" si="14"/>
        <v>245</v>
      </c>
      <c r="V66" s="34" t="str">
        <f t="shared" si="0"/>
        <v>35week+0day</v>
      </c>
      <c r="W66" s="35">
        <f t="shared" si="1"/>
        <v>5.0944285898004997</v>
      </c>
      <c r="X66" s="68">
        <f t="shared" si="2"/>
        <v>1.3812811558659233E-5</v>
      </c>
      <c r="Y66" s="36">
        <f t="shared" si="3"/>
        <v>0.4590617087461546</v>
      </c>
      <c r="Z66" s="69">
        <f t="shared" si="4"/>
        <v>1.2138993941414531E-5</v>
      </c>
      <c r="AA66" s="38">
        <f t="shared" si="5"/>
        <v>2088.0176725107603</v>
      </c>
      <c r="AB66" s="38">
        <f t="shared" si="6"/>
        <v>2125.2420022782512</v>
      </c>
      <c r="AC66" s="38">
        <f t="shared" si="7"/>
        <v>2183.9957464447348</v>
      </c>
      <c r="AD66" s="38">
        <f t="shared" si="8"/>
        <v>2286.1985769723178</v>
      </c>
      <c r="AE66" s="38">
        <f t="shared" si="9"/>
        <v>2405.9650312540675</v>
      </c>
      <c r="AF66" s="38">
        <f t="shared" si="10"/>
        <v>2532.669276291771</v>
      </c>
      <c r="AG66" s="38">
        <f t="shared" si="11"/>
        <v>2653.0028475726604</v>
      </c>
      <c r="AH66" s="38">
        <f t="shared" si="12"/>
        <v>2728.0172598752342</v>
      </c>
      <c r="AI66" s="39">
        <f t="shared" si="13"/>
        <v>2777.9822615398234</v>
      </c>
    </row>
    <row r="67" spans="20:35" x14ac:dyDescent="0.25">
      <c r="T67" s="30"/>
      <c r="U67" s="33">
        <f t="shared" si="14"/>
        <v>246</v>
      </c>
      <c r="V67" s="34" t="str">
        <f t="shared" si="0"/>
        <v>35week+1day</v>
      </c>
      <c r="W67" s="35">
        <f t="shared" si="1"/>
        <v>5.0997688818939926</v>
      </c>
      <c r="X67" s="68">
        <f t="shared" si="2"/>
        <v>1.3827106290596606E-5</v>
      </c>
      <c r="Y67" s="36">
        <f t="shared" si="3"/>
        <v>0.45843926414122083</v>
      </c>
      <c r="Z67" s="69">
        <f t="shared" si="4"/>
        <v>1.220765949269156E-5</v>
      </c>
      <c r="AA67" s="38">
        <f t="shared" si="5"/>
        <v>2115.2950495770547</v>
      </c>
      <c r="AB67" s="38">
        <f t="shared" si="6"/>
        <v>2153.1628155374497</v>
      </c>
      <c r="AC67" s="38">
        <f t="shared" si="7"/>
        <v>2212.9382592983634</v>
      </c>
      <c r="AD67" s="38">
        <f t="shared" si="8"/>
        <v>2316.9357214776733</v>
      </c>
      <c r="AE67" s="38">
        <f t="shared" si="9"/>
        <v>2438.8322676852035</v>
      </c>
      <c r="AF67" s="38">
        <f t="shared" si="10"/>
        <v>2567.8203986325884</v>
      </c>
      <c r="AG67" s="38">
        <f t="shared" si="11"/>
        <v>2690.3507072597849</v>
      </c>
      <c r="AH67" s="38">
        <f t="shared" si="12"/>
        <v>2766.7476849426243</v>
      </c>
      <c r="AI67" s="39">
        <f t="shared" si="13"/>
        <v>2817.6390256709001</v>
      </c>
    </row>
    <row r="68" spans="20:35" x14ac:dyDescent="0.25">
      <c r="T68" s="30"/>
      <c r="U68" s="33">
        <f t="shared" si="14"/>
        <v>247</v>
      </c>
      <c r="V68" s="34" t="str">
        <f t="shared" si="0"/>
        <v>35week+2day</v>
      </c>
      <c r="W68" s="35">
        <f t="shared" si="1"/>
        <v>5.1050573069207559</v>
      </c>
      <c r="X68" s="68">
        <f t="shared" si="2"/>
        <v>1.3841262186342412E-5</v>
      </c>
      <c r="Y68" s="36">
        <f t="shared" si="3"/>
        <v>0.45782286496887659</v>
      </c>
      <c r="Z68" s="69">
        <f t="shared" si="4"/>
        <v>1.2276435195343969E-5</v>
      </c>
      <c r="AA68" s="38">
        <f t="shared" si="5"/>
        <v>2142.6870114889948</v>
      </c>
      <c r="AB68" s="38">
        <f t="shared" si="6"/>
        <v>2181.2041164362686</v>
      </c>
      <c r="AC68" s="38">
        <f t="shared" si="7"/>
        <v>2242.0107785348077</v>
      </c>
      <c r="AD68" s="38">
        <f t="shared" si="8"/>
        <v>2347.8200089829866</v>
      </c>
      <c r="AE68" s="38">
        <f t="shared" si="9"/>
        <v>2471.8676410482326</v>
      </c>
      <c r="AF68" s="38">
        <f t="shared" si="10"/>
        <v>2603.1629086536818</v>
      </c>
      <c r="AG68" s="38">
        <f t="shared" si="11"/>
        <v>2727.9129980312196</v>
      </c>
      <c r="AH68" s="38">
        <f t="shared" si="12"/>
        <v>2805.7073684084162</v>
      </c>
      <c r="AI68" s="39">
        <f t="shared" si="13"/>
        <v>2857.5351176799154</v>
      </c>
    </row>
    <row r="69" spans="20:35" x14ac:dyDescent="0.25">
      <c r="T69" s="30"/>
      <c r="U69" s="33">
        <f t="shared" si="14"/>
        <v>248</v>
      </c>
      <c r="V69" s="34" t="str">
        <f t="shared" si="0"/>
        <v>35week+3day</v>
      </c>
      <c r="W69" s="35">
        <f t="shared" si="1"/>
        <v>5.1102940134564809</v>
      </c>
      <c r="X69" s="68">
        <f t="shared" si="2"/>
        <v>1.3855279643599789E-5</v>
      </c>
      <c r="Y69" s="36">
        <f t="shared" si="3"/>
        <v>0.45721249391169144</v>
      </c>
      <c r="Z69" s="69">
        <f t="shared" si="4"/>
        <v>1.2345300262152049E-5</v>
      </c>
      <c r="AA69" s="38">
        <f t="shared" si="5"/>
        <v>2170.1888900014105</v>
      </c>
      <c r="AB69" s="38">
        <f t="shared" si="6"/>
        <v>2209.3611324784938</v>
      </c>
      <c r="AC69" s="38">
        <f t="shared" si="7"/>
        <v>2271.2083680468936</v>
      </c>
      <c r="AD69" s="38">
        <f t="shared" si="8"/>
        <v>2378.8462216823509</v>
      </c>
      <c r="AE69" s="38">
        <f t="shared" si="9"/>
        <v>2505.0656084878374</v>
      </c>
      <c r="AF69" s="38">
        <f t="shared" si="10"/>
        <v>2638.690926040636</v>
      </c>
      <c r="AG69" s="38">
        <f t="shared" si="11"/>
        <v>2765.6835256117511</v>
      </c>
      <c r="AH69" s="38">
        <f t="shared" si="12"/>
        <v>2844.8899236592883</v>
      </c>
      <c r="AI69" s="39">
        <f t="shared" si="13"/>
        <v>2897.6640243309303</v>
      </c>
    </row>
    <row r="70" spans="20:35" x14ac:dyDescent="0.25">
      <c r="T70" s="30"/>
      <c r="U70" s="33">
        <f t="shared" si="14"/>
        <v>249</v>
      </c>
      <c r="V70" s="34" t="str">
        <f t="shared" si="0"/>
        <v>35week+4day</v>
      </c>
      <c r="W70" s="35">
        <f t="shared" si="1"/>
        <v>5.115479148580615</v>
      </c>
      <c r="X70" s="68">
        <f t="shared" si="2"/>
        <v>1.3869159056066399E-5</v>
      </c>
      <c r="Y70" s="36">
        <f t="shared" si="3"/>
        <v>0.45660813382663118</v>
      </c>
      <c r="Z70" s="69">
        <f t="shared" si="4"/>
        <v>1.2414234194237489E-5</v>
      </c>
      <c r="AA70" s="38">
        <f t="shared" si="5"/>
        <v>2197.7959183941452</v>
      </c>
      <c r="AB70" s="38">
        <f t="shared" si="6"/>
        <v>2237.6289882017595</v>
      </c>
      <c r="AC70" s="38">
        <f t="shared" si="7"/>
        <v>2300.5259815212544</v>
      </c>
      <c r="AD70" s="38">
        <f t="shared" si="8"/>
        <v>2410.0090185380436</v>
      </c>
      <c r="AE70" s="38">
        <f t="shared" si="9"/>
        <v>2538.4204879773474</v>
      </c>
      <c r="AF70" s="38">
        <f t="shared" si="10"/>
        <v>2674.3984136815398</v>
      </c>
      <c r="AG70" s="38">
        <f t="shared" si="11"/>
        <v>2803.6559214905642</v>
      </c>
      <c r="AH70" s="38">
        <f t="shared" si="12"/>
        <v>2884.2887786430429</v>
      </c>
      <c r="AI70" s="39">
        <f t="shared" si="13"/>
        <v>2938.0190393487924</v>
      </c>
    </row>
    <row r="71" spans="20:35" x14ac:dyDescent="0.25">
      <c r="T71" s="30"/>
      <c r="U71" s="33">
        <f t="shared" si="14"/>
        <v>250</v>
      </c>
      <c r="V71" s="34" t="str">
        <f t="shared" si="0"/>
        <v>35week+5day</v>
      </c>
      <c r="W71" s="35">
        <f t="shared" si="1"/>
        <v>5.1206128578973775</v>
      </c>
      <c r="X71" s="68">
        <f t="shared" si="2"/>
        <v>1.3882900813491346E-5</v>
      </c>
      <c r="Y71" s="36">
        <f t="shared" si="3"/>
        <v>0.45600976774260921</v>
      </c>
      <c r="Z71" s="69">
        <f t="shared" si="4"/>
        <v>1.248321677816175E-5</v>
      </c>
      <c r="AA71" s="38">
        <f t="shared" si="5"/>
        <v>2225.503232383156</v>
      </c>
      <c r="AB71" s="38">
        <f t="shared" si="6"/>
        <v>2266.0027060883194</v>
      </c>
      <c r="AC71" s="38">
        <f t="shared" si="7"/>
        <v>2329.9584633448344</v>
      </c>
      <c r="AD71" s="38">
        <f t="shared" si="8"/>
        <v>2441.3029361686054</v>
      </c>
      <c r="AE71" s="38">
        <f t="shared" si="9"/>
        <v>2571.926459167054</v>
      </c>
      <c r="AF71" s="38">
        <f t="shared" si="10"/>
        <v>2710.2791784513579</v>
      </c>
      <c r="AG71" s="38">
        <f t="shared" si="11"/>
        <v>2841.8236436236602</v>
      </c>
      <c r="AH71" s="38">
        <f t="shared" si="12"/>
        <v>2923.8971765093052</v>
      </c>
      <c r="AI71" s="39">
        <f t="shared" si="13"/>
        <v>2978.5932640141859</v>
      </c>
    </row>
    <row r="72" spans="20:35" x14ac:dyDescent="0.25">
      <c r="T72" s="30"/>
      <c r="U72" s="33">
        <f t="shared" si="14"/>
        <v>251</v>
      </c>
      <c r="V72" s="34" t="str">
        <f t="shared" si="0"/>
        <v>35week+6day</v>
      </c>
      <c r="W72" s="35">
        <f t="shared" si="1"/>
        <v>5.1256952855563886</v>
      </c>
      <c r="X72" s="68">
        <f t="shared" si="2"/>
        <v>1.3896505301729987E-5</v>
      </c>
      <c r="Y72" s="36">
        <f t="shared" si="3"/>
        <v>0.45541737885808131</v>
      </c>
      <c r="Z72" s="69">
        <f t="shared" si="4"/>
        <v>1.2552228083078036E-5</v>
      </c>
      <c r="AA72" s="38">
        <f t="shared" si="5"/>
        <v>2253.3058711050053</v>
      </c>
      <c r="AB72" s="38">
        <f t="shared" si="6"/>
        <v>2294.4772075525339</v>
      </c>
      <c r="AC72" s="38">
        <f t="shared" si="7"/>
        <v>2359.5005495935447</v>
      </c>
      <c r="AD72" s="38">
        <f t="shared" si="8"/>
        <v>2472.7223898288453</v>
      </c>
      <c r="AE72" s="38">
        <f t="shared" si="9"/>
        <v>2605.5775643363982</v>
      </c>
      <c r="AF72" s="38">
        <f t="shared" si="10"/>
        <v>2746.3268721133832</v>
      </c>
      <c r="AG72" s="38">
        <f t="shared" si="11"/>
        <v>2880.179977266404</v>
      </c>
      <c r="AH72" s="38">
        <f t="shared" si="12"/>
        <v>2963.7081763887431</v>
      </c>
      <c r="AI72" s="39">
        <f t="shared" si="13"/>
        <v>3019.3796079028302</v>
      </c>
    </row>
    <row r="73" spans="20:35" x14ac:dyDescent="0.25">
      <c r="T73" s="30"/>
      <c r="U73" s="33">
        <f t="shared" si="14"/>
        <v>252</v>
      </c>
      <c r="V73" s="34" t="str">
        <f t="shared" si="0"/>
        <v>36week+0day</v>
      </c>
      <c r="W73" s="35">
        <f t="shared" si="1"/>
        <v>5.1307265742729342</v>
      </c>
      <c r="X73" s="68">
        <f t="shared" si="2"/>
        <v>1.3909972902797975E-5</v>
      </c>
      <c r="Y73" s="36">
        <f t="shared" si="3"/>
        <v>0.45483095053868405</v>
      </c>
      <c r="Z73" s="69">
        <f t="shared" si="4"/>
        <v>1.2621248457932195E-5</v>
      </c>
      <c r="AA73" s="38">
        <f t="shared" si="5"/>
        <v>2281.1987781750213</v>
      </c>
      <c r="AB73" s="38">
        <f t="shared" si="6"/>
        <v>2323.0473140054369</v>
      </c>
      <c r="AC73" s="38">
        <f t="shared" si="7"/>
        <v>2389.146869103487</v>
      </c>
      <c r="AD73" s="38">
        <f t="shared" si="8"/>
        <v>2504.2616744823222</v>
      </c>
      <c r="AE73" s="38">
        <f t="shared" si="9"/>
        <v>2639.3677094507957</v>
      </c>
      <c r="AF73" s="38">
        <f t="shared" si="10"/>
        <v>2782.5349923388353</v>
      </c>
      <c r="AG73" s="38">
        <f t="shared" si="11"/>
        <v>2918.718035937578</v>
      </c>
      <c r="AH73" s="38">
        <f t="shared" si="12"/>
        <v>3003.7146543123472</v>
      </c>
      <c r="AI73" s="39">
        <f t="shared" si="13"/>
        <v>3060.3707897705849</v>
      </c>
    </row>
    <row r="74" spans="20:35" x14ac:dyDescent="0.25">
      <c r="T74" s="30"/>
      <c r="U74" s="33" t="str">
        <f t="shared" si="14"/>
        <v/>
      </c>
      <c r="V74" s="34" t="str">
        <f t="shared" si="0"/>
        <v/>
      </c>
      <c r="W74" s="35" t="str">
        <f t="shared" si="1"/>
        <v/>
      </c>
      <c r="X74" s="68" t="str">
        <f t="shared" si="2"/>
        <v/>
      </c>
      <c r="Y74" s="36" t="str">
        <f t="shared" si="3"/>
        <v/>
      </c>
      <c r="Z74" s="69" t="str">
        <f t="shared" si="4"/>
        <v/>
      </c>
      <c r="AA74" s="38" t="str">
        <f t="shared" si="5"/>
        <v/>
      </c>
      <c r="AB74" s="38" t="str">
        <f t="shared" si="6"/>
        <v/>
      </c>
      <c r="AC74" s="38" t="str">
        <f t="shared" si="7"/>
        <v/>
      </c>
      <c r="AD74" s="38" t="str">
        <f t="shared" si="8"/>
        <v/>
      </c>
      <c r="AE74" s="38" t="str">
        <f t="shared" si="9"/>
        <v/>
      </c>
      <c r="AF74" s="38" t="str">
        <f t="shared" si="10"/>
        <v/>
      </c>
      <c r="AG74" s="38" t="str">
        <f t="shared" si="11"/>
        <v/>
      </c>
      <c r="AH74" s="38" t="str">
        <f t="shared" si="12"/>
        <v/>
      </c>
      <c r="AI74" s="39" t="str">
        <f t="shared" si="13"/>
        <v/>
      </c>
    </row>
    <row r="75" spans="20:35" x14ac:dyDescent="0.25">
      <c r="T75" s="30"/>
      <c r="U75" s="33" t="str">
        <f t="shared" si="14"/>
        <v/>
      </c>
      <c r="V75" s="34" t="str">
        <f t="shared" ref="V75:V136" si="16">IF(U75="","",CONCATENATE(FLOOR(U75/7,1),"week+",MOD(U75,7),"day"))</f>
        <v/>
      </c>
      <c r="W75" s="35" t="str">
        <f t="shared" ref="W75:W136" si="17">IF(U75="","",(U75/7)^($C$44)+$C$47/$C$46*(U75/7)^($C$45))</f>
        <v/>
      </c>
      <c r="X75" s="68" t="str">
        <f t="shared" ref="X75:X136" si="18">IF(U75="","",$C$50+($D$23+W75)*$C$52+$D$23*W75*$C$51)</f>
        <v/>
      </c>
      <c r="Y75" s="36" t="str">
        <f t="shared" ref="Y75:Y136" si="19">IF(U75="","",$C$48+W75*$C$49+(($C$17)^(-0.1)-$D$24)*X75/$D$25)</f>
        <v/>
      </c>
      <c r="Z75" s="69" t="str">
        <f t="shared" ref="Z75:Z136" si="20">IF(U75="","",$C$50+$C$51*(W75)^2+2*W75*$C$52+$C$53-(X75)^2/$D$25)</f>
        <v/>
      </c>
      <c r="AA75" s="38" t="str">
        <f t="shared" ref="AA75:AA136" si="21">IF(U75="","",(Y75+$F$52*SQRT(Z75))^(-10))</f>
        <v/>
      </c>
      <c r="AB75" s="38" t="str">
        <f t="shared" ref="AB75:AB129" si="22">IF(U75="","",(Y75+$F$51*SQRT(Z75))^(-10))</f>
        <v/>
      </c>
      <c r="AC75" s="38" t="str">
        <f t="shared" ref="AC75:AC136" si="23">IF(U75="","",(Y75+$F$50*SQRT(Z75))^(-10))</f>
        <v/>
      </c>
      <c r="AD75" s="38" t="str">
        <f t="shared" ref="AD75:AD136" si="24">IF(U75="","",(Y75+$F$49*SQRT(Z75))^(-10))</f>
        <v/>
      </c>
      <c r="AE75" s="38" t="str">
        <f t="shared" ref="AE75:AE136" si="25">IF(U75="","",(Y75+$F$48*SQRT(Z75))^(-10))</f>
        <v/>
      </c>
      <c r="AF75" s="38" t="str">
        <f t="shared" ref="AF75:AF136" si="26">IF(U75="","",(Y75+$F$47*SQRT(Z75))^(-10))</f>
        <v/>
      </c>
      <c r="AG75" s="38" t="str">
        <f t="shared" ref="AG75:AG136" si="27">IF(U75="","",(Y75+$F$46*SQRT(Z75))^(-10))</f>
        <v/>
      </c>
      <c r="AH75" s="38" t="str">
        <f t="shared" ref="AH75:AH136" si="28">IF(U75="","",(Y75+$F$45*SQRT(Z75))^(-10))</f>
        <v/>
      </c>
      <c r="AI75" s="39" t="str">
        <f t="shared" ref="AI75:AI136" si="29">IF(U75="","",(Y75+$F$44*SQRT(Z75))^(-10))</f>
        <v/>
      </c>
    </row>
    <row r="76" spans="20:35" x14ac:dyDescent="0.25">
      <c r="T76" s="30"/>
      <c r="U76" s="33" t="str">
        <f t="shared" ref="U76:U136" si="30">IF(U75="", "",IF(U75+1&lt;=252,U75+1,"" ))</f>
        <v/>
      </c>
      <c r="V76" s="34" t="str">
        <f t="shared" si="16"/>
        <v/>
      </c>
      <c r="W76" s="35" t="str">
        <f t="shared" si="17"/>
        <v/>
      </c>
      <c r="X76" s="68" t="str">
        <f t="shared" si="18"/>
        <v/>
      </c>
      <c r="Y76" s="36" t="str">
        <f t="shared" si="19"/>
        <v/>
      </c>
      <c r="Z76" s="69" t="str">
        <f t="shared" si="20"/>
        <v/>
      </c>
      <c r="AA76" s="38" t="str">
        <f t="shared" si="21"/>
        <v/>
      </c>
      <c r="AB76" s="38" t="str">
        <f t="shared" si="22"/>
        <v/>
      </c>
      <c r="AC76" s="38" t="str">
        <f t="shared" si="23"/>
        <v/>
      </c>
      <c r="AD76" s="38" t="str">
        <f t="shared" si="24"/>
        <v/>
      </c>
      <c r="AE76" s="38" t="str">
        <f t="shared" si="25"/>
        <v/>
      </c>
      <c r="AF76" s="38" t="str">
        <f t="shared" si="26"/>
        <v/>
      </c>
      <c r="AG76" s="38" t="str">
        <f t="shared" si="27"/>
        <v/>
      </c>
      <c r="AH76" s="38" t="str">
        <f t="shared" si="28"/>
        <v/>
      </c>
      <c r="AI76" s="39" t="str">
        <f t="shared" si="29"/>
        <v/>
      </c>
    </row>
    <row r="77" spans="20:35" x14ac:dyDescent="0.25">
      <c r="T77" s="30"/>
      <c r="U77" s="33" t="str">
        <f t="shared" si="30"/>
        <v/>
      </c>
      <c r="V77" s="34" t="str">
        <f t="shared" si="16"/>
        <v/>
      </c>
      <c r="W77" s="35" t="str">
        <f t="shared" si="17"/>
        <v/>
      </c>
      <c r="X77" s="68" t="str">
        <f t="shared" si="18"/>
        <v/>
      </c>
      <c r="Y77" s="36" t="str">
        <f t="shared" si="19"/>
        <v/>
      </c>
      <c r="Z77" s="69" t="str">
        <f t="shared" si="20"/>
        <v/>
      </c>
      <c r="AA77" s="38" t="str">
        <f t="shared" si="21"/>
        <v/>
      </c>
      <c r="AB77" s="38" t="str">
        <f t="shared" si="22"/>
        <v/>
      </c>
      <c r="AC77" s="38" t="str">
        <f t="shared" si="23"/>
        <v/>
      </c>
      <c r="AD77" s="38" t="str">
        <f t="shared" si="24"/>
        <v/>
      </c>
      <c r="AE77" s="38" t="str">
        <f t="shared" si="25"/>
        <v/>
      </c>
      <c r="AF77" s="38" t="str">
        <f t="shared" si="26"/>
        <v/>
      </c>
      <c r="AG77" s="38" t="str">
        <f t="shared" si="27"/>
        <v/>
      </c>
      <c r="AH77" s="38" t="str">
        <f t="shared" si="28"/>
        <v/>
      </c>
      <c r="AI77" s="39" t="str">
        <f t="shared" si="29"/>
        <v/>
      </c>
    </row>
    <row r="78" spans="20:35" x14ac:dyDescent="0.25">
      <c r="T78" s="30"/>
      <c r="U78" s="33" t="str">
        <f t="shared" si="30"/>
        <v/>
      </c>
      <c r="V78" s="34" t="str">
        <f t="shared" si="16"/>
        <v/>
      </c>
      <c r="W78" s="35" t="str">
        <f t="shared" si="17"/>
        <v/>
      </c>
      <c r="X78" s="68" t="str">
        <f t="shared" si="18"/>
        <v/>
      </c>
      <c r="Y78" s="36" t="str">
        <f t="shared" si="19"/>
        <v/>
      </c>
      <c r="Z78" s="69" t="str">
        <f t="shared" si="20"/>
        <v/>
      </c>
      <c r="AA78" s="38" t="str">
        <f t="shared" si="21"/>
        <v/>
      </c>
      <c r="AB78" s="38" t="str">
        <f t="shared" si="22"/>
        <v/>
      </c>
      <c r="AC78" s="38" t="str">
        <f t="shared" si="23"/>
        <v/>
      </c>
      <c r="AD78" s="38" t="str">
        <f t="shared" si="24"/>
        <v/>
      </c>
      <c r="AE78" s="38" t="str">
        <f t="shared" si="25"/>
        <v/>
      </c>
      <c r="AF78" s="38" t="str">
        <f t="shared" si="26"/>
        <v/>
      </c>
      <c r="AG78" s="38" t="str">
        <f t="shared" si="27"/>
        <v/>
      </c>
      <c r="AH78" s="38" t="str">
        <f t="shared" si="28"/>
        <v/>
      </c>
      <c r="AI78" s="39" t="str">
        <f t="shared" si="29"/>
        <v/>
      </c>
    </row>
    <row r="79" spans="20:35" x14ac:dyDescent="0.25">
      <c r="T79" s="30"/>
      <c r="U79" s="33" t="str">
        <f t="shared" si="30"/>
        <v/>
      </c>
      <c r="V79" s="34" t="str">
        <f t="shared" si="16"/>
        <v/>
      </c>
      <c r="W79" s="35" t="str">
        <f t="shared" si="17"/>
        <v/>
      </c>
      <c r="X79" s="68" t="str">
        <f t="shared" si="18"/>
        <v/>
      </c>
      <c r="Y79" s="36" t="str">
        <f t="shared" si="19"/>
        <v/>
      </c>
      <c r="Z79" s="69" t="str">
        <f t="shared" si="20"/>
        <v/>
      </c>
      <c r="AA79" s="38" t="str">
        <f t="shared" si="21"/>
        <v/>
      </c>
      <c r="AB79" s="38" t="str">
        <f t="shared" si="22"/>
        <v/>
      </c>
      <c r="AC79" s="38" t="str">
        <f t="shared" si="23"/>
        <v/>
      </c>
      <c r="AD79" s="38" t="str">
        <f t="shared" si="24"/>
        <v/>
      </c>
      <c r="AE79" s="38" t="str">
        <f t="shared" si="25"/>
        <v/>
      </c>
      <c r="AF79" s="38" t="str">
        <f t="shared" si="26"/>
        <v/>
      </c>
      <c r="AG79" s="38" t="str">
        <f t="shared" si="27"/>
        <v/>
      </c>
      <c r="AH79" s="38" t="str">
        <f t="shared" si="28"/>
        <v/>
      </c>
      <c r="AI79" s="39" t="str">
        <f t="shared" si="29"/>
        <v/>
      </c>
    </row>
    <row r="80" spans="20:35" x14ac:dyDescent="0.25">
      <c r="T80" s="30"/>
      <c r="U80" s="33" t="str">
        <f t="shared" si="30"/>
        <v/>
      </c>
      <c r="V80" s="34" t="str">
        <f t="shared" si="16"/>
        <v/>
      </c>
      <c r="W80" s="35" t="str">
        <f t="shared" si="17"/>
        <v/>
      </c>
      <c r="X80" s="68" t="str">
        <f t="shared" si="18"/>
        <v/>
      </c>
      <c r="Y80" s="36" t="str">
        <f t="shared" si="19"/>
        <v/>
      </c>
      <c r="Z80" s="69" t="str">
        <f t="shared" si="20"/>
        <v/>
      </c>
      <c r="AA80" s="38" t="str">
        <f t="shared" si="21"/>
        <v/>
      </c>
      <c r="AB80" s="38" t="str">
        <f t="shared" si="22"/>
        <v/>
      </c>
      <c r="AC80" s="38" t="str">
        <f t="shared" si="23"/>
        <v/>
      </c>
      <c r="AD80" s="38" t="str">
        <f t="shared" si="24"/>
        <v/>
      </c>
      <c r="AE80" s="38" t="str">
        <f t="shared" si="25"/>
        <v/>
      </c>
      <c r="AF80" s="38" t="str">
        <f t="shared" si="26"/>
        <v/>
      </c>
      <c r="AG80" s="38" t="str">
        <f t="shared" si="27"/>
        <v/>
      </c>
      <c r="AH80" s="38" t="str">
        <f t="shared" si="28"/>
        <v/>
      </c>
      <c r="AI80" s="39" t="str">
        <f t="shared" si="29"/>
        <v/>
      </c>
    </row>
    <row r="81" spans="20:35" x14ac:dyDescent="0.25">
      <c r="T81" s="30"/>
      <c r="U81" s="33" t="str">
        <f t="shared" si="30"/>
        <v/>
      </c>
      <c r="V81" s="34" t="str">
        <f t="shared" si="16"/>
        <v/>
      </c>
      <c r="W81" s="35" t="str">
        <f t="shared" si="17"/>
        <v/>
      </c>
      <c r="X81" s="68" t="str">
        <f t="shared" si="18"/>
        <v/>
      </c>
      <c r="Y81" s="36" t="str">
        <f t="shared" si="19"/>
        <v/>
      </c>
      <c r="Z81" s="69" t="str">
        <f t="shared" si="20"/>
        <v/>
      </c>
      <c r="AA81" s="38" t="str">
        <f t="shared" si="21"/>
        <v/>
      </c>
      <c r="AB81" s="38" t="str">
        <f t="shared" si="22"/>
        <v/>
      </c>
      <c r="AC81" s="38" t="str">
        <f t="shared" si="23"/>
        <v/>
      </c>
      <c r="AD81" s="38" t="str">
        <f t="shared" si="24"/>
        <v/>
      </c>
      <c r="AE81" s="38" t="str">
        <f t="shared" si="25"/>
        <v/>
      </c>
      <c r="AF81" s="38" t="str">
        <f t="shared" si="26"/>
        <v/>
      </c>
      <c r="AG81" s="38" t="str">
        <f t="shared" si="27"/>
        <v/>
      </c>
      <c r="AH81" s="38" t="str">
        <f t="shared" si="28"/>
        <v/>
      </c>
      <c r="AI81" s="39" t="str">
        <f t="shared" si="29"/>
        <v/>
      </c>
    </row>
    <row r="82" spans="20:35" x14ac:dyDescent="0.25">
      <c r="T82" s="30"/>
      <c r="U82" s="33" t="str">
        <f t="shared" si="30"/>
        <v/>
      </c>
      <c r="V82" s="34" t="str">
        <f t="shared" si="16"/>
        <v/>
      </c>
      <c r="W82" s="35" t="str">
        <f t="shared" si="17"/>
        <v/>
      </c>
      <c r="X82" s="68" t="str">
        <f t="shared" si="18"/>
        <v/>
      </c>
      <c r="Y82" s="36" t="str">
        <f t="shared" si="19"/>
        <v/>
      </c>
      <c r="Z82" s="69" t="str">
        <f t="shared" si="20"/>
        <v/>
      </c>
      <c r="AA82" s="38" t="str">
        <f t="shared" si="21"/>
        <v/>
      </c>
      <c r="AB82" s="38" t="str">
        <f t="shared" si="22"/>
        <v/>
      </c>
      <c r="AC82" s="38" t="str">
        <f t="shared" si="23"/>
        <v/>
      </c>
      <c r="AD82" s="38" t="str">
        <f t="shared" si="24"/>
        <v/>
      </c>
      <c r="AE82" s="38" t="str">
        <f t="shared" si="25"/>
        <v/>
      </c>
      <c r="AF82" s="38" t="str">
        <f t="shared" si="26"/>
        <v/>
      </c>
      <c r="AG82" s="38" t="str">
        <f t="shared" si="27"/>
        <v/>
      </c>
      <c r="AH82" s="38" t="str">
        <f t="shared" si="28"/>
        <v/>
      </c>
      <c r="AI82" s="39" t="str">
        <f t="shared" si="29"/>
        <v/>
      </c>
    </row>
    <row r="83" spans="20:35" x14ac:dyDescent="0.25">
      <c r="T83" s="30"/>
      <c r="U83" s="33" t="str">
        <f t="shared" si="30"/>
        <v/>
      </c>
      <c r="V83" s="34" t="str">
        <f t="shared" si="16"/>
        <v/>
      </c>
      <c r="W83" s="35" t="str">
        <f t="shared" si="17"/>
        <v/>
      </c>
      <c r="X83" s="68" t="str">
        <f t="shared" si="18"/>
        <v/>
      </c>
      <c r="Y83" s="36" t="str">
        <f t="shared" si="19"/>
        <v/>
      </c>
      <c r="Z83" s="69" t="str">
        <f t="shared" si="20"/>
        <v/>
      </c>
      <c r="AA83" s="38" t="str">
        <f t="shared" si="21"/>
        <v/>
      </c>
      <c r="AB83" s="38" t="str">
        <f t="shared" si="22"/>
        <v/>
      </c>
      <c r="AC83" s="38" t="str">
        <f t="shared" si="23"/>
        <v/>
      </c>
      <c r="AD83" s="38" t="str">
        <f t="shared" si="24"/>
        <v/>
      </c>
      <c r="AE83" s="38" t="str">
        <f t="shared" si="25"/>
        <v/>
      </c>
      <c r="AF83" s="38" t="str">
        <f t="shared" si="26"/>
        <v/>
      </c>
      <c r="AG83" s="38" t="str">
        <f t="shared" si="27"/>
        <v/>
      </c>
      <c r="AH83" s="38" t="str">
        <f t="shared" si="28"/>
        <v/>
      </c>
      <c r="AI83" s="39" t="str">
        <f t="shared" si="29"/>
        <v/>
      </c>
    </row>
    <row r="84" spans="20:35" x14ac:dyDescent="0.25">
      <c r="T84" s="30"/>
      <c r="U84" s="33" t="str">
        <f t="shared" si="30"/>
        <v/>
      </c>
      <c r="V84" s="34" t="str">
        <f t="shared" si="16"/>
        <v/>
      </c>
      <c r="W84" s="35" t="str">
        <f t="shared" si="17"/>
        <v/>
      </c>
      <c r="X84" s="68" t="str">
        <f t="shared" si="18"/>
        <v/>
      </c>
      <c r="Y84" s="36" t="str">
        <f t="shared" si="19"/>
        <v/>
      </c>
      <c r="Z84" s="69" t="str">
        <f t="shared" si="20"/>
        <v/>
      </c>
      <c r="AA84" s="38" t="str">
        <f t="shared" si="21"/>
        <v/>
      </c>
      <c r="AB84" s="38" t="str">
        <f t="shared" si="22"/>
        <v/>
      </c>
      <c r="AC84" s="38" t="str">
        <f t="shared" si="23"/>
        <v/>
      </c>
      <c r="AD84" s="38" t="str">
        <f t="shared" si="24"/>
        <v/>
      </c>
      <c r="AE84" s="38" t="str">
        <f t="shared" si="25"/>
        <v/>
      </c>
      <c r="AF84" s="38" t="str">
        <f t="shared" si="26"/>
        <v/>
      </c>
      <c r="AG84" s="38" t="str">
        <f t="shared" si="27"/>
        <v/>
      </c>
      <c r="AH84" s="38" t="str">
        <f t="shared" si="28"/>
        <v/>
      </c>
      <c r="AI84" s="39" t="str">
        <f t="shared" si="29"/>
        <v/>
      </c>
    </row>
    <row r="85" spans="20:35" x14ac:dyDescent="0.25">
      <c r="T85" s="30"/>
      <c r="U85" s="33" t="str">
        <f t="shared" si="30"/>
        <v/>
      </c>
      <c r="V85" s="34" t="str">
        <f t="shared" si="16"/>
        <v/>
      </c>
      <c r="W85" s="35" t="str">
        <f t="shared" si="17"/>
        <v/>
      </c>
      <c r="X85" s="68" t="str">
        <f t="shared" si="18"/>
        <v/>
      </c>
      <c r="Y85" s="36" t="str">
        <f t="shared" si="19"/>
        <v/>
      </c>
      <c r="Z85" s="69" t="str">
        <f t="shared" si="20"/>
        <v/>
      </c>
      <c r="AA85" s="38" t="str">
        <f t="shared" si="21"/>
        <v/>
      </c>
      <c r="AB85" s="38" t="str">
        <f t="shared" si="22"/>
        <v/>
      </c>
      <c r="AC85" s="38" t="str">
        <f t="shared" si="23"/>
        <v/>
      </c>
      <c r="AD85" s="38" t="str">
        <f t="shared" si="24"/>
        <v/>
      </c>
      <c r="AE85" s="38" t="str">
        <f t="shared" si="25"/>
        <v/>
      </c>
      <c r="AF85" s="38" t="str">
        <f t="shared" si="26"/>
        <v/>
      </c>
      <c r="AG85" s="38" t="str">
        <f t="shared" si="27"/>
        <v/>
      </c>
      <c r="AH85" s="38" t="str">
        <f t="shared" si="28"/>
        <v/>
      </c>
      <c r="AI85" s="39" t="str">
        <f t="shared" si="29"/>
        <v/>
      </c>
    </row>
    <row r="86" spans="20:35" x14ac:dyDescent="0.25">
      <c r="T86" s="30"/>
      <c r="U86" s="33" t="str">
        <f t="shared" si="30"/>
        <v/>
      </c>
      <c r="V86" s="34" t="str">
        <f t="shared" si="16"/>
        <v/>
      </c>
      <c r="W86" s="35" t="str">
        <f t="shared" si="17"/>
        <v/>
      </c>
      <c r="X86" s="68" t="str">
        <f t="shared" si="18"/>
        <v/>
      </c>
      <c r="Y86" s="36" t="str">
        <f t="shared" si="19"/>
        <v/>
      </c>
      <c r="Z86" s="69" t="str">
        <f t="shared" si="20"/>
        <v/>
      </c>
      <c r="AA86" s="38" t="str">
        <f t="shared" si="21"/>
        <v/>
      </c>
      <c r="AB86" s="38" t="str">
        <f t="shared" si="22"/>
        <v/>
      </c>
      <c r="AC86" s="38" t="str">
        <f t="shared" si="23"/>
        <v/>
      </c>
      <c r="AD86" s="38" t="str">
        <f t="shared" si="24"/>
        <v/>
      </c>
      <c r="AE86" s="38" t="str">
        <f t="shared" si="25"/>
        <v/>
      </c>
      <c r="AF86" s="38" t="str">
        <f t="shared" si="26"/>
        <v/>
      </c>
      <c r="AG86" s="38" t="str">
        <f t="shared" si="27"/>
        <v/>
      </c>
      <c r="AH86" s="38" t="str">
        <f t="shared" si="28"/>
        <v/>
      </c>
      <c r="AI86" s="39" t="str">
        <f t="shared" si="29"/>
        <v/>
      </c>
    </row>
    <row r="87" spans="20:35" x14ac:dyDescent="0.25">
      <c r="T87" s="30"/>
      <c r="U87" s="33" t="str">
        <f t="shared" si="30"/>
        <v/>
      </c>
      <c r="V87" s="34" t="str">
        <f t="shared" si="16"/>
        <v/>
      </c>
      <c r="W87" s="35" t="str">
        <f t="shared" si="17"/>
        <v/>
      </c>
      <c r="X87" s="68" t="str">
        <f t="shared" si="18"/>
        <v/>
      </c>
      <c r="Y87" s="36" t="str">
        <f t="shared" si="19"/>
        <v/>
      </c>
      <c r="Z87" s="69" t="str">
        <f t="shared" si="20"/>
        <v/>
      </c>
      <c r="AA87" s="38" t="str">
        <f t="shared" si="21"/>
        <v/>
      </c>
      <c r="AB87" s="38" t="str">
        <f t="shared" si="22"/>
        <v/>
      </c>
      <c r="AC87" s="38" t="str">
        <f t="shared" si="23"/>
        <v/>
      </c>
      <c r="AD87" s="38" t="str">
        <f t="shared" si="24"/>
        <v/>
      </c>
      <c r="AE87" s="38" t="str">
        <f t="shared" si="25"/>
        <v/>
      </c>
      <c r="AF87" s="38" t="str">
        <f t="shared" si="26"/>
        <v/>
      </c>
      <c r="AG87" s="38" t="str">
        <f t="shared" si="27"/>
        <v/>
      </c>
      <c r="AH87" s="38" t="str">
        <f t="shared" si="28"/>
        <v/>
      </c>
      <c r="AI87" s="39" t="str">
        <f t="shared" si="29"/>
        <v/>
      </c>
    </row>
    <row r="88" spans="20:35" x14ac:dyDescent="0.25">
      <c r="T88" s="30"/>
      <c r="U88" s="33" t="str">
        <f t="shared" si="30"/>
        <v/>
      </c>
      <c r="V88" s="34" t="str">
        <f t="shared" si="16"/>
        <v/>
      </c>
      <c r="W88" s="35" t="str">
        <f t="shared" si="17"/>
        <v/>
      </c>
      <c r="X88" s="68" t="str">
        <f t="shared" si="18"/>
        <v/>
      </c>
      <c r="Y88" s="36" t="str">
        <f t="shared" si="19"/>
        <v/>
      </c>
      <c r="Z88" s="69" t="str">
        <f t="shared" si="20"/>
        <v/>
      </c>
      <c r="AA88" s="38" t="str">
        <f t="shared" si="21"/>
        <v/>
      </c>
      <c r="AB88" s="38" t="str">
        <f t="shared" si="22"/>
        <v/>
      </c>
      <c r="AC88" s="38" t="str">
        <f t="shared" si="23"/>
        <v/>
      </c>
      <c r="AD88" s="38" t="str">
        <f t="shared" si="24"/>
        <v/>
      </c>
      <c r="AE88" s="38" t="str">
        <f t="shared" si="25"/>
        <v/>
      </c>
      <c r="AF88" s="38" t="str">
        <f t="shared" si="26"/>
        <v/>
      </c>
      <c r="AG88" s="38" t="str">
        <f t="shared" si="27"/>
        <v/>
      </c>
      <c r="AH88" s="38" t="str">
        <f t="shared" si="28"/>
        <v/>
      </c>
      <c r="AI88" s="39" t="str">
        <f t="shared" si="29"/>
        <v/>
      </c>
    </row>
    <row r="89" spans="20:35" x14ac:dyDescent="0.25">
      <c r="T89" s="30"/>
      <c r="U89" s="33" t="str">
        <f t="shared" si="30"/>
        <v/>
      </c>
      <c r="V89" s="34" t="str">
        <f t="shared" si="16"/>
        <v/>
      </c>
      <c r="W89" s="35" t="str">
        <f t="shared" si="17"/>
        <v/>
      </c>
      <c r="X89" s="68" t="str">
        <f t="shared" si="18"/>
        <v/>
      </c>
      <c r="Y89" s="36" t="str">
        <f t="shared" si="19"/>
        <v/>
      </c>
      <c r="Z89" s="69" t="str">
        <f t="shared" si="20"/>
        <v/>
      </c>
      <c r="AA89" s="38" t="str">
        <f t="shared" si="21"/>
        <v/>
      </c>
      <c r="AB89" s="38" t="str">
        <f t="shared" si="22"/>
        <v/>
      </c>
      <c r="AC89" s="38" t="str">
        <f t="shared" si="23"/>
        <v/>
      </c>
      <c r="AD89" s="38" t="str">
        <f t="shared" si="24"/>
        <v/>
      </c>
      <c r="AE89" s="38" t="str">
        <f t="shared" si="25"/>
        <v/>
      </c>
      <c r="AF89" s="38" t="str">
        <f t="shared" si="26"/>
        <v/>
      </c>
      <c r="AG89" s="38" t="str">
        <f t="shared" si="27"/>
        <v/>
      </c>
      <c r="AH89" s="38" t="str">
        <f t="shared" si="28"/>
        <v/>
      </c>
      <c r="AI89" s="39" t="str">
        <f t="shared" si="29"/>
        <v/>
      </c>
    </row>
    <row r="90" spans="20:35" x14ac:dyDescent="0.25">
      <c r="T90" s="30"/>
      <c r="U90" s="33" t="str">
        <f t="shared" si="30"/>
        <v/>
      </c>
      <c r="V90" s="34" t="str">
        <f t="shared" si="16"/>
        <v/>
      </c>
      <c r="W90" s="35" t="str">
        <f t="shared" si="17"/>
        <v/>
      </c>
      <c r="X90" s="68" t="str">
        <f t="shared" si="18"/>
        <v/>
      </c>
      <c r="Y90" s="36" t="str">
        <f t="shared" si="19"/>
        <v/>
      </c>
      <c r="Z90" s="69" t="str">
        <f t="shared" si="20"/>
        <v/>
      </c>
      <c r="AA90" s="38" t="str">
        <f t="shared" si="21"/>
        <v/>
      </c>
      <c r="AB90" s="38" t="str">
        <f t="shared" si="22"/>
        <v/>
      </c>
      <c r="AC90" s="38" t="str">
        <f t="shared" si="23"/>
        <v/>
      </c>
      <c r="AD90" s="38" t="str">
        <f t="shared" si="24"/>
        <v/>
      </c>
      <c r="AE90" s="38" t="str">
        <f t="shared" si="25"/>
        <v/>
      </c>
      <c r="AF90" s="38" t="str">
        <f t="shared" si="26"/>
        <v/>
      </c>
      <c r="AG90" s="38" t="str">
        <f t="shared" si="27"/>
        <v/>
      </c>
      <c r="AH90" s="38" t="str">
        <f t="shared" si="28"/>
        <v/>
      </c>
      <c r="AI90" s="39" t="str">
        <f t="shared" si="29"/>
        <v/>
      </c>
    </row>
    <row r="91" spans="20:35" x14ac:dyDescent="0.25">
      <c r="T91" s="30"/>
      <c r="U91" s="33" t="str">
        <f t="shared" si="30"/>
        <v/>
      </c>
      <c r="V91" s="34" t="str">
        <f t="shared" si="16"/>
        <v/>
      </c>
      <c r="W91" s="35" t="str">
        <f t="shared" si="17"/>
        <v/>
      </c>
      <c r="X91" s="68" t="str">
        <f t="shared" si="18"/>
        <v/>
      </c>
      <c r="Y91" s="36" t="str">
        <f t="shared" si="19"/>
        <v/>
      </c>
      <c r="Z91" s="69" t="str">
        <f t="shared" si="20"/>
        <v/>
      </c>
      <c r="AA91" s="38" t="str">
        <f t="shared" si="21"/>
        <v/>
      </c>
      <c r="AB91" s="38" t="str">
        <f t="shared" si="22"/>
        <v/>
      </c>
      <c r="AC91" s="38" t="str">
        <f t="shared" si="23"/>
        <v/>
      </c>
      <c r="AD91" s="38" t="str">
        <f t="shared" si="24"/>
        <v/>
      </c>
      <c r="AE91" s="38" t="str">
        <f t="shared" si="25"/>
        <v/>
      </c>
      <c r="AF91" s="38" t="str">
        <f t="shared" si="26"/>
        <v/>
      </c>
      <c r="AG91" s="38" t="str">
        <f t="shared" si="27"/>
        <v/>
      </c>
      <c r="AH91" s="38" t="str">
        <f t="shared" si="28"/>
        <v/>
      </c>
      <c r="AI91" s="39" t="str">
        <f t="shared" si="29"/>
        <v/>
      </c>
    </row>
    <row r="92" spans="20:35" x14ac:dyDescent="0.25">
      <c r="T92" s="30"/>
      <c r="U92" s="33" t="str">
        <f t="shared" si="30"/>
        <v/>
      </c>
      <c r="V92" s="34" t="str">
        <f t="shared" si="16"/>
        <v/>
      </c>
      <c r="W92" s="35" t="str">
        <f t="shared" si="17"/>
        <v/>
      </c>
      <c r="X92" s="68" t="str">
        <f t="shared" si="18"/>
        <v/>
      </c>
      <c r="Y92" s="36" t="str">
        <f t="shared" si="19"/>
        <v/>
      </c>
      <c r="Z92" s="69" t="str">
        <f t="shared" si="20"/>
        <v/>
      </c>
      <c r="AA92" s="38" t="str">
        <f t="shared" si="21"/>
        <v/>
      </c>
      <c r="AB92" s="38" t="str">
        <f t="shared" si="22"/>
        <v/>
      </c>
      <c r="AC92" s="38" t="str">
        <f t="shared" si="23"/>
        <v/>
      </c>
      <c r="AD92" s="38" t="str">
        <f t="shared" si="24"/>
        <v/>
      </c>
      <c r="AE92" s="38" t="str">
        <f t="shared" si="25"/>
        <v/>
      </c>
      <c r="AF92" s="38" t="str">
        <f t="shared" si="26"/>
        <v/>
      </c>
      <c r="AG92" s="38" t="str">
        <f t="shared" si="27"/>
        <v/>
      </c>
      <c r="AH92" s="38" t="str">
        <f t="shared" si="28"/>
        <v/>
      </c>
      <c r="AI92" s="39" t="str">
        <f t="shared" si="29"/>
        <v/>
      </c>
    </row>
    <row r="93" spans="20:35" x14ac:dyDescent="0.25">
      <c r="T93" s="30"/>
      <c r="U93" s="33" t="str">
        <f t="shared" si="30"/>
        <v/>
      </c>
      <c r="V93" s="34" t="str">
        <f t="shared" si="16"/>
        <v/>
      </c>
      <c r="W93" s="35" t="str">
        <f t="shared" si="17"/>
        <v/>
      </c>
      <c r="X93" s="68" t="str">
        <f t="shared" si="18"/>
        <v/>
      </c>
      <c r="Y93" s="36" t="str">
        <f t="shared" si="19"/>
        <v/>
      </c>
      <c r="Z93" s="69" t="str">
        <f t="shared" si="20"/>
        <v/>
      </c>
      <c r="AA93" s="38" t="str">
        <f t="shared" si="21"/>
        <v/>
      </c>
      <c r="AB93" s="38" t="str">
        <f t="shared" si="22"/>
        <v/>
      </c>
      <c r="AC93" s="38" t="str">
        <f t="shared" si="23"/>
        <v/>
      </c>
      <c r="AD93" s="38" t="str">
        <f t="shared" si="24"/>
        <v/>
      </c>
      <c r="AE93" s="38" t="str">
        <f t="shared" si="25"/>
        <v/>
      </c>
      <c r="AF93" s="38" t="str">
        <f t="shared" si="26"/>
        <v/>
      </c>
      <c r="AG93" s="38" t="str">
        <f t="shared" si="27"/>
        <v/>
      </c>
      <c r="AH93" s="38" t="str">
        <f t="shared" si="28"/>
        <v/>
      </c>
      <c r="AI93" s="39" t="str">
        <f t="shared" si="29"/>
        <v/>
      </c>
    </row>
    <row r="94" spans="20:35" x14ac:dyDescent="0.25">
      <c r="T94" s="30"/>
      <c r="U94" s="33" t="str">
        <f t="shared" si="30"/>
        <v/>
      </c>
      <c r="V94" s="34" t="str">
        <f t="shared" si="16"/>
        <v/>
      </c>
      <c r="W94" s="35" t="str">
        <f t="shared" si="17"/>
        <v/>
      </c>
      <c r="X94" s="68" t="str">
        <f t="shared" si="18"/>
        <v/>
      </c>
      <c r="Y94" s="36" t="str">
        <f t="shared" si="19"/>
        <v/>
      </c>
      <c r="Z94" s="69" t="str">
        <f t="shared" si="20"/>
        <v/>
      </c>
      <c r="AA94" s="38" t="str">
        <f t="shared" si="21"/>
        <v/>
      </c>
      <c r="AB94" s="38" t="str">
        <f t="shared" si="22"/>
        <v/>
      </c>
      <c r="AC94" s="38" t="str">
        <f t="shared" si="23"/>
        <v/>
      </c>
      <c r="AD94" s="38" t="str">
        <f t="shared" si="24"/>
        <v/>
      </c>
      <c r="AE94" s="38" t="str">
        <f t="shared" si="25"/>
        <v/>
      </c>
      <c r="AF94" s="38" t="str">
        <f t="shared" si="26"/>
        <v/>
      </c>
      <c r="AG94" s="38" t="str">
        <f t="shared" si="27"/>
        <v/>
      </c>
      <c r="AH94" s="38" t="str">
        <f t="shared" si="28"/>
        <v/>
      </c>
      <c r="AI94" s="39" t="str">
        <f t="shared" si="29"/>
        <v/>
      </c>
    </row>
    <row r="95" spans="20:35" x14ac:dyDescent="0.25">
      <c r="T95" s="30"/>
      <c r="U95" s="33" t="str">
        <f t="shared" si="30"/>
        <v/>
      </c>
      <c r="V95" s="34" t="str">
        <f t="shared" si="16"/>
        <v/>
      </c>
      <c r="W95" s="35" t="str">
        <f t="shared" si="17"/>
        <v/>
      </c>
      <c r="X95" s="68" t="str">
        <f t="shared" si="18"/>
        <v/>
      </c>
      <c r="Y95" s="36" t="str">
        <f t="shared" si="19"/>
        <v/>
      </c>
      <c r="Z95" s="69" t="str">
        <f t="shared" si="20"/>
        <v/>
      </c>
      <c r="AA95" s="38" t="str">
        <f t="shared" si="21"/>
        <v/>
      </c>
      <c r="AB95" s="38" t="str">
        <f t="shared" si="22"/>
        <v/>
      </c>
      <c r="AC95" s="38" t="str">
        <f t="shared" si="23"/>
        <v/>
      </c>
      <c r="AD95" s="38" t="str">
        <f t="shared" si="24"/>
        <v/>
      </c>
      <c r="AE95" s="38" t="str">
        <f t="shared" si="25"/>
        <v/>
      </c>
      <c r="AF95" s="38" t="str">
        <f t="shared" si="26"/>
        <v/>
      </c>
      <c r="AG95" s="38" t="str">
        <f t="shared" si="27"/>
        <v/>
      </c>
      <c r="AH95" s="38" t="str">
        <f t="shared" si="28"/>
        <v/>
      </c>
      <c r="AI95" s="39" t="str">
        <f t="shared" si="29"/>
        <v/>
      </c>
    </row>
    <row r="96" spans="20:35" x14ac:dyDescent="0.25">
      <c r="T96" s="30"/>
      <c r="U96" s="33" t="str">
        <f t="shared" si="30"/>
        <v/>
      </c>
      <c r="V96" s="34" t="str">
        <f t="shared" si="16"/>
        <v/>
      </c>
      <c r="W96" s="35" t="str">
        <f t="shared" si="17"/>
        <v/>
      </c>
      <c r="X96" s="68" t="str">
        <f t="shared" si="18"/>
        <v/>
      </c>
      <c r="Y96" s="36" t="str">
        <f t="shared" si="19"/>
        <v/>
      </c>
      <c r="Z96" s="69" t="str">
        <f t="shared" si="20"/>
        <v/>
      </c>
      <c r="AA96" s="38" t="str">
        <f t="shared" si="21"/>
        <v/>
      </c>
      <c r="AB96" s="38" t="str">
        <f t="shared" si="22"/>
        <v/>
      </c>
      <c r="AC96" s="38" t="str">
        <f t="shared" si="23"/>
        <v/>
      </c>
      <c r="AD96" s="38" t="str">
        <f t="shared" si="24"/>
        <v/>
      </c>
      <c r="AE96" s="38" t="str">
        <f t="shared" si="25"/>
        <v/>
      </c>
      <c r="AF96" s="38" t="str">
        <f t="shared" si="26"/>
        <v/>
      </c>
      <c r="AG96" s="38" t="str">
        <f t="shared" si="27"/>
        <v/>
      </c>
      <c r="AH96" s="38" t="str">
        <f t="shared" si="28"/>
        <v/>
      </c>
      <c r="AI96" s="39" t="str">
        <f t="shared" si="29"/>
        <v/>
      </c>
    </row>
    <row r="97" spans="20:35" x14ac:dyDescent="0.25">
      <c r="T97" s="30"/>
      <c r="U97" s="33" t="str">
        <f t="shared" si="30"/>
        <v/>
      </c>
      <c r="V97" s="34" t="str">
        <f t="shared" si="16"/>
        <v/>
      </c>
      <c r="W97" s="35" t="str">
        <f t="shared" si="17"/>
        <v/>
      </c>
      <c r="X97" s="68" t="str">
        <f t="shared" si="18"/>
        <v/>
      </c>
      <c r="Y97" s="36" t="str">
        <f t="shared" si="19"/>
        <v/>
      </c>
      <c r="Z97" s="69" t="str">
        <f t="shared" si="20"/>
        <v/>
      </c>
      <c r="AA97" s="38" t="str">
        <f t="shared" si="21"/>
        <v/>
      </c>
      <c r="AB97" s="38" t="str">
        <f t="shared" si="22"/>
        <v/>
      </c>
      <c r="AC97" s="38" t="str">
        <f t="shared" si="23"/>
        <v/>
      </c>
      <c r="AD97" s="38" t="str">
        <f t="shared" si="24"/>
        <v/>
      </c>
      <c r="AE97" s="38" t="str">
        <f t="shared" si="25"/>
        <v/>
      </c>
      <c r="AF97" s="38" t="str">
        <f t="shared" si="26"/>
        <v/>
      </c>
      <c r="AG97" s="38" t="str">
        <f t="shared" si="27"/>
        <v/>
      </c>
      <c r="AH97" s="38" t="str">
        <f t="shared" si="28"/>
        <v/>
      </c>
      <c r="AI97" s="39" t="str">
        <f t="shared" si="29"/>
        <v/>
      </c>
    </row>
    <row r="98" spans="20:35" x14ac:dyDescent="0.25">
      <c r="T98" s="30"/>
      <c r="U98" s="33" t="str">
        <f t="shared" si="30"/>
        <v/>
      </c>
      <c r="V98" s="34" t="str">
        <f t="shared" si="16"/>
        <v/>
      </c>
      <c r="W98" s="35" t="str">
        <f t="shared" si="17"/>
        <v/>
      </c>
      <c r="X98" s="68" t="str">
        <f t="shared" si="18"/>
        <v/>
      </c>
      <c r="Y98" s="36" t="str">
        <f t="shared" si="19"/>
        <v/>
      </c>
      <c r="Z98" s="69" t="str">
        <f t="shared" si="20"/>
        <v/>
      </c>
      <c r="AA98" s="38" t="str">
        <f t="shared" si="21"/>
        <v/>
      </c>
      <c r="AB98" s="38" t="str">
        <f t="shared" si="22"/>
        <v/>
      </c>
      <c r="AC98" s="38" t="str">
        <f t="shared" si="23"/>
        <v/>
      </c>
      <c r="AD98" s="38" t="str">
        <f t="shared" si="24"/>
        <v/>
      </c>
      <c r="AE98" s="38" t="str">
        <f t="shared" si="25"/>
        <v/>
      </c>
      <c r="AF98" s="38" t="str">
        <f t="shared" si="26"/>
        <v/>
      </c>
      <c r="AG98" s="38" t="str">
        <f t="shared" si="27"/>
        <v/>
      </c>
      <c r="AH98" s="38" t="str">
        <f t="shared" si="28"/>
        <v/>
      </c>
      <c r="AI98" s="39" t="str">
        <f t="shared" si="29"/>
        <v/>
      </c>
    </row>
    <row r="99" spans="20:35" x14ac:dyDescent="0.25">
      <c r="T99" s="30"/>
      <c r="U99" s="33" t="str">
        <f t="shared" si="30"/>
        <v/>
      </c>
      <c r="V99" s="34" t="str">
        <f t="shared" si="16"/>
        <v/>
      </c>
      <c r="W99" s="35" t="str">
        <f t="shared" si="17"/>
        <v/>
      </c>
      <c r="X99" s="68" t="str">
        <f t="shared" si="18"/>
        <v/>
      </c>
      <c r="Y99" s="36" t="str">
        <f t="shared" si="19"/>
        <v/>
      </c>
      <c r="Z99" s="69" t="str">
        <f t="shared" si="20"/>
        <v/>
      </c>
      <c r="AA99" s="38" t="str">
        <f t="shared" si="21"/>
        <v/>
      </c>
      <c r="AB99" s="38" t="str">
        <f t="shared" si="22"/>
        <v/>
      </c>
      <c r="AC99" s="38" t="str">
        <f t="shared" si="23"/>
        <v/>
      </c>
      <c r="AD99" s="38" t="str">
        <f t="shared" si="24"/>
        <v/>
      </c>
      <c r="AE99" s="38" t="str">
        <f t="shared" si="25"/>
        <v/>
      </c>
      <c r="AF99" s="38" t="str">
        <f t="shared" si="26"/>
        <v/>
      </c>
      <c r="AG99" s="38" t="str">
        <f t="shared" si="27"/>
        <v/>
      </c>
      <c r="AH99" s="38" t="str">
        <f t="shared" si="28"/>
        <v/>
      </c>
      <c r="AI99" s="39" t="str">
        <f t="shared" si="29"/>
        <v/>
      </c>
    </row>
    <row r="100" spans="20:35" x14ac:dyDescent="0.25">
      <c r="T100" s="30"/>
      <c r="U100" s="33" t="str">
        <f t="shared" si="30"/>
        <v/>
      </c>
      <c r="V100" s="34" t="str">
        <f t="shared" si="16"/>
        <v/>
      </c>
      <c r="W100" s="35" t="str">
        <f t="shared" si="17"/>
        <v/>
      </c>
      <c r="X100" s="68" t="str">
        <f t="shared" si="18"/>
        <v/>
      </c>
      <c r="Y100" s="36" t="str">
        <f t="shared" si="19"/>
        <v/>
      </c>
      <c r="Z100" s="69" t="str">
        <f t="shared" si="20"/>
        <v/>
      </c>
      <c r="AA100" s="38" t="str">
        <f t="shared" si="21"/>
        <v/>
      </c>
      <c r="AB100" s="38" t="str">
        <f t="shared" si="22"/>
        <v/>
      </c>
      <c r="AC100" s="38" t="str">
        <f t="shared" si="23"/>
        <v/>
      </c>
      <c r="AD100" s="38" t="str">
        <f t="shared" si="24"/>
        <v/>
      </c>
      <c r="AE100" s="38" t="str">
        <f t="shared" si="25"/>
        <v/>
      </c>
      <c r="AF100" s="38" t="str">
        <f t="shared" si="26"/>
        <v/>
      </c>
      <c r="AG100" s="38" t="str">
        <f t="shared" si="27"/>
        <v/>
      </c>
      <c r="AH100" s="38" t="str">
        <f t="shared" si="28"/>
        <v/>
      </c>
      <c r="AI100" s="39" t="str">
        <f t="shared" si="29"/>
        <v/>
      </c>
    </row>
    <row r="101" spans="20:35" x14ac:dyDescent="0.25">
      <c r="T101" s="30"/>
      <c r="U101" s="33" t="str">
        <f t="shared" si="30"/>
        <v/>
      </c>
      <c r="V101" s="34" t="str">
        <f t="shared" si="16"/>
        <v/>
      </c>
      <c r="W101" s="35" t="str">
        <f t="shared" si="17"/>
        <v/>
      </c>
      <c r="X101" s="68" t="str">
        <f t="shared" si="18"/>
        <v/>
      </c>
      <c r="Y101" s="36" t="str">
        <f t="shared" si="19"/>
        <v/>
      </c>
      <c r="Z101" s="69" t="str">
        <f t="shared" si="20"/>
        <v/>
      </c>
      <c r="AA101" s="38" t="str">
        <f t="shared" si="21"/>
        <v/>
      </c>
      <c r="AB101" s="38" t="str">
        <f t="shared" si="22"/>
        <v/>
      </c>
      <c r="AC101" s="38" t="str">
        <f t="shared" si="23"/>
        <v/>
      </c>
      <c r="AD101" s="38" t="str">
        <f t="shared" si="24"/>
        <v/>
      </c>
      <c r="AE101" s="38" t="str">
        <f t="shared" si="25"/>
        <v/>
      </c>
      <c r="AF101" s="38" t="str">
        <f t="shared" si="26"/>
        <v/>
      </c>
      <c r="AG101" s="38" t="str">
        <f t="shared" si="27"/>
        <v/>
      </c>
      <c r="AH101" s="38" t="str">
        <f t="shared" si="28"/>
        <v/>
      </c>
      <c r="AI101" s="39" t="str">
        <f t="shared" si="29"/>
        <v/>
      </c>
    </row>
    <row r="102" spans="20:35" x14ac:dyDescent="0.25">
      <c r="T102" s="30"/>
      <c r="U102" s="33" t="str">
        <f t="shared" si="30"/>
        <v/>
      </c>
      <c r="V102" s="34" t="str">
        <f t="shared" si="16"/>
        <v/>
      </c>
      <c r="W102" s="35" t="str">
        <f t="shared" si="17"/>
        <v/>
      </c>
      <c r="X102" s="68" t="str">
        <f t="shared" si="18"/>
        <v/>
      </c>
      <c r="Y102" s="36" t="str">
        <f t="shared" si="19"/>
        <v/>
      </c>
      <c r="Z102" s="69" t="str">
        <f t="shared" si="20"/>
        <v/>
      </c>
      <c r="AA102" s="38" t="str">
        <f t="shared" si="21"/>
        <v/>
      </c>
      <c r="AB102" s="38" t="str">
        <f t="shared" si="22"/>
        <v/>
      </c>
      <c r="AC102" s="38" t="str">
        <f t="shared" si="23"/>
        <v/>
      </c>
      <c r="AD102" s="38" t="str">
        <f t="shared" si="24"/>
        <v/>
      </c>
      <c r="AE102" s="38" t="str">
        <f t="shared" si="25"/>
        <v/>
      </c>
      <c r="AF102" s="38" t="str">
        <f t="shared" si="26"/>
        <v/>
      </c>
      <c r="AG102" s="38" t="str">
        <f t="shared" si="27"/>
        <v/>
      </c>
      <c r="AH102" s="38" t="str">
        <f t="shared" si="28"/>
        <v/>
      </c>
      <c r="AI102" s="39" t="str">
        <f t="shared" si="29"/>
        <v/>
      </c>
    </row>
    <row r="103" spans="20:35" x14ac:dyDescent="0.25">
      <c r="T103" s="30"/>
      <c r="U103" s="33" t="str">
        <f t="shared" si="30"/>
        <v/>
      </c>
      <c r="V103" s="34" t="str">
        <f t="shared" si="16"/>
        <v/>
      </c>
      <c r="W103" s="35" t="str">
        <f t="shared" si="17"/>
        <v/>
      </c>
      <c r="X103" s="68" t="str">
        <f t="shared" si="18"/>
        <v/>
      </c>
      <c r="Y103" s="36" t="str">
        <f t="shared" si="19"/>
        <v/>
      </c>
      <c r="Z103" s="69" t="str">
        <f t="shared" si="20"/>
        <v/>
      </c>
      <c r="AA103" s="38" t="str">
        <f t="shared" si="21"/>
        <v/>
      </c>
      <c r="AB103" s="38" t="str">
        <f t="shared" si="22"/>
        <v/>
      </c>
      <c r="AC103" s="38" t="str">
        <f t="shared" si="23"/>
        <v/>
      </c>
      <c r="AD103" s="38" t="str">
        <f t="shared" si="24"/>
        <v/>
      </c>
      <c r="AE103" s="38" t="str">
        <f t="shared" si="25"/>
        <v/>
      </c>
      <c r="AF103" s="38" t="str">
        <f t="shared" si="26"/>
        <v/>
      </c>
      <c r="AG103" s="38" t="str">
        <f t="shared" si="27"/>
        <v/>
      </c>
      <c r="AH103" s="38" t="str">
        <f t="shared" si="28"/>
        <v/>
      </c>
      <c r="AI103" s="39" t="str">
        <f t="shared" si="29"/>
        <v/>
      </c>
    </row>
    <row r="104" spans="20:35" x14ac:dyDescent="0.25">
      <c r="T104" s="30"/>
      <c r="U104" s="33" t="str">
        <f t="shared" si="30"/>
        <v/>
      </c>
      <c r="V104" s="34" t="str">
        <f t="shared" si="16"/>
        <v/>
      </c>
      <c r="W104" s="35" t="str">
        <f t="shared" si="17"/>
        <v/>
      </c>
      <c r="X104" s="68" t="str">
        <f t="shared" si="18"/>
        <v/>
      </c>
      <c r="Y104" s="36" t="str">
        <f t="shared" si="19"/>
        <v/>
      </c>
      <c r="Z104" s="69" t="str">
        <f t="shared" si="20"/>
        <v/>
      </c>
      <c r="AA104" s="38" t="str">
        <f t="shared" si="21"/>
        <v/>
      </c>
      <c r="AB104" s="38" t="str">
        <f t="shared" si="22"/>
        <v/>
      </c>
      <c r="AC104" s="38" t="str">
        <f t="shared" si="23"/>
        <v/>
      </c>
      <c r="AD104" s="38" t="str">
        <f t="shared" si="24"/>
        <v/>
      </c>
      <c r="AE104" s="38" t="str">
        <f t="shared" si="25"/>
        <v/>
      </c>
      <c r="AF104" s="38" t="str">
        <f t="shared" si="26"/>
        <v/>
      </c>
      <c r="AG104" s="38" t="str">
        <f t="shared" si="27"/>
        <v/>
      </c>
      <c r="AH104" s="38" t="str">
        <f t="shared" si="28"/>
        <v/>
      </c>
      <c r="AI104" s="39" t="str">
        <f t="shared" si="29"/>
        <v/>
      </c>
    </row>
    <row r="105" spans="20:35" x14ac:dyDescent="0.25">
      <c r="T105" s="30"/>
      <c r="U105" s="33" t="str">
        <f t="shared" si="30"/>
        <v/>
      </c>
      <c r="V105" s="34" t="str">
        <f t="shared" si="16"/>
        <v/>
      </c>
      <c r="W105" s="35" t="str">
        <f t="shared" si="17"/>
        <v/>
      </c>
      <c r="X105" s="68" t="str">
        <f t="shared" si="18"/>
        <v/>
      </c>
      <c r="Y105" s="36" t="str">
        <f t="shared" si="19"/>
        <v/>
      </c>
      <c r="Z105" s="69" t="str">
        <f t="shared" si="20"/>
        <v/>
      </c>
      <c r="AA105" s="38" t="str">
        <f t="shared" si="21"/>
        <v/>
      </c>
      <c r="AB105" s="38" t="str">
        <f t="shared" si="22"/>
        <v/>
      </c>
      <c r="AC105" s="38" t="str">
        <f t="shared" si="23"/>
        <v/>
      </c>
      <c r="AD105" s="38" t="str">
        <f t="shared" si="24"/>
        <v/>
      </c>
      <c r="AE105" s="38" t="str">
        <f t="shared" si="25"/>
        <v/>
      </c>
      <c r="AF105" s="38" t="str">
        <f t="shared" si="26"/>
        <v/>
      </c>
      <c r="AG105" s="38" t="str">
        <f t="shared" si="27"/>
        <v/>
      </c>
      <c r="AH105" s="38" t="str">
        <f t="shared" si="28"/>
        <v/>
      </c>
      <c r="AI105" s="39" t="str">
        <f t="shared" si="29"/>
        <v/>
      </c>
    </row>
    <row r="106" spans="20:35" x14ac:dyDescent="0.25">
      <c r="T106" s="30"/>
      <c r="U106" s="33" t="str">
        <f t="shared" si="30"/>
        <v/>
      </c>
      <c r="V106" s="34" t="str">
        <f t="shared" si="16"/>
        <v/>
      </c>
      <c r="W106" s="35" t="str">
        <f t="shared" si="17"/>
        <v/>
      </c>
      <c r="X106" s="68" t="str">
        <f t="shared" si="18"/>
        <v/>
      </c>
      <c r="Y106" s="36" t="str">
        <f t="shared" si="19"/>
        <v/>
      </c>
      <c r="Z106" s="69" t="str">
        <f t="shared" si="20"/>
        <v/>
      </c>
      <c r="AA106" s="38" t="str">
        <f t="shared" si="21"/>
        <v/>
      </c>
      <c r="AB106" s="38" t="str">
        <f t="shared" si="22"/>
        <v/>
      </c>
      <c r="AC106" s="38" t="str">
        <f t="shared" si="23"/>
        <v/>
      </c>
      <c r="AD106" s="38" t="str">
        <f t="shared" si="24"/>
        <v/>
      </c>
      <c r="AE106" s="38" t="str">
        <f t="shared" si="25"/>
        <v/>
      </c>
      <c r="AF106" s="38" t="str">
        <f t="shared" si="26"/>
        <v/>
      </c>
      <c r="AG106" s="38" t="str">
        <f t="shared" si="27"/>
        <v/>
      </c>
      <c r="AH106" s="38" t="str">
        <f t="shared" si="28"/>
        <v/>
      </c>
      <c r="AI106" s="39" t="str">
        <f t="shared" si="29"/>
        <v/>
      </c>
    </row>
    <row r="107" spans="20:35" x14ac:dyDescent="0.25">
      <c r="T107" s="30"/>
      <c r="U107" s="33" t="str">
        <f t="shared" si="30"/>
        <v/>
      </c>
      <c r="V107" s="34" t="str">
        <f t="shared" si="16"/>
        <v/>
      </c>
      <c r="W107" s="35" t="str">
        <f t="shared" si="17"/>
        <v/>
      </c>
      <c r="X107" s="68" t="str">
        <f t="shared" si="18"/>
        <v/>
      </c>
      <c r="Y107" s="36" t="str">
        <f t="shared" si="19"/>
        <v/>
      </c>
      <c r="Z107" s="69" t="str">
        <f t="shared" si="20"/>
        <v/>
      </c>
      <c r="AA107" s="38" t="str">
        <f t="shared" si="21"/>
        <v/>
      </c>
      <c r="AB107" s="38" t="str">
        <f t="shared" si="22"/>
        <v/>
      </c>
      <c r="AC107" s="38" t="str">
        <f t="shared" si="23"/>
        <v/>
      </c>
      <c r="AD107" s="38" t="str">
        <f t="shared" si="24"/>
        <v/>
      </c>
      <c r="AE107" s="38" t="str">
        <f t="shared" si="25"/>
        <v/>
      </c>
      <c r="AF107" s="38" t="str">
        <f t="shared" si="26"/>
        <v/>
      </c>
      <c r="AG107" s="38" t="str">
        <f t="shared" si="27"/>
        <v/>
      </c>
      <c r="AH107" s="38" t="str">
        <f t="shared" si="28"/>
        <v/>
      </c>
      <c r="AI107" s="39" t="str">
        <f t="shared" si="29"/>
        <v/>
      </c>
    </row>
    <row r="108" spans="20:35" x14ac:dyDescent="0.25">
      <c r="T108" s="30"/>
      <c r="U108" s="33" t="str">
        <f t="shared" si="30"/>
        <v/>
      </c>
      <c r="V108" s="34" t="str">
        <f t="shared" si="16"/>
        <v/>
      </c>
      <c r="W108" s="35" t="str">
        <f t="shared" si="17"/>
        <v/>
      </c>
      <c r="X108" s="68" t="str">
        <f t="shared" si="18"/>
        <v/>
      </c>
      <c r="Y108" s="36" t="str">
        <f t="shared" si="19"/>
        <v/>
      </c>
      <c r="Z108" s="69" t="str">
        <f t="shared" si="20"/>
        <v/>
      </c>
      <c r="AA108" s="38" t="str">
        <f t="shared" si="21"/>
        <v/>
      </c>
      <c r="AB108" s="38" t="str">
        <f t="shared" si="22"/>
        <v/>
      </c>
      <c r="AC108" s="38" t="str">
        <f t="shared" si="23"/>
        <v/>
      </c>
      <c r="AD108" s="38" t="str">
        <f t="shared" si="24"/>
        <v/>
      </c>
      <c r="AE108" s="38" t="str">
        <f t="shared" si="25"/>
        <v/>
      </c>
      <c r="AF108" s="38" t="str">
        <f t="shared" si="26"/>
        <v/>
      </c>
      <c r="AG108" s="38" t="str">
        <f t="shared" si="27"/>
        <v/>
      </c>
      <c r="AH108" s="38" t="str">
        <f t="shared" si="28"/>
        <v/>
      </c>
      <c r="AI108" s="39" t="str">
        <f t="shared" si="29"/>
        <v/>
      </c>
    </row>
    <row r="109" spans="20:35" x14ac:dyDescent="0.25">
      <c r="T109" s="30"/>
      <c r="U109" s="33" t="str">
        <f t="shared" si="30"/>
        <v/>
      </c>
      <c r="V109" s="34" t="str">
        <f t="shared" si="16"/>
        <v/>
      </c>
      <c r="W109" s="35" t="str">
        <f t="shared" si="17"/>
        <v/>
      </c>
      <c r="X109" s="68" t="str">
        <f t="shared" si="18"/>
        <v/>
      </c>
      <c r="Y109" s="36" t="str">
        <f t="shared" si="19"/>
        <v/>
      </c>
      <c r="Z109" s="69" t="str">
        <f t="shared" si="20"/>
        <v/>
      </c>
      <c r="AA109" s="38" t="str">
        <f t="shared" si="21"/>
        <v/>
      </c>
      <c r="AB109" s="38" t="str">
        <f t="shared" si="22"/>
        <v/>
      </c>
      <c r="AC109" s="38" t="str">
        <f t="shared" si="23"/>
        <v/>
      </c>
      <c r="AD109" s="38" t="str">
        <f t="shared" si="24"/>
        <v/>
      </c>
      <c r="AE109" s="38" t="str">
        <f t="shared" si="25"/>
        <v/>
      </c>
      <c r="AF109" s="38" t="str">
        <f t="shared" si="26"/>
        <v/>
      </c>
      <c r="AG109" s="38" t="str">
        <f t="shared" si="27"/>
        <v/>
      </c>
      <c r="AH109" s="38" t="str">
        <f t="shared" si="28"/>
        <v/>
      </c>
      <c r="AI109" s="39" t="str">
        <f t="shared" si="29"/>
        <v/>
      </c>
    </row>
    <row r="110" spans="20:35" x14ac:dyDescent="0.25">
      <c r="T110" s="30"/>
      <c r="U110" s="33" t="str">
        <f t="shared" si="30"/>
        <v/>
      </c>
      <c r="V110" s="34" t="str">
        <f t="shared" si="16"/>
        <v/>
      </c>
      <c r="W110" s="35" t="str">
        <f t="shared" si="17"/>
        <v/>
      </c>
      <c r="X110" s="68" t="str">
        <f t="shared" si="18"/>
        <v/>
      </c>
      <c r="Y110" s="36" t="str">
        <f t="shared" si="19"/>
        <v/>
      </c>
      <c r="Z110" s="69" t="str">
        <f t="shared" si="20"/>
        <v/>
      </c>
      <c r="AA110" s="38" t="str">
        <f t="shared" si="21"/>
        <v/>
      </c>
      <c r="AB110" s="38" t="str">
        <f t="shared" si="22"/>
        <v/>
      </c>
      <c r="AC110" s="38" t="str">
        <f t="shared" si="23"/>
        <v/>
      </c>
      <c r="AD110" s="38" t="str">
        <f t="shared" si="24"/>
        <v/>
      </c>
      <c r="AE110" s="38" t="str">
        <f t="shared" si="25"/>
        <v/>
      </c>
      <c r="AF110" s="38" t="str">
        <f t="shared" si="26"/>
        <v/>
      </c>
      <c r="AG110" s="38" t="str">
        <f t="shared" si="27"/>
        <v/>
      </c>
      <c r="AH110" s="38" t="str">
        <f t="shared" si="28"/>
        <v/>
      </c>
      <c r="AI110" s="39" t="str">
        <f t="shared" si="29"/>
        <v/>
      </c>
    </row>
    <row r="111" spans="20:35" x14ac:dyDescent="0.25">
      <c r="T111" s="30"/>
      <c r="U111" s="33" t="str">
        <f t="shared" si="30"/>
        <v/>
      </c>
      <c r="V111" s="34" t="str">
        <f t="shared" si="16"/>
        <v/>
      </c>
      <c r="W111" s="35" t="str">
        <f t="shared" si="17"/>
        <v/>
      </c>
      <c r="X111" s="68" t="str">
        <f t="shared" si="18"/>
        <v/>
      </c>
      <c r="Y111" s="36" t="str">
        <f t="shared" si="19"/>
        <v/>
      </c>
      <c r="Z111" s="69" t="str">
        <f t="shared" si="20"/>
        <v/>
      </c>
      <c r="AA111" s="38" t="str">
        <f t="shared" si="21"/>
        <v/>
      </c>
      <c r="AB111" s="38" t="str">
        <f t="shared" si="22"/>
        <v/>
      </c>
      <c r="AC111" s="38" t="str">
        <f t="shared" si="23"/>
        <v/>
      </c>
      <c r="AD111" s="38" t="str">
        <f t="shared" si="24"/>
        <v/>
      </c>
      <c r="AE111" s="38" t="str">
        <f t="shared" si="25"/>
        <v/>
      </c>
      <c r="AF111" s="38" t="str">
        <f t="shared" si="26"/>
        <v/>
      </c>
      <c r="AG111" s="38" t="str">
        <f t="shared" si="27"/>
        <v/>
      </c>
      <c r="AH111" s="38" t="str">
        <f t="shared" si="28"/>
        <v/>
      </c>
      <c r="AI111" s="39" t="str">
        <f t="shared" si="29"/>
        <v/>
      </c>
    </row>
    <row r="112" spans="20:35" x14ac:dyDescent="0.25">
      <c r="T112" s="30"/>
      <c r="U112" s="33" t="str">
        <f t="shared" si="30"/>
        <v/>
      </c>
      <c r="V112" s="34" t="str">
        <f t="shared" si="16"/>
        <v/>
      </c>
      <c r="W112" s="35" t="str">
        <f t="shared" si="17"/>
        <v/>
      </c>
      <c r="X112" s="68" t="str">
        <f t="shared" si="18"/>
        <v/>
      </c>
      <c r="Y112" s="36" t="str">
        <f t="shared" si="19"/>
        <v/>
      </c>
      <c r="Z112" s="69" t="str">
        <f t="shared" si="20"/>
        <v/>
      </c>
      <c r="AA112" s="38" t="str">
        <f t="shared" si="21"/>
        <v/>
      </c>
      <c r="AB112" s="38" t="str">
        <f t="shared" si="22"/>
        <v/>
      </c>
      <c r="AC112" s="38" t="str">
        <f t="shared" si="23"/>
        <v/>
      </c>
      <c r="AD112" s="38" t="str">
        <f t="shared" si="24"/>
        <v/>
      </c>
      <c r="AE112" s="38" t="str">
        <f t="shared" si="25"/>
        <v/>
      </c>
      <c r="AF112" s="38" t="str">
        <f t="shared" si="26"/>
        <v/>
      </c>
      <c r="AG112" s="38" t="str">
        <f t="shared" si="27"/>
        <v/>
      </c>
      <c r="AH112" s="38" t="str">
        <f t="shared" si="28"/>
        <v/>
      </c>
      <c r="AI112" s="39" t="str">
        <f t="shared" si="29"/>
        <v/>
      </c>
    </row>
    <row r="113" spans="20:35" x14ac:dyDescent="0.25">
      <c r="T113" s="30"/>
      <c r="U113" s="33" t="str">
        <f t="shared" si="30"/>
        <v/>
      </c>
      <c r="V113" s="34" t="str">
        <f t="shared" si="16"/>
        <v/>
      </c>
      <c r="W113" s="35" t="str">
        <f t="shared" si="17"/>
        <v/>
      </c>
      <c r="X113" s="68" t="str">
        <f t="shared" si="18"/>
        <v/>
      </c>
      <c r="Y113" s="36" t="str">
        <f t="shared" si="19"/>
        <v/>
      </c>
      <c r="Z113" s="69" t="str">
        <f t="shared" si="20"/>
        <v/>
      </c>
      <c r="AA113" s="38" t="str">
        <f t="shared" si="21"/>
        <v/>
      </c>
      <c r="AB113" s="38" t="str">
        <f t="shared" si="22"/>
        <v/>
      </c>
      <c r="AC113" s="38" t="str">
        <f t="shared" si="23"/>
        <v/>
      </c>
      <c r="AD113" s="38" t="str">
        <f t="shared" si="24"/>
        <v/>
      </c>
      <c r="AE113" s="38" t="str">
        <f t="shared" si="25"/>
        <v/>
      </c>
      <c r="AF113" s="38" t="str">
        <f t="shared" si="26"/>
        <v/>
      </c>
      <c r="AG113" s="38" t="str">
        <f t="shared" si="27"/>
        <v/>
      </c>
      <c r="AH113" s="38" t="str">
        <f t="shared" si="28"/>
        <v/>
      </c>
      <c r="AI113" s="39" t="str">
        <f t="shared" si="29"/>
        <v/>
      </c>
    </row>
    <row r="114" spans="20:35" x14ac:dyDescent="0.25">
      <c r="T114" s="30"/>
      <c r="U114" s="33" t="str">
        <f t="shared" si="30"/>
        <v/>
      </c>
      <c r="V114" s="34" t="str">
        <f t="shared" si="16"/>
        <v/>
      </c>
      <c r="W114" s="35" t="str">
        <f t="shared" si="17"/>
        <v/>
      </c>
      <c r="X114" s="68" t="str">
        <f t="shared" si="18"/>
        <v/>
      </c>
      <c r="Y114" s="36" t="str">
        <f t="shared" si="19"/>
        <v/>
      </c>
      <c r="Z114" s="69" t="str">
        <f t="shared" si="20"/>
        <v/>
      </c>
      <c r="AA114" s="38" t="str">
        <f t="shared" si="21"/>
        <v/>
      </c>
      <c r="AB114" s="38" t="str">
        <f t="shared" si="22"/>
        <v/>
      </c>
      <c r="AC114" s="38" t="str">
        <f t="shared" si="23"/>
        <v/>
      </c>
      <c r="AD114" s="38" t="str">
        <f t="shared" si="24"/>
        <v/>
      </c>
      <c r="AE114" s="38" t="str">
        <f t="shared" si="25"/>
        <v/>
      </c>
      <c r="AF114" s="38" t="str">
        <f t="shared" si="26"/>
        <v/>
      </c>
      <c r="AG114" s="38" t="str">
        <f t="shared" si="27"/>
        <v/>
      </c>
      <c r="AH114" s="38" t="str">
        <f t="shared" si="28"/>
        <v/>
      </c>
      <c r="AI114" s="39" t="str">
        <f t="shared" si="29"/>
        <v/>
      </c>
    </row>
    <row r="115" spans="20:35" x14ac:dyDescent="0.25">
      <c r="T115" s="30"/>
      <c r="U115" s="33" t="str">
        <f t="shared" si="30"/>
        <v/>
      </c>
      <c r="V115" s="34" t="str">
        <f t="shared" si="16"/>
        <v/>
      </c>
      <c r="W115" s="35" t="str">
        <f t="shared" si="17"/>
        <v/>
      </c>
      <c r="X115" s="68" t="str">
        <f t="shared" si="18"/>
        <v/>
      </c>
      <c r="Y115" s="36" t="str">
        <f t="shared" si="19"/>
        <v/>
      </c>
      <c r="Z115" s="69" t="str">
        <f t="shared" si="20"/>
        <v/>
      </c>
      <c r="AA115" s="38" t="str">
        <f t="shared" si="21"/>
        <v/>
      </c>
      <c r="AB115" s="38" t="str">
        <f t="shared" si="22"/>
        <v/>
      </c>
      <c r="AC115" s="38" t="str">
        <f t="shared" si="23"/>
        <v/>
      </c>
      <c r="AD115" s="38" t="str">
        <f t="shared" si="24"/>
        <v/>
      </c>
      <c r="AE115" s="38" t="str">
        <f t="shared" si="25"/>
        <v/>
      </c>
      <c r="AF115" s="38" t="str">
        <f t="shared" si="26"/>
        <v/>
      </c>
      <c r="AG115" s="38" t="str">
        <f t="shared" si="27"/>
        <v/>
      </c>
      <c r="AH115" s="38" t="str">
        <f t="shared" si="28"/>
        <v/>
      </c>
      <c r="AI115" s="39" t="str">
        <f t="shared" si="29"/>
        <v/>
      </c>
    </row>
    <row r="116" spans="20:35" x14ac:dyDescent="0.25">
      <c r="T116" s="30"/>
      <c r="U116" s="33" t="str">
        <f t="shared" si="30"/>
        <v/>
      </c>
      <c r="V116" s="34" t="str">
        <f t="shared" si="16"/>
        <v/>
      </c>
      <c r="W116" s="35" t="str">
        <f t="shared" si="17"/>
        <v/>
      </c>
      <c r="X116" s="68" t="str">
        <f t="shared" si="18"/>
        <v/>
      </c>
      <c r="Y116" s="36" t="str">
        <f t="shared" si="19"/>
        <v/>
      </c>
      <c r="Z116" s="69" t="str">
        <f t="shared" si="20"/>
        <v/>
      </c>
      <c r="AA116" s="38" t="str">
        <f t="shared" si="21"/>
        <v/>
      </c>
      <c r="AB116" s="38" t="str">
        <f t="shared" si="22"/>
        <v/>
      </c>
      <c r="AC116" s="38" t="str">
        <f t="shared" si="23"/>
        <v/>
      </c>
      <c r="AD116" s="38" t="str">
        <f t="shared" si="24"/>
        <v/>
      </c>
      <c r="AE116" s="38" t="str">
        <f t="shared" si="25"/>
        <v/>
      </c>
      <c r="AF116" s="38" t="str">
        <f t="shared" si="26"/>
        <v/>
      </c>
      <c r="AG116" s="38" t="str">
        <f t="shared" si="27"/>
        <v/>
      </c>
      <c r="AH116" s="38" t="str">
        <f t="shared" si="28"/>
        <v/>
      </c>
      <c r="AI116" s="39" t="str">
        <f t="shared" si="29"/>
        <v/>
      </c>
    </row>
    <row r="117" spans="20:35" x14ac:dyDescent="0.25">
      <c r="T117" s="30"/>
      <c r="U117" s="33" t="str">
        <f t="shared" si="30"/>
        <v/>
      </c>
      <c r="V117" s="34" t="str">
        <f t="shared" si="16"/>
        <v/>
      </c>
      <c r="W117" s="35" t="str">
        <f t="shared" si="17"/>
        <v/>
      </c>
      <c r="X117" s="68" t="str">
        <f t="shared" si="18"/>
        <v/>
      </c>
      <c r="Y117" s="36" t="str">
        <f t="shared" si="19"/>
        <v/>
      </c>
      <c r="Z117" s="69" t="str">
        <f t="shared" si="20"/>
        <v/>
      </c>
      <c r="AA117" s="38" t="str">
        <f t="shared" si="21"/>
        <v/>
      </c>
      <c r="AB117" s="38" t="str">
        <f t="shared" si="22"/>
        <v/>
      </c>
      <c r="AC117" s="38" t="str">
        <f t="shared" si="23"/>
        <v/>
      </c>
      <c r="AD117" s="38" t="str">
        <f t="shared" si="24"/>
        <v/>
      </c>
      <c r="AE117" s="38" t="str">
        <f t="shared" si="25"/>
        <v/>
      </c>
      <c r="AF117" s="38" t="str">
        <f t="shared" si="26"/>
        <v/>
      </c>
      <c r="AG117" s="38" t="str">
        <f t="shared" si="27"/>
        <v/>
      </c>
      <c r="AH117" s="38" t="str">
        <f t="shared" si="28"/>
        <v/>
      </c>
      <c r="AI117" s="39" t="str">
        <f t="shared" si="29"/>
        <v/>
      </c>
    </row>
    <row r="118" spans="20:35" x14ac:dyDescent="0.25">
      <c r="T118" s="30"/>
      <c r="U118" s="33" t="str">
        <f t="shared" si="30"/>
        <v/>
      </c>
      <c r="V118" s="34" t="str">
        <f t="shared" si="16"/>
        <v/>
      </c>
      <c r="W118" s="35" t="str">
        <f t="shared" si="17"/>
        <v/>
      </c>
      <c r="X118" s="68" t="str">
        <f t="shared" si="18"/>
        <v/>
      </c>
      <c r="Y118" s="36" t="str">
        <f t="shared" si="19"/>
        <v/>
      </c>
      <c r="Z118" s="69" t="str">
        <f t="shared" si="20"/>
        <v/>
      </c>
      <c r="AA118" s="38" t="str">
        <f t="shared" si="21"/>
        <v/>
      </c>
      <c r="AB118" s="38" t="str">
        <f t="shared" si="22"/>
        <v/>
      </c>
      <c r="AC118" s="38" t="str">
        <f t="shared" si="23"/>
        <v/>
      </c>
      <c r="AD118" s="38" t="str">
        <f t="shared" si="24"/>
        <v/>
      </c>
      <c r="AE118" s="38" t="str">
        <f t="shared" si="25"/>
        <v/>
      </c>
      <c r="AF118" s="38" t="str">
        <f t="shared" si="26"/>
        <v/>
      </c>
      <c r="AG118" s="38" t="str">
        <f t="shared" si="27"/>
        <v/>
      </c>
      <c r="AH118" s="38" t="str">
        <f t="shared" si="28"/>
        <v/>
      </c>
      <c r="AI118" s="39" t="str">
        <f t="shared" si="29"/>
        <v/>
      </c>
    </row>
    <row r="119" spans="20:35" x14ac:dyDescent="0.25">
      <c r="T119" s="30"/>
      <c r="U119" s="33" t="str">
        <f t="shared" si="30"/>
        <v/>
      </c>
      <c r="V119" s="34" t="str">
        <f t="shared" si="16"/>
        <v/>
      </c>
      <c r="W119" s="35" t="str">
        <f t="shared" si="17"/>
        <v/>
      </c>
      <c r="X119" s="68" t="str">
        <f t="shared" si="18"/>
        <v/>
      </c>
      <c r="Y119" s="36" t="str">
        <f t="shared" si="19"/>
        <v/>
      </c>
      <c r="Z119" s="69" t="str">
        <f t="shared" si="20"/>
        <v/>
      </c>
      <c r="AA119" s="38" t="str">
        <f t="shared" si="21"/>
        <v/>
      </c>
      <c r="AB119" s="38" t="str">
        <f t="shared" si="22"/>
        <v/>
      </c>
      <c r="AC119" s="38" t="str">
        <f t="shared" si="23"/>
        <v/>
      </c>
      <c r="AD119" s="38" t="str">
        <f t="shared" si="24"/>
        <v/>
      </c>
      <c r="AE119" s="38" t="str">
        <f t="shared" si="25"/>
        <v/>
      </c>
      <c r="AF119" s="38" t="str">
        <f t="shared" si="26"/>
        <v/>
      </c>
      <c r="AG119" s="38" t="str">
        <f t="shared" si="27"/>
        <v/>
      </c>
      <c r="AH119" s="38" t="str">
        <f t="shared" si="28"/>
        <v/>
      </c>
      <c r="AI119" s="39" t="str">
        <f t="shared" si="29"/>
        <v/>
      </c>
    </row>
    <row r="120" spans="20:35" x14ac:dyDescent="0.25">
      <c r="T120" s="30"/>
      <c r="U120" s="33" t="str">
        <f t="shared" si="30"/>
        <v/>
      </c>
      <c r="V120" s="34" t="str">
        <f t="shared" si="16"/>
        <v/>
      </c>
      <c r="W120" s="35" t="str">
        <f t="shared" si="17"/>
        <v/>
      </c>
      <c r="X120" s="68" t="str">
        <f t="shared" si="18"/>
        <v/>
      </c>
      <c r="Y120" s="36" t="str">
        <f t="shared" si="19"/>
        <v/>
      </c>
      <c r="Z120" s="69" t="str">
        <f t="shared" si="20"/>
        <v/>
      </c>
      <c r="AA120" s="38" t="str">
        <f t="shared" si="21"/>
        <v/>
      </c>
      <c r="AB120" s="38" t="str">
        <f t="shared" si="22"/>
        <v/>
      </c>
      <c r="AC120" s="38" t="str">
        <f t="shared" si="23"/>
        <v/>
      </c>
      <c r="AD120" s="38" t="str">
        <f t="shared" si="24"/>
        <v/>
      </c>
      <c r="AE120" s="38" t="str">
        <f t="shared" si="25"/>
        <v/>
      </c>
      <c r="AF120" s="38" t="str">
        <f t="shared" si="26"/>
        <v/>
      </c>
      <c r="AG120" s="38" t="str">
        <f t="shared" si="27"/>
        <v/>
      </c>
      <c r="AH120" s="38" t="str">
        <f t="shared" si="28"/>
        <v/>
      </c>
      <c r="AI120" s="39" t="str">
        <f t="shared" si="29"/>
        <v/>
      </c>
    </row>
    <row r="121" spans="20:35" x14ac:dyDescent="0.25">
      <c r="T121" s="30"/>
      <c r="U121" s="33" t="str">
        <f t="shared" si="30"/>
        <v/>
      </c>
      <c r="V121" s="34" t="str">
        <f t="shared" si="16"/>
        <v/>
      </c>
      <c r="W121" s="35" t="str">
        <f t="shared" si="17"/>
        <v/>
      </c>
      <c r="X121" s="68" t="str">
        <f t="shared" si="18"/>
        <v/>
      </c>
      <c r="Y121" s="36" t="str">
        <f t="shared" si="19"/>
        <v/>
      </c>
      <c r="Z121" s="69" t="str">
        <f t="shared" si="20"/>
        <v/>
      </c>
      <c r="AA121" s="38" t="str">
        <f t="shared" si="21"/>
        <v/>
      </c>
      <c r="AB121" s="38" t="str">
        <f t="shared" si="22"/>
        <v/>
      </c>
      <c r="AC121" s="38" t="str">
        <f t="shared" si="23"/>
        <v/>
      </c>
      <c r="AD121" s="38" t="str">
        <f t="shared" si="24"/>
        <v/>
      </c>
      <c r="AE121" s="38" t="str">
        <f t="shared" si="25"/>
        <v/>
      </c>
      <c r="AF121" s="38" t="str">
        <f t="shared" si="26"/>
        <v/>
      </c>
      <c r="AG121" s="38" t="str">
        <f t="shared" si="27"/>
        <v/>
      </c>
      <c r="AH121" s="38" t="str">
        <f t="shared" si="28"/>
        <v/>
      </c>
      <c r="AI121" s="39" t="str">
        <f t="shared" si="29"/>
        <v/>
      </c>
    </row>
    <row r="122" spans="20:35" x14ac:dyDescent="0.25">
      <c r="T122" s="30"/>
      <c r="U122" s="33" t="str">
        <f t="shared" si="30"/>
        <v/>
      </c>
      <c r="V122" s="34" t="str">
        <f t="shared" si="16"/>
        <v/>
      </c>
      <c r="W122" s="35" t="str">
        <f t="shared" si="17"/>
        <v/>
      </c>
      <c r="X122" s="68" t="str">
        <f t="shared" si="18"/>
        <v/>
      </c>
      <c r="Y122" s="36" t="str">
        <f t="shared" si="19"/>
        <v/>
      </c>
      <c r="Z122" s="69" t="str">
        <f t="shared" si="20"/>
        <v/>
      </c>
      <c r="AA122" s="38" t="str">
        <f t="shared" si="21"/>
        <v/>
      </c>
      <c r="AB122" s="38" t="str">
        <f t="shared" si="22"/>
        <v/>
      </c>
      <c r="AC122" s="38" t="str">
        <f t="shared" si="23"/>
        <v/>
      </c>
      <c r="AD122" s="38" t="str">
        <f t="shared" si="24"/>
        <v/>
      </c>
      <c r="AE122" s="38" t="str">
        <f t="shared" si="25"/>
        <v/>
      </c>
      <c r="AF122" s="38" t="str">
        <f t="shared" si="26"/>
        <v/>
      </c>
      <c r="AG122" s="38" t="str">
        <f t="shared" si="27"/>
        <v/>
      </c>
      <c r="AH122" s="38" t="str">
        <f t="shared" si="28"/>
        <v/>
      </c>
      <c r="AI122" s="39" t="str">
        <f t="shared" si="29"/>
        <v/>
      </c>
    </row>
    <row r="123" spans="20:35" x14ac:dyDescent="0.25">
      <c r="T123" s="30"/>
      <c r="U123" s="33" t="str">
        <f t="shared" si="30"/>
        <v/>
      </c>
      <c r="V123" s="34" t="str">
        <f t="shared" si="16"/>
        <v/>
      </c>
      <c r="W123" s="35" t="str">
        <f t="shared" si="17"/>
        <v/>
      </c>
      <c r="X123" s="68" t="str">
        <f t="shared" si="18"/>
        <v/>
      </c>
      <c r="Y123" s="36" t="str">
        <f t="shared" si="19"/>
        <v/>
      </c>
      <c r="Z123" s="69" t="str">
        <f t="shared" si="20"/>
        <v/>
      </c>
      <c r="AA123" s="38" t="str">
        <f t="shared" si="21"/>
        <v/>
      </c>
      <c r="AB123" s="38" t="str">
        <f t="shared" si="22"/>
        <v/>
      </c>
      <c r="AC123" s="38" t="str">
        <f t="shared" si="23"/>
        <v/>
      </c>
      <c r="AD123" s="38" t="str">
        <f t="shared" si="24"/>
        <v/>
      </c>
      <c r="AE123" s="38" t="str">
        <f t="shared" si="25"/>
        <v/>
      </c>
      <c r="AF123" s="38" t="str">
        <f t="shared" si="26"/>
        <v/>
      </c>
      <c r="AG123" s="38" t="str">
        <f t="shared" si="27"/>
        <v/>
      </c>
      <c r="AH123" s="38" t="str">
        <f t="shared" si="28"/>
        <v/>
      </c>
      <c r="AI123" s="39" t="str">
        <f t="shared" si="29"/>
        <v/>
      </c>
    </row>
    <row r="124" spans="20:35" x14ac:dyDescent="0.25">
      <c r="T124" s="30"/>
      <c r="U124" s="33" t="str">
        <f t="shared" si="30"/>
        <v/>
      </c>
      <c r="V124" s="34" t="str">
        <f t="shared" si="16"/>
        <v/>
      </c>
      <c r="W124" s="35" t="str">
        <f t="shared" si="17"/>
        <v/>
      </c>
      <c r="X124" s="68" t="str">
        <f t="shared" si="18"/>
        <v/>
      </c>
      <c r="Y124" s="36" t="str">
        <f t="shared" si="19"/>
        <v/>
      </c>
      <c r="Z124" s="69" t="str">
        <f t="shared" si="20"/>
        <v/>
      </c>
      <c r="AA124" s="38" t="str">
        <f t="shared" si="21"/>
        <v/>
      </c>
      <c r="AB124" s="38" t="str">
        <f t="shared" si="22"/>
        <v/>
      </c>
      <c r="AC124" s="38" t="str">
        <f t="shared" si="23"/>
        <v/>
      </c>
      <c r="AD124" s="38" t="str">
        <f t="shared" si="24"/>
        <v/>
      </c>
      <c r="AE124" s="38" t="str">
        <f t="shared" si="25"/>
        <v/>
      </c>
      <c r="AF124" s="38" t="str">
        <f t="shared" si="26"/>
        <v/>
      </c>
      <c r="AG124" s="38" t="str">
        <f t="shared" si="27"/>
        <v/>
      </c>
      <c r="AH124" s="38" t="str">
        <f t="shared" si="28"/>
        <v/>
      </c>
      <c r="AI124" s="39" t="str">
        <f t="shared" si="29"/>
        <v/>
      </c>
    </row>
    <row r="125" spans="20:35" x14ac:dyDescent="0.25">
      <c r="T125" s="30"/>
      <c r="U125" s="33" t="str">
        <f t="shared" si="30"/>
        <v/>
      </c>
      <c r="V125" s="34" t="str">
        <f t="shared" si="16"/>
        <v/>
      </c>
      <c r="W125" s="35" t="str">
        <f t="shared" si="17"/>
        <v/>
      </c>
      <c r="X125" s="68" t="str">
        <f t="shared" si="18"/>
        <v/>
      </c>
      <c r="Y125" s="36" t="str">
        <f t="shared" si="19"/>
        <v/>
      </c>
      <c r="Z125" s="69" t="str">
        <f t="shared" si="20"/>
        <v/>
      </c>
      <c r="AA125" s="38" t="str">
        <f t="shared" si="21"/>
        <v/>
      </c>
      <c r="AB125" s="38" t="str">
        <f t="shared" si="22"/>
        <v/>
      </c>
      <c r="AC125" s="38" t="str">
        <f t="shared" si="23"/>
        <v/>
      </c>
      <c r="AD125" s="38" t="str">
        <f t="shared" si="24"/>
        <v/>
      </c>
      <c r="AE125" s="38" t="str">
        <f t="shared" si="25"/>
        <v/>
      </c>
      <c r="AF125" s="38" t="str">
        <f t="shared" si="26"/>
        <v/>
      </c>
      <c r="AG125" s="38" t="str">
        <f t="shared" si="27"/>
        <v/>
      </c>
      <c r="AH125" s="38" t="str">
        <f t="shared" si="28"/>
        <v/>
      </c>
      <c r="AI125" s="39" t="str">
        <f t="shared" si="29"/>
        <v/>
      </c>
    </row>
    <row r="126" spans="20:35" x14ac:dyDescent="0.25">
      <c r="T126" s="30"/>
      <c r="U126" s="33" t="str">
        <f t="shared" si="30"/>
        <v/>
      </c>
      <c r="V126" s="34" t="str">
        <f t="shared" si="16"/>
        <v/>
      </c>
      <c r="W126" s="35" t="str">
        <f t="shared" si="17"/>
        <v/>
      </c>
      <c r="X126" s="68" t="str">
        <f t="shared" si="18"/>
        <v/>
      </c>
      <c r="Y126" s="36" t="str">
        <f t="shared" si="19"/>
        <v/>
      </c>
      <c r="Z126" s="69" t="str">
        <f t="shared" si="20"/>
        <v/>
      </c>
      <c r="AA126" s="38" t="str">
        <f t="shared" si="21"/>
        <v/>
      </c>
      <c r="AB126" s="38" t="str">
        <f t="shared" si="22"/>
        <v/>
      </c>
      <c r="AC126" s="38" t="str">
        <f t="shared" si="23"/>
        <v/>
      </c>
      <c r="AD126" s="38" t="str">
        <f t="shared" si="24"/>
        <v/>
      </c>
      <c r="AE126" s="38" t="str">
        <f t="shared" si="25"/>
        <v/>
      </c>
      <c r="AF126" s="38" t="str">
        <f t="shared" si="26"/>
        <v/>
      </c>
      <c r="AG126" s="38" t="str">
        <f t="shared" si="27"/>
        <v/>
      </c>
      <c r="AH126" s="38" t="str">
        <f t="shared" si="28"/>
        <v/>
      </c>
      <c r="AI126" s="39" t="str">
        <f t="shared" si="29"/>
        <v/>
      </c>
    </row>
    <row r="127" spans="20:35" x14ac:dyDescent="0.25">
      <c r="T127" s="30"/>
      <c r="U127" s="33" t="str">
        <f t="shared" si="30"/>
        <v/>
      </c>
      <c r="V127" s="34" t="str">
        <f t="shared" si="16"/>
        <v/>
      </c>
      <c r="W127" s="35" t="str">
        <f t="shared" si="17"/>
        <v/>
      </c>
      <c r="X127" s="68" t="str">
        <f t="shared" si="18"/>
        <v/>
      </c>
      <c r="Y127" s="36" t="str">
        <f t="shared" si="19"/>
        <v/>
      </c>
      <c r="Z127" s="69" t="str">
        <f t="shared" si="20"/>
        <v/>
      </c>
      <c r="AA127" s="38" t="str">
        <f t="shared" si="21"/>
        <v/>
      </c>
      <c r="AB127" s="38" t="str">
        <f t="shared" si="22"/>
        <v/>
      </c>
      <c r="AC127" s="38" t="str">
        <f t="shared" si="23"/>
        <v/>
      </c>
      <c r="AD127" s="38" t="str">
        <f t="shared" si="24"/>
        <v/>
      </c>
      <c r="AE127" s="38" t="str">
        <f t="shared" si="25"/>
        <v/>
      </c>
      <c r="AF127" s="38" t="str">
        <f t="shared" si="26"/>
        <v/>
      </c>
      <c r="AG127" s="38" t="str">
        <f t="shared" si="27"/>
        <v/>
      </c>
      <c r="AH127" s="38" t="str">
        <f t="shared" si="28"/>
        <v/>
      </c>
      <c r="AI127" s="39" t="str">
        <f t="shared" si="29"/>
        <v/>
      </c>
    </row>
    <row r="128" spans="20:35" x14ac:dyDescent="0.25">
      <c r="T128" s="30"/>
      <c r="U128" s="33" t="str">
        <f t="shared" si="30"/>
        <v/>
      </c>
      <c r="V128" s="34" t="str">
        <f t="shared" si="16"/>
        <v/>
      </c>
      <c r="W128" s="35" t="str">
        <f t="shared" si="17"/>
        <v/>
      </c>
      <c r="X128" s="68" t="str">
        <f t="shared" si="18"/>
        <v/>
      </c>
      <c r="Y128" s="36" t="str">
        <f t="shared" si="19"/>
        <v/>
      </c>
      <c r="Z128" s="69" t="str">
        <f t="shared" si="20"/>
        <v/>
      </c>
      <c r="AA128" s="38" t="str">
        <f t="shared" si="21"/>
        <v/>
      </c>
      <c r="AB128" s="38" t="str">
        <f t="shared" si="22"/>
        <v/>
      </c>
      <c r="AC128" s="38" t="str">
        <f t="shared" si="23"/>
        <v/>
      </c>
      <c r="AD128" s="38" t="str">
        <f t="shared" si="24"/>
        <v/>
      </c>
      <c r="AE128" s="38" t="str">
        <f t="shared" si="25"/>
        <v/>
      </c>
      <c r="AF128" s="38" t="str">
        <f t="shared" si="26"/>
        <v/>
      </c>
      <c r="AG128" s="38" t="str">
        <f t="shared" si="27"/>
        <v/>
      </c>
      <c r="AH128" s="38" t="str">
        <f t="shared" si="28"/>
        <v/>
      </c>
      <c r="AI128" s="39" t="str">
        <f t="shared" si="29"/>
        <v/>
      </c>
    </row>
    <row r="129" spans="20:35" x14ac:dyDescent="0.25">
      <c r="T129" s="30"/>
      <c r="U129" s="33" t="str">
        <f t="shared" si="30"/>
        <v/>
      </c>
      <c r="V129" s="34" t="str">
        <f t="shared" si="16"/>
        <v/>
      </c>
      <c r="W129" s="35" t="str">
        <f t="shared" si="17"/>
        <v/>
      </c>
      <c r="X129" s="68" t="str">
        <f t="shared" si="18"/>
        <v/>
      </c>
      <c r="Y129" s="36" t="str">
        <f t="shared" si="19"/>
        <v/>
      </c>
      <c r="Z129" s="69" t="str">
        <f t="shared" si="20"/>
        <v/>
      </c>
      <c r="AA129" s="38" t="str">
        <f t="shared" si="21"/>
        <v/>
      </c>
      <c r="AB129" s="38" t="str">
        <f t="shared" si="22"/>
        <v/>
      </c>
      <c r="AC129" s="38" t="str">
        <f t="shared" si="23"/>
        <v/>
      </c>
      <c r="AD129" s="38" t="str">
        <f t="shared" si="24"/>
        <v/>
      </c>
      <c r="AE129" s="38" t="str">
        <f t="shared" si="25"/>
        <v/>
      </c>
      <c r="AF129" s="38" t="str">
        <f t="shared" si="26"/>
        <v/>
      </c>
      <c r="AG129" s="38" t="str">
        <f t="shared" si="27"/>
        <v/>
      </c>
      <c r="AH129" s="38" t="str">
        <f t="shared" si="28"/>
        <v/>
      </c>
      <c r="AI129" s="39" t="str">
        <f t="shared" si="29"/>
        <v/>
      </c>
    </row>
    <row r="130" spans="20:35" x14ac:dyDescent="0.25">
      <c r="T130" s="30"/>
      <c r="U130" s="33" t="str">
        <f t="shared" si="30"/>
        <v/>
      </c>
      <c r="V130" s="34" t="str">
        <f t="shared" si="16"/>
        <v/>
      </c>
      <c r="W130" s="35" t="str">
        <f t="shared" si="17"/>
        <v/>
      </c>
      <c r="X130" s="68" t="str">
        <f t="shared" si="18"/>
        <v/>
      </c>
      <c r="Y130" s="36" t="str">
        <f t="shared" si="19"/>
        <v/>
      </c>
      <c r="Z130" s="69" t="str">
        <f t="shared" si="20"/>
        <v/>
      </c>
      <c r="AA130" s="38" t="str">
        <f t="shared" si="21"/>
        <v/>
      </c>
      <c r="AB130" s="38"/>
      <c r="AC130" s="38" t="str">
        <f t="shared" si="23"/>
        <v/>
      </c>
      <c r="AD130" s="38" t="str">
        <f t="shared" si="24"/>
        <v/>
      </c>
      <c r="AE130" s="38" t="str">
        <f t="shared" si="25"/>
        <v/>
      </c>
      <c r="AF130" s="38" t="str">
        <f t="shared" si="26"/>
        <v/>
      </c>
      <c r="AG130" s="38" t="str">
        <f t="shared" si="27"/>
        <v/>
      </c>
      <c r="AH130" s="38" t="str">
        <f t="shared" si="28"/>
        <v/>
      </c>
      <c r="AI130" s="39" t="str">
        <f t="shared" si="29"/>
        <v/>
      </c>
    </row>
    <row r="131" spans="20:35" x14ac:dyDescent="0.25">
      <c r="T131" s="30"/>
      <c r="U131" s="33" t="str">
        <f t="shared" si="30"/>
        <v/>
      </c>
      <c r="V131" s="34" t="str">
        <f t="shared" si="16"/>
        <v/>
      </c>
      <c r="W131" s="35" t="str">
        <f t="shared" si="17"/>
        <v/>
      </c>
      <c r="X131" s="68" t="str">
        <f t="shared" si="18"/>
        <v/>
      </c>
      <c r="Y131" s="36" t="str">
        <f t="shared" si="19"/>
        <v/>
      </c>
      <c r="Z131" s="69" t="str">
        <f t="shared" si="20"/>
        <v/>
      </c>
      <c r="AA131" s="38" t="str">
        <f t="shared" si="21"/>
        <v/>
      </c>
      <c r="AB131" s="38"/>
      <c r="AC131" s="38" t="str">
        <f t="shared" si="23"/>
        <v/>
      </c>
      <c r="AD131" s="38" t="str">
        <f t="shared" si="24"/>
        <v/>
      </c>
      <c r="AE131" s="38" t="str">
        <f t="shared" si="25"/>
        <v/>
      </c>
      <c r="AF131" s="38" t="str">
        <f t="shared" si="26"/>
        <v/>
      </c>
      <c r="AG131" s="38" t="str">
        <f t="shared" si="27"/>
        <v/>
      </c>
      <c r="AH131" s="38" t="str">
        <f t="shared" si="28"/>
        <v/>
      </c>
      <c r="AI131" s="39" t="str">
        <f t="shared" si="29"/>
        <v/>
      </c>
    </row>
    <row r="132" spans="20:35" x14ac:dyDescent="0.25">
      <c r="T132" s="30"/>
      <c r="U132" s="33" t="str">
        <f t="shared" si="30"/>
        <v/>
      </c>
      <c r="V132" s="34" t="str">
        <f t="shared" si="16"/>
        <v/>
      </c>
      <c r="W132" s="35" t="str">
        <f t="shared" si="17"/>
        <v/>
      </c>
      <c r="X132" s="68" t="str">
        <f t="shared" si="18"/>
        <v/>
      </c>
      <c r="Y132" s="36" t="str">
        <f t="shared" si="19"/>
        <v/>
      </c>
      <c r="Z132" s="69" t="str">
        <f t="shared" si="20"/>
        <v/>
      </c>
      <c r="AA132" s="38" t="str">
        <f t="shared" si="21"/>
        <v/>
      </c>
      <c r="AB132" s="38"/>
      <c r="AC132" s="38" t="str">
        <f t="shared" si="23"/>
        <v/>
      </c>
      <c r="AD132" s="38" t="str">
        <f t="shared" si="24"/>
        <v/>
      </c>
      <c r="AE132" s="38" t="str">
        <f t="shared" si="25"/>
        <v/>
      </c>
      <c r="AF132" s="38" t="str">
        <f t="shared" si="26"/>
        <v/>
      </c>
      <c r="AG132" s="38" t="str">
        <f t="shared" si="27"/>
        <v/>
      </c>
      <c r="AH132" s="38" t="str">
        <f t="shared" si="28"/>
        <v/>
      </c>
      <c r="AI132" s="39" t="str">
        <f t="shared" si="29"/>
        <v/>
      </c>
    </row>
    <row r="133" spans="20:35" x14ac:dyDescent="0.25">
      <c r="T133" s="30"/>
      <c r="U133" s="33" t="str">
        <f t="shared" si="30"/>
        <v/>
      </c>
      <c r="V133" s="34" t="str">
        <f t="shared" si="16"/>
        <v/>
      </c>
      <c r="W133" s="35" t="str">
        <f t="shared" si="17"/>
        <v/>
      </c>
      <c r="X133" s="68" t="str">
        <f t="shared" si="18"/>
        <v/>
      </c>
      <c r="Y133" s="36" t="str">
        <f t="shared" si="19"/>
        <v/>
      </c>
      <c r="Z133" s="69" t="str">
        <f t="shared" si="20"/>
        <v/>
      </c>
      <c r="AA133" s="38" t="str">
        <f t="shared" si="21"/>
        <v/>
      </c>
      <c r="AB133" s="38"/>
      <c r="AC133" s="38" t="str">
        <f t="shared" si="23"/>
        <v/>
      </c>
      <c r="AD133" s="38" t="str">
        <f t="shared" si="24"/>
        <v/>
      </c>
      <c r="AE133" s="38" t="str">
        <f t="shared" si="25"/>
        <v/>
      </c>
      <c r="AF133" s="38" t="str">
        <f t="shared" si="26"/>
        <v/>
      </c>
      <c r="AG133" s="38" t="str">
        <f t="shared" si="27"/>
        <v/>
      </c>
      <c r="AH133" s="38" t="str">
        <f t="shared" si="28"/>
        <v/>
      </c>
      <c r="AI133" s="39" t="str">
        <f t="shared" si="29"/>
        <v/>
      </c>
    </row>
    <row r="134" spans="20:35" x14ac:dyDescent="0.25">
      <c r="T134" s="30"/>
      <c r="U134" s="33" t="str">
        <f t="shared" si="30"/>
        <v/>
      </c>
      <c r="V134" s="34" t="str">
        <f t="shared" si="16"/>
        <v/>
      </c>
      <c r="W134" s="35" t="str">
        <f t="shared" si="17"/>
        <v/>
      </c>
      <c r="X134" s="68" t="str">
        <f t="shared" si="18"/>
        <v/>
      </c>
      <c r="Y134" s="36" t="str">
        <f t="shared" si="19"/>
        <v/>
      </c>
      <c r="Z134" s="69" t="str">
        <f t="shared" si="20"/>
        <v/>
      </c>
      <c r="AA134" s="38" t="str">
        <f t="shared" si="21"/>
        <v/>
      </c>
      <c r="AB134" s="38"/>
      <c r="AC134" s="38" t="str">
        <f t="shared" si="23"/>
        <v/>
      </c>
      <c r="AD134" s="38" t="str">
        <f t="shared" si="24"/>
        <v/>
      </c>
      <c r="AE134" s="38" t="str">
        <f t="shared" si="25"/>
        <v/>
      </c>
      <c r="AF134" s="38" t="str">
        <f t="shared" si="26"/>
        <v/>
      </c>
      <c r="AG134" s="38" t="str">
        <f t="shared" si="27"/>
        <v/>
      </c>
      <c r="AH134" s="38" t="str">
        <f t="shared" si="28"/>
        <v/>
      </c>
      <c r="AI134" s="39" t="str">
        <f t="shared" si="29"/>
        <v/>
      </c>
    </row>
    <row r="135" spans="20:35" x14ac:dyDescent="0.25">
      <c r="T135" s="30"/>
      <c r="U135" s="33" t="str">
        <f t="shared" si="30"/>
        <v/>
      </c>
      <c r="V135" s="34" t="str">
        <f t="shared" si="16"/>
        <v/>
      </c>
      <c r="W135" s="35" t="str">
        <f t="shared" si="17"/>
        <v/>
      </c>
      <c r="X135" s="68" t="str">
        <f t="shared" si="18"/>
        <v/>
      </c>
      <c r="Y135" s="36" t="str">
        <f t="shared" si="19"/>
        <v/>
      </c>
      <c r="Z135" s="69" t="str">
        <f t="shared" si="20"/>
        <v/>
      </c>
      <c r="AA135" s="38" t="str">
        <f t="shared" si="21"/>
        <v/>
      </c>
      <c r="AB135" s="38"/>
      <c r="AC135" s="38" t="str">
        <f t="shared" si="23"/>
        <v/>
      </c>
      <c r="AD135" s="38" t="str">
        <f t="shared" si="24"/>
        <v/>
      </c>
      <c r="AE135" s="38" t="str">
        <f t="shared" si="25"/>
        <v/>
      </c>
      <c r="AF135" s="38" t="str">
        <f t="shared" si="26"/>
        <v/>
      </c>
      <c r="AG135" s="38" t="str">
        <f t="shared" si="27"/>
        <v/>
      </c>
      <c r="AH135" s="38" t="str">
        <f t="shared" si="28"/>
        <v/>
      </c>
      <c r="AI135" s="39" t="str">
        <f t="shared" si="29"/>
        <v/>
      </c>
    </row>
    <row r="136" spans="20:35" ht="15.75" thickBot="1" x14ac:dyDescent="0.3">
      <c r="T136" s="30"/>
      <c r="U136" s="61" t="str">
        <f t="shared" si="30"/>
        <v/>
      </c>
      <c r="V136" s="62" t="str">
        <f t="shared" si="16"/>
        <v/>
      </c>
      <c r="W136" s="63" t="str">
        <f t="shared" si="17"/>
        <v/>
      </c>
      <c r="X136" s="75" t="str">
        <f t="shared" si="18"/>
        <v/>
      </c>
      <c r="Y136" s="64" t="str">
        <f t="shared" si="19"/>
        <v/>
      </c>
      <c r="Z136" s="76" t="str">
        <f t="shared" si="20"/>
        <v/>
      </c>
      <c r="AA136" s="66" t="str">
        <f t="shared" si="21"/>
        <v/>
      </c>
      <c r="AB136" s="66"/>
      <c r="AC136" s="66" t="str">
        <f t="shared" si="23"/>
        <v/>
      </c>
      <c r="AD136" s="66" t="str">
        <f t="shared" si="24"/>
        <v/>
      </c>
      <c r="AE136" s="66" t="str">
        <f t="shared" si="25"/>
        <v/>
      </c>
      <c r="AF136" s="66" t="str">
        <f t="shared" si="26"/>
        <v/>
      </c>
      <c r="AG136" s="66" t="str">
        <f t="shared" si="27"/>
        <v/>
      </c>
      <c r="AH136" s="66" t="str">
        <f t="shared" si="28"/>
        <v/>
      </c>
      <c r="AI136" s="67" t="str">
        <f t="shared" si="29"/>
        <v/>
      </c>
    </row>
  </sheetData>
  <sheetProtection password="CC01" sheet="1" objects="1" scenarios="1"/>
  <mergeCells count="40">
    <mergeCell ref="E42:F43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2:C43"/>
    <mergeCell ref="B26:C26"/>
    <mergeCell ref="C14:D14"/>
    <mergeCell ref="E14:F14"/>
    <mergeCell ref="C17:D17"/>
    <mergeCell ref="E17:F17"/>
    <mergeCell ref="B20:C20"/>
    <mergeCell ref="D20:E20"/>
    <mergeCell ref="B21:C21"/>
    <mergeCell ref="B22:C22"/>
    <mergeCell ref="B23:C23"/>
    <mergeCell ref="B24:C24"/>
    <mergeCell ref="B25:C25"/>
    <mergeCell ref="B11:F11"/>
    <mergeCell ref="A1:XFD2"/>
    <mergeCell ref="B5:F5"/>
    <mergeCell ref="C6:F6"/>
    <mergeCell ref="H6:O8"/>
    <mergeCell ref="C7:F7"/>
    <mergeCell ref="B8:F8"/>
    <mergeCell ref="U8:U9"/>
    <mergeCell ref="V8:V9"/>
    <mergeCell ref="W8:W9"/>
    <mergeCell ref="X8:X9"/>
    <mergeCell ref="Y8:Y9"/>
    <mergeCell ref="Z8:Z9"/>
    <mergeCell ref="AA8:AI8"/>
    <mergeCell ref="B9:F9"/>
    <mergeCell ref="B10:F10"/>
  </mergeCells>
  <dataValidations count="7">
    <dataValidation type="list" showInputMessage="1" showErrorMessage="1" error="Must be an integer between 18 and 34." prompt="Enter the complete week (an integer between 18 and 34) or select from drop-down list_x000a__x000a_" sqref="C16">
      <formula1>"18,19,20,21,22,23,24,25,26,27,28,29,30,31,32,33,34"</formula1>
    </dataValidation>
    <dataValidation type="list" showInputMessage="1" showErrorMessage="1" error="Must be an integer between 0 and 6!" prompt="Enter the day (an integer between 0 and 6) or select from drop-down list_x000a_" sqref="D16">
      <formula1>"0,1,2,3,4,5,6"</formula1>
    </dataValidation>
    <dataValidation type="decimal" operator="greaterThan" allowBlank="1" showInputMessage="1" showErrorMessage="1" error="Input value must be positive!" sqref="E17:F17">
      <formula1>0</formula1>
    </dataValidation>
    <dataValidation type="decimal" operator="greaterThan" showInputMessage="1" showErrorMessage="1" error="Input value must be positive!" sqref="C17:D17">
      <formula1>0</formula1>
    </dataValidation>
    <dataValidation type="list" allowBlank="1" showInputMessage="1" showErrorMessage="1" error="Must be an integer between 0 and 6!" prompt="Enter the day (an integer between 0 and 6) or select from drop-down list._x000a_" sqref="F16">
      <formula1>"0,1,2,3,4,5,6"</formula1>
    </dataValidation>
    <dataValidation type="whole" allowBlank="1" showInputMessage="1" showErrorMessage="1" error="Must be an integer greater than T1(weeks) and below 36." prompt="Enter the complete week, must be an integer greater than T1(weeks) and below 36._x000a_" sqref="E16">
      <formula1>C16+1</formula1>
      <formula2>35</formula2>
    </dataValidation>
    <dataValidation type="custom" operator="greaterThan" allowBlank="1" showInputMessage="1" showErrorMessage="1" sqref="E22">
      <formula1>"&gt;D22"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6"/>
  <sheetViews>
    <sheetView zoomScaleNormal="100" workbookViewId="0">
      <selection activeCell="C16" sqref="C16"/>
    </sheetView>
  </sheetViews>
  <sheetFormatPr defaultRowHeight="15" x14ac:dyDescent="0.25"/>
  <cols>
    <col min="1" max="1" width="3.7109375" style="26" customWidth="1"/>
    <col min="2" max="2" width="20.7109375" style="26" customWidth="1"/>
    <col min="3" max="3" width="15.85546875" style="26" customWidth="1"/>
    <col min="4" max="4" width="10.140625" style="26" customWidth="1"/>
    <col min="5" max="5" width="10" style="26" bestFit="1" customWidth="1"/>
    <col min="6" max="6" width="11.85546875" style="26" customWidth="1"/>
    <col min="7" max="7" width="9.140625" style="26" customWidth="1"/>
    <col min="8" max="8" width="13.7109375" style="26" customWidth="1"/>
    <col min="9" max="9" width="16.5703125" style="26" bestFit="1" customWidth="1"/>
    <col min="10" max="11" width="9.140625" style="26"/>
    <col min="12" max="13" width="10.140625" style="26" customWidth="1"/>
    <col min="14" max="14" width="4.28515625" style="26" bestFit="1" customWidth="1"/>
    <col min="15" max="15" width="9.140625" style="26" customWidth="1"/>
    <col min="16" max="16" width="4.7109375" style="26" customWidth="1"/>
    <col min="17" max="17" width="5" style="26" customWidth="1"/>
    <col min="18" max="20" width="9.140625" style="26" hidden="1" customWidth="1"/>
    <col min="21" max="21" width="15.7109375" style="26" customWidth="1"/>
    <col min="22" max="22" width="16.140625" style="26" customWidth="1"/>
    <col min="23" max="23" width="9.28515625" style="27" bestFit="1" customWidth="1"/>
    <col min="24" max="24" width="20.85546875" style="27" customWidth="1"/>
    <col min="25" max="25" width="14.140625" style="27" bestFit="1" customWidth="1"/>
    <col min="26" max="26" width="16.28515625" style="27" bestFit="1" customWidth="1"/>
    <col min="27" max="35" width="7.7109375" style="26" customWidth="1"/>
    <col min="36" max="36" width="11.7109375" style="26" bestFit="1" customWidth="1"/>
    <col min="37" max="37" width="9.140625" style="26"/>
    <col min="38" max="38" width="12.5703125" style="26" customWidth="1"/>
    <col min="39" max="16384" width="9.140625" style="26"/>
  </cols>
  <sheetData>
    <row r="1" spans="1:36" s="107" customFormat="1" ht="15" customHeight="1" x14ac:dyDescent="0.25">
      <c r="A1" s="107" t="s">
        <v>65</v>
      </c>
    </row>
    <row r="2" spans="1:36" s="107" customFormat="1" ht="15" customHeight="1" x14ac:dyDescent="0.25"/>
    <row r="3" spans="1:36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6" ht="15.75" customHeight="1" thickBot="1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spans="1:36" ht="15.75" customHeight="1" x14ac:dyDescent="0.25">
      <c r="B5" s="93" t="s">
        <v>11</v>
      </c>
      <c r="C5" s="94"/>
      <c r="D5" s="94"/>
      <c r="E5" s="94"/>
      <c r="F5" s="95"/>
    </row>
    <row r="6" spans="1:36" ht="15" customHeight="1" x14ac:dyDescent="0.25">
      <c r="B6" s="28"/>
      <c r="C6" s="88" t="s">
        <v>51</v>
      </c>
      <c r="D6" s="88"/>
      <c r="E6" s="88"/>
      <c r="F6" s="89"/>
      <c r="H6" s="98" t="str">
        <f>CONCATENATE("EFW percentiles conditional on EFW=",C17,"gram at GA=", C16, "weeks+", D16,"day(s)")</f>
        <v>EFW percentiles conditional on EFW=900gram at GA=26weeks+5day(s)</v>
      </c>
      <c r="I6" s="98"/>
      <c r="J6" s="98"/>
      <c r="K6" s="98"/>
      <c r="L6" s="98"/>
      <c r="M6" s="98"/>
      <c r="N6" s="98"/>
      <c r="O6" s="98"/>
      <c r="U6" s="26" t="str">
        <f>TEXT(U5,"")</f>
        <v/>
      </c>
    </row>
    <row r="7" spans="1:36" ht="15.75" customHeight="1" thickBot="1" x14ac:dyDescent="0.3">
      <c r="B7" s="29"/>
      <c r="C7" s="88" t="s">
        <v>52</v>
      </c>
      <c r="D7" s="88"/>
      <c r="E7" s="88"/>
      <c r="F7" s="89"/>
      <c r="H7" s="98"/>
      <c r="I7" s="98"/>
      <c r="J7" s="98"/>
      <c r="K7" s="98"/>
      <c r="L7" s="98"/>
      <c r="M7" s="98"/>
      <c r="N7" s="98"/>
      <c r="O7" s="98"/>
    </row>
    <row r="8" spans="1:36" ht="15.75" x14ac:dyDescent="0.25">
      <c r="B8" s="90"/>
      <c r="C8" s="91"/>
      <c r="D8" s="91"/>
      <c r="E8" s="91"/>
      <c r="F8" s="92"/>
      <c r="H8" s="98"/>
      <c r="I8" s="98"/>
      <c r="J8" s="98"/>
      <c r="K8" s="98"/>
      <c r="L8" s="98"/>
      <c r="M8" s="98"/>
      <c r="N8" s="98"/>
      <c r="O8" s="98"/>
      <c r="T8" s="30"/>
      <c r="U8" s="84" t="s">
        <v>56</v>
      </c>
      <c r="V8" s="86" t="s">
        <v>18</v>
      </c>
      <c r="W8" s="96" t="s">
        <v>29</v>
      </c>
      <c r="X8" s="78" t="s">
        <v>63</v>
      </c>
      <c r="Y8" s="80" t="s">
        <v>61</v>
      </c>
      <c r="Z8" s="82" t="s">
        <v>62</v>
      </c>
      <c r="AA8" s="105" t="str">
        <f>CONCATENATE("Conditional percentiles from ",C16+1,"weeks+0day to 36weeks+0day")</f>
        <v>Conditional percentiles from 27weeks+0day to 36weeks+0day</v>
      </c>
      <c r="AB8" s="105"/>
      <c r="AC8" s="105"/>
      <c r="AD8" s="105"/>
      <c r="AE8" s="105"/>
      <c r="AF8" s="105"/>
      <c r="AG8" s="105"/>
      <c r="AH8" s="105"/>
      <c r="AI8" s="106"/>
    </row>
    <row r="9" spans="1:36" ht="30" customHeight="1" x14ac:dyDescent="0.25">
      <c r="B9" s="108" t="s">
        <v>58</v>
      </c>
      <c r="C9" s="109"/>
      <c r="D9" s="109"/>
      <c r="E9" s="109"/>
      <c r="F9" s="110"/>
      <c r="T9" s="30"/>
      <c r="U9" s="85"/>
      <c r="V9" s="87"/>
      <c r="W9" s="97"/>
      <c r="X9" s="79"/>
      <c r="Y9" s="81"/>
      <c r="Z9" s="83"/>
      <c r="AA9" s="31" t="s">
        <v>32</v>
      </c>
      <c r="AB9" s="31" t="s">
        <v>33</v>
      </c>
      <c r="AC9" s="31" t="s">
        <v>19</v>
      </c>
      <c r="AD9" s="31" t="s">
        <v>34</v>
      </c>
      <c r="AE9" s="31" t="s">
        <v>35</v>
      </c>
      <c r="AF9" s="31" t="s">
        <v>36</v>
      </c>
      <c r="AG9" s="31" t="s">
        <v>37</v>
      </c>
      <c r="AH9" s="31" t="s">
        <v>38</v>
      </c>
      <c r="AI9" s="32" t="s">
        <v>39</v>
      </c>
    </row>
    <row r="10" spans="1:36" x14ac:dyDescent="0.25">
      <c r="B10" s="111" t="s">
        <v>59</v>
      </c>
      <c r="C10" s="112"/>
      <c r="D10" s="112"/>
      <c r="E10" s="112"/>
      <c r="F10" s="113"/>
      <c r="T10" s="30"/>
      <c r="U10" s="33">
        <f>IF(($C$16+1)*7&lt;=252,($C$16+1)*7,"")</f>
        <v>189</v>
      </c>
      <c r="V10" s="34" t="str">
        <f>IF(U10="","",CONCATENATE(FLOOR(U10/7,1),"week+",MOD(U10,7),"day"))</f>
        <v>27week+0day</v>
      </c>
      <c r="W10" s="35">
        <f>IF(U10="","",(U10/7)^($C$44)+$C$47/$C$46*(U10/7)^($C$45))</f>
        <v>4.6990255467828232</v>
      </c>
      <c r="X10" s="68">
        <f>IF(U10="","",$C$50+($D$23+W10)*$C$52+$D$23*W10*$C$51)</f>
        <v>1.6609989998705284E-5</v>
      </c>
      <c r="Y10" s="36">
        <f>IF(U10="","",$C$48+W10*$C$49+(($C$17)^(-0.1)-$D$24)*X10/$D$25)</f>
        <v>0.50462016351853878</v>
      </c>
      <c r="Z10" s="69">
        <f>IF(U10="","",$C$50+$C$51*(W10)^2+2*W10*$C$52+$C$53-(X10)^2/$D$25)</f>
        <v>1.2115022687327265E-5</v>
      </c>
      <c r="AA10" s="38">
        <f>IF(U10="","",(Y10+$F$52*SQRT(Z10))^(-10))</f>
        <v>821.06119978900915</v>
      </c>
      <c r="AB10" s="38">
        <f>IF(U10="","",(Y10+$F$51*SQRT(Z10))^(-10))</f>
        <v>834.36948045769441</v>
      </c>
      <c r="AC10" s="38">
        <f>IF(U10="","",(Y10+$F$50*SQRT(Z10))^(-10))</f>
        <v>855.32802075024892</v>
      </c>
      <c r="AD10" s="38">
        <f>IF(U10="","",(Y10+$F$49*SQRT(Z10))^(-10))</f>
        <v>891.65311958947075</v>
      </c>
      <c r="AE10" s="38">
        <f>IF(U10="","",(Y10+$F$48*SQRT(Z10))^(-10))</f>
        <v>934.0153209026621</v>
      </c>
      <c r="AF10" s="38">
        <f>IF(U10="","",(Y10+$F$47*SQRT(Z10))^(-10))</f>
        <v>978.60193104472864</v>
      </c>
      <c r="AG10" s="38">
        <f>IF(U10="","",(Y10+$F$46*SQRT(Z10))^(-10))</f>
        <v>1020.7389015554483</v>
      </c>
      <c r="AH10" s="38">
        <f>IF(U10="","",(Y10+$F$45*SQRT(Z10))^(-10))</f>
        <v>1046.9083278757932</v>
      </c>
      <c r="AI10" s="39">
        <f>IF(U10="","",(Y10+$F$44*SQRT(Z10))^(-10))</f>
        <v>1064.2984714112774</v>
      </c>
    </row>
    <row r="11" spans="1:36" ht="30.75" customHeight="1" thickBot="1" x14ac:dyDescent="0.3">
      <c r="B11" s="114" t="s">
        <v>53</v>
      </c>
      <c r="C11" s="115"/>
      <c r="D11" s="115"/>
      <c r="E11" s="115"/>
      <c r="F11" s="116"/>
      <c r="T11" s="30"/>
      <c r="U11" s="33">
        <f>IF(U10="", "",IF(U10+1&lt;=252,U10+1,"" ))</f>
        <v>190</v>
      </c>
      <c r="V11" s="34" t="str">
        <f t="shared" ref="V11:V74" si="0">IF(U11="","",CONCATENATE(FLOOR(U11/7,1),"week+",MOD(U11,7),"day"))</f>
        <v>27week+1day</v>
      </c>
      <c r="W11" s="35">
        <f t="shared" ref="W11:W74" si="1">IF(U11="","",(U11/7)^($C$44)+$C$47/$C$46*(U11/7)^($C$45))</f>
        <v>4.7074793277956992</v>
      </c>
      <c r="X11" s="68">
        <f t="shared" ref="X11:X74" si="2">IF(U11="","",$C$50+($D$23+W11)*$C$52+$D$23*W11*$C$51)</f>
        <v>1.6609895534188279E-5</v>
      </c>
      <c r="Y11" s="36">
        <f t="shared" ref="Y11:Y74" si="3">IF(U11="","",$C$48+W11*$C$49+(($C$17)^(-0.1)-$D$24)*X11/$D$25)</f>
        <v>0.50361758411831303</v>
      </c>
      <c r="Z11" s="69">
        <f t="shared" ref="Z11:Z74" si="4">IF(U11="","",$C$50+$C$51*(W11)^2+2*W11*$C$52+$C$53-(X11)^2/$D$25)</f>
        <v>1.2114965959274709E-5</v>
      </c>
      <c r="AA11" s="38">
        <f t="shared" ref="AA11:AA74" si="5">IF(U11="","",(Y11+$F$52*SQRT(Z11))^(-10))</f>
        <v>837.34047287480723</v>
      </c>
      <c r="AB11" s="38">
        <f t="shared" ref="AB11:AB74" si="6">IF(U11="","",(Y11+$F$51*SQRT(Z11))^(-10))</f>
        <v>850.93949582937728</v>
      </c>
      <c r="AC11" s="38">
        <f t="shared" ref="AC11:AC74" si="7">IF(U11="","",(Y11+$F$50*SQRT(Z11))^(-10))</f>
        <v>872.35686005193702</v>
      </c>
      <c r="AD11" s="38">
        <f t="shared" ref="AD11:AD74" si="8">IF(U11="","",(Y11+$F$49*SQRT(Z11))^(-10))</f>
        <v>909.47986823629367</v>
      </c>
      <c r="AE11" s="38">
        <f t="shared" ref="AE11:AE74" si="9">IF(U11="","",(Y11+$F$48*SQRT(Z11))^(-10))</f>
        <v>952.77674035883808</v>
      </c>
      <c r="AF11" s="38">
        <f t="shared" ref="AF11:AF74" si="10">IF(U11="","",(Y11+$F$47*SQRT(Z11))^(-10))</f>
        <v>998.35173794599814</v>
      </c>
      <c r="AG11" s="38">
        <f t="shared" ref="AG11:AG74" si="11">IF(U11="","",(Y11+$F$46*SQRT(Z11))^(-10))</f>
        <v>1041.426991153656</v>
      </c>
      <c r="AH11" s="38">
        <f t="shared" ref="AH11:AH74" si="12">IF(U11="","",(Y11+$F$45*SQRT(Z11))^(-10))</f>
        <v>1068.1811287795567</v>
      </c>
      <c r="AI11" s="39">
        <f t="shared" ref="AI11:AI74" si="13">IF(U11="","",(Y11+$F$44*SQRT(Z11))^(-10))</f>
        <v>1085.9606459098534</v>
      </c>
    </row>
    <row r="12" spans="1:36" x14ac:dyDescent="0.25">
      <c r="T12" s="30"/>
      <c r="U12" s="33">
        <f t="shared" ref="U12:U75" si="14">IF(U11="", "",IF(U11+1&lt;=252,U11+1,"" ))</f>
        <v>191</v>
      </c>
      <c r="V12" s="34" t="str">
        <f t="shared" si="0"/>
        <v>27week+2day</v>
      </c>
      <c r="W12" s="35">
        <f t="shared" si="1"/>
        <v>4.7158691951175742</v>
      </c>
      <c r="X12" s="68">
        <f t="shared" si="2"/>
        <v>1.6609801783857734E-5</v>
      </c>
      <c r="Y12" s="36">
        <f t="shared" si="3"/>
        <v>0.50262258458677467</v>
      </c>
      <c r="Z12" s="69">
        <f t="shared" si="4"/>
        <v>1.2114909660458034E-5</v>
      </c>
      <c r="AA12" s="38">
        <f t="shared" si="5"/>
        <v>853.8483757621126</v>
      </c>
      <c r="AB12" s="38">
        <f t="shared" si="6"/>
        <v>867.7428069933726</v>
      </c>
      <c r="AC12" s="38">
        <f t="shared" si="7"/>
        <v>889.6263810896188</v>
      </c>
      <c r="AD12" s="38">
        <f t="shared" si="8"/>
        <v>927.56020679031167</v>
      </c>
      <c r="AE12" s="38">
        <f t="shared" si="9"/>
        <v>971.8069695426401</v>
      </c>
      <c r="AF12" s="38">
        <f t="shared" si="10"/>
        <v>1018.3865604147165</v>
      </c>
      <c r="AG12" s="38">
        <f t="shared" si="11"/>
        <v>1062.4155818490826</v>
      </c>
      <c r="AH12" s="38">
        <f t="shared" si="12"/>
        <v>1089.7641289367559</v>
      </c>
      <c r="AI12" s="39">
        <f t="shared" si="13"/>
        <v>1107.939497789916</v>
      </c>
    </row>
    <row r="13" spans="1:36" x14ac:dyDescent="0.25">
      <c r="E13" s="40"/>
      <c r="T13" s="30"/>
      <c r="U13" s="33">
        <f t="shared" si="14"/>
        <v>192</v>
      </c>
      <c r="V13" s="34" t="str">
        <f t="shared" si="0"/>
        <v>27week+3day</v>
      </c>
      <c r="W13" s="35">
        <f t="shared" si="1"/>
        <v>4.7241954317298482</v>
      </c>
      <c r="X13" s="68">
        <f t="shared" si="2"/>
        <v>1.6609708744551549E-5</v>
      </c>
      <c r="Y13" s="36">
        <f t="shared" si="3"/>
        <v>0.50163513136363613</v>
      </c>
      <c r="Z13" s="69">
        <f t="shared" si="4"/>
        <v>1.211485378897037E-5</v>
      </c>
      <c r="AA13" s="38">
        <f t="shared" si="5"/>
        <v>870.58568635405345</v>
      </c>
      <c r="AB13" s="38">
        <f t="shared" si="6"/>
        <v>884.78021978459685</v>
      </c>
      <c r="AC13" s="38">
        <f t="shared" si="7"/>
        <v>907.13743440937901</v>
      </c>
      <c r="AD13" s="38">
        <f t="shared" si="8"/>
        <v>945.8950653524729</v>
      </c>
      <c r="AE13" s="38">
        <f t="shared" si="9"/>
        <v>991.10703456542535</v>
      </c>
      <c r="AF13" s="38">
        <f t="shared" si="10"/>
        <v>1038.7075292810946</v>
      </c>
      <c r="AG13" s="38">
        <f t="shared" si="11"/>
        <v>1083.7059068072247</v>
      </c>
      <c r="AH13" s="38">
        <f t="shared" si="12"/>
        <v>1111.6586266823128</v>
      </c>
      <c r="AI13" s="39">
        <f t="shared" si="13"/>
        <v>1130.2363693659047</v>
      </c>
    </row>
    <row r="14" spans="1:36" x14ac:dyDescent="0.25">
      <c r="B14" s="41"/>
      <c r="C14" s="125" t="s">
        <v>15</v>
      </c>
      <c r="D14" s="126"/>
      <c r="E14" s="125" t="s">
        <v>42</v>
      </c>
      <c r="F14" s="126"/>
      <c r="T14" s="30"/>
      <c r="U14" s="33">
        <f t="shared" si="14"/>
        <v>193</v>
      </c>
      <c r="V14" s="34" t="str">
        <f t="shared" si="0"/>
        <v>27week+4day</v>
      </c>
      <c r="W14" s="35">
        <f t="shared" si="1"/>
        <v>4.7324583169340126</v>
      </c>
      <c r="X14" s="68">
        <f t="shared" si="2"/>
        <v>1.6609616413148751E-5</v>
      </c>
      <c r="Y14" s="36">
        <f t="shared" si="3"/>
        <v>0.50065519132503</v>
      </c>
      <c r="Z14" s="69">
        <f t="shared" si="4"/>
        <v>1.2114798342929631E-5</v>
      </c>
      <c r="AA14" s="38">
        <f t="shared" si="5"/>
        <v>887.55311562517124</v>
      </c>
      <c r="AB14" s="38">
        <f t="shared" si="6"/>
        <v>902.05247188066903</v>
      </c>
      <c r="AC14" s="38">
        <f t="shared" si="7"/>
        <v>924.89080046238041</v>
      </c>
      <c r="AD14" s="38">
        <f t="shared" si="8"/>
        <v>964.48530056357311</v>
      </c>
      <c r="AE14" s="38">
        <f t="shared" si="9"/>
        <v>1010.6778841438279</v>
      </c>
      <c r="AF14" s="38">
        <f t="shared" si="10"/>
        <v>1059.3156938292427</v>
      </c>
      <c r="AG14" s="38">
        <f t="shared" si="11"/>
        <v>1105.2991137159195</v>
      </c>
      <c r="AH14" s="38">
        <f t="shared" si="12"/>
        <v>1133.8658324282494</v>
      </c>
      <c r="AI14" s="39">
        <f t="shared" si="13"/>
        <v>1152.852513403109</v>
      </c>
    </row>
    <row r="15" spans="1:36" x14ac:dyDescent="0.25">
      <c r="B15" s="41"/>
      <c r="C15" s="42" t="s">
        <v>16</v>
      </c>
      <c r="D15" s="42" t="s">
        <v>17</v>
      </c>
      <c r="E15" s="42" t="s">
        <v>16</v>
      </c>
      <c r="F15" s="42" t="s">
        <v>17</v>
      </c>
      <c r="T15" s="30"/>
      <c r="U15" s="33">
        <f t="shared" si="14"/>
        <v>194</v>
      </c>
      <c r="V15" s="34" t="str">
        <f t="shared" si="0"/>
        <v>27week+5day</v>
      </c>
      <c r="W15" s="35">
        <f t="shared" si="1"/>
        <v>4.7406581264183005</v>
      </c>
      <c r="X15" s="68">
        <f t="shared" si="2"/>
        <v>1.6609524786568727E-5</v>
      </c>
      <c r="Y15" s="36">
        <f t="shared" si="3"/>
        <v>0.49968273177560441</v>
      </c>
      <c r="Z15" s="69">
        <f t="shared" si="4"/>
        <v>1.2114743320478106E-5</v>
      </c>
      <c r="AA15" s="38">
        <f t="shared" si="5"/>
        <v>904.7513058019407</v>
      </c>
      <c r="AB15" s="38">
        <f t="shared" si="6"/>
        <v>919.56023093861131</v>
      </c>
      <c r="AC15" s="38">
        <f t="shared" si="7"/>
        <v>942.88718767192483</v>
      </c>
      <c r="AD15" s="38">
        <f t="shared" si="8"/>
        <v>983.33169354882125</v>
      </c>
      <c r="AE15" s="38">
        <f t="shared" si="9"/>
        <v>1030.5203873987134</v>
      </c>
      <c r="AF15" s="38">
        <f t="shared" si="10"/>
        <v>1080.2120194397685</v>
      </c>
      <c r="AG15" s="38">
        <f t="shared" si="11"/>
        <v>1127.196262277314</v>
      </c>
      <c r="AH15" s="38">
        <f t="shared" si="12"/>
        <v>1156.386866060757</v>
      </c>
      <c r="AI15" s="39">
        <f t="shared" si="13"/>
        <v>1175.7890904511175</v>
      </c>
    </row>
    <row r="16" spans="1:36" s="43" customFormat="1" ht="30" x14ac:dyDescent="0.25">
      <c r="B16" s="44" t="s">
        <v>46</v>
      </c>
      <c r="C16" s="19">
        <v>26</v>
      </c>
      <c r="D16" s="19">
        <v>5</v>
      </c>
      <c r="E16" s="19">
        <v>34</v>
      </c>
      <c r="F16" s="19">
        <v>0</v>
      </c>
      <c r="T16" s="30"/>
      <c r="U16" s="33">
        <f t="shared" si="14"/>
        <v>195</v>
      </c>
      <c r="V16" s="34" t="str">
        <f t="shared" si="0"/>
        <v>27week+6day</v>
      </c>
      <c r="W16" s="35">
        <f t="shared" si="1"/>
        <v>4.7487951323227939</v>
      </c>
      <c r="X16" s="68">
        <f t="shared" si="2"/>
        <v>1.6609433861770525E-5</v>
      </c>
      <c r="Y16" s="36">
        <f t="shared" si="3"/>
        <v>0.4987177204408022</v>
      </c>
      <c r="Z16" s="69">
        <f t="shared" si="4"/>
        <v>1.2114688719781991E-5</v>
      </c>
      <c r="AA16" s="38">
        <f t="shared" si="5"/>
        <v>922.18082854602392</v>
      </c>
      <c r="AB16" s="38">
        <f t="shared" si="6"/>
        <v>937.3040927340727</v>
      </c>
      <c r="AC16" s="38">
        <f t="shared" si="7"/>
        <v>961.12723050270256</v>
      </c>
      <c r="AD16" s="38">
        <f t="shared" si="8"/>
        <v>1002.4349478640281</v>
      </c>
      <c r="AE16" s="38">
        <f t="shared" si="9"/>
        <v>1050.6353316550101</v>
      </c>
      <c r="AF16" s="38">
        <f t="shared" si="10"/>
        <v>1101.3973852323677</v>
      </c>
      <c r="AG16" s="38">
        <f t="shared" si="11"/>
        <v>1149.3983216989607</v>
      </c>
      <c r="AH16" s="38">
        <f t="shared" si="12"/>
        <v>1179.2227543358078</v>
      </c>
      <c r="AI16" s="39">
        <f t="shared" si="13"/>
        <v>1199.0471661753954</v>
      </c>
      <c r="AJ16" s="26"/>
    </row>
    <row r="17" spans="2:36" s="43" customFormat="1" x14ac:dyDescent="0.25">
      <c r="B17" s="44" t="s">
        <v>60</v>
      </c>
      <c r="C17" s="129">
        <v>900</v>
      </c>
      <c r="D17" s="130"/>
      <c r="E17" s="129">
        <v>1920</v>
      </c>
      <c r="F17" s="130"/>
      <c r="T17" s="30"/>
      <c r="U17" s="33">
        <f t="shared" si="14"/>
        <v>196</v>
      </c>
      <c r="V17" s="34" t="str">
        <f t="shared" si="0"/>
        <v>28week+0day</v>
      </c>
      <c r="W17" s="35">
        <f t="shared" si="1"/>
        <v>4.7568696033030271</v>
      </c>
      <c r="X17" s="68">
        <f t="shared" si="2"/>
        <v>1.6609343635752123E-5</v>
      </c>
      <c r="Y17" s="36">
        <f t="shared" si="3"/>
        <v>0.4977601254593173</v>
      </c>
      <c r="Z17" s="69">
        <f t="shared" si="4"/>
        <v>1.2114634539030957E-5</v>
      </c>
      <c r="AA17" s="38">
        <f t="shared" si="5"/>
        <v>939.84218314172404</v>
      </c>
      <c r="AB17" s="38">
        <f t="shared" si="6"/>
        <v>955.28457930461366</v>
      </c>
      <c r="AC17" s="38">
        <f t="shared" si="7"/>
        <v>979.61148753387386</v>
      </c>
      <c r="AD17" s="38">
        <f t="shared" si="8"/>
        <v>1021.7956874451123</v>
      </c>
      <c r="AE17" s="38">
        <f t="shared" si="9"/>
        <v>1071.023420244235</v>
      </c>
      <c r="AF17" s="38">
        <f t="shared" si="10"/>
        <v>1122.8725817103877</v>
      </c>
      <c r="AG17" s="38">
        <f t="shared" si="11"/>
        <v>1171.9061681860831</v>
      </c>
      <c r="AH17" s="38">
        <f t="shared" si="12"/>
        <v>1202.3744282754292</v>
      </c>
      <c r="AI17" s="39">
        <f t="shared" si="13"/>
        <v>1222.6277086891794</v>
      </c>
      <c r="AJ17" s="26"/>
    </row>
    <row r="18" spans="2:36" x14ac:dyDescent="0.25">
      <c r="T18" s="30"/>
      <c r="U18" s="33">
        <f t="shared" si="14"/>
        <v>197</v>
      </c>
      <c r="V18" s="34" t="str">
        <f t="shared" si="0"/>
        <v>28week+1day</v>
      </c>
      <c r="W18" s="35">
        <f t="shared" si="1"/>
        <v>4.7648818045921306</v>
      </c>
      <c r="X18" s="68">
        <f t="shared" si="2"/>
        <v>1.6609254105549749E-5</v>
      </c>
      <c r="Y18" s="36">
        <f t="shared" si="3"/>
        <v>0.49680991537572466</v>
      </c>
      <c r="Z18" s="69">
        <f t="shared" si="4"/>
        <v>1.2114580776437746E-5</v>
      </c>
      <c r="AA18" s="38">
        <f t="shared" si="5"/>
        <v>957.73579468921503</v>
      </c>
      <c r="AB18" s="38">
        <f t="shared" si="6"/>
        <v>973.50213709863942</v>
      </c>
      <c r="AC18" s="38">
        <f t="shared" si="7"/>
        <v>998.34043953755622</v>
      </c>
      <c r="AD18" s="38">
        <f t="shared" si="8"/>
        <v>1041.4144545626532</v>
      </c>
      <c r="AE18" s="38">
        <f t="shared" si="9"/>
        <v>1091.6852703115246</v>
      </c>
      <c r="AF18" s="38">
        <f t="shared" si="10"/>
        <v>1144.6383084092533</v>
      </c>
      <c r="AG18" s="38">
        <f t="shared" si="11"/>
        <v>1194.7205824370867</v>
      </c>
      <c r="AH18" s="38">
        <f t="shared" si="12"/>
        <v>1225.842720566771</v>
      </c>
      <c r="AI18" s="39">
        <f t="shared" si="13"/>
        <v>1246.5315858878491</v>
      </c>
    </row>
    <row r="19" spans="2:36" ht="15.75" thickBot="1" x14ac:dyDescent="0.3">
      <c r="T19" s="30"/>
      <c r="U19" s="33">
        <f t="shared" si="14"/>
        <v>198</v>
      </c>
      <c r="V19" s="34" t="str">
        <f t="shared" si="0"/>
        <v>28week+2day</v>
      </c>
      <c r="W19" s="35">
        <f t="shared" si="1"/>
        <v>4.7728319980615614</v>
      </c>
      <c r="X19" s="68">
        <f t="shared" si="2"/>
        <v>1.6609165268237182E-5</v>
      </c>
      <c r="Y19" s="36">
        <f t="shared" si="3"/>
        <v>0.49586705913327872</v>
      </c>
      <c r="Z19" s="69">
        <f t="shared" si="4"/>
        <v>1.2114527430237764E-5</v>
      </c>
      <c r="AA19" s="38">
        <f t="shared" si="5"/>
        <v>975.86201230508959</v>
      </c>
      <c r="AB19" s="38">
        <f t="shared" si="6"/>
        <v>991.95713513155511</v>
      </c>
      <c r="AC19" s="38">
        <f t="shared" si="7"/>
        <v>1017.3144875644194</v>
      </c>
      <c r="AD19" s="38">
        <f t="shared" si="8"/>
        <v>1061.2917077832201</v>
      </c>
      <c r="AE19" s="38">
        <f t="shared" si="9"/>
        <v>1112.6214106290545</v>
      </c>
      <c r="AF19" s="38">
        <f t="shared" si="10"/>
        <v>1166.6951715508003</v>
      </c>
      <c r="AG19" s="38">
        <f t="shared" si="11"/>
        <v>1217.8422471444037</v>
      </c>
      <c r="AH19" s="38">
        <f t="shared" si="12"/>
        <v>1249.6283629661416</v>
      </c>
      <c r="AI19" s="39">
        <f t="shared" si="13"/>
        <v>1270.7595627880241</v>
      </c>
    </row>
    <row r="20" spans="2:36" x14ac:dyDescent="0.25">
      <c r="B20" s="131"/>
      <c r="C20" s="132"/>
      <c r="D20" s="127" t="s">
        <v>47</v>
      </c>
      <c r="E20" s="128"/>
      <c r="F20" s="45" t="s">
        <v>48</v>
      </c>
      <c r="T20" s="30"/>
      <c r="U20" s="33">
        <f t="shared" si="14"/>
        <v>199</v>
      </c>
      <c r="V20" s="34" t="str">
        <f t="shared" si="0"/>
        <v>28week+3day</v>
      </c>
      <c r="W20" s="35">
        <f t="shared" si="1"/>
        <v>4.7807204422804492</v>
      </c>
      <c r="X20" s="68">
        <f t="shared" si="2"/>
        <v>1.6609077120925117E-5</v>
      </c>
      <c r="Y20" s="36">
        <f t="shared" si="3"/>
        <v>0.49493152606687429</v>
      </c>
      <c r="Z20" s="69">
        <f t="shared" si="4"/>
        <v>1.2114474498688663E-5</v>
      </c>
      <c r="AA20" s="38">
        <f t="shared" si="5"/>
        <v>994.22110733187139</v>
      </c>
      <c r="AB20" s="38">
        <f t="shared" si="6"/>
        <v>1010.6498631508605</v>
      </c>
      <c r="AC20" s="38">
        <f t="shared" si="7"/>
        <v>1036.5339510381052</v>
      </c>
      <c r="AD20" s="38">
        <f t="shared" si="8"/>
        <v>1081.4278199393482</v>
      </c>
      <c r="AE20" s="38">
        <f t="shared" si="9"/>
        <v>1133.8322794177998</v>
      </c>
      <c r="AF20" s="38">
        <f t="shared" si="10"/>
        <v>1189.0436817055563</v>
      </c>
      <c r="AG20" s="38">
        <f t="shared" si="11"/>
        <v>1241.2717445028898</v>
      </c>
      <c r="AH20" s="38">
        <f t="shared" si="12"/>
        <v>1273.7319837103205</v>
      </c>
      <c r="AI20" s="39">
        <f t="shared" si="13"/>
        <v>1295.3122988737073</v>
      </c>
    </row>
    <row r="21" spans="2:36" ht="15" customHeight="1" x14ac:dyDescent="0.25">
      <c r="B21" s="123"/>
      <c r="C21" s="124"/>
      <c r="D21" s="46" t="s">
        <v>12</v>
      </c>
      <c r="E21" s="47" t="s">
        <v>13</v>
      </c>
      <c r="F21" s="48" t="s">
        <v>13</v>
      </c>
      <c r="G21" s="49"/>
      <c r="T21" s="30"/>
      <c r="U21" s="33">
        <f t="shared" si="14"/>
        <v>200</v>
      </c>
      <c r="V21" s="34" t="str">
        <f t="shared" si="0"/>
        <v>28week+4day</v>
      </c>
      <c r="W21" s="35">
        <f t="shared" si="1"/>
        <v>4.7885473925736086</v>
      </c>
      <c r="X21" s="68">
        <f t="shared" si="2"/>
        <v>1.6608989660760495E-5</v>
      </c>
      <c r="Y21" s="36">
        <f t="shared" si="3"/>
        <v>0.49400328589616715</v>
      </c>
      <c r="Z21" s="69">
        <f t="shared" si="4"/>
        <v>1.2114421980069973E-5</v>
      </c>
      <c r="AA21" s="38">
        <f t="shared" si="5"/>
        <v>1012.8132715580947</v>
      </c>
      <c r="AB21" s="38">
        <f t="shared" si="6"/>
        <v>1029.5805298117709</v>
      </c>
      <c r="AC21" s="38">
        <f t="shared" si="7"/>
        <v>1055.9990658601528</v>
      </c>
      <c r="AD21" s="38">
        <f t="shared" si="8"/>
        <v>1101.8230761099298</v>
      </c>
      <c r="AE21" s="38">
        <f t="shared" si="9"/>
        <v>1155.3182221795548</v>
      </c>
      <c r="AF21" s="38">
        <f t="shared" si="10"/>
        <v>1211.6842514650598</v>
      </c>
      <c r="AG21" s="38">
        <f t="shared" si="11"/>
        <v>1265.0095537279537</v>
      </c>
      <c r="AH21" s="38">
        <f t="shared" si="12"/>
        <v>1298.1541049373716</v>
      </c>
      <c r="AI21" s="39">
        <f t="shared" si="13"/>
        <v>1320.1903454518022</v>
      </c>
    </row>
    <row r="22" spans="2:36" ht="15" customHeight="1" x14ac:dyDescent="0.25">
      <c r="B22" s="117" t="s">
        <v>40</v>
      </c>
      <c r="C22" s="118"/>
      <c r="D22" s="9">
        <f>C16*7+D16</f>
        <v>187</v>
      </c>
      <c r="E22" s="10">
        <f>E16*7+F16</f>
        <v>238</v>
      </c>
      <c r="F22" s="1">
        <f>E16*7+F16</f>
        <v>238</v>
      </c>
      <c r="G22" s="49"/>
      <c r="T22" s="30"/>
      <c r="U22" s="33">
        <f t="shared" si="14"/>
        <v>201</v>
      </c>
      <c r="V22" s="34" t="str">
        <f t="shared" si="0"/>
        <v>28week+5day</v>
      </c>
      <c r="W22" s="35">
        <f t="shared" si="1"/>
        <v>4.7963131010782458</v>
      </c>
      <c r="X22" s="68">
        <f t="shared" si="2"/>
        <v>1.6608902884925876E-5</v>
      </c>
      <c r="Y22" s="36">
        <f t="shared" si="3"/>
        <v>0.49308230871884856</v>
      </c>
      <c r="Z22" s="69">
        <f t="shared" si="4"/>
        <v>1.2114369872682689E-5</v>
      </c>
      <c r="AA22" s="38">
        <f t="shared" si="5"/>
        <v>1031.6386154506363</v>
      </c>
      <c r="AB22" s="38">
        <f t="shared" si="6"/>
        <v>1048.7492608651337</v>
      </c>
      <c r="AC22" s="38">
        <f t="shared" si="7"/>
        <v>1075.7099825272505</v>
      </c>
      <c r="AD22" s="38">
        <f t="shared" si="8"/>
        <v>1122.4776716129381</v>
      </c>
      <c r="AE22" s="38">
        <f t="shared" si="9"/>
        <v>1177.0794895412448</v>
      </c>
      <c r="AF22" s="38">
        <f t="shared" si="10"/>
        <v>1234.6171931263495</v>
      </c>
      <c r="AG22" s="38">
        <f t="shared" si="11"/>
        <v>1289.056048585705</v>
      </c>
      <c r="AH22" s="38">
        <f t="shared" si="12"/>
        <v>1322.8951401193565</v>
      </c>
      <c r="AI22" s="39">
        <f t="shared" si="13"/>
        <v>1345.3941430194168</v>
      </c>
    </row>
    <row r="23" spans="2:36" ht="15.75" x14ac:dyDescent="0.25">
      <c r="B23" s="117" t="s">
        <v>29</v>
      </c>
      <c r="C23" s="118"/>
      <c r="D23" s="11">
        <f>(D22/7)^($C$44)+$C$47/$C$46*(D22/7)^($C$45)</f>
        <v>4.6819250929478908</v>
      </c>
      <c r="E23" s="12">
        <f>(E22/7)^($C$44)+$C$47/$C$46*(E22/7)^($C$45)</f>
        <v>5.0426409640251046</v>
      </c>
      <c r="F23" s="2">
        <f>(F22/7)^($C$44)+$C$47/$C$46*(F22/7)^($C$45)</f>
        <v>5.0426409640251046</v>
      </c>
      <c r="T23" s="30"/>
      <c r="U23" s="33">
        <f t="shared" si="14"/>
        <v>202</v>
      </c>
      <c r="V23" s="34" t="str">
        <f t="shared" si="0"/>
        <v>28week+6day</v>
      </c>
      <c r="W23" s="35">
        <f t="shared" si="1"/>
        <v>4.804017816799389</v>
      </c>
      <c r="X23" s="68">
        <f t="shared" si="2"/>
        <v>1.6608816790638815E-5</v>
      </c>
      <c r="Y23" s="36">
        <f t="shared" si="3"/>
        <v>0.49216856500407186</v>
      </c>
      <c r="Z23" s="69">
        <f t="shared" si="4"/>
        <v>1.2114318174848952E-5</v>
      </c>
      <c r="AA23" s="38">
        <f t="shared" si="5"/>
        <v>1050.6971664009493</v>
      </c>
      <c r="AB23" s="38">
        <f t="shared" si="6"/>
        <v>1068.1560973593209</v>
      </c>
      <c r="AC23" s="38">
        <f t="shared" si="7"/>
        <v>1095.6667642625378</v>
      </c>
      <c r="AD23" s="38">
        <f t="shared" si="8"/>
        <v>1143.3917100123265</v>
      </c>
      <c r="AE23" s="38">
        <f t="shared" si="9"/>
        <v>1199.1162351135029</v>
      </c>
      <c r="AF23" s="38">
        <f t="shared" si="10"/>
        <v>1257.8427163907579</v>
      </c>
      <c r="AG23" s="38">
        <f t="shared" si="11"/>
        <v>1313.4114949373704</v>
      </c>
      <c r="AH23" s="38">
        <f t="shared" si="12"/>
        <v>1347.9553915092633</v>
      </c>
      <c r="AI23" s="39">
        <f t="shared" si="13"/>
        <v>1370.9240186453358</v>
      </c>
    </row>
    <row r="24" spans="2:36" ht="15.75" x14ac:dyDescent="0.25">
      <c r="B24" s="117" t="s">
        <v>61</v>
      </c>
      <c r="C24" s="118"/>
      <c r="D24" s="11">
        <f>$C$48+D23*$C$49</f>
        <v>0.50700361485119461</v>
      </c>
      <c r="E24" s="12">
        <f>$C$48+E23*$C$49</f>
        <v>0.46422429158240741</v>
      </c>
      <c r="F24" s="2">
        <f>$E$24+(($C$17)^(-0.1)-$D$24)*F26/$D$25</f>
        <v>0.46386896137568695</v>
      </c>
      <c r="T24" s="30"/>
      <c r="U24" s="33">
        <f t="shared" si="14"/>
        <v>203</v>
      </c>
      <c r="V24" s="34" t="str">
        <f t="shared" si="0"/>
        <v>29week+0day</v>
      </c>
      <c r="W24" s="35">
        <f t="shared" si="1"/>
        <v>4.8116617856641017</v>
      </c>
      <c r="X24" s="68">
        <f t="shared" si="2"/>
        <v>1.6608731375151269E-5</v>
      </c>
      <c r="Y24" s="36">
        <f t="shared" si="3"/>
        <v>0.49126202558602261</v>
      </c>
      <c r="Z24" s="69">
        <f t="shared" si="4"/>
        <v>1.2114266884911621E-5</v>
      </c>
      <c r="AA24" s="38">
        <f t="shared" si="5"/>
        <v>1069.9888669870247</v>
      </c>
      <c r="AB24" s="38">
        <f t="shared" si="6"/>
        <v>1087.8009938579223</v>
      </c>
      <c r="AC24" s="38">
        <f t="shared" si="7"/>
        <v>1115.8693851628871</v>
      </c>
      <c r="AD24" s="38">
        <f t="shared" si="8"/>
        <v>1164.5652011411551</v>
      </c>
      <c r="AE24" s="38">
        <f t="shared" si="9"/>
        <v>1221.4285133656913</v>
      </c>
      <c r="AF24" s="38">
        <f t="shared" si="10"/>
        <v>1281.3609260793185</v>
      </c>
      <c r="AG24" s="38">
        <f t="shared" si="11"/>
        <v>1338.0760483004401</v>
      </c>
      <c r="AH24" s="38">
        <f t="shared" si="12"/>
        <v>1373.3350476047112</v>
      </c>
      <c r="AI24" s="39">
        <f t="shared" si="13"/>
        <v>1396.7801833682909</v>
      </c>
    </row>
    <row r="25" spans="2:36" ht="15.75" x14ac:dyDescent="0.25">
      <c r="B25" s="117" t="s">
        <v>62</v>
      </c>
      <c r="C25" s="118"/>
      <c r="D25" s="11">
        <f>$C$50+$C$51*(D23)^2+2*D23*$C$52+$C$53</f>
        <v>2.3737847405206027E-5</v>
      </c>
      <c r="E25" s="12">
        <f>$C$50+$C$51*(E23)^2+2*E23*$C$52+$C$53</f>
        <v>2.3729786966539131E-5</v>
      </c>
      <c r="F25" s="2">
        <f>E25-(F26)^2/$D$25</f>
        <v>1.2112717184556553E-5</v>
      </c>
      <c r="T25" s="30"/>
      <c r="U25" s="33">
        <f t="shared" si="14"/>
        <v>204</v>
      </c>
      <c r="V25" s="34" t="str">
        <f t="shared" si="0"/>
        <v>29week+1day</v>
      </c>
      <c r="W25" s="35">
        <f t="shared" si="1"/>
        <v>4.8192452505744798</v>
      </c>
      <c r="X25" s="68">
        <f t="shared" si="2"/>
        <v>1.6608646635748993E-5</v>
      </c>
      <c r="Y25" s="36">
        <f t="shared" si="3"/>
        <v>0.49036266165763365</v>
      </c>
      <c r="Z25" s="69">
        <f t="shared" si="4"/>
        <v>1.2114216001233944E-5</v>
      </c>
      <c r="AA25" s="38">
        <f t="shared" si="5"/>
        <v>1089.5135732526885</v>
      </c>
      <c r="AB25" s="38">
        <f t="shared" si="6"/>
        <v>1107.6838166749569</v>
      </c>
      <c r="AC25" s="38">
        <f t="shared" si="7"/>
        <v>1136.3177283639066</v>
      </c>
      <c r="AD25" s="38">
        <f t="shared" si="8"/>
        <v>1185.9980591427613</v>
      </c>
      <c r="AE25" s="38">
        <f t="shared" si="9"/>
        <v>1244.0162775193432</v>
      </c>
      <c r="AF25" s="38">
        <f t="shared" si="10"/>
        <v>1305.1718198669225</v>
      </c>
      <c r="AG25" s="38">
        <f t="shared" si="11"/>
        <v>1363.0497514287929</v>
      </c>
      <c r="AH25" s="38">
        <f t="shared" si="12"/>
        <v>1399.0341806307515</v>
      </c>
      <c r="AI25" s="39">
        <f t="shared" si="13"/>
        <v>1422.9627296144024</v>
      </c>
    </row>
    <row r="26" spans="2:36" ht="15.75" x14ac:dyDescent="0.25">
      <c r="B26" s="133" t="s">
        <v>63</v>
      </c>
      <c r="C26" s="134"/>
      <c r="D26" s="13" t="s">
        <v>44</v>
      </c>
      <c r="E26" s="14" t="s">
        <v>44</v>
      </c>
      <c r="F26" s="2">
        <f>$C$50+($D$23+F23)*$C$52+$D$23*F23*$C$51</f>
        <v>1.6606150360042285E-5</v>
      </c>
      <c r="T26" s="30"/>
      <c r="U26" s="33">
        <f t="shared" si="14"/>
        <v>205</v>
      </c>
      <c r="V26" s="34" t="str">
        <f t="shared" si="0"/>
        <v>29week+2day</v>
      </c>
      <c r="W26" s="35">
        <f t="shared" si="1"/>
        <v>4.8267684514594897</v>
      </c>
      <c r="X26" s="68">
        <f t="shared" si="2"/>
        <v>1.6608562569750971E-5</v>
      </c>
      <c r="Y26" s="36">
        <f t="shared" si="3"/>
        <v>0.48947044476443707</v>
      </c>
      <c r="Z26" s="69">
        <f t="shared" si="4"/>
        <v>1.2114165522199221E-5</v>
      </c>
      <c r="AA26" s="38">
        <f t="shared" si="5"/>
        <v>1109.2710530061145</v>
      </c>
      <c r="AB26" s="38">
        <f t="shared" si="6"/>
        <v>1127.8043421294649</v>
      </c>
      <c r="AC26" s="38">
        <f t="shared" si="7"/>
        <v>1157.0115842246146</v>
      </c>
      <c r="AD26" s="38">
        <f t="shared" si="8"/>
        <v>1207.6901005321097</v>
      </c>
      <c r="AE26" s="38">
        <f t="shared" si="9"/>
        <v>1266.8793774622541</v>
      </c>
      <c r="AF26" s="38">
        <f t="shared" si="10"/>
        <v>1329.2752860375783</v>
      </c>
      <c r="AG26" s="38">
        <f t="shared" si="11"/>
        <v>1388.3325319143389</v>
      </c>
      <c r="AH26" s="38">
        <f t="shared" si="12"/>
        <v>1425.0527440444171</v>
      </c>
      <c r="AI26" s="39">
        <f t="shared" si="13"/>
        <v>1449.4716286364865</v>
      </c>
    </row>
    <row r="27" spans="2:36" x14ac:dyDescent="0.25">
      <c r="B27" s="119" t="s">
        <v>10</v>
      </c>
      <c r="C27" s="120"/>
      <c r="D27" s="15">
        <f>-((C17)^(-0.1)-D24)/SQRT(D25)</f>
        <v>0.10425186416749667</v>
      </c>
      <c r="E27" s="16">
        <f>IF(ISBLANK(E17), " ", -((E17)^(-0.1)-E24)/SQRT(E25))</f>
        <v>-1.0906214603681035</v>
      </c>
      <c r="F27" s="3">
        <f>IF(ISBLANK(E17), " ", -((E17)^(-0.1)-F24)/SQRT(F25))</f>
        <v>-1.6286084299381625</v>
      </c>
      <c r="T27" s="30"/>
      <c r="U27" s="33">
        <f t="shared" si="14"/>
        <v>206</v>
      </c>
      <c r="V27" s="34" t="str">
        <f t="shared" si="0"/>
        <v>29week+3day</v>
      </c>
      <c r="W27" s="35">
        <f t="shared" si="1"/>
        <v>4.8342316253256712</v>
      </c>
      <c r="X27" s="68">
        <f t="shared" si="2"/>
        <v>1.6608479174508826E-5</v>
      </c>
      <c r="Y27" s="36">
        <f t="shared" si="3"/>
        <v>0.4885853467985517</v>
      </c>
      <c r="Z27" s="69">
        <f t="shared" si="4"/>
        <v>1.2114115446210456E-5</v>
      </c>
      <c r="AA27" s="38">
        <f t="shared" si="5"/>
        <v>1129.2609841392896</v>
      </c>
      <c r="AB27" s="38">
        <f t="shared" si="6"/>
        <v>1148.1622548212979</v>
      </c>
      <c r="AC27" s="38">
        <f t="shared" si="7"/>
        <v>1177.9506485336683</v>
      </c>
      <c r="AD27" s="38">
        <f t="shared" si="8"/>
        <v>1229.6410422792467</v>
      </c>
      <c r="AE27" s="38">
        <f t="shared" si="9"/>
        <v>1290.0175576853419</v>
      </c>
      <c r="AF27" s="38">
        <f t="shared" si="10"/>
        <v>1353.6711012630799</v>
      </c>
      <c r="AG27" s="38">
        <f t="shared" si="11"/>
        <v>1413.9241998125906</v>
      </c>
      <c r="AH27" s="38">
        <f t="shared" si="12"/>
        <v>1451.3905700634884</v>
      </c>
      <c r="AI27" s="39">
        <f t="shared" si="13"/>
        <v>1476.3067279778049</v>
      </c>
    </row>
    <row r="28" spans="2:36" x14ac:dyDescent="0.25">
      <c r="B28" s="119" t="s">
        <v>20</v>
      </c>
      <c r="C28" s="120"/>
      <c r="D28" s="9">
        <f>($D$24+F52*SQRT($D$25))^(-10)</f>
        <v>744.89765271927808</v>
      </c>
      <c r="E28" s="10">
        <f>($E$24+F52*SQRT($E$25))^(-10)</f>
        <v>1769.4718538231173</v>
      </c>
      <c r="F28" s="1">
        <f>($F$24+F52*SQRT($F$25))^(-10)</f>
        <v>1884.4763900761036</v>
      </c>
      <c r="T28" s="30"/>
      <c r="U28" s="33">
        <f t="shared" si="14"/>
        <v>207</v>
      </c>
      <c r="V28" s="34" t="str">
        <f t="shared" si="0"/>
        <v>29week+4day</v>
      </c>
      <c r="W28" s="35">
        <f t="shared" si="1"/>
        <v>4.8416350063067215</v>
      </c>
      <c r="X28" s="68">
        <f t="shared" si="2"/>
        <v>1.66083964474063E-5</v>
      </c>
      <c r="Y28" s="36">
        <f t="shared" si="3"/>
        <v>0.48770733999280175</v>
      </c>
      <c r="Z28" s="69">
        <f t="shared" si="4"/>
        <v>1.2114065771690001E-5</v>
      </c>
      <c r="AA28" s="38">
        <f t="shared" si="5"/>
        <v>1149.4829529702697</v>
      </c>
      <c r="AB28" s="38">
        <f t="shared" si="6"/>
        <v>1168.757145929957</v>
      </c>
      <c r="AC28" s="38">
        <f t="shared" si="7"/>
        <v>1199.1345207390696</v>
      </c>
      <c r="AD28" s="38">
        <f t="shared" si="8"/>
        <v>1251.8504999169627</v>
      </c>
      <c r="AE28" s="38">
        <f t="shared" si="9"/>
        <v>1313.4304552444885</v>
      </c>
      <c r="AF28" s="38">
        <f t="shared" si="10"/>
        <v>1378.3589284074126</v>
      </c>
      <c r="AG28" s="38">
        <f t="shared" si="11"/>
        <v>1439.8244452946619</v>
      </c>
      <c r="AH28" s="38">
        <f t="shared" si="12"/>
        <v>1478.0473672221176</v>
      </c>
      <c r="AI28" s="39">
        <f t="shared" si="13"/>
        <v>1503.4677489628866</v>
      </c>
    </row>
    <row r="29" spans="2:36" x14ac:dyDescent="0.25">
      <c r="B29" s="119" t="s">
        <v>21</v>
      </c>
      <c r="C29" s="120"/>
      <c r="D29" s="9">
        <f>($D$24+F51*SQRT($D$25))^(-10)</f>
        <v>761.69199138522026</v>
      </c>
      <c r="E29" s="10">
        <f>($E$24+F51*SQRT($E$25))^(-10)</f>
        <v>1813.0123602532856</v>
      </c>
      <c r="F29" s="1">
        <f>($F$24+F51*SQRT($F$25))^(-10)</f>
        <v>1917.6895923834732</v>
      </c>
      <c r="T29" s="30"/>
      <c r="U29" s="33">
        <f t="shared" si="14"/>
        <v>208</v>
      </c>
      <c r="V29" s="34" t="str">
        <f t="shared" si="0"/>
        <v>29week+5day</v>
      </c>
      <c r="W29" s="35">
        <f t="shared" si="1"/>
        <v>4.8489788257120257</v>
      </c>
      <c r="X29" s="68">
        <f t="shared" si="2"/>
        <v>1.6608314385858683E-5</v>
      </c>
      <c r="Y29" s="36">
        <f t="shared" si="3"/>
        <v>0.48683639691496217</v>
      </c>
      <c r="Z29" s="69">
        <f t="shared" si="4"/>
        <v>1.2114016497079262E-5</v>
      </c>
      <c r="AA29" s="38">
        <f t="shared" si="5"/>
        <v>1169.9364526100608</v>
      </c>
      <c r="AB29" s="38">
        <f t="shared" si="6"/>
        <v>1189.5885115384037</v>
      </c>
      <c r="AC29" s="38">
        <f t="shared" si="7"/>
        <v>1220.5627022033284</v>
      </c>
      <c r="AD29" s="38">
        <f t="shared" si="8"/>
        <v>1274.3179856747313</v>
      </c>
      <c r="AE29" s="38">
        <f t="shared" si="9"/>
        <v>1337.1175977495984</v>
      </c>
      <c r="AF29" s="38">
        <f t="shared" si="10"/>
        <v>1403.3383143593371</v>
      </c>
      <c r="AG29" s="38">
        <f t="shared" si="11"/>
        <v>1466.0328363282861</v>
      </c>
      <c r="AH29" s="38">
        <f t="shared" si="12"/>
        <v>1505.0227179559438</v>
      </c>
      <c r="AI29" s="39">
        <f t="shared" si="13"/>
        <v>1530.9542842182157</v>
      </c>
    </row>
    <row r="30" spans="2:36" x14ac:dyDescent="0.25">
      <c r="B30" s="119" t="s">
        <v>22</v>
      </c>
      <c r="C30" s="120"/>
      <c r="D30" s="9">
        <f>($D$24+F50*SQRT($D$25))^(-10)</f>
        <v>788.37228384572768</v>
      </c>
      <c r="E30" s="10">
        <f>($E$24+F50*SQRT($E$25))^(-10)</f>
        <v>1882.3787727140334</v>
      </c>
      <c r="F30" s="1">
        <f>($F$24+F50*SQRT($F$25))^(-10)</f>
        <v>1970.0976331719346</v>
      </c>
      <c r="T30" s="30"/>
      <c r="U30" s="33">
        <f t="shared" si="14"/>
        <v>209</v>
      </c>
      <c r="V30" s="34" t="str">
        <f t="shared" si="0"/>
        <v>29week+6day</v>
      </c>
      <c r="W30" s="35">
        <f t="shared" si="1"/>
        <v>4.8562633120741117</v>
      </c>
      <c r="X30" s="68">
        <f t="shared" si="2"/>
        <v>1.6608232987312309E-5</v>
      </c>
      <c r="Y30" s="36">
        <f t="shared" si="3"/>
        <v>0.48597249046212998</v>
      </c>
      <c r="Z30" s="69">
        <f t="shared" si="4"/>
        <v>1.2113967620838344E-5</v>
      </c>
      <c r="AA30" s="38">
        <f t="shared" si="5"/>
        <v>1190.6208813559535</v>
      </c>
      <c r="AB30" s="38">
        <f t="shared" si="6"/>
        <v>1210.6557509836621</v>
      </c>
      <c r="AC30" s="38">
        <f t="shared" si="7"/>
        <v>1242.2345944859919</v>
      </c>
      <c r="AD30" s="38">
        <f t="shared" si="8"/>
        <v>1297.0429066409968</v>
      </c>
      <c r="AE30" s="38">
        <f t="shared" si="9"/>
        <v>1361.078401383073</v>
      </c>
      <c r="AF30" s="38">
        <f t="shared" si="10"/>
        <v>1428.6086878954479</v>
      </c>
      <c r="AG30" s="38">
        <f t="shared" si="11"/>
        <v>1492.548816390314</v>
      </c>
      <c r="AH30" s="38">
        <f t="shared" si="12"/>
        <v>1532.3160762193129</v>
      </c>
      <c r="AI30" s="39">
        <f t="shared" si="13"/>
        <v>1558.7657952253703</v>
      </c>
    </row>
    <row r="31" spans="2:36" x14ac:dyDescent="0.25">
      <c r="B31" s="119" t="s">
        <v>23</v>
      </c>
      <c r="C31" s="120"/>
      <c r="D31" s="9">
        <f>($D$24+F49*SQRT($D$25))^(-10)</f>
        <v>835.27766525030074</v>
      </c>
      <c r="E31" s="10">
        <f>($E$24+F49*SQRT($E$25))^(-10)</f>
        <v>2004.8940475659208</v>
      </c>
      <c r="F31" s="1">
        <f>($F$24+F49*SQRT($F$25))^(-10)</f>
        <v>2061.220435438931</v>
      </c>
      <c r="T31" s="30"/>
      <c r="U31" s="33">
        <f t="shared" si="14"/>
        <v>210</v>
      </c>
      <c r="V31" s="34" t="str">
        <f t="shared" si="0"/>
        <v>30week+0day</v>
      </c>
      <c r="W31" s="35">
        <f t="shared" si="1"/>
        <v>4.8634886911951067</v>
      </c>
      <c r="X31" s="68">
        <f t="shared" si="2"/>
        <v>1.6608152249244005E-5</v>
      </c>
      <c r="Y31" s="36">
        <f t="shared" si="3"/>
        <v>0.48511559385521547</v>
      </c>
      <c r="Z31" s="69">
        <f t="shared" si="4"/>
        <v>1.2113919141445774E-5</v>
      </c>
      <c r="AA31" s="38">
        <f t="shared" si="5"/>
        <v>1211.5355411132189</v>
      </c>
      <c r="AB31" s="38">
        <f t="shared" si="6"/>
        <v>1231.9581652362028</v>
      </c>
      <c r="AC31" s="38">
        <f t="shared" si="7"/>
        <v>1264.1494976555928</v>
      </c>
      <c r="AD31" s="38">
        <f t="shared" si="8"/>
        <v>1320.0245629559447</v>
      </c>
      <c r="AE31" s="38">
        <f t="shared" si="9"/>
        <v>1385.312168950024</v>
      </c>
      <c r="AF31" s="38">
        <f t="shared" si="10"/>
        <v>1454.1693575762781</v>
      </c>
      <c r="AG31" s="38">
        <f t="shared" si="11"/>
        <v>1519.3717022133962</v>
      </c>
      <c r="AH31" s="38">
        <f t="shared" si="12"/>
        <v>1559.9267651373534</v>
      </c>
      <c r="AI31" s="39">
        <f t="shared" si="13"/>
        <v>1586.9016099094865</v>
      </c>
    </row>
    <row r="32" spans="2:36" x14ac:dyDescent="0.25">
      <c r="B32" s="119" t="s">
        <v>24</v>
      </c>
      <c r="C32" s="120"/>
      <c r="D32" s="9">
        <f t="shared" ref="D32" si="15">($D$24+F48*SQRT($D$25))^(-10)</f>
        <v>891.02408214226489</v>
      </c>
      <c r="E32" s="10">
        <f>($E$24+F48*SQRT($E$25))^(-10)</f>
        <v>2151.4010610474088</v>
      </c>
      <c r="F32" s="1">
        <f>($F$24+F48*SQRT($F$25))^(-10)</f>
        <v>2167.9380223975477</v>
      </c>
      <c r="T32" s="30"/>
      <c r="U32" s="33">
        <f t="shared" si="14"/>
        <v>211</v>
      </c>
      <c r="V32" s="34" t="str">
        <f t="shared" si="0"/>
        <v>30week+1day</v>
      </c>
      <c r="W32" s="35">
        <f t="shared" si="1"/>
        <v>4.8706551861921854</v>
      </c>
      <c r="X32" s="68">
        <f t="shared" si="2"/>
        <v>1.6608072169160609E-5</v>
      </c>
      <c r="Y32" s="36">
        <f t="shared" si="3"/>
        <v>0.48426568063355185</v>
      </c>
      <c r="Z32" s="69">
        <f t="shared" si="4"/>
        <v>1.211387105739818E-5</v>
      </c>
      <c r="AA32" s="38">
        <f t="shared" si="5"/>
        <v>1232.6796358470087</v>
      </c>
      <c r="AB32" s="38">
        <f t="shared" si="6"/>
        <v>1253.4949553100003</v>
      </c>
      <c r="AC32" s="38">
        <f t="shared" si="7"/>
        <v>1286.3066086329877</v>
      </c>
      <c r="AD32" s="38">
        <f t="shared" si="8"/>
        <v>1343.2621460368905</v>
      </c>
      <c r="AE32" s="38">
        <f t="shared" si="9"/>
        <v>1409.818087962489</v>
      </c>
      <c r="AF32" s="38">
        <f t="shared" si="10"/>
        <v>1480.0195096778002</v>
      </c>
      <c r="AG32" s="38">
        <f t="shared" si="11"/>
        <v>1546.5006815693812</v>
      </c>
      <c r="AH32" s="38">
        <f t="shared" si="12"/>
        <v>1587.8539746955939</v>
      </c>
      <c r="AI32" s="39">
        <f t="shared" si="13"/>
        <v>1615.360920265801</v>
      </c>
    </row>
    <row r="33" spans="2:35" x14ac:dyDescent="0.25">
      <c r="B33" s="119" t="s">
        <v>25</v>
      </c>
      <c r="C33" s="120"/>
      <c r="D33" s="9">
        <f>($D$24+F47*SQRT($D$25))^(-10)</f>
        <v>950.89042333269913</v>
      </c>
      <c r="E33" s="10">
        <f>($E$24+F47*SQRT($E$25))^(-10)</f>
        <v>2309.7708333529727</v>
      </c>
      <c r="F33" s="1">
        <f>($F$24+F47*SQRT($F$25))^(-10)</f>
        <v>2280.764829528483</v>
      </c>
      <c r="T33" s="30"/>
      <c r="U33" s="33">
        <f t="shared" si="14"/>
        <v>212</v>
      </c>
      <c r="V33" s="34" t="str">
        <f t="shared" si="0"/>
        <v>30week+2day</v>
      </c>
      <c r="W33" s="35">
        <f t="shared" si="1"/>
        <v>4.8777630175420548</v>
      </c>
      <c r="X33" s="68">
        <f t="shared" si="2"/>
        <v>1.6607992744598464E-5</v>
      </c>
      <c r="Y33" s="36">
        <f t="shared" si="3"/>
        <v>0.48342272464961938</v>
      </c>
      <c r="Z33" s="69">
        <f t="shared" si="4"/>
        <v>1.2113823367209971E-5</v>
      </c>
      <c r="AA33" s="38">
        <f t="shared" si="5"/>
        <v>1254.0522700664098</v>
      </c>
      <c r="AB33" s="38">
        <f t="shared" si="6"/>
        <v>1275.2652207052254</v>
      </c>
      <c r="AC33" s="38">
        <f t="shared" si="7"/>
        <v>1308.705019568119</v>
      </c>
      <c r="AD33" s="38">
        <f t="shared" si="8"/>
        <v>1366.7547368384562</v>
      </c>
      <c r="AE33" s="38">
        <f t="shared" si="9"/>
        <v>1434.5952287599712</v>
      </c>
      <c r="AF33" s="38">
        <f t="shared" si="10"/>
        <v>1506.1582061608622</v>
      </c>
      <c r="AG33" s="38">
        <f t="shared" si="11"/>
        <v>1573.9348110921355</v>
      </c>
      <c r="AH33" s="38">
        <f t="shared" si="12"/>
        <v>1616.0967594698859</v>
      </c>
      <c r="AI33" s="39">
        <f t="shared" si="13"/>
        <v>1644.142780027074</v>
      </c>
    </row>
    <row r="34" spans="2:35" x14ac:dyDescent="0.25">
      <c r="B34" s="119" t="s">
        <v>26</v>
      </c>
      <c r="C34" s="120"/>
      <c r="D34" s="9">
        <f>($D$24+F46*SQRT($D$25))^(-10)</f>
        <v>1008.5705164569305</v>
      </c>
      <c r="E34" s="10">
        <f>($E$24+F46*SQRT($E$25))^(-10)</f>
        <v>2463.3221839380294</v>
      </c>
      <c r="F34" s="1">
        <f>($F$24+F46*SQRT($F$25))^(-10)</f>
        <v>2387.8525973130691</v>
      </c>
      <c r="T34" s="30"/>
      <c r="U34" s="33">
        <f t="shared" si="14"/>
        <v>213</v>
      </c>
      <c r="V34" s="34" t="str">
        <f t="shared" si="0"/>
        <v>30week+3day</v>
      </c>
      <c r="W34" s="35">
        <f t="shared" si="1"/>
        <v>4.8848124031245019</v>
      </c>
      <c r="X34" s="68">
        <f t="shared" si="2"/>
        <v>1.6607913973122925E-5</v>
      </c>
      <c r="Y34" s="36">
        <f t="shared" si="3"/>
        <v>0.48258670006388127</v>
      </c>
      <c r="Z34" s="69">
        <f t="shared" si="4"/>
        <v>1.2113776069413091E-5</v>
      </c>
      <c r="AA34" s="38">
        <f t="shared" si="5"/>
        <v>1275.6524473425052</v>
      </c>
      <c r="AB34" s="38">
        <f t="shared" si="6"/>
        <v>1297.2679578855268</v>
      </c>
      <c r="AC34" s="38">
        <f t="shared" si="7"/>
        <v>1331.3437162522264</v>
      </c>
      <c r="AD34" s="38">
        <f t="shared" si="8"/>
        <v>1390.5013041496636</v>
      </c>
      <c r="AE34" s="38">
        <f t="shared" si="9"/>
        <v>1459.6425426686324</v>
      </c>
      <c r="AF34" s="38">
        <f t="shared" si="10"/>
        <v>1532.5843826810519</v>
      </c>
      <c r="AG34" s="38">
        <f t="shared" si="11"/>
        <v>1601.6730141424393</v>
      </c>
      <c r="AH34" s="38">
        <f t="shared" si="12"/>
        <v>1644.6540363994145</v>
      </c>
      <c r="AI34" s="39">
        <f t="shared" si="13"/>
        <v>1673.2461023747767</v>
      </c>
    </row>
    <row r="35" spans="2:35" x14ac:dyDescent="0.25">
      <c r="B35" s="119" t="s">
        <v>27</v>
      </c>
      <c r="C35" s="120"/>
      <c r="D35" s="9">
        <f>($D$24+F45*SQRT($D$25))^(-10)</f>
        <v>1044.9239923897524</v>
      </c>
      <c r="E35" s="10">
        <f>($E$24+F45*SQRT($E$25))^(-10)</f>
        <v>2560.5662324654149</v>
      </c>
      <c r="F35" s="1">
        <f>($F$24+F45*SQRT($F$25))^(-10)</f>
        <v>2454.5783689880554</v>
      </c>
      <c r="T35" s="30"/>
      <c r="U35" s="33">
        <f t="shared" si="14"/>
        <v>214</v>
      </c>
      <c r="V35" s="34" t="str">
        <f t="shared" si="0"/>
        <v>30week+4day</v>
      </c>
      <c r="W35" s="35">
        <f t="shared" si="1"/>
        <v>4.8918035582650106</v>
      </c>
      <c r="X35" s="68">
        <f t="shared" si="2"/>
        <v>1.6607835852327906E-5</v>
      </c>
      <c r="Y35" s="36">
        <f t="shared" si="3"/>
        <v>0.48175758133972924</v>
      </c>
      <c r="Z35" s="69">
        <f t="shared" si="4"/>
        <v>1.2113729162556673E-5</v>
      </c>
      <c r="AA35" s="38">
        <f t="shared" si="5"/>
        <v>1297.4790688623948</v>
      </c>
      <c r="AB35" s="38">
        <f t="shared" si="6"/>
        <v>1319.5020587918455</v>
      </c>
      <c r="AC35" s="38">
        <f t="shared" si="7"/>
        <v>1354.2215765675467</v>
      </c>
      <c r="AD35" s="38">
        <f t="shared" si="8"/>
        <v>1414.5007029301503</v>
      </c>
      <c r="AE35" s="38">
        <f t="shared" si="9"/>
        <v>1484.9588602014521</v>
      </c>
      <c r="AF35" s="38">
        <f t="shared" si="10"/>
        <v>1559.2968466414632</v>
      </c>
      <c r="AG35" s="38">
        <f t="shared" si="11"/>
        <v>1629.7140787175758</v>
      </c>
      <c r="AH35" s="38">
        <f t="shared" si="12"/>
        <v>1673.5245826055316</v>
      </c>
      <c r="AI35" s="39">
        <f t="shared" si="13"/>
        <v>1702.6696576968318</v>
      </c>
    </row>
    <row r="36" spans="2:35" ht="15.75" thickBot="1" x14ac:dyDescent="0.3">
      <c r="B36" s="121" t="s">
        <v>28</v>
      </c>
      <c r="C36" s="122"/>
      <c r="D36" s="17">
        <f>($D$24+F44*SQRT($D$25))^(-10)</f>
        <v>1069.3040078344893</v>
      </c>
      <c r="E36" s="18">
        <f>($E$24+F44*SQRT($E$25))^(-10)</f>
        <v>2625.97782819237</v>
      </c>
      <c r="F36" s="4">
        <f>($F$24+F44*SQRT($F$25))^(-10)</f>
        <v>2499.0095380448702</v>
      </c>
      <c r="T36" s="30"/>
      <c r="U36" s="33">
        <f t="shared" si="14"/>
        <v>215</v>
      </c>
      <c r="V36" s="34" t="str">
        <f t="shared" si="0"/>
        <v>30week+5day</v>
      </c>
      <c r="W36" s="35">
        <f t="shared" si="1"/>
        <v>4.8987366957764893</v>
      </c>
      <c r="X36" s="68">
        <f t="shared" si="2"/>
        <v>1.6607758379835376E-5</v>
      </c>
      <c r="Y36" s="36">
        <f t="shared" si="3"/>
        <v>0.48093534323853471</v>
      </c>
      <c r="Z36" s="69">
        <f t="shared" si="4"/>
        <v>1.2113682645206812E-5</v>
      </c>
      <c r="AA36" s="38">
        <f t="shared" si="5"/>
        <v>1319.5309320210845</v>
      </c>
      <c r="AB36" s="38">
        <f t="shared" si="6"/>
        <v>1341.9663093947647</v>
      </c>
      <c r="AC36" s="38">
        <f t="shared" si="7"/>
        <v>1377.3373689765517</v>
      </c>
      <c r="AD36" s="38">
        <f t="shared" si="8"/>
        <v>1438.7516726876827</v>
      </c>
      <c r="AE36" s="38">
        <f t="shared" si="9"/>
        <v>1510.5428893017458</v>
      </c>
      <c r="AF36" s="38">
        <f t="shared" si="10"/>
        <v>1586.2942752909503</v>
      </c>
      <c r="AG36" s="38">
        <f t="shared" si="11"/>
        <v>1658.0566554084307</v>
      </c>
      <c r="AH36" s="38">
        <f t="shared" si="12"/>
        <v>1702.7070332592957</v>
      </c>
      <c r="AI36" s="39">
        <f t="shared" si="13"/>
        <v>1732.4120713948585</v>
      </c>
    </row>
    <row r="37" spans="2:35" x14ac:dyDescent="0.25">
      <c r="T37" s="30"/>
      <c r="U37" s="33">
        <f t="shared" si="14"/>
        <v>216</v>
      </c>
      <c r="V37" s="34" t="str">
        <f t="shared" si="0"/>
        <v>30week+6day</v>
      </c>
      <c r="W37" s="35">
        <f t="shared" si="1"/>
        <v>4.9056120260001297</v>
      </c>
      <c r="X37" s="68">
        <f t="shared" si="2"/>
        <v>1.660768155329494E-5</v>
      </c>
      <c r="Y37" s="36">
        <f t="shared" si="3"/>
        <v>0.48011996081480346</v>
      </c>
      <c r="Z37" s="69">
        <f t="shared" si="4"/>
        <v>1.2113636515946251E-5</v>
      </c>
      <c r="AA37" s="38">
        <f t="shared" si="5"/>
        <v>1341.8067290531953</v>
      </c>
      <c r="AB37" s="38">
        <f t="shared" si="6"/>
        <v>1364.6593882873747</v>
      </c>
      <c r="AC37" s="38">
        <f t="shared" si="7"/>
        <v>1400.6897510528261</v>
      </c>
      <c r="AD37" s="38">
        <f t="shared" si="8"/>
        <v>1463.2528358991947</v>
      </c>
      <c r="AE37" s="38">
        <f t="shared" si="9"/>
        <v>1536.393213632384</v>
      </c>
      <c r="AF37" s="38">
        <f t="shared" si="10"/>
        <v>1613.5752138703845</v>
      </c>
      <c r="AG37" s="38">
        <f t="shared" si="11"/>
        <v>1686.6992554067099</v>
      </c>
      <c r="AH37" s="38">
        <f t="shared" si="12"/>
        <v>1732.1998795004906</v>
      </c>
      <c r="AI37" s="39">
        <f t="shared" si="13"/>
        <v>1762.471821743803</v>
      </c>
    </row>
    <row r="38" spans="2:35" x14ac:dyDescent="0.25">
      <c r="I38" s="70"/>
      <c r="J38" s="70"/>
      <c r="K38" s="70"/>
      <c r="T38" s="30"/>
      <c r="U38" s="33">
        <f t="shared" si="14"/>
        <v>217</v>
      </c>
      <c r="V38" s="34" t="str">
        <f t="shared" si="0"/>
        <v>31week+0day</v>
      </c>
      <c r="W38" s="35">
        <f t="shared" si="1"/>
        <v>4.9124297568454116</v>
      </c>
      <c r="X38" s="68">
        <f t="shared" si="2"/>
        <v>1.6607605370383368E-5</v>
      </c>
      <c r="Y38" s="36">
        <f t="shared" si="3"/>
        <v>0.47931140941143097</v>
      </c>
      <c r="Z38" s="69">
        <f t="shared" si="4"/>
        <v>1.2113590773374128E-5</v>
      </c>
      <c r="AA38" s="38">
        <f t="shared" si="5"/>
        <v>1364.3050457064053</v>
      </c>
      <c r="AB38" s="38">
        <f t="shared" si="6"/>
        <v>1387.579865320622</v>
      </c>
      <c r="AC38" s="38">
        <f t="shared" si="7"/>
        <v>1424.2772680555756</v>
      </c>
      <c r="AD38" s="38">
        <f t="shared" si="8"/>
        <v>1488.0026964775172</v>
      </c>
      <c r="AE38" s="38">
        <f t="shared" si="9"/>
        <v>1562.5082909130958</v>
      </c>
      <c r="AF38" s="38">
        <f t="shared" si="10"/>
        <v>1641.1380738094724</v>
      </c>
      <c r="AG38" s="38">
        <f t="shared" si="11"/>
        <v>1715.6402485650933</v>
      </c>
      <c r="AH38" s="38">
        <f t="shared" si="12"/>
        <v>1762.0014664109924</v>
      </c>
      <c r="AI38" s="39">
        <f t="shared" si="13"/>
        <v>1792.847237806847</v>
      </c>
    </row>
    <row r="39" spans="2:35" x14ac:dyDescent="0.25">
      <c r="I39" s="70"/>
      <c r="J39" s="70"/>
      <c r="K39" s="70"/>
      <c r="T39" s="30"/>
      <c r="U39" s="33">
        <f t="shared" si="14"/>
        <v>218</v>
      </c>
      <c r="V39" s="34" t="str">
        <f t="shared" si="0"/>
        <v>31week+1day</v>
      </c>
      <c r="W39" s="35">
        <f t="shared" si="1"/>
        <v>4.919190093829279</v>
      </c>
      <c r="X39" s="68">
        <f t="shared" si="2"/>
        <v>1.6607529828804157E-5</v>
      </c>
      <c r="Y39" s="36">
        <f t="shared" si="3"/>
        <v>0.47850966465505679</v>
      </c>
      <c r="Z39" s="69">
        <f t="shared" si="4"/>
        <v>1.2113545416105738E-5</v>
      </c>
      <c r="AA39" s="38">
        <f t="shared" si="5"/>
        <v>1387.0243599585517</v>
      </c>
      <c r="AB39" s="38">
        <f t="shared" si="6"/>
        <v>1410.726200283111</v>
      </c>
      <c r="AC39" s="38">
        <f t="shared" si="7"/>
        <v>1448.098351549881</v>
      </c>
      <c r="AD39" s="38">
        <f t="shared" si="8"/>
        <v>1512.9996382860174</v>
      </c>
      <c r="AE39" s="38">
        <f t="shared" si="9"/>
        <v>1588.8864513081937</v>
      </c>
      <c r="AF39" s="38">
        <f t="shared" si="10"/>
        <v>1668.9811309766515</v>
      </c>
      <c r="AG39" s="38">
        <f t="shared" si="11"/>
        <v>1744.8778615129413</v>
      </c>
      <c r="AH39" s="38">
        <f t="shared" si="12"/>
        <v>1792.1099910452742</v>
      </c>
      <c r="AI39" s="39">
        <f t="shared" si="13"/>
        <v>1823.5364974084948</v>
      </c>
    </row>
    <row r="40" spans="2:35" ht="15.75" x14ac:dyDescent="0.25">
      <c r="I40" s="20"/>
      <c r="J40" s="21"/>
      <c r="K40" s="70"/>
      <c r="T40" s="30"/>
      <c r="U40" s="33">
        <f t="shared" si="14"/>
        <v>219</v>
      </c>
      <c r="V40" s="34" t="str">
        <f t="shared" si="0"/>
        <v>31week+2day</v>
      </c>
      <c r="W40" s="35">
        <f t="shared" si="1"/>
        <v>4.9258932401145046</v>
      </c>
      <c r="X40" s="68">
        <f t="shared" si="2"/>
        <v>1.6607454926287134E-5</v>
      </c>
      <c r="Y40" s="36">
        <f t="shared" si="3"/>
        <v>0.47771470245151354</v>
      </c>
      <c r="Z40" s="69">
        <f t="shared" si="4"/>
        <v>1.2113500442772197E-5</v>
      </c>
      <c r="AA40" s="38">
        <f t="shared" si="5"/>
        <v>1409.9630407803625</v>
      </c>
      <c r="AB40" s="38">
        <f t="shared" si="6"/>
        <v>1434.0967416274</v>
      </c>
      <c r="AC40" s="38">
        <f t="shared" si="7"/>
        <v>1472.1513180747597</v>
      </c>
      <c r="AD40" s="38">
        <f t="shared" si="8"/>
        <v>1538.2419237033669</v>
      </c>
      <c r="AE40" s="38">
        <f t="shared" si="9"/>
        <v>1615.5258958671591</v>
      </c>
      <c r="AF40" s="38">
        <f t="shared" si="10"/>
        <v>1697.1025239847186</v>
      </c>
      <c r="AG40" s="38">
        <f t="shared" si="11"/>
        <v>1774.4101758304353</v>
      </c>
      <c r="AH40" s="38">
        <f t="shared" si="12"/>
        <v>1822.5235005209845</v>
      </c>
      <c r="AI40" s="39">
        <f t="shared" si="13"/>
        <v>1854.5376251688401</v>
      </c>
    </row>
    <row r="41" spans="2:35" ht="16.5" thickBot="1" x14ac:dyDescent="0.3">
      <c r="I41" s="20"/>
      <c r="J41" s="70"/>
      <c r="K41" s="70"/>
      <c r="T41" s="30"/>
      <c r="U41" s="33">
        <f t="shared" si="14"/>
        <v>220</v>
      </c>
      <c r="V41" s="34" t="str">
        <f t="shared" si="0"/>
        <v>31week+3day</v>
      </c>
      <c r="W41" s="35">
        <f t="shared" si="1"/>
        <v>4.932539396547277</v>
      </c>
      <c r="X41" s="68">
        <f t="shared" si="2"/>
        <v>1.6607380660587987E-5</v>
      </c>
      <c r="Y41" s="36">
        <f t="shared" si="3"/>
        <v>0.47692649898137068</v>
      </c>
      <c r="Z41" s="69">
        <f t="shared" si="4"/>
        <v>1.2113455852020284E-5</v>
      </c>
      <c r="AA41" s="38">
        <f t="shared" si="5"/>
        <v>1433.1193469457037</v>
      </c>
      <c r="AB41" s="38">
        <f t="shared" si="6"/>
        <v>1457.6897252446918</v>
      </c>
      <c r="AC41" s="38">
        <f t="shared" si="7"/>
        <v>1496.4343678610542</v>
      </c>
      <c r="AD41" s="38">
        <f t="shared" si="8"/>
        <v>1563.7276922406056</v>
      </c>
      <c r="AE41" s="38">
        <f t="shared" si="9"/>
        <v>1642.4246950203897</v>
      </c>
      <c r="AF41" s="38">
        <f t="shared" si="10"/>
        <v>1725.5002525546176</v>
      </c>
      <c r="AG41" s="38">
        <f t="shared" si="11"/>
        <v>1804.2351262837426</v>
      </c>
      <c r="AH41" s="38">
        <f t="shared" si="12"/>
        <v>1853.2398901723379</v>
      </c>
      <c r="AI41" s="39">
        <f t="shared" si="13"/>
        <v>1885.8484906018252</v>
      </c>
    </row>
    <row r="42" spans="2:35" ht="15.75" customHeight="1" x14ac:dyDescent="0.25">
      <c r="B42" s="99" t="s">
        <v>45</v>
      </c>
      <c r="C42" s="100"/>
      <c r="D42" s="50"/>
      <c r="E42" s="100" t="s">
        <v>9</v>
      </c>
      <c r="F42" s="103"/>
      <c r="I42" s="20"/>
      <c r="J42" s="70"/>
      <c r="K42" s="70"/>
      <c r="T42" s="30"/>
      <c r="U42" s="33">
        <f t="shared" si="14"/>
        <v>221</v>
      </c>
      <c r="V42" s="34" t="str">
        <f t="shared" si="0"/>
        <v>31week+4day</v>
      </c>
      <c r="W42" s="35">
        <f t="shared" si="1"/>
        <v>4.939128761694012</v>
      </c>
      <c r="X42" s="68">
        <f t="shared" si="2"/>
        <v>1.6607307029487889E-5</v>
      </c>
      <c r="Y42" s="36">
        <f t="shared" si="3"/>
        <v>0.47614503069556818</v>
      </c>
      <c r="Z42" s="69">
        <f t="shared" si="4"/>
        <v>1.2113411642512138E-5</v>
      </c>
      <c r="AA42" s="38">
        <f t="shared" si="5"/>
        <v>1456.4914258912918</v>
      </c>
      <c r="AB42" s="38">
        <f t="shared" si="6"/>
        <v>1481.5032732899699</v>
      </c>
      <c r="AC42" s="38">
        <f t="shared" si="7"/>
        <v>1520.9455836012617</v>
      </c>
      <c r="AD42" s="38">
        <f t="shared" si="8"/>
        <v>1589.4549592127676</v>
      </c>
      <c r="AE42" s="38">
        <f t="shared" si="9"/>
        <v>1669.5807871325455</v>
      </c>
      <c r="AF42" s="38">
        <f t="shared" si="10"/>
        <v>1754.1721759400691</v>
      </c>
      <c r="AG42" s="38">
        <f t="shared" si="11"/>
        <v>1834.3504991240666</v>
      </c>
      <c r="AH42" s="38">
        <f t="shared" si="12"/>
        <v>1884.2569017692831</v>
      </c>
      <c r="AI42" s="39">
        <f t="shared" si="13"/>
        <v>1917.4668062805397</v>
      </c>
    </row>
    <row r="43" spans="2:35" ht="28.5" customHeight="1" x14ac:dyDescent="0.25">
      <c r="B43" s="101"/>
      <c r="C43" s="102"/>
      <c r="D43" s="51"/>
      <c r="E43" s="102"/>
      <c r="F43" s="104"/>
      <c r="I43" s="21"/>
      <c r="J43" s="70"/>
      <c r="K43" s="70"/>
      <c r="T43" s="30"/>
      <c r="U43" s="33">
        <f t="shared" si="14"/>
        <v>222</v>
      </c>
      <c r="V43" s="34" t="str">
        <f t="shared" si="0"/>
        <v>31week+5day</v>
      </c>
      <c r="W43" s="35">
        <f t="shared" si="1"/>
        <v>4.9456615318774171</v>
      </c>
      <c r="X43" s="68">
        <f t="shared" si="2"/>
        <v>1.6607234030793085E-5</v>
      </c>
      <c r="Y43" s="36">
        <f t="shared" si="3"/>
        <v>0.4753702743111391</v>
      </c>
      <c r="Z43" s="69">
        <f t="shared" si="4"/>
        <v>1.2113367812925004E-5</v>
      </c>
      <c r="AA43" s="38">
        <f t="shared" si="5"/>
        <v>1480.0773126277991</v>
      </c>
      <c r="AB43" s="38">
        <f t="shared" si="6"/>
        <v>1505.5353930595054</v>
      </c>
      <c r="AC43" s="38">
        <f t="shared" si="7"/>
        <v>1545.6829292733335</v>
      </c>
      <c r="AD43" s="38">
        <f t="shared" si="8"/>
        <v>1615.4216144671977</v>
      </c>
      <c r="AE43" s="38">
        <f t="shared" si="9"/>
        <v>1696.9919771158393</v>
      </c>
      <c r="AF43" s="38">
        <f t="shared" si="10"/>
        <v>1783.1160114155286</v>
      </c>
      <c r="AG43" s="38">
        <f t="shared" si="11"/>
        <v>1864.7539304532434</v>
      </c>
      <c r="AH43" s="38">
        <f t="shared" si="12"/>
        <v>1915.5721218052429</v>
      </c>
      <c r="AI43" s="39">
        <f t="shared" si="13"/>
        <v>1949.3901260724138</v>
      </c>
    </row>
    <row r="44" spans="2:35" ht="15" customHeight="1" x14ac:dyDescent="0.25">
      <c r="B44" s="6" t="s">
        <v>0</v>
      </c>
      <c r="C44" s="5">
        <v>0.5</v>
      </c>
      <c r="D44" s="51"/>
      <c r="E44" s="53">
        <v>3</v>
      </c>
      <c r="F44" s="54">
        <v>-1.880793571472168</v>
      </c>
      <c r="I44" s="70"/>
      <c r="J44" s="70"/>
      <c r="K44" s="70"/>
      <c r="T44" s="30"/>
      <c r="U44" s="33">
        <f t="shared" si="14"/>
        <v>223</v>
      </c>
      <c r="V44" s="34" t="str">
        <f t="shared" si="0"/>
        <v>31week+6day</v>
      </c>
      <c r="W44" s="35">
        <f t="shared" si="1"/>
        <v>4.952137901211823</v>
      </c>
      <c r="X44" s="68">
        <f t="shared" si="2"/>
        <v>1.6607161662334498E-5</v>
      </c>
      <c r="Y44" s="36">
        <f t="shared" si="3"/>
        <v>0.47460220680701992</v>
      </c>
      <c r="Z44" s="69">
        <f t="shared" si="4"/>
        <v>1.2113324361951045E-5</v>
      </c>
      <c r="AA44" s="38">
        <f t="shared" si="5"/>
        <v>1503.8749287042026</v>
      </c>
      <c r="AB44" s="38">
        <f t="shared" si="6"/>
        <v>1529.7839759226758</v>
      </c>
      <c r="AC44" s="38">
        <f t="shared" si="7"/>
        <v>1570.6442490204199</v>
      </c>
      <c r="AD44" s="38">
        <f t="shared" si="8"/>
        <v>1641.6254211707455</v>
      </c>
      <c r="AE44" s="38">
        <f t="shared" si="9"/>
        <v>1724.6559351055575</v>
      </c>
      <c r="AF44" s="38">
        <f t="shared" si="10"/>
        <v>1812.3293328299851</v>
      </c>
      <c r="AG44" s="38">
        <f t="shared" si="11"/>
        <v>1895.4429046586049</v>
      </c>
      <c r="AH44" s="38">
        <f t="shared" si="12"/>
        <v>1947.1829798561923</v>
      </c>
      <c r="AI44" s="39">
        <f t="shared" si="13"/>
        <v>1981.615843447187</v>
      </c>
    </row>
    <row r="45" spans="2:35" x14ac:dyDescent="0.25">
      <c r="B45" s="6" t="s">
        <v>1</v>
      </c>
      <c r="C45" s="5">
        <v>2</v>
      </c>
      <c r="D45" s="51"/>
      <c r="E45" s="53">
        <v>5</v>
      </c>
      <c r="F45" s="54">
        <v>-1.6448535919189453</v>
      </c>
      <c r="I45" s="70"/>
      <c r="J45" s="70"/>
      <c r="K45" s="70"/>
      <c r="T45" s="30"/>
      <c r="U45" s="33">
        <f t="shared" si="14"/>
        <v>224</v>
      </c>
      <c r="V45" s="34" t="str">
        <f t="shared" si="0"/>
        <v>32week+0day</v>
      </c>
      <c r="W45" s="35">
        <f t="shared" si="1"/>
        <v>4.9585580616378122</v>
      </c>
      <c r="X45" s="68">
        <f t="shared" si="2"/>
        <v>1.6607089921967342E-5</v>
      </c>
      <c r="Y45" s="36">
        <f t="shared" si="3"/>
        <v>0.47384080541994378</v>
      </c>
      <c r="Z45" s="69">
        <f t="shared" si="4"/>
        <v>1.2113281288297057E-5</v>
      </c>
      <c r="AA45" s="38">
        <f t="shared" si="5"/>
        <v>1527.8820812273409</v>
      </c>
      <c r="AB45" s="38">
        <f t="shared" si="6"/>
        <v>1554.2467963100896</v>
      </c>
      <c r="AC45" s="38">
        <f t="shared" si="7"/>
        <v>1595.8272660887014</v>
      </c>
      <c r="AD45" s="38">
        <f t="shared" si="8"/>
        <v>1668.0640146580517</v>
      </c>
      <c r="AE45" s="38">
        <f t="shared" si="9"/>
        <v>1752.5701952002944</v>
      </c>
      <c r="AF45" s="38">
        <f t="shared" si="10"/>
        <v>1841.8095692292338</v>
      </c>
      <c r="AG45" s="38">
        <f t="shared" si="11"/>
        <v>1926.4147529198713</v>
      </c>
      <c r="AH45" s="38">
        <f t="shared" si="12"/>
        <v>1979.0867470140731</v>
      </c>
      <c r="AI45" s="39">
        <f t="shared" si="13"/>
        <v>2014.1411898606661</v>
      </c>
    </row>
    <row r="46" spans="2:35" x14ac:dyDescent="0.25">
      <c r="B46" s="6" t="s">
        <v>2</v>
      </c>
      <c r="C46" s="22">
        <v>-0.11863209307193756</v>
      </c>
      <c r="D46" s="51"/>
      <c r="E46" s="53">
        <v>10</v>
      </c>
      <c r="F46" s="54">
        <v>-1.2815515995025635</v>
      </c>
      <c r="T46" s="30"/>
      <c r="U46" s="33">
        <f t="shared" si="14"/>
        <v>225</v>
      </c>
      <c r="V46" s="34" t="str">
        <f t="shared" si="0"/>
        <v>32week+1day</v>
      </c>
      <c r="W46" s="35">
        <f t="shared" si="1"/>
        <v>4.9649222029561395</v>
      </c>
      <c r="X46" s="68">
        <f t="shared" si="2"/>
        <v>1.6607018807570734E-5</v>
      </c>
      <c r="Y46" s="36">
        <f t="shared" si="3"/>
        <v>0.47308604764041734</v>
      </c>
      <c r="Z46" s="69">
        <f t="shared" si="4"/>
        <v>1.2113238590684282E-5</v>
      </c>
      <c r="AA46" s="38">
        <f t="shared" si="5"/>
        <v>1552.0964619384865</v>
      </c>
      <c r="AB46" s="38">
        <f t="shared" si="6"/>
        <v>1578.9215107598893</v>
      </c>
      <c r="AC46" s="38">
        <f t="shared" si="7"/>
        <v>1621.2295818252037</v>
      </c>
      <c r="AD46" s="38">
        <f t="shared" si="8"/>
        <v>1694.7349013430455</v>
      </c>
      <c r="AE46" s="38">
        <f t="shared" si="9"/>
        <v>1780.732154269069</v>
      </c>
      <c r="AF46" s="38">
        <f t="shared" si="10"/>
        <v>1871.5540035489987</v>
      </c>
      <c r="AG46" s="38">
        <f t="shared" si="11"/>
        <v>1957.6666517907113</v>
      </c>
      <c r="AH46" s="38">
        <f t="shared" si="12"/>
        <v>2011.2805343971729</v>
      </c>
      <c r="AI46" s="39">
        <f t="shared" si="13"/>
        <v>2046.9632332170565</v>
      </c>
    </row>
    <row r="47" spans="2:35" x14ac:dyDescent="0.25">
      <c r="B47" s="6" t="s">
        <v>3</v>
      </c>
      <c r="C47" s="23">
        <v>8.0898767919279635E-5</v>
      </c>
      <c r="D47" s="51"/>
      <c r="E47" s="53">
        <v>25</v>
      </c>
      <c r="F47" s="54">
        <v>-0.67448973655700684</v>
      </c>
      <c r="T47" s="30"/>
      <c r="U47" s="33">
        <f t="shared" si="14"/>
        <v>226</v>
      </c>
      <c r="V47" s="34" t="str">
        <f t="shared" si="0"/>
        <v>32week+2day</v>
      </c>
      <c r="W47" s="35">
        <f t="shared" si="1"/>
        <v>4.9712305128609877</v>
      </c>
      <c r="X47" s="68">
        <f t="shared" si="2"/>
        <v>1.6606948317047336E-5</v>
      </c>
      <c r="Y47" s="36">
        <f t="shared" si="3"/>
        <v>0.47233791120877699</v>
      </c>
      <c r="Z47" s="69">
        <f t="shared" si="4"/>
        <v>1.2113196267848166E-5</v>
      </c>
      <c r="AA47" s="38">
        <f t="shared" si="5"/>
        <v>1576.5156463488668</v>
      </c>
      <c r="AB47" s="38">
        <f t="shared" si="6"/>
        <v>1603.8056570242109</v>
      </c>
      <c r="AC47" s="38">
        <f t="shared" si="7"/>
        <v>1646.8486747376792</v>
      </c>
      <c r="AD47" s="38">
        <f t="shared" si="8"/>
        <v>1721.6354576957913</v>
      </c>
      <c r="AE47" s="38">
        <f t="shared" si="9"/>
        <v>1809.1390708277791</v>
      </c>
      <c r="AF47" s="38">
        <f t="shared" si="10"/>
        <v>1901.5597713815444</v>
      </c>
      <c r="AG47" s="38">
        <f t="shared" si="11"/>
        <v>1989.1956218577059</v>
      </c>
      <c r="AH47" s="38">
        <f t="shared" si="12"/>
        <v>2043.7612917403878</v>
      </c>
      <c r="AI47" s="39">
        <f t="shared" si="13"/>
        <v>2080.0788764127933</v>
      </c>
    </row>
    <row r="48" spans="2:35" x14ac:dyDescent="0.25">
      <c r="B48" s="6" t="s">
        <v>4</v>
      </c>
      <c r="C48" s="7">
        <v>1.0622594356536865</v>
      </c>
      <c r="D48" s="51"/>
      <c r="E48" s="53">
        <v>50</v>
      </c>
      <c r="F48" s="56">
        <v>0</v>
      </c>
      <c r="T48" s="30"/>
      <c r="U48" s="33">
        <f t="shared" si="14"/>
        <v>227</v>
      </c>
      <c r="V48" s="34" t="str">
        <f t="shared" si="0"/>
        <v>32week+3day</v>
      </c>
      <c r="W48" s="35">
        <f t="shared" si="1"/>
        <v>4.9774831769725507</v>
      </c>
      <c r="X48" s="68">
        <f t="shared" si="2"/>
        <v>1.6606878448322987E-5</v>
      </c>
      <c r="Y48" s="36">
        <f t="shared" si="3"/>
        <v>0.47159637411132488</v>
      </c>
      <c r="Z48" s="69">
        <f t="shared" si="4"/>
        <v>1.2113154318538116E-5</v>
      </c>
      <c r="AA48" s="38">
        <f t="shared" si="5"/>
        <v>1601.1370929358661</v>
      </c>
      <c r="AB48" s="38">
        <f t="shared" si="6"/>
        <v>1628.8966532375687</v>
      </c>
      <c r="AC48" s="38">
        <f t="shared" si="7"/>
        <v>1672.6818996184284</v>
      </c>
      <c r="AD48" s="38">
        <f t="shared" si="8"/>
        <v>1748.7629292867748</v>
      </c>
      <c r="AE48" s="38">
        <f t="shared" si="9"/>
        <v>1837.78806398712</v>
      </c>
      <c r="AF48" s="38">
        <f t="shared" si="10"/>
        <v>1931.8238598181106</v>
      </c>
      <c r="AG48" s="38">
        <f t="shared" si="11"/>
        <v>2020.9985264792701</v>
      </c>
      <c r="AH48" s="38">
        <f t="shared" si="12"/>
        <v>2076.525806068059</v>
      </c>
      <c r="AI48" s="39">
        <f t="shared" si="13"/>
        <v>2113.4848559646739</v>
      </c>
    </row>
    <row r="49" spans="2:35" x14ac:dyDescent="0.25">
      <c r="B49" s="6" t="s">
        <v>5</v>
      </c>
      <c r="C49" s="7">
        <v>-0.11859562247991562</v>
      </c>
      <c r="D49" s="51"/>
      <c r="E49" s="53">
        <v>75</v>
      </c>
      <c r="F49" s="54">
        <v>0.67448973655700684</v>
      </c>
      <c r="T49" s="30"/>
      <c r="U49" s="33">
        <f t="shared" si="14"/>
        <v>228</v>
      </c>
      <c r="V49" s="34" t="str">
        <f t="shared" si="0"/>
        <v>32week+4day</v>
      </c>
      <c r="W49" s="35">
        <f t="shared" si="1"/>
        <v>4.9836803788689785</v>
      </c>
      <c r="X49" s="68">
        <f t="shared" si="2"/>
        <v>1.6606809199346341E-5</v>
      </c>
      <c r="Y49" s="36">
        <f t="shared" si="3"/>
        <v>0.47086141457653968</v>
      </c>
      <c r="Z49" s="69">
        <f t="shared" si="4"/>
        <v>1.2113112741517337E-5</v>
      </c>
      <c r="AA49" s="38">
        <f t="shared" si="5"/>
        <v>1625.958142401859</v>
      </c>
      <c r="AB49" s="38">
        <f t="shared" si="6"/>
        <v>1654.1917971492073</v>
      </c>
      <c r="AC49" s="38">
        <f t="shared" si="7"/>
        <v>1698.7264867341091</v>
      </c>
      <c r="AD49" s="38">
        <f t="shared" si="8"/>
        <v>1776.1144299008095</v>
      </c>
      <c r="AE49" s="38">
        <f t="shared" si="9"/>
        <v>1866.6761124744105</v>
      </c>
      <c r="AF49" s="38">
        <f t="shared" si="10"/>
        <v>1962.3431063697437</v>
      </c>
      <c r="AG49" s="38">
        <f t="shared" si="11"/>
        <v>2053.0720706073271</v>
      </c>
      <c r="AH49" s="38">
        <f t="shared" si="12"/>
        <v>2109.5707004522033</v>
      </c>
      <c r="AI49" s="39">
        <f t="shared" si="13"/>
        <v>2147.1777407252089</v>
      </c>
    </row>
    <row r="50" spans="2:35" ht="15" customHeight="1" x14ac:dyDescent="0.25">
      <c r="B50" s="6" t="s">
        <v>6</v>
      </c>
      <c r="C50" s="23">
        <v>1.6714984667487442E-5</v>
      </c>
      <c r="D50" s="51"/>
      <c r="E50" s="53">
        <v>90</v>
      </c>
      <c r="F50" s="54">
        <v>1.2815515995025635</v>
      </c>
      <c r="T50" s="30"/>
      <c r="U50" s="33">
        <f t="shared" si="14"/>
        <v>229</v>
      </c>
      <c r="V50" s="34" t="str">
        <f t="shared" si="0"/>
        <v>32week+5day</v>
      </c>
      <c r="W50" s="35">
        <f t="shared" si="1"/>
        <v>4.9898223001176927</v>
      </c>
      <c r="X50" s="68">
        <f t="shared" si="2"/>
        <v>1.6606740568088522E-5</v>
      </c>
      <c r="Y50" s="36">
        <f t="shared" si="3"/>
        <v>0.47013301107136363</v>
      </c>
      <c r="Z50" s="69">
        <f t="shared" si="4"/>
        <v>1.2113071535562571E-5</v>
      </c>
      <c r="AA50" s="38">
        <f t="shared" si="5"/>
        <v>1650.9760169973317</v>
      </c>
      <c r="AB50" s="38">
        <f t="shared" si="6"/>
        <v>1679.6882654210729</v>
      </c>
      <c r="AC50" s="38">
        <f t="shared" si="7"/>
        <v>1724.9795410833844</v>
      </c>
      <c r="AD50" s="38">
        <f t="shared" si="8"/>
        <v>1803.6869407224854</v>
      </c>
      <c r="AE50" s="38">
        <f t="shared" si="9"/>
        <v>1895.8000537313901</v>
      </c>
      <c r="AF50" s="38">
        <f t="shared" si="10"/>
        <v>1993.1141979688389</v>
      </c>
      <c r="AG50" s="38">
        <f t="shared" si="11"/>
        <v>2085.4127996941302</v>
      </c>
      <c r="AH50" s="38">
        <f t="shared" si="12"/>
        <v>2142.8924328587718</v>
      </c>
      <c r="AI50" s="39">
        <f t="shared" si="13"/>
        <v>2181.1539306878312</v>
      </c>
    </row>
    <row r="51" spans="2:35" ht="15" customHeight="1" x14ac:dyDescent="0.25">
      <c r="B51" s="6" t="s">
        <v>7</v>
      </c>
      <c r="C51" s="23">
        <v>7.7435792153468519E-12</v>
      </c>
      <c r="D51" s="51"/>
      <c r="E51" s="53">
        <v>95</v>
      </c>
      <c r="F51" s="54">
        <v>1.6448535919189453</v>
      </c>
      <c r="T51" s="30"/>
      <c r="U51" s="33">
        <f t="shared" si="14"/>
        <v>230</v>
      </c>
      <c r="V51" s="34" t="str">
        <f t="shared" si="0"/>
        <v>32week+6day</v>
      </c>
      <c r="W51" s="35">
        <f t="shared" si="1"/>
        <v>4.9959091203060799</v>
      </c>
      <c r="X51" s="68">
        <f t="shared" si="2"/>
        <v>1.6606672552542775E-5</v>
      </c>
      <c r="Y51" s="36">
        <f t="shared" si="3"/>
        <v>0.46941114229756153</v>
      </c>
      <c r="Z51" s="69">
        <f t="shared" si="4"/>
        <v>1.2113030699463934E-5</v>
      </c>
      <c r="AA51" s="38">
        <f t="shared" si="5"/>
        <v>1676.187819910147</v>
      </c>
      <c r="AB51" s="38">
        <f t="shared" si="6"/>
        <v>1705.3831129933556</v>
      </c>
      <c r="AC51" s="38">
        <f t="shared" si="7"/>
        <v>1751.4380417243092</v>
      </c>
      <c r="AD51" s="38">
        <f t="shared" si="8"/>
        <v>1831.4773095953217</v>
      </c>
      <c r="AE51" s="38">
        <f t="shared" si="9"/>
        <v>1925.1565830903044</v>
      </c>
      <c r="AF51" s="38">
        <f t="shared" si="10"/>
        <v>2024.1336700538488</v>
      </c>
      <c r="AG51" s="38">
        <f t="shared" si="11"/>
        <v>2118.0170986869812</v>
      </c>
      <c r="AH51" s="38">
        <f t="shared" si="12"/>
        <v>2176.4872950846652</v>
      </c>
      <c r="AI51" s="39">
        <f t="shared" si="13"/>
        <v>2215.4096558848746</v>
      </c>
    </row>
    <row r="52" spans="2:35" x14ac:dyDescent="0.25">
      <c r="B52" s="6" t="s">
        <v>8</v>
      </c>
      <c r="C52" s="23">
        <v>-1.1210487649293555E-8</v>
      </c>
      <c r="D52" s="51"/>
      <c r="E52" s="53">
        <v>97</v>
      </c>
      <c r="F52" s="54">
        <v>1.880793571472168</v>
      </c>
      <c r="T52" s="30"/>
      <c r="U52" s="33">
        <f t="shared" si="14"/>
        <v>231</v>
      </c>
      <c r="V52" s="34" t="str">
        <f t="shared" si="0"/>
        <v>33week+0day</v>
      </c>
      <c r="W52" s="35">
        <f t="shared" si="1"/>
        <v>5.0019410170715979</v>
      </c>
      <c r="X52" s="68">
        <f t="shared" si="2"/>
        <v>1.6606605150724144E-5</v>
      </c>
      <c r="Y52" s="36">
        <f t="shared" si="3"/>
        <v>0.46869578718815125</v>
      </c>
      <c r="Z52" s="69">
        <f t="shared" si="4"/>
        <v>1.2112990232024661E-5</v>
      </c>
      <c r="AA52" s="38">
        <f t="shared" si="5"/>
        <v>1701.5905347226376</v>
      </c>
      <c r="AB52" s="38">
        <f t="shared" si="6"/>
        <v>1731.2732725193107</v>
      </c>
      <c r="AC52" s="38">
        <f t="shared" si="7"/>
        <v>1778.098841173341</v>
      </c>
      <c r="AD52" s="38">
        <f t="shared" si="8"/>
        <v>1859.4822503565308</v>
      </c>
      <c r="AE52" s="38">
        <f t="shared" si="9"/>
        <v>1954.7422530303777</v>
      </c>
      <c r="AF52" s="38">
        <f t="shared" si="10"/>
        <v>2055.3979057394768</v>
      </c>
      <c r="AG52" s="38">
        <f t="shared" si="11"/>
        <v>2150.8811911132516</v>
      </c>
      <c r="AH52" s="38">
        <f t="shared" si="12"/>
        <v>2210.3514117881314</v>
      </c>
      <c r="AI52" s="39">
        <f t="shared" si="13"/>
        <v>2249.9409753809227</v>
      </c>
    </row>
    <row r="53" spans="2:35" ht="15.75" thickBot="1" x14ac:dyDescent="0.3">
      <c r="B53" s="8" t="str">
        <f>"var(e)"</f>
        <v>var(e)</v>
      </c>
      <c r="C53" s="77">
        <v>7.1276663220487535E-6</v>
      </c>
      <c r="D53" s="59"/>
      <c r="E53" s="59"/>
      <c r="F53" s="60"/>
      <c r="T53" s="30"/>
      <c r="U53" s="33">
        <f t="shared" si="14"/>
        <v>232</v>
      </c>
      <c r="V53" s="34" t="str">
        <f t="shared" si="0"/>
        <v>33week+1day</v>
      </c>
      <c r="W53" s="35">
        <f t="shared" si="1"/>
        <v>5.0079181661312777</v>
      </c>
      <c r="X53" s="68">
        <f t="shared" si="2"/>
        <v>1.6606538360669117E-5</v>
      </c>
      <c r="Y53" s="36">
        <f t="shared" si="3"/>
        <v>0.46798692490390381</v>
      </c>
      <c r="Z53" s="69">
        <f t="shared" si="4"/>
        <v>1.2112950132060977E-5</v>
      </c>
      <c r="AA53" s="38">
        <f t="shared" si="5"/>
        <v>1727.1810249382245</v>
      </c>
      <c r="AB53" s="38">
        <f t="shared" si="6"/>
        <v>1757.3555538711132</v>
      </c>
      <c r="AC53" s="38">
        <f t="shared" si="7"/>
        <v>1804.9586648777681</v>
      </c>
      <c r="AD53" s="38">
        <f t="shared" si="8"/>
        <v>1887.6983422494006</v>
      </c>
      <c r="AE53" s="38">
        <f t="shared" si="9"/>
        <v>1984.5534725168407</v>
      </c>
      <c r="AF53" s="38">
        <f t="shared" si="10"/>
        <v>2086.9031350746554</v>
      </c>
      <c r="AG53" s="38">
        <f t="shared" si="11"/>
        <v>2184.0011382582293</v>
      </c>
      <c r="AH53" s="38">
        <f t="shared" si="12"/>
        <v>2244.4807396151455</v>
      </c>
      <c r="AI53" s="39">
        <f t="shared" si="13"/>
        <v>2284.7437763642438</v>
      </c>
    </row>
    <row r="54" spans="2:35" x14ac:dyDescent="0.25">
      <c r="T54" s="30"/>
      <c r="U54" s="33">
        <f t="shared" si="14"/>
        <v>233</v>
      </c>
      <c r="V54" s="34" t="str">
        <f t="shared" si="0"/>
        <v>33week+2day</v>
      </c>
      <c r="W54" s="35">
        <f t="shared" si="1"/>
        <v>5.0138407413106751</v>
      </c>
      <c r="X54" s="68">
        <f t="shared" si="2"/>
        <v>1.6606472180435342E-5</v>
      </c>
      <c r="Y54" s="36">
        <f t="shared" si="3"/>
        <v>0.46728453482991111</v>
      </c>
      <c r="Z54" s="69">
        <f t="shared" si="4"/>
        <v>1.2112910398401806E-5</v>
      </c>
      <c r="AA54" s="38">
        <f t="shared" si="5"/>
        <v>1752.9560335792369</v>
      </c>
      <c r="AB54" s="38">
        <f t="shared" si="6"/>
        <v>1783.6266437184738</v>
      </c>
      <c r="AC54" s="38">
        <f t="shared" si="7"/>
        <v>1832.0141107633542</v>
      </c>
      <c r="AD54" s="38">
        <f t="shared" si="8"/>
        <v>1916.1220294152156</v>
      </c>
      <c r="AE54" s="38">
        <f t="shared" si="9"/>
        <v>2014.5865064245706</v>
      </c>
      <c r="AF54" s="38">
        <f t="shared" si="10"/>
        <v>2118.6454343906012</v>
      </c>
      <c r="AG54" s="38">
        <f t="shared" si="11"/>
        <v>2217.3728384382553</v>
      </c>
      <c r="AH54" s="38">
        <f t="shared" si="12"/>
        <v>2278.871066424319</v>
      </c>
      <c r="AI54" s="39">
        <f t="shared" si="13"/>
        <v>2319.8137733389826</v>
      </c>
    </row>
    <row r="55" spans="2:35" x14ac:dyDescent="0.25">
      <c r="T55" s="30"/>
      <c r="U55" s="33">
        <f t="shared" si="14"/>
        <v>234</v>
      </c>
      <c r="V55" s="34" t="str">
        <f t="shared" si="0"/>
        <v>33week+3day</v>
      </c>
      <c r="W55" s="35">
        <f t="shared" si="1"/>
        <v>5.0197089145722478</v>
      </c>
      <c r="X55" s="68">
        <f t="shared" si="2"/>
        <v>1.6606406608101257E-5</v>
      </c>
      <c r="Y55" s="36">
        <f t="shared" si="3"/>
        <v>0.46658859657221935</v>
      </c>
      <c r="Z55" s="69">
        <f t="shared" si="4"/>
        <v>1.2112871029888697E-5</v>
      </c>
      <c r="AA55" s="38">
        <f t="shared" si="5"/>
        <v>1778.9121828575765</v>
      </c>
      <c r="AB55" s="38">
        <f t="shared" si="6"/>
        <v>1810.0831051816983</v>
      </c>
      <c r="AC55" s="38">
        <f t="shared" si="7"/>
        <v>1859.2616488589697</v>
      </c>
      <c r="AD55" s="38">
        <f t="shared" si="8"/>
        <v>1944.7496204665986</v>
      </c>
      <c r="AE55" s="38">
        <f t="shared" si="9"/>
        <v>2044.8374750484479</v>
      </c>
      <c r="AF55" s="38">
        <f t="shared" si="10"/>
        <v>2150.6207257411847</v>
      </c>
      <c r="AG55" s="38">
        <f t="shared" si="11"/>
        <v>2250.9920263715494</v>
      </c>
      <c r="AH55" s="38">
        <f t="shared" si="12"/>
        <v>2313.5180106128796</v>
      </c>
      <c r="AI55" s="39">
        <f t="shared" si="13"/>
        <v>2355.1465074206271</v>
      </c>
    </row>
    <row r="56" spans="2:35" x14ac:dyDescent="0.25">
      <c r="T56" s="30"/>
      <c r="U56" s="33">
        <f t="shared" si="14"/>
        <v>235</v>
      </c>
      <c r="V56" s="34" t="str">
        <f t="shared" si="0"/>
        <v>33week+4day</v>
      </c>
      <c r="W56" s="35">
        <f t="shared" si="1"/>
        <v>5.0255228560431906</v>
      </c>
      <c r="X56" s="68">
        <f t="shared" si="2"/>
        <v>1.6606341641765821E-5</v>
      </c>
      <c r="Y56" s="36">
        <f t="shared" si="3"/>
        <v>0.46589908995452861</v>
      </c>
      <c r="Z56" s="69">
        <f t="shared" si="4"/>
        <v>1.2112832025375543E-5</v>
      </c>
      <c r="AA56" s="38">
        <f t="shared" si="5"/>
        <v>1805.0459739197051</v>
      </c>
      <c r="AB56" s="38">
        <f t="shared" si="6"/>
        <v>1836.7213775607254</v>
      </c>
      <c r="AC56" s="38">
        <f t="shared" si="7"/>
        <v>1886.6976209998245</v>
      </c>
      <c r="AD56" s="38">
        <f t="shared" si="8"/>
        <v>1973.5772881440425</v>
      </c>
      <c r="AE56" s="38">
        <f t="shared" si="9"/>
        <v>2075.3023537022978</v>
      </c>
      <c r="AF56" s="38">
        <f t="shared" si="10"/>
        <v>2182.8247764376915</v>
      </c>
      <c r="AG56" s="38">
        <f t="shared" si="11"/>
        <v>2284.8542726489613</v>
      </c>
      <c r="AH56" s="38">
        <f t="shared" si="12"/>
        <v>2348.4170205460709</v>
      </c>
      <c r="AI56" s="39">
        <f t="shared" si="13"/>
        <v>2390.7373457372532</v>
      </c>
    </row>
    <row r="57" spans="2:35" x14ac:dyDescent="0.25">
      <c r="T57" s="30"/>
      <c r="U57" s="33">
        <f t="shared" si="14"/>
        <v>236</v>
      </c>
      <c r="V57" s="34" t="str">
        <f t="shared" si="0"/>
        <v>33week+5day</v>
      </c>
      <c r="W57" s="35">
        <f t="shared" si="1"/>
        <v>5.0312827340427484</v>
      </c>
      <c r="X57" s="68">
        <f t="shared" si="2"/>
        <v>1.6606277279548206E-5</v>
      </c>
      <c r="Y57" s="36">
        <f t="shared" si="3"/>
        <v>0.4652159950149537</v>
      </c>
      <c r="Z57" s="69">
        <f t="shared" si="4"/>
        <v>1.2112793383728422E-5</v>
      </c>
      <c r="AA57" s="38">
        <f t="shared" si="5"/>
        <v>1831.3537866676579</v>
      </c>
      <c r="AB57" s="38">
        <f t="shared" si="6"/>
        <v>1863.5377761418681</v>
      </c>
      <c r="AC57" s="38">
        <f t="shared" si="7"/>
        <v>1914.3182406110984</v>
      </c>
      <c r="AD57" s="38">
        <f t="shared" si="8"/>
        <v>2002.6010690575538</v>
      </c>
      <c r="AE57" s="38">
        <f t="shared" si="9"/>
        <v>2105.9769724085295</v>
      </c>
      <c r="AF57" s="38">
        <f t="shared" si="10"/>
        <v>2215.2531986802232</v>
      </c>
      <c r="AG57" s="38">
        <f t="shared" si="11"/>
        <v>2318.9549833071046</v>
      </c>
      <c r="AH57" s="38">
        <f t="shared" si="12"/>
        <v>2383.5633740925141</v>
      </c>
      <c r="AI57" s="39">
        <f t="shared" si="13"/>
        <v>2426.5814809391154</v>
      </c>
    </row>
    <row r="58" spans="2:35" x14ac:dyDescent="0.25">
      <c r="T58" s="30"/>
      <c r="U58" s="33">
        <f t="shared" si="14"/>
        <v>237</v>
      </c>
      <c r="V58" s="34" t="str">
        <f t="shared" si="0"/>
        <v>33week+6day</v>
      </c>
      <c r="W58" s="35">
        <f t="shared" si="1"/>
        <v>5.0369887151089934</v>
      </c>
      <c r="X58" s="68">
        <f t="shared" si="2"/>
        <v>1.6606213519587468E-5</v>
      </c>
      <c r="Y58" s="36">
        <f t="shared" si="3"/>
        <v>0.46453929200284788</v>
      </c>
      <c r="Z58" s="69">
        <f t="shared" si="4"/>
        <v>1.2112755103825447E-5</v>
      </c>
      <c r="AA58" s="38">
        <f t="shared" si="5"/>
        <v>1857.8318796574067</v>
      </c>
      <c r="AB58" s="38">
        <f t="shared" si="6"/>
        <v>1890.528492083688</v>
      </c>
      <c r="AC58" s="38">
        <f t="shared" si="7"/>
        <v>1942.1195925734391</v>
      </c>
      <c r="AD58" s="38">
        <f t="shared" si="8"/>
        <v>2031.8168635150016</v>
      </c>
      <c r="AE58" s="38">
        <f t="shared" si="9"/>
        <v>2136.8570156802248</v>
      </c>
      <c r="AF58" s="38">
        <f t="shared" si="10"/>
        <v>2247.9014492877081</v>
      </c>
      <c r="AG58" s="38">
        <f t="shared" si="11"/>
        <v>2353.2893995059471</v>
      </c>
      <c r="AH58" s="38">
        <f t="shared" si="12"/>
        <v>2418.9521782677148</v>
      </c>
      <c r="AI58" s="39">
        <f t="shared" si="13"/>
        <v>2462.6739308188876</v>
      </c>
    </row>
    <row r="59" spans="2:35" x14ac:dyDescent="0.25">
      <c r="T59" s="30"/>
      <c r="U59" s="33">
        <f t="shared" si="14"/>
        <v>238</v>
      </c>
      <c r="V59" s="34" t="str">
        <f t="shared" si="0"/>
        <v>34week+0day</v>
      </c>
      <c r="W59" s="35">
        <f t="shared" si="1"/>
        <v>5.0426409640251046</v>
      </c>
      <c r="X59" s="68">
        <f t="shared" si="2"/>
        <v>1.6606150360042285E-5</v>
      </c>
      <c r="Y59" s="36">
        <f t="shared" si="3"/>
        <v>0.46386896137568695</v>
      </c>
      <c r="Z59" s="69">
        <f t="shared" si="4"/>
        <v>1.2112717184556553E-5</v>
      </c>
      <c r="AA59" s="38">
        <f t="shared" si="5"/>
        <v>1884.4763900761036</v>
      </c>
      <c r="AB59" s="38">
        <f t="shared" si="6"/>
        <v>1917.6895923834732</v>
      </c>
      <c r="AC59" s="38">
        <f t="shared" si="7"/>
        <v>1970.0976331719346</v>
      </c>
      <c r="AD59" s="38">
        <f t="shared" si="8"/>
        <v>2061.220435438931</v>
      </c>
      <c r="AE59" s="38">
        <f t="shared" si="9"/>
        <v>2167.9380223975477</v>
      </c>
      <c r="AF59" s="38">
        <f t="shared" si="10"/>
        <v>2280.764829528483</v>
      </c>
      <c r="AG59" s="38">
        <f t="shared" si="11"/>
        <v>2387.8525973130691</v>
      </c>
      <c r="AH59" s="38">
        <f t="shared" si="12"/>
        <v>2454.5783689880554</v>
      </c>
      <c r="AI59" s="39">
        <f t="shared" si="13"/>
        <v>2499.0095380448702</v>
      </c>
    </row>
    <row r="60" spans="2:35" x14ac:dyDescent="0.25">
      <c r="T60" s="30"/>
      <c r="U60" s="33">
        <f t="shared" si="14"/>
        <v>239</v>
      </c>
      <c r="V60" s="34" t="str">
        <f t="shared" si="0"/>
        <v>34week+1day</v>
      </c>
      <c r="W60" s="35">
        <f t="shared" si="1"/>
        <v>5.0482396438451484</v>
      </c>
      <c r="X60" s="68">
        <f t="shared" si="2"/>
        <v>1.660608779909065E-5</v>
      </c>
      <c r="Y60" s="36">
        <f t="shared" si="3"/>
        <v>0.46320498379601149</v>
      </c>
      <c r="Z60" s="69">
        <f t="shared" si="4"/>
        <v>1.2112679624823346E-5</v>
      </c>
      <c r="AA60" s="38">
        <f t="shared" si="5"/>
        <v>1911.2833337995764</v>
      </c>
      <c r="AB60" s="38">
        <f t="shared" si="6"/>
        <v>1945.017019925863</v>
      </c>
      <c r="AC60" s="38">
        <f t="shared" si="7"/>
        <v>1998.2481901300957</v>
      </c>
      <c r="AD60" s="38">
        <f t="shared" si="8"/>
        <v>2090.8074123734468</v>
      </c>
      <c r="AE60" s="38">
        <f t="shared" si="9"/>
        <v>2199.2153857802891</v>
      </c>
      <c r="AF60" s="38">
        <f t="shared" si="10"/>
        <v>2313.8384850535217</v>
      </c>
      <c r="AG60" s="38">
        <f t="shared" si="11"/>
        <v>2422.639487596708</v>
      </c>
      <c r="AH60" s="38">
        <f t="shared" si="12"/>
        <v>2490.4367109374502</v>
      </c>
      <c r="AI60" s="39">
        <f t="shared" si="13"/>
        <v>2535.5829700095414</v>
      </c>
    </row>
    <row r="61" spans="2:35" x14ac:dyDescent="0.25">
      <c r="T61" s="30"/>
      <c r="U61" s="33">
        <f t="shared" si="14"/>
        <v>240</v>
      </c>
      <c r="V61" s="34" t="str">
        <f t="shared" si="0"/>
        <v>34week+2day</v>
      </c>
      <c r="W61" s="35">
        <f t="shared" si="1"/>
        <v>5.0537849159193735</v>
      </c>
      <c r="X61" s="68">
        <f t="shared" si="2"/>
        <v>1.66060258349296E-5</v>
      </c>
      <c r="Y61" s="36">
        <f t="shared" si="3"/>
        <v>0.4625473401284268</v>
      </c>
      <c r="Z61" s="69">
        <f t="shared" si="4"/>
        <v>1.2112642423538911E-5</v>
      </c>
      <c r="AA61" s="38">
        <f t="shared" si="5"/>
        <v>1938.2486055314071</v>
      </c>
      <c r="AB61" s="38">
        <f t="shared" si="6"/>
        <v>1972.5065936148783</v>
      </c>
      <c r="AC61" s="38">
        <f t="shared" si="7"/>
        <v>2026.5669627302457</v>
      </c>
      <c r="AD61" s="38">
        <f t="shared" si="8"/>
        <v>2120.5732855827277</v>
      </c>
      <c r="AE61" s="38">
        <f t="shared" si="9"/>
        <v>2230.6843534582113</v>
      </c>
      <c r="AF61" s="38">
        <f t="shared" si="10"/>
        <v>2347.1174059340478</v>
      </c>
      <c r="AG61" s="38">
        <f t="shared" si="11"/>
        <v>2457.6448160295986</v>
      </c>
      <c r="AH61" s="38">
        <f t="shared" si="12"/>
        <v>2526.5217975488017</v>
      </c>
      <c r="AI61" s="39">
        <f t="shared" si="13"/>
        <v>2572.3887187955424</v>
      </c>
    </row>
    <row r="62" spans="2:35" x14ac:dyDescent="0.25">
      <c r="T62" s="30"/>
      <c r="U62" s="33">
        <f t="shared" si="14"/>
        <v>241</v>
      </c>
      <c r="V62" s="34" t="str">
        <f t="shared" si="0"/>
        <v>34week+3day</v>
      </c>
      <c r="W62" s="35">
        <f t="shared" si="1"/>
        <v>5.0592769399190338</v>
      </c>
      <c r="X62" s="68">
        <f t="shared" si="2"/>
        <v>1.6605964465774932E-5</v>
      </c>
      <c r="Y62" s="36">
        <f t="shared" si="3"/>
        <v>0.46189601143665937</v>
      </c>
      <c r="Z62" s="69">
        <f t="shared" si="4"/>
        <v>1.211260557962766E-5</v>
      </c>
      <c r="AA62" s="38">
        <f t="shared" si="5"/>
        <v>1965.3679790248602</v>
      </c>
      <c r="AB62" s="38">
        <f t="shared" si="6"/>
        <v>2000.1540085907259</v>
      </c>
      <c r="AC62" s="38">
        <f t="shared" si="7"/>
        <v>2055.0495220216985</v>
      </c>
      <c r="AD62" s="38">
        <f t="shared" si="8"/>
        <v>2150.5134102426605</v>
      </c>
      <c r="AE62" s="38">
        <f t="shared" si="9"/>
        <v>2262.3400276408188</v>
      </c>
      <c r="AF62" s="38">
        <f t="shared" si="10"/>
        <v>2380.5964268053481</v>
      </c>
      <c r="AG62" s="38">
        <f t="shared" si="11"/>
        <v>2492.8631632054867</v>
      </c>
      <c r="AH62" s="38">
        <f t="shared" si="12"/>
        <v>2562.8280511022376</v>
      </c>
      <c r="AI62" s="39">
        <f t="shared" si="13"/>
        <v>2609.4211012611863</v>
      </c>
    </row>
    <row r="63" spans="2:35" x14ac:dyDescent="0.25">
      <c r="T63" s="30"/>
      <c r="U63" s="33">
        <f t="shared" si="14"/>
        <v>242</v>
      </c>
      <c r="V63" s="34" t="str">
        <f t="shared" si="0"/>
        <v>34week+4day</v>
      </c>
      <c r="W63" s="35">
        <f t="shared" si="1"/>
        <v>5.0647158738607452</v>
      </c>
      <c r="X63" s="68">
        <f t="shared" si="2"/>
        <v>1.660590368986093E-5</v>
      </c>
      <c r="Y63" s="36">
        <f t="shared" si="3"/>
        <v>0.46125097898066791</v>
      </c>
      <c r="Z63" s="69">
        <f t="shared" si="4"/>
        <v>1.2112569092025176E-5</v>
      </c>
      <c r="AA63" s="38">
        <f t="shared" si="5"/>
        <v>1992.6371073888793</v>
      </c>
      <c r="AB63" s="38">
        <f t="shared" si="6"/>
        <v>2027.9548365326386</v>
      </c>
      <c r="AC63" s="38">
        <f t="shared" si="7"/>
        <v>2083.6913111180693</v>
      </c>
      <c r="AD63" s="38">
        <f t="shared" si="8"/>
        <v>2180.6230057270423</v>
      </c>
      <c r="AE63" s="38">
        <f t="shared" si="9"/>
        <v>2294.1773653881619</v>
      </c>
      <c r="AF63" s="38">
        <f t="shared" si="10"/>
        <v>2414.2702271185526</v>
      </c>
      <c r="AG63" s="38">
        <f t="shared" si="11"/>
        <v>2528.2889448702799</v>
      </c>
      <c r="AH63" s="38">
        <f t="shared" si="12"/>
        <v>2599.34972294216</v>
      </c>
      <c r="AI63" s="39">
        <f t="shared" si="13"/>
        <v>2646.6742592476207</v>
      </c>
    </row>
    <row r="64" spans="2:35" x14ac:dyDescent="0.25">
      <c r="T64" s="30"/>
      <c r="U64" s="33">
        <f t="shared" si="14"/>
        <v>243</v>
      </c>
      <c r="V64" s="34" t="str">
        <f t="shared" si="0"/>
        <v>34week+5day</v>
      </c>
      <c r="W64" s="35">
        <f t="shared" si="1"/>
        <v>5.0701018741303958</v>
      </c>
      <c r="X64" s="68">
        <f t="shared" si="2"/>
        <v>1.6605843505440101E-5</v>
      </c>
      <c r="Y64" s="36">
        <f t="shared" si="3"/>
        <v>0.46061222421380832</v>
      </c>
      <c r="Z64" s="69">
        <f t="shared" si="4"/>
        <v>1.2112532959678028E-5</v>
      </c>
      <c r="AA64" s="38">
        <f t="shared" si="5"/>
        <v>2020.0515234793113</v>
      </c>
      <c r="AB64" s="38">
        <f t="shared" si="6"/>
        <v>2055.9045260489015</v>
      </c>
      <c r="AC64" s="38">
        <f t="shared" si="7"/>
        <v>2112.4876455849403</v>
      </c>
      <c r="AD64" s="38">
        <f t="shared" si="8"/>
        <v>2210.89715598968</v>
      </c>
      <c r="AE64" s="38">
        <f t="shared" si="9"/>
        <v>2326.1911789841329</v>
      </c>
      <c r="AF64" s="38">
        <f t="shared" si="10"/>
        <v>2448.1333315019674</v>
      </c>
      <c r="AG64" s="38">
        <f t="shared" si="11"/>
        <v>2563.9164122695524</v>
      </c>
      <c r="AH64" s="38">
        <f t="shared" si="12"/>
        <v>2636.0808938149185</v>
      </c>
      <c r="AI64" s="39">
        <f t="shared" si="13"/>
        <v>2684.1421599094238</v>
      </c>
    </row>
    <row r="65" spans="20:35" x14ac:dyDescent="0.25">
      <c r="T65" s="30"/>
      <c r="U65" s="33">
        <f t="shared" si="14"/>
        <v>244</v>
      </c>
      <c r="V65" s="34" t="str">
        <f t="shared" si="0"/>
        <v>34week+6day</v>
      </c>
      <c r="W65" s="35">
        <f t="shared" si="1"/>
        <v>5.0754350955066023</v>
      </c>
      <c r="X65" s="68">
        <f t="shared" si="2"/>
        <v>1.6605783910782917E-5</v>
      </c>
      <c r="Y65" s="36">
        <f t="shared" si="3"/>
        <v>0.45997972878005094</v>
      </c>
      <c r="Z65" s="69">
        <f t="shared" si="4"/>
        <v>1.2112497181543631E-5</v>
      </c>
      <c r="AA65" s="38">
        <f t="shared" si="5"/>
        <v>2047.6066403764321</v>
      </c>
      <c r="AB65" s="38">
        <f t="shared" si="6"/>
        <v>2083.998403155229</v>
      </c>
      <c r="AC65" s="38">
        <f t="shared" si="7"/>
        <v>2141.4337139190916</v>
      </c>
      <c r="AD65" s="38">
        <f t="shared" si="8"/>
        <v>2241.3308100437293</v>
      </c>
      <c r="AE65" s="38">
        <f t="shared" si="9"/>
        <v>2358.3761364136963</v>
      </c>
      <c r="AF65" s="38">
        <f t="shared" si="10"/>
        <v>2482.1801102335148</v>
      </c>
      <c r="AG65" s="38">
        <f t="shared" si="11"/>
        <v>2599.7396526140965</v>
      </c>
      <c r="AH65" s="38">
        <f t="shared" si="12"/>
        <v>2673.0154743289345</v>
      </c>
      <c r="AI65" s="39">
        <f t="shared" si="13"/>
        <v>2721.8185961706372</v>
      </c>
    </row>
    <row r="66" spans="20:35" x14ac:dyDescent="0.25">
      <c r="T66" s="30"/>
      <c r="U66" s="33">
        <f t="shared" si="14"/>
        <v>245</v>
      </c>
      <c r="V66" s="34" t="str">
        <f t="shared" si="0"/>
        <v>35week+0day</v>
      </c>
      <c r="W66" s="35">
        <f t="shared" si="1"/>
        <v>5.0807156911837508</v>
      </c>
      <c r="X66" s="68">
        <f t="shared" si="2"/>
        <v>1.6605724904177542E-5</v>
      </c>
      <c r="Y66" s="36">
        <f t="shared" si="3"/>
        <v>0.45935347451124903</v>
      </c>
      <c r="Z66" s="69">
        <f t="shared" si="4"/>
        <v>1.2112461756590089E-5</v>
      </c>
      <c r="AA66" s="38">
        <f t="shared" si="5"/>
        <v>2075.2977519498272</v>
      </c>
      <c r="AB66" s="38">
        <f t="shared" si="6"/>
        <v>2112.2316718425523</v>
      </c>
      <c r="AC66" s="38">
        <f t="shared" si="7"/>
        <v>2170.5245781203953</v>
      </c>
      <c r="AD66" s="38">
        <f t="shared" si="8"/>
        <v>2271.9187825394188</v>
      </c>
      <c r="AE66" s="38">
        <f t="shared" si="9"/>
        <v>2390.7267619453719</v>
      </c>
      <c r="AF66" s="38">
        <f t="shared" si="10"/>
        <v>2516.404779825853</v>
      </c>
      <c r="AG66" s="38">
        <f t="shared" si="11"/>
        <v>2635.75258966519</v>
      </c>
      <c r="AH66" s="38">
        <f t="shared" si="12"/>
        <v>2710.1472055389318</v>
      </c>
      <c r="AI66" s="39">
        <f t="shared" si="13"/>
        <v>2759.6971873078619</v>
      </c>
    </row>
    <row r="67" spans="20:35" x14ac:dyDescent="0.25">
      <c r="T67" s="30"/>
      <c r="U67" s="33">
        <f t="shared" si="14"/>
        <v>246</v>
      </c>
      <c r="V67" s="34" t="str">
        <f t="shared" si="0"/>
        <v>35week+1day</v>
      </c>
      <c r="W67" s="35">
        <f t="shared" si="1"/>
        <v>5.0859438127945982</v>
      </c>
      <c r="X67" s="68">
        <f t="shared" si="2"/>
        <v>1.6605666483929601E-5</v>
      </c>
      <c r="Y67" s="36">
        <f t="shared" si="3"/>
        <v>0.45873344342445749</v>
      </c>
      <c r="Z67" s="69">
        <f t="shared" si="4"/>
        <v>1.2112426683796033E-5</v>
      </c>
      <c r="AA67" s="38">
        <f t="shared" si="5"/>
        <v>2103.1200335115491</v>
      </c>
      <c r="AB67" s="38">
        <f t="shared" si="6"/>
        <v>2140.5994147351612</v>
      </c>
      <c r="AC67" s="38">
        <f t="shared" si="7"/>
        <v>2199.7551743574259</v>
      </c>
      <c r="AD67" s="38">
        <f t="shared" si="8"/>
        <v>2302.6557544413713</v>
      </c>
      <c r="AE67" s="38">
        <f t="shared" si="9"/>
        <v>2423.23743682024</v>
      </c>
      <c r="AF67" s="38">
        <f t="shared" si="10"/>
        <v>2550.8014037253656</v>
      </c>
      <c r="AG67" s="38">
        <f t="shared" si="11"/>
        <v>2671.9489844409754</v>
      </c>
      <c r="AH67" s="38">
        <f t="shared" si="12"/>
        <v>2747.469659655892</v>
      </c>
      <c r="AI67" s="39">
        <f t="shared" si="13"/>
        <v>2797.7713796621019</v>
      </c>
    </row>
    <row r="68" spans="20:35" x14ac:dyDescent="0.25">
      <c r="T68" s="30"/>
      <c r="U68" s="33">
        <f t="shared" si="14"/>
        <v>247</v>
      </c>
      <c r="V68" s="34" t="str">
        <f t="shared" si="0"/>
        <v>35week+2day</v>
      </c>
      <c r="W68" s="35">
        <f t="shared" si="1"/>
        <v>5.0911196104324725</v>
      </c>
      <c r="X68" s="68">
        <f t="shared" si="2"/>
        <v>1.6605608648361913E-5</v>
      </c>
      <c r="Y68" s="36">
        <f t="shared" si="3"/>
        <v>0.45811961771930054</v>
      </c>
      <c r="Z68" s="69">
        <f t="shared" si="4"/>
        <v>1.2112391962150488E-5</v>
      </c>
      <c r="AA68" s="38">
        <f t="shared" si="5"/>
        <v>2131.0685425584152</v>
      </c>
      <c r="AB68" s="38">
        <f t="shared" si="6"/>
        <v>2169.0965938401418</v>
      </c>
      <c r="AC68" s="38">
        <f t="shared" si="7"/>
        <v>2229.1203137277248</v>
      </c>
      <c r="AD68" s="38">
        <f t="shared" si="8"/>
        <v>2333.5362738065019</v>
      </c>
      <c r="AE68" s="38">
        <f t="shared" si="9"/>
        <v>2455.9024000486102</v>
      </c>
      <c r="AF68" s="38">
        <f t="shared" si="10"/>
        <v>2585.3638931265182</v>
      </c>
      <c r="AG68" s="38">
        <f t="shared" si="11"/>
        <v>2708.3224360454874</v>
      </c>
      <c r="AH68" s="38">
        <f t="shared" si="12"/>
        <v>2784.9762408842016</v>
      </c>
      <c r="AI68" s="39">
        <f t="shared" si="13"/>
        <v>2836.0344474809417</v>
      </c>
    </row>
    <row r="69" spans="20:35" x14ac:dyDescent="0.25">
      <c r="T69" s="30"/>
      <c r="U69" s="33">
        <f t="shared" si="14"/>
        <v>248</v>
      </c>
      <c r="V69" s="34" t="str">
        <f t="shared" si="0"/>
        <v>35week+3day</v>
      </c>
      <c r="W69" s="35">
        <f t="shared" si="1"/>
        <v>5.0962432326730651</v>
      </c>
      <c r="X69" s="68">
        <f t="shared" si="2"/>
        <v>1.6605551395814263E-5</v>
      </c>
      <c r="Y69" s="36">
        <f t="shared" si="3"/>
        <v>0.45751197977538732</v>
      </c>
      <c r="Z69" s="69">
        <f t="shared" si="4"/>
        <v>1.2112357590652698E-5</v>
      </c>
      <c r="AA69" s="38">
        <f t="shared" si="5"/>
        <v>2159.1382196043196</v>
      </c>
      <c r="AB69" s="38">
        <f t="shared" si="6"/>
        <v>2197.7180513889534</v>
      </c>
      <c r="AC69" s="38">
        <f t="shared" si="7"/>
        <v>2258.6146831136216</v>
      </c>
      <c r="AD69" s="38">
        <f t="shared" si="8"/>
        <v>2364.5547566635209</v>
      </c>
      <c r="AE69" s="38">
        <f t="shared" si="9"/>
        <v>2488.7157493154532</v>
      </c>
      <c r="AF69" s="38">
        <f t="shared" si="10"/>
        <v>2620.0860079026306</v>
      </c>
      <c r="AG69" s="38">
        <f t="shared" si="11"/>
        <v>2744.866382621542</v>
      </c>
      <c r="AH69" s="38">
        <f t="shared" si="12"/>
        <v>2822.6601863873716</v>
      </c>
      <c r="AI69" s="39">
        <f t="shared" si="13"/>
        <v>2874.4794938923837</v>
      </c>
    </row>
    <row r="70" spans="20:35" x14ac:dyDescent="0.25">
      <c r="T70" s="30"/>
      <c r="U70" s="33">
        <f t="shared" si="14"/>
        <v>249</v>
      </c>
      <c r="V70" s="34" t="str">
        <f t="shared" si="0"/>
        <v>35week+4day</v>
      </c>
      <c r="W70" s="35">
        <f t="shared" si="1"/>
        <v>5.101314826595825</v>
      </c>
      <c r="X70" s="68">
        <f t="shared" si="2"/>
        <v>1.6605494724643147E-5</v>
      </c>
      <c r="Y70" s="36">
        <f t="shared" si="3"/>
        <v>0.45691051214977396</v>
      </c>
      <c r="Z70" s="69">
        <f t="shared" si="4"/>
        <v>1.2112323568312022E-5</v>
      </c>
      <c r="AA70" s="38">
        <f t="shared" si="5"/>
        <v>2187.3238891032256</v>
      </c>
      <c r="AB70" s="38">
        <f t="shared" si="6"/>
        <v>2226.458510771884</v>
      </c>
      <c r="AC70" s="38">
        <f t="shared" si="7"/>
        <v>2288.2328461344323</v>
      </c>
      <c r="AD70" s="38">
        <f t="shared" si="8"/>
        <v>2395.7054879949014</v>
      </c>
      <c r="AE70" s="38">
        <f t="shared" si="9"/>
        <v>2521.671441995597</v>
      </c>
      <c r="AF70" s="38">
        <f t="shared" si="10"/>
        <v>2654.9613576542424</v>
      </c>
      <c r="AG70" s="38">
        <f t="shared" si="11"/>
        <v>2781.574102428769</v>
      </c>
      <c r="AH70" s="38">
        <f t="shared" si="12"/>
        <v>2860.5145673836769</v>
      </c>
      <c r="AI70" s="39">
        <f t="shared" si="13"/>
        <v>2913.0994520118297</v>
      </c>
    </row>
    <row r="71" spans="20:35" x14ac:dyDescent="0.25">
      <c r="T71" s="30"/>
      <c r="U71" s="33">
        <f t="shared" si="14"/>
        <v>250</v>
      </c>
      <c r="V71" s="34" t="str">
        <f t="shared" si="0"/>
        <v>35week+5day</v>
      </c>
      <c r="W71" s="35">
        <f t="shared" si="1"/>
        <v>5.1063345378049689</v>
      </c>
      <c r="X71" s="68">
        <f t="shared" si="2"/>
        <v>1.6605438633221549E-5</v>
      </c>
      <c r="Y71" s="36">
        <f t="shared" si="3"/>
        <v>0.45631519757447264</v>
      </c>
      <c r="Z71" s="69">
        <f t="shared" si="4"/>
        <v>1.2112289894147756E-5</v>
      </c>
      <c r="AA71" s="38">
        <f t="shared" si="5"/>
        <v>2215.620260463455</v>
      </c>
      <c r="AB71" s="38">
        <f t="shared" si="6"/>
        <v>2255.3125775660324</v>
      </c>
      <c r="AC71" s="38">
        <f t="shared" si="7"/>
        <v>2317.9692441956713</v>
      </c>
      <c r="AD71" s="38">
        <f t="shared" si="8"/>
        <v>2426.9826228220791</v>
      </c>
      <c r="AE71" s="38">
        <f t="shared" si="9"/>
        <v>2554.7632962794969</v>
      </c>
      <c r="AF71" s="38">
        <f t="shared" si="10"/>
        <v>2689.9834028759769</v>
      </c>
      <c r="AG71" s="38">
        <f t="shared" si="11"/>
        <v>2818.4387150477792</v>
      </c>
      <c r="AH71" s="38">
        <f t="shared" si="12"/>
        <v>2898.5322903727147</v>
      </c>
      <c r="AI71" s="39">
        <f t="shared" si="13"/>
        <v>2951.8870861832261</v>
      </c>
    </row>
    <row r="72" spans="20:35" x14ac:dyDescent="0.25">
      <c r="T72" s="30"/>
      <c r="U72" s="33">
        <f t="shared" si="14"/>
        <v>251</v>
      </c>
      <c r="V72" s="34" t="str">
        <f t="shared" si="0"/>
        <v>35week+6day</v>
      </c>
      <c r="W72" s="35">
        <f t="shared" si="1"/>
        <v>5.1113025104501197</v>
      </c>
      <c r="X72" s="68">
        <f t="shared" si="2"/>
        <v>1.6605383119938712E-5</v>
      </c>
      <c r="Y72" s="36">
        <f t="shared" si="3"/>
        <v>0.45572601895400372</v>
      </c>
      <c r="Z72" s="69">
        <f t="shared" si="4"/>
        <v>1.2112256567189019E-5</v>
      </c>
      <c r="AA72" s="38">
        <f t="shared" si="5"/>
        <v>2244.0219291540025</v>
      </c>
      <c r="AB72" s="38">
        <f t="shared" si="6"/>
        <v>2284.2747406575022</v>
      </c>
      <c r="AC72" s="38">
        <f t="shared" si="7"/>
        <v>2347.8181976360588</v>
      </c>
      <c r="AD72" s="38">
        <f t="shared" si="8"/>
        <v>2458.3801873946877</v>
      </c>
      <c r="AE72" s="38">
        <f t="shared" si="9"/>
        <v>2587.9849924104992</v>
      </c>
      <c r="AF72" s="38">
        <f t="shared" si="10"/>
        <v>2725.1454562429349</v>
      </c>
      <c r="AG72" s="38">
        <f t="shared" si="11"/>
        <v>2855.4531827116002</v>
      </c>
      <c r="AH72" s="38">
        <f t="shared" si="12"/>
        <v>2936.7060984941672</v>
      </c>
      <c r="AI72" s="39">
        <f t="shared" si="13"/>
        <v>2990.8349933556515</v>
      </c>
    </row>
    <row r="73" spans="20:35" x14ac:dyDescent="0.25">
      <c r="T73" s="30"/>
      <c r="U73" s="33">
        <f t="shared" si="14"/>
        <v>252</v>
      </c>
      <c r="V73" s="34" t="str">
        <f t="shared" si="0"/>
        <v>36week+0day</v>
      </c>
      <c r="W73" s="35">
        <f t="shared" si="1"/>
        <v>5.1162188872465624</v>
      </c>
      <c r="X73" s="68">
        <f t="shared" si="2"/>
        <v>1.6605328183199896E-5</v>
      </c>
      <c r="Y73" s="36">
        <f t="shared" si="3"/>
        <v>0.45514295936299298</v>
      </c>
      <c r="Z73" s="69">
        <f t="shared" si="4"/>
        <v>1.2112223586474593E-5</v>
      </c>
      <c r="AA73" s="38">
        <f t="shared" si="5"/>
        <v>2272.523377903166</v>
      </c>
      <c r="AB73" s="38">
        <f t="shared" si="6"/>
        <v>2313.3393734582241</v>
      </c>
      <c r="AC73" s="38">
        <f t="shared" si="7"/>
        <v>2377.7739069727259</v>
      </c>
      <c r="AD73" s="38">
        <f t="shared" si="8"/>
        <v>2489.8920804843192</v>
      </c>
      <c r="AE73" s="38">
        <f t="shared" si="9"/>
        <v>2621.3300740341851</v>
      </c>
      <c r="AF73" s="38">
        <f t="shared" si="10"/>
        <v>2760.4406840172724</v>
      </c>
      <c r="AG73" s="38">
        <f t="shared" si="11"/>
        <v>2892.6103117651514</v>
      </c>
      <c r="AH73" s="38">
        <f t="shared" si="12"/>
        <v>2975.0285730194792</v>
      </c>
      <c r="AI73" s="39">
        <f t="shared" si="13"/>
        <v>3029.9356045961854</v>
      </c>
    </row>
    <row r="74" spans="20:35" x14ac:dyDescent="0.25">
      <c r="T74" s="30"/>
      <c r="U74" s="33" t="str">
        <f t="shared" si="14"/>
        <v/>
      </c>
      <c r="V74" s="34" t="str">
        <f t="shared" si="0"/>
        <v/>
      </c>
      <c r="W74" s="35" t="str">
        <f t="shared" si="1"/>
        <v/>
      </c>
      <c r="X74" s="68" t="str">
        <f t="shared" si="2"/>
        <v/>
      </c>
      <c r="Y74" s="36" t="str">
        <f t="shared" si="3"/>
        <v/>
      </c>
      <c r="Z74" s="69" t="str">
        <f t="shared" si="4"/>
        <v/>
      </c>
      <c r="AA74" s="38" t="str">
        <f t="shared" si="5"/>
        <v/>
      </c>
      <c r="AB74" s="38" t="str">
        <f t="shared" si="6"/>
        <v/>
      </c>
      <c r="AC74" s="38" t="str">
        <f t="shared" si="7"/>
        <v/>
      </c>
      <c r="AD74" s="38" t="str">
        <f t="shared" si="8"/>
        <v/>
      </c>
      <c r="AE74" s="38" t="str">
        <f t="shared" si="9"/>
        <v/>
      </c>
      <c r="AF74" s="38" t="str">
        <f t="shared" si="10"/>
        <v/>
      </c>
      <c r="AG74" s="38" t="str">
        <f t="shared" si="11"/>
        <v/>
      </c>
      <c r="AH74" s="38" t="str">
        <f t="shared" si="12"/>
        <v/>
      </c>
      <c r="AI74" s="39" t="str">
        <f t="shared" si="13"/>
        <v/>
      </c>
    </row>
    <row r="75" spans="20:35" x14ac:dyDescent="0.25">
      <c r="T75" s="30"/>
      <c r="U75" s="33" t="str">
        <f t="shared" si="14"/>
        <v/>
      </c>
      <c r="V75" s="34" t="str">
        <f t="shared" ref="V75:V136" si="16">IF(U75="","",CONCATENATE(FLOOR(U75/7,1),"week+",MOD(U75,7),"day"))</f>
        <v/>
      </c>
      <c r="W75" s="35" t="str">
        <f t="shared" ref="W75:W136" si="17">IF(U75="","",(U75/7)^($C$44)+$C$47/$C$46*(U75/7)^($C$45))</f>
        <v/>
      </c>
      <c r="X75" s="68" t="str">
        <f t="shared" ref="X75:X136" si="18">IF(U75="","",$C$50+($D$23+W75)*$C$52+$D$23*W75*$C$51)</f>
        <v/>
      </c>
      <c r="Y75" s="36" t="str">
        <f t="shared" ref="Y75:Y136" si="19">IF(U75="","",$C$48+W75*$C$49+(($C$17)^(-0.1)-$D$24)*X75/$D$25)</f>
        <v/>
      </c>
      <c r="Z75" s="69" t="str">
        <f t="shared" ref="Z75:Z136" si="20">IF(U75="","",$C$50+$C$51*(W75)^2+2*W75*$C$52+$C$53-(X75)^2/$D$25)</f>
        <v/>
      </c>
      <c r="AA75" s="38" t="str">
        <f t="shared" ref="AA75:AA136" si="21">IF(U75="","",(Y75+$F$52*SQRT(Z75))^(-10))</f>
        <v/>
      </c>
      <c r="AB75" s="38" t="str">
        <f t="shared" ref="AB75:AB129" si="22">IF(U75="","",(Y75+$F$51*SQRT(Z75))^(-10))</f>
        <v/>
      </c>
      <c r="AC75" s="38" t="str">
        <f t="shared" ref="AC75:AC136" si="23">IF(U75="","",(Y75+$F$50*SQRT(Z75))^(-10))</f>
        <v/>
      </c>
      <c r="AD75" s="38" t="str">
        <f t="shared" ref="AD75:AD136" si="24">IF(U75="","",(Y75+$F$49*SQRT(Z75))^(-10))</f>
        <v/>
      </c>
      <c r="AE75" s="38" t="str">
        <f t="shared" ref="AE75:AE136" si="25">IF(U75="","",(Y75+$F$48*SQRT(Z75))^(-10))</f>
        <v/>
      </c>
      <c r="AF75" s="38" t="str">
        <f t="shared" ref="AF75:AF136" si="26">IF(U75="","",(Y75+$F$47*SQRT(Z75))^(-10))</f>
        <v/>
      </c>
      <c r="AG75" s="38" t="str">
        <f t="shared" ref="AG75:AG136" si="27">IF(U75="","",(Y75+$F$46*SQRT(Z75))^(-10))</f>
        <v/>
      </c>
      <c r="AH75" s="38" t="str">
        <f t="shared" ref="AH75:AH136" si="28">IF(U75="","",(Y75+$F$45*SQRT(Z75))^(-10))</f>
        <v/>
      </c>
      <c r="AI75" s="39" t="str">
        <f t="shared" ref="AI75:AI136" si="29">IF(U75="","",(Y75+$F$44*SQRT(Z75))^(-10))</f>
        <v/>
      </c>
    </row>
    <row r="76" spans="20:35" x14ac:dyDescent="0.25">
      <c r="T76" s="30"/>
      <c r="U76" s="33" t="str">
        <f t="shared" ref="U76:U136" si="30">IF(U75="", "",IF(U75+1&lt;=252,U75+1,"" ))</f>
        <v/>
      </c>
      <c r="V76" s="34" t="str">
        <f t="shared" si="16"/>
        <v/>
      </c>
      <c r="W76" s="35" t="str">
        <f t="shared" si="17"/>
        <v/>
      </c>
      <c r="X76" s="68" t="str">
        <f t="shared" si="18"/>
        <v/>
      </c>
      <c r="Y76" s="36" t="str">
        <f t="shared" si="19"/>
        <v/>
      </c>
      <c r="Z76" s="69" t="str">
        <f t="shared" si="20"/>
        <v/>
      </c>
      <c r="AA76" s="38" t="str">
        <f t="shared" si="21"/>
        <v/>
      </c>
      <c r="AB76" s="38" t="str">
        <f t="shared" si="22"/>
        <v/>
      </c>
      <c r="AC76" s="38" t="str">
        <f t="shared" si="23"/>
        <v/>
      </c>
      <c r="AD76" s="38" t="str">
        <f t="shared" si="24"/>
        <v/>
      </c>
      <c r="AE76" s="38" t="str">
        <f t="shared" si="25"/>
        <v/>
      </c>
      <c r="AF76" s="38" t="str">
        <f t="shared" si="26"/>
        <v/>
      </c>
      <c r="AG76" s="38" t="str">
        <f t="shared" si="27"/>
        <v/>
      </c>
      <c r="AH76" s="38" t="str">
        <f t="shared" si="28"/>
        <v/>
      </c>
      <c r="AI76" s="39" t="str">
        <f t="shared" si="29"/>
        <v/>
      </c>
    </row>
    <row r="77" spans="20:35" x14ac:dyDescent="0.25">
      <c r="T77" s="30"/>
      <c r="U77" s="33" t="str">
        <f t="shared" si="30"/>
        <v/>
      </c>
      <c r="V77" s="34" t="str">
        <f t="shared" si="16"/>
        <v/>
      </c>
      <c r="W77" s="35" t="str">
        <f t="shared" si="17"/>
        <v/>
      </c>
      <c r="X77" s="68" t="str">
        <f t="shared" si="18"/>
        <v/>
      </c>
      <c r="Y77" s="36" t="str">
        <f t="shared" si="19"/>
        <v/>
      </c>
      <c r="Z77" s="69" t="str">
        <f t="shared" si="20"/>
        <v/>
      </c>
      <c r="AA77" s="38" t="str">
        <f t="shared" si="21"/>
        <v/>
      </c>
      <c r="AB77" s="38" t="str">
        <f t="shared" si="22"/>
        <v/>
      </c>
      <c r="AC77" s="38" t="str">
        <f t="shared" si="23"/>
        <v/>
      </c>
      <c r="AD77" s="38" t="str">
        <f t="shared" si="24"/>
        <v/>
      </c>
      <c r="AE77" s="38" t="str">
        <f t="shared" si="25"/>
        <v/>
      </c>
      <c r="AF77" s="38" t="str">
        <f t="shared" si="26"/>
        <v/>
      </c>
      <c r="AG77" s="38" t="str">
        <f t="shared" si="27"/>
        <v/>
      </c>
      <c r="AH77" s="38" t="str">
        <f t="shared" si="28"/>
        <v/>
      </c>
      <c r="AI77" s="39" t="str">
        <f t="shared" si="29"/>
        <v/>
      </c>
    </row>
    <row r="78" spans="20:35" x14ac:dyDescent="0.25">
      <c r="T78" s="30"/>
      <c r="U78" s="33" t="str">
        <f t="shared" si="30"/>
        <v/>
      </c>
      <c r="V78" s="34" t="str">
        <f t="shared" si="16"/>
        <v/>
      </c>
      <c r="W78" s="35" t="str">
        <f t="shared" si="17"/>
        <v/>
      </c>
      <c r="X78" s="68" t="str">
        <f t="shared" si="18"/>
        <v/>
      </c>
      <c r="Y78" s="36" t="str">
        <f t="shared" si="19"/>
        <v/>
      </c>
      <c r="Z78" s="69" t="str">
        <f t="shared" si="20"/>
        <v/>
      </c>
      <c r="AA78" s="38" t="str">
        <f t="shared" si="21"/>
        <v/>
      </c>
      <c r="AB78" s="38" t="str">
        <f t="shared" si="22"/>
        <v/>
      </c>
      <c r="AC78" s="38" t="str">
        <f t="shared" si="23"/>
        <v/>
      </c>
      <c r="AD78" s="38" t="str">
        <f t="shared" si="24"/>
        <v/>
      </c>
      <c r="AE78" s="38" t="str">
        <f t="shared" si="25"/>
        <v/>
      </c>
      <c r="AF78" s="38" t="str">
        <f t="shared" si="26"/>
        <v/>
      </c>
      <c r="AG78" s="38" t="str">
        <f t="shared" si="27"/>
        <v/>
      </c>
      <c r="AH78" s="38" t="str">
        <f t="shared" si="28"/>
        <v/>
      </c>
      <c r="AI78" s="39" t="str">
        <f t="shared" si="29"/>
        <v/>
      </c>
    </row>
    <row r="79" spans="20:35" x14ac:dyDescent="0.25">
      <c r="T79" s="30"/>
      <c r="U79" s="33" t="str">
        <f t="shared" si="30"/>
        <v/>
      </c>
      <c r="V79" s="34" t="str">
        <f t="shared" si="16"/>
        <v/>
      </c>
      <c r="W79" s="35" t="str">
        <f t="shared" si="17"/>
        <v/>
      </c>
      <c r="X79" s="68" t="str">
        <f t="shared" si="18"/>
        <v/>
      </c>
      <c r="Y79" s="36" t="str">
        <f t="shared" si="19"/>
        <v/>
      </c>
      <c r="Z79" s="69" t="str">
        <f t="shared" si="20"/>
        <v/>
      </c>
      <c r="AA79" s="38" t="str">
        <f t="shared" si="21"/>
        <v/>
      </c>
      <c r="AB79" s="38" t="str">
        <f t="shared" si="22"/>
        <v/>
      </c>
      <c r="AC79" s="38" t="str">
        <f t="shared" si="23"/>
        <v/>
      </c>
      <c r="AD79" s="38" t="str">
        <f t="shared" si="24"/>
        <v/>
      </c>
      <c r="AE79" s="38" t="str">
        <f t="shared" si="25"/>
        <v/>
      </c>
      <c r="AF79" s="38" t="str">
        <f t="shared" si="26"/>
        <v/>
      </c>
      <c r="AG79" s="38" t="str">
        <f t="shared" si="27"/>
        <v/>
      </c>
      <c r="AH79" s="38" t="str">
        <f t="shared" si="28"/>
        <v/>
      </c>
      <c r="AI79" s="39" t="str">
        <f t="shared" si="29"/>
        <v/>
      </c>
    </row>
    <row r="80" spans="20:35" x14ac:dyDescent="0.25">
      <c r="T80" s="30"/>
      <c r="U80" s="33" t="str">
        <f t="shared" si="30"/>
        <v/>
      </c>
      <c r="V80" s="34" t="str">
        <f t="shared" si="16"/>
        <v/>
      </c>
      <c r="W80" s="35" t="str">
        <f t="shared" si="17"/>
        <v/>
      </c>
      <c r="X80" s="68" t="str">
        <f t="shared" si="18"/>
        <v/>
      </c>
      <c r="Y80" s="36" t="str">
        <f t="shared" si="19"/>
        <v/>
      </c>
      <c r="Z80" s="69" t="str">
        <f t="shared" si="20"/>
        <v/>
      </c>
      <c r="AA80" s="38" t="str">
        <f t="shared" si="21"/>
        <v/>
      </c>
      <c r="AB80" s="38" t="str">
        <f t="shared" si="22"/>
        <v/>
      </c>
      <c r="AC80" s="38" t="str">
        <f t="shared" si="23"/>
        <v/>
      </c>
      <c r="AD80" s="38" t="str">
        <f t="shared" si="24"/>
        <v/>
      </c>
      <c r="AE80" s="38" t="str">
        <f t="shared" si="25"/>
        <v/>
      </c>
      <c r="AF80" s="38" t="str">
        <f t="shared" si="26"/>
        <v/>
      </c>
      <c r="AG80" s="38" t="str">
        <f t="shared" si="27"/>
        <v/>
      </c>
      <c r="AH80" s="38" t="str">
        <f t="shared" si="28"/>
        <v/>
      </c>
      <c r="AI80" s="39" t="str">
        <f t="shared" si="29"/>
        <v/>
      </c>
    </row>
    <row r="81" spans="20:35" x14ac:dyDescent="0.25">
      <c r="T81" s="30"/>
      <c r="U81" s="33" t="str">
        <f t="shared" si="30"/>
        <v/>
      </c>
      <c r="V81" s="34" t="str">
        <f t="shared" si="16"/>
        <v/>
      </c>
      <c r="W81" s="35" t="str">
        <f t="shared" si="17"/>
        <v/>
      </c>
      <c r="X81" s="68" t="str">
        <f t="shared" si="18"/>
        <v/>
      </c>
      <c r="Y81" s="36" t="str">
        <f t="shared" si="19"/>
        <v/>
      </c>
      <c r="Z81" s="69" t="str">
        <f t="shared" si="20"/>
        <v/>
      </c>
      <c r="AA81" s="38" t="str">
        <f t="shared" si="21"/>
        <v/>
      </c>
      <c r="AB81" s="38" t="str">
        <f t="shared" si="22"/>
        <v/>
      </c>
      <c r="AC81" s="38" t="str">
        <f t="shared" si="23"/>
        <v/>
      </c>
      <c r="AD81" s="38" t="str">
        <f t="shared" si="24"/>
        <v/>
      </c>
      <c r="AE81" s="38" t="str">
        <f t="shared" si="25"/>
        <v/>
      </c>
      <c r="AF81" s="38" t="str">
        <f t="shared" si="26"/>
        <v/>
      </c>
      <c r="AG81" s="38" t="str">
        <f t="shared" si="27"/>
        <v/>
      </c>
      <c r="AH81" s="38" t="str">
        <f t="shared" si="28"/>
        <v/>
      </c>
      <c r="AI81" s="39" t="str">
        <f t="shared" si="29"/>
        <v/>
      </c>
    </row>
    <row r="82" spans="20:35" x14ac:dyDescent="0.25">
      <c r="T82" s="30"/>
      <c r="U82" s="33" t="str">
        <f t="shared" si="30"/>
        <v/>
      </c>
      <c r="V82" s="34" t="str">
        <f t="shared" si="16"/>
        <v/>
      </c>
      <c r="W82" s="35" t="str">
        <f t="shared" si="17"/>
        <v/>
      </c>
      <c r="X82" s="68" t="str">
        <f t="shared" si="18"/>
        <v/>
      </c>
      <c r="Y82" s="36" t="str">
        <f t="shared" si="19"/>
        <v/>
      </c>
      <c r="Z82" s="69" t="str">
        <f t="shared" si="20"/>
        <v/>
      </c>
      <c r="AA82" s="38" t="str">
        <f t="shared" si="21"/>
        <v/>
      </c>
      <c r="AB82" s="38" t="str">
        <f t="shared" si="22"/>
        <v/>
      </c>
      <c r="AC82" s="38" t="str">
        <f t="shared" si="23"/>
        <v/>
      </c>
      <c r="AD82" s="38" t="str">
        <f t="shared" si="24"/>
        <v/>
      </c>
      <c r="AE82" s="38" t="str">
        <f t="shared" si="25"/>
        <v/>
      </c>
      <c r="AF82" s="38" t="str">
        <f t="shared" si="26"/>
        <v/>
      </c>
      <c r="AG82" s="38" t="str">
        <f t="shared" si="27"/>
        <v/>
      </c>
      <c r="AH82" s="38" t="str">
        <f t="shared" si="28"/>
        <v/>
      </c>
      <c r="AI82" s="39" t="str">
        <f t="shared" si="29"/>
        <v/>
      </c>
    </row>
    <row r="83" spans="20:35" x14ac:dyDescent="0.25">
      <c r="T83" s="30"/>
      <c r="U83" s="33" t="str">
        <f t="shared" si="30"/>
        <v/>
      </c>
      <c r="V83" s="34" t="str">
        <f t="shared" si="16"/>
        <v/>
      </c>
      <c r="W83" s="35" t="str">
        <f t="shared" si="17"/>
        <v/>
      </c>
      <c r="X83" s="68" t="str">
        <f t="shared" si="18"/>
        <v/>
      </c>
      <c r="Y83" s="36" t="str">
        <f t="shared" si="19"/>
        <v/>
      </c>
      <c r="Z83" s="69" t="str">
        <f t="shared" si="20"/>
        <v/>
      </c>
      <c r="AA83" s="38" t="str">
        <f t="shared" si="21"/>
        <v/>
      </c>
      <c r="AB83" s="38" t="str">
        <f t="shared" si="22"/>
        <v/>
      </c>
      <c r="AC83" s="38" t="str">
        <f t="shared" si="23"/>
        <v/>
      </c>
      <c r="AD83" s="38" t="str">
        <f t="shared" si="24"/>
        <v/>
      </c>
      <c r="AE83" s="38" t="str">
        <f t="shared" si="25"/>
        <v/>
      </c>
      <c r="AF83" s="38" t="str">
        <f t="shared" si="26"/>
        <v/>
      </c>
      <c r="AG83" s="38" t="str">
        <f t="shared" si="27"/>
        <v/>
      </c>
      <c r="AH83" s="38" t="str">
        <f t="shared" si="28"/>
        <v/>
      </c>
      <c r="AI83" s="39" t="str">
        <f t="shared" si="29"/>
        <v/>
      </c>
    </row>
    <row r="84" spans="20:35" x14ac:dyDescent="0.25">
      <c r="T84" s="30"/>
      <c r="U84" s="33" t="str">
        <f t="shared" si="30"/>
        <v/>
      </c>
      <c r="V84" s="34" t="str">
        <f t="shared" si="16"/>
        <v/>
      </c>
      <c r="W84" s="35" t="str">
        <f t="shared" si="17"/>
        <v/>
      </c>
      <c r="X84" s="68" t="str">
        <f t="shared" si="18"/>
        <v/>
      </c>
      <c r="Y84" s="36" t="str">
        <f t="shared" si="19"/>
        <v/>
      </c>
      <c r="Z84" s="69" t="str">
        <f t="shared" si="20"/>
        <v/>
      </c>
      <c r="AA84" s="38" t="str">
        <f t="shared" si="21"/>
        <v/>
      </c>
      <c r="AB84" s="38" t="str">
        <f t="shared" si="22"/>
        <v/>
      </c>
      <c r="AC84" s="38" t="str">
        <f t="shared" si="23"/>
        <v/>
      </c>
      <c r="AD84" s="38" t="str">
        <f t="shared" si="24"/>
        <v/>
      </c>
      <c r="AE84" s="38" t="str">
        <f t="shared" si="25"/>
        <v/>
      </c>
      <c r="AF84" s="38" t="str">
        <f t="shared" si="26"/>
        <v/>
      </c>
      <c r="AG84" s="38" t="str">
        <f t="shared" si="27"/>
        <v/>
      </c>
      <c r="AH84" s="38" t="str">
        <f t="shared" si="28"/>
        <v/>
      </c>
      <c r="AI84" s="39" t="str">
        <f t="shared" si="29"/>
        <v/>
      </c>
    </row>
    <row r="85" spans="20:35" x14ac:dyDescent="0.25">
      <c r="T85" s="30"/>
      <c r="U85" s="33" t="str">
        <f t="shared" si="30"/>
        <v/>
      </c>
      <c r="V85" s="34" t="str">
        <f t="shared" si="16"/>
        <v/>
      </c>
      <c r="W85" s="35" t="str">
        <f t="shared" si="17"/>
        <v/>
      </c>
      <c r="X85" s="68" t="str">
        <f t="shared" si="18"/>
        <v/>
      </c>
      <c r="Y85" s="36" t="str">
        <f t="shared" si="19"/>
        <v/>
      </c>
      <c r="Z85" s="69" t="str">
        <f t="shared" si="20"/>
        <v/>
      </c>
      <c r="AA85" s="38" t="str">
        <f t="shared" si="21"/>
        <v/>
      </c>
      <c r="AB85" s="38" t="str">
        <f t="shared" si="22"/>
        <v/>
      </c>
      <c r="AC85" s="38" t="str">
        <f t="shared" si="23"/>
        <v/>
      </c>
      <c r="AD85" s="38" t="str">
        <f t="shared" si="24"/>
        <v/>
      </c>
      <c r="AE85" s="38" t="str">
        <f t="shared" si="25"/>
        <v/>
      </c>
      <c r="AF85" s="38" t="str">
        <f t="shared" si="26"/>
        <v/>
      </c>
      <c r="AG85" s="38" t="str">
        <f t="shared" si="27"/>
        <v/>
      </c>
      <c r="AH85" s="38" t="str">
        <f t="shared" si="28"/>
        <v/>
      </c>
      <c r="AI85" s="39" t="str">
        <f t="shared" si="29"/>
        <v/>
      </c>
    </row>
    <row r="86" spans="20:35" x14ac:dyDescent="0.25">
      <c r="T86" s="30"/>
      <c r="U86" s="33" t="str">
        <f t="shared" si="30"/>
        <v/>
      </c>
      <c r="V86" s="34" t="str">
        <f t="shared" si="16"/>
        <v/>
      </c>
      <c r="W86" s="35" t="str">
        <f t="shared" si="17"/>
        <v/>
      </c>
      <c r="X86" s="68" t="str">
        <f t="shared" si="18"/>
        <v/>
      </c>
      <c r="Y86" s="36" t="str">
        <f t="shared" si="19"/>
        <v/>
      </c>
      <c r="Z86" s="69" t="str">
        <f t="shared" si="20"/>
        <v/>
      </c>
      <c r="AA86" s="38" t="str">
        <f t="shared" si="21"/>
        <v/>
      </c>
      <c r="AB86" s="38" t="str">
        <f t="shared" si="22"/>
        <v/>
      </c>
      <c r="AC86" s="38" t="str">
        <f t="shared" si="23"/>
        <v/>
      </c>
      <c r="AD86" s="38" t="str">
        <f t="shared" si="24"/>
        <v/>
      </c>
      <c r="AE86" s="38" t="str">
        <f t="shared" si="25"/>
        <v/>
      </c>
      <c r="AF86" s="38" t="str">
        <f t="shared" si="26"/>
        <v/>
      </c>
      <c r="AG86" s="38" t="str">
        <f t="shared" si="27"/>
        <v/>
      </c>
      <c r="AH86" s="38" t="str">
        <f t="shared" si="28"/>
        <v/>
      </c>
      <c r="AI86" s="39" t="str">
        <f t="shared" si="29"/>
        <v/>
      </c>
    </row>
    <row r="87" spans="20:35" x14ac:dyDescent="0.25">
      <c r="T87" s="30"/>
      <c r="U87" s="33" t="str">
        <f t="shared" si="30"/>
        <v/>
      </c>
      <c r="V87" s="34" t="str">
        <f t="shared" si="16"/>
        <v/>
      </c>
      <c r="W87" s="35" t="str">
        <f t="shared" si="17"/>
        <v/>
      </c>
      <c r="X87" s="68" t="str">
        <f t="shared" si="18"/>
        <v/>
      </c>
      <c r="Y87" s="36" t="str">
        <f t="shared" si="19"/>
        <v/>
      </c>
      <c r="Z87" s="69" t="str">
        <f t="shared" si="20"/>
        <v/>
      </c>
      <c r="AA87" s="38" t="str">
        <f t="shared" si="21"/>
        <v/>
      </c>
      <c r="AB87" s="38" t="str">
        <f t="shared" si="22"/>
        <v/>
      </c>
      <c r="AC87" s="38" t="str">
        <f t="shared" si="23"/>
        <v/>
      </c>
      <c r="AD87" s="38" t="str">
        <f t="shared" si="24"/>
        <v/>
      </c>
      <c r="AE87" s="38" t="str">
        <f t="shared" si="25"/>
        <v/>
      </c>
      <c r="AF87" s="38" t="str">
        <f t="shared" si="26"/>
        <v/>
      </c>
      <c r="AG87" s="38" t="str">
        <f t="shared" si="27"/>
        <v/>
      </c>
      <c r="AH87" s="38" t="str">
        <f t="shared" si="28"/>
        <v/>
      </c>
      <c r="AI87" s="39" t="str">
        <f t="shared" si="29"/>
        <v/>
      </c>
    </row>
    <row r="88" spans="20:35" x14ac:dyDescent="0.25">
      <c r="T88" s="30"/>
      <c r="U88" s="33" t="str">
        <f t="shared" si="30"/>
        <v/>
      </c>
      <c r="V88" s="34" t="str">
        <f t="shared" si="16"/>
        <v/>
      </c>
      <c r="W88" s="35" t="str">
        <f t="shared" si="17"/>
        <v/>
      </c>
      <c r="X88" s="68" t="str">
        <f t="shared" si="18"/>
        <v/>
      </c>
      <c r="Y88" s="36" t="str">
        <f t="shared" si="19"/>
        <v/>
      </c>
      <c r="Z88" s="69" t="str">
        <f t="shared" si="20"/>
        <v/>
      </c>
      <c r="AA88" s="38" t="str">
        <f t="shared" si="21"/>
        <v/>
      </c>
      <c r="AB88" s="38" t="str">
        <f t="shared" si="22"/>
        <v/>
      </c>
      <c r="AC88" s="38" t="str">
        <f t="shared" si="23"/>
        <v/>
      </c>
      <c r="AD88" s="38" t="str">
        <f t="shared" si="24"/>
        <v/>
      </c>
      <c r="AE88" s="38" t="str">
        <f t="shared" si="25"/>
        <v/>
      </c>
      <c r="AF88" s="38" t="str">
        <f t="shared" si="26"/>
        <v/>
      </c>
      <c r="AG88" s="38" t="str">
        <f t="shared" si="27"/>
        <v/>
      </c>
      <c r="AH88" s="38" t="str">
        <f t="shared" si="28"/>
        <v/>
      </c>
      <c r="AI88" s="39" t="str">
        <f t="shared" si="29"/>
        <v/>
      </c>
    </row>
    <row r="89" spans="20:35" x14ac:dyDescent="0.25">
      <c r="T89" s="30"/>
      <c r="U89" s="33" t="str">
        <f t="shared" si="30"/>
        <v/>
      </c>
      <c r="V89" s="34" t="str">
        <f t="shared" si="16"/>
        <v/>
      </c>
      <c r="W89" s="35" t="str">
        <f t="shared" si="17"/>
        <v/>
      </c>
      <c r="X89" s="68" t="str">
        <f t="shared" si="18"/>
        <v/>
      </c>
      <c r="Y89" s="36" t="str">
        <f t="shared" si="19"/>
        <v/>
      </c>
      <c r="Z89" s="69" t="str">
        <f t="shared" si="20"/>
        <v/>
      </c>
      <c r="AA89" s="38" t="str">
        <f t="shared" si="21"/>
        <v/>
      </c>
      <c r="AB89" s="38" t="str">
        <f t="shared" si="22"/>
        <v/>
      </c>
      <c r="AC89" s="38" t="str">
        <f t="shared" si="23"/>
        <v/>
      </c>
      <c r="AD89" s="38" t="str">
        <f t="shared" si="24"/>
        <v/>
      </c>
      <c r="AE89" s="38" t="str">
        <f t="shared" si="25"/>
        <v/>
      </c>
      <c r="AF89" s="38" t="str">
        <f t="shared" si="26"/>
        <v/>
      </c>
      <c r="AG89" s="38" t="str">
        <f t="shared" si="27"/>
        <v/>
      </c>
      <c r="AH89" s="38" t="str">
        <f t="shared" si="28"/>
        <v/>
      </c>
      <c r="AI89" s="39" t="str">
        <f t="shared" si="29"/>
        <v/>
      </c>
    </row>
    <row r="90" spans="20:35" x14ac:dyDescent="0.25">
      <c r="T90" s="30"/>
      <c r="U90" s="33" t="str">
        <f t="shared" si="30"/>
        <v/>
      </c>
      <c r="V90" s="34" t="str">
        <f t="shared" si="16"/>
        <v/>
      </c>
      <c r="W90" s="35" t="str">
        <f t="shared" si="17"/>
        <v/>
      </c>
      <c r="X90" s="68" t="str">
        <f t="shared" si="18"/>
        <v/>
      </c>
      <c r="Y90" s="36" t="str">
        <f t="shared" si="19"/>
        <v/>
      </c>
      <c r="Z90" s="69" t="str">
        <f t="shared" si="20"/>
        <v/>
      </c>
      <c r="AA90" s="38" t="str">
        <f t="shared" si="21"/>
        <v/>
      </c>
      <c r="AB90" s="38" t="str">
        <f t="shared" si="22"/>
        <v/>
      </c>
      <c r="AC90" s="38" t="str">
        <f t="shared" si="23"/>
        <v/>
      </c>
      <c r="AD90" s="38" t="str">
        <f t="shared" si="24"/>
        <v/>
      </c>
      <c r="AE90" s="38" t="str">
        <f t="shared" si="25"/>
        <v/>
      </c>
      <c r="AF90" s="38" t="str">
        <f t="shared" si="26"/>
        <v/>
      </c>
      <c r="AG90" s="38" t="str">
        <f t="shared" si="27"/>
        <v/>
      </c>
      <c r="AH90" s="38" t="str">
        <f t="shared" si="28"/>
        <v/>
      </c>
      <c r="AI90" s="39" t="str">
        <f t="shared" si="29"/>
        <v/>
      </c>
    </row>
    <row r="91" spans="20:35" x14ac:dyDescent="0.25">
      <c r="T91" s="30"/>
      <c r="U91" s="33" t="str">
        <f t="shared" si="30"/>
        <v/>
      </c>
      <c r="V91" s="34" t="str">
        <f t="shared" si="16"/>
        <v/>
      </c>
      <c r="W91" s="35" t="str">
        <f t="shared" si="17"/>
        <v/>
      </c>
      <c r="X91" s="68" t="str">
        <f t="shared" si="18"/>
        <v/>
      </c>
      <c r="Y91" s="36" t="str">
        <f t="shared" si="19"/>
        <v/>
      </c>
      <c r="Z91" s="69" t="str">
        <f t="shared" si="20"/>
        <v/>
      </c>
      <c r="AA91" s="38" t="str">
        <f t="shared" si="21"/>
        <v/>
      </c>
      <c r="AB91" s="38" t="str">
        <f t="shared" si="22"/>
        <v/>
      </c>
      <c r="AC91" s="38" t="str">
        <f t="shared" si="23"/>
        <v/>
      </c>
      <c r="AD91" s="38" t="str">
        <f t="shared" si="24"/>
        <v/>
      </c>
      <c r="AE91" s="38" t="str">
        <f t="shared" si="25"/>
        <v/>
      </c>
      <c r="AF91" s="38" t="str">
        <f t="shared" si="26"/>
        <v/>
      </c>
      <c r="AG91" s="38" t="str">
        <f t="shared" si="27"/>
        <v/>
      </c>
      <c r="AH91" s="38" t="str">
        <f t="shared" si="28"/>
        <v/>
      </c>
      <c r="AI91" s="39" t="str">
        <f t="shared" si="29"/>
        <v/>
      </c>
    </row>
    <row r="92" spans="20:35" x14ac:dyDescent="0.25">
      <c r="T92" s="30"/>
      <c r="U92" s="33" t="str">
        <f t="shared" si="30"/>
        <v/>
      </c>
      <c r="V92" s="34" t="str">
        <f t="shared" si="16"/>
        <v/>
      </c>
      <c r="W92" s="35" t="str">
        <f t="shared" si="17"/>
        <v/>
      </c>
      <c r="X92" s="68" t="str">
        <f t="shared" si="18"/>
        <v/>
      </c>
      <c r="Y92" s="36" t="str">
        <f t="shared" si="19"/>
        <v/>
      </c>
      <c r="Z92" s="69" t="str">
        <f t="shared" si="20"/>
        <v/>
      </c>
      <c r="AA92" s="38" t="str">
        <f t="shared" si="21"/>
        <v/>
      </c>
      <c r="AB92" s="38" t="str">
        <f t="shared" si="22"/>
        <v/>
      </c>
      <c r="AC92" s="38" t="str">
        <f t="shared" si="23"/>
        <v/>
      </c>
      <c r="AD92" s="38" t="str">
        <f t="shared" si="24"/>
        <v/>
      </c>
      <c r="AE92" s="38" t="str">
        <f t="shared" si="25"/>
        <v/>
      </c>
      <c r="AF92" s="38" t="str">
        <f t="shared" si="26"/>
        <v/>
      </c>
      <c r="AG92" s="38" t="str">
        <f t="shared" si="27"/>
        <v/>
      </c>
      <c r="AH92" s="38" t="str">
        <f t="shared" si="28"/>
        <v/>
      </c>
      <c r="AI92" s="39" t="str">
        <f t="shared" si="29"/>
        <v/>
      </c>
    </row>
    <row r="93" spans="20:35" x14ac:dyDescent="0.25">
      <c r="T93" s="30"/>
      <c r="U93" s="33" t="str">
        <f t="shared" si="30"/>
        <v/>
      </c>
      <c r="V93" s="34" t="str">
        <f t="shared" si="16"/>
        <v/>
      </c>
      <c r="W93" s="35" t="str">
        <f t="shared" si="17"/>
        <v/>
      </c>
      <c r="X93" s="68" t="str">
        <f t="shared" si="18"/>
        <v/>
      </c>
      <c r="Y93" s="36" t="str">
        <f t="shared" si="19"/>
        <v/>
      </c>
      <c r="Z93" s="69" t="str">
        <f t="shared" si="20"/>
        <v/>
      </c>
      <c r="AA93" s="38" t="str">
        <f t="shared" si="21"/>
        <v/>
      </c>
      <c r="AB93" s="38" t="str">
        <f t="shared" si="22"/>
        <v/>
      </c>
      <c r="AC93" s="38" t="str">
        <f t="shared" si="23"/>
        <v/>
      </c>
      <c r="AD93" s="38" t="str">
        <f t="shared" si="24"/>
        <v/>
      </c>
      <c r="AE93" s="38" t="str">
        <f t="shared" si="25"/>
        <v/>
      </c>
      <c r="AF93" s="38" t="str">
        <f t="shared" si="26"/>
        <v/>
      </c>
      <c r="AG93" s="38" t="str">
        <f t="shared" si="27"/>
        <v/>
      </c>
      <c r="AH93" s="38" t="str">
        <f t="shared" si="28"/>
        <v/>
      </c>
      <c r="AI93" s="39" t="str">
        <f t="shared" si="29"/>
        <v/>
      </c>
    </row>
    <row r="94" spans="20:35" x14ac:dyDescent="0.25">
      <c r="T94" s="30"/>
      <c r="U94" s="33" t="str">
        <f t="shared" si="30"/>
        <v/>
      </c>
      <c r="V94" s="34" t="str">
        <f t="shared" si="16"/>
        <v/>
      </c>
      <c r="W94" s="35" t="str">
        <f t="shared" si="17"/>
        <v/>
      </c>
      <c r="X94" s="68" t="str">
        <f t="shared" si="18"/>
        <v/>
      </c>
      <c r="Y94" s="36" t="str">
        <f t="shared" si="19"/>
        <v/>
      </c>
      <c r="Z94" s="69" t="str">
        <f t="shared" si="20"/>
        <v/>
      </c>
      <c r="AA94" s="38" t="str">
        <f t="shared" si="21"/>
        <v/>
      </c>
      <c r="AB94" s="38" t="str">
        <f t="shared" si="22"/>
        <v/>
      </c>
      <c r="AC94" s="38" t="str">
        <f t="shared" si="23"/>
        <v/>
      </c>
      <c r="AD94" s="38" t="str">
        <f t="shared" si="24"/>
        <v/>
      </c>
      <c r="AE94" s="38" t="str">
        <f t="shared" si="25"/>
        <v/>
      </c>
      <c r="AF94" s="38" t="str">
        <f t="shared" si="26"/>
        <v/>
      </c>
      <c r="AG94" s="38" t="str">
        <f t="shared" si="27"/>
        <v/>
      </c>
      <c r="AH94" s="38" t="str">
        <f t="shared" si="28"/>
        <v/>
      </c>
      <c r="AI94" s="39" t="str">
        <f t="shared" si="29"/>
        <v/>
      </c>
    </row>
    <row r="95" spans="20:35" x14ac:dyDescent="0.25">
      <c r="T95" s="30"/>
      <c r="U95" s="33" t="str">
        <f t="shared" si="30"/>
        <v/>
      </c>
      <c r="V95" s="34" t="str">
        <f t="shared" si="16"/>
        <v/>
      </c>
      <c r="W95" s="35" t="str">
        <f t="shared" si="17"/>
        <v/>
      </c>
      <c r="X95" s="68" t="str">
        <f t="shared" si="18"/>
        <v/>
      </c>
      <c r="Y95" s="36" t="str">
        <f t="shared" si="19"/>
        <v/>
      </c>
      <c r="Z95" s="69" t="str">
        <f t="shared" si="20"/>
        <v/>
      </c>
      <c r="AA95" s="38" t="str">
        <f t="shared" si="21"/>
        <v/>
      </c>
      <c r="AB95" s="38" t="str">
        <f t="shared" si="22"/>
        <v/>
      </c>
      <c r="AC95" s="38" t="str">
        <f t="shared" si="23"/>
        <v/>
      </c>
      <c r="AD95" s="38" t="str">
        <f t="shared" si="24"/>
        <v/>
      </c>
      <c r="AE95" s="38" t="str">
        <f t="shared" si="25"/>
        <v/>
      </c>
      <c r="AF95" s="38" t="str">
        <f t="shared" si="26"/>
        <v/>
      </c>
      <c r="AG95" s="38" t="str">
        <f t="shared" si="27"/>
        <v/>
      </c>
      <c r="AH95" s="38" t="str">
        <f t="shared" si="28"/>
        <v/>
      </c>
      <c r="AI95" s="39" t="str">
        <f t="shared" si="29"/>
        <v/>
      </c>
    </row>
    <row r="96" spans="20:35" x14ac:dyDescent="0.25">
      <c r="T96" s="30"/>
      <c r="U96" s="33" t="str">
        <f t="shared" si="30"/>
        <v/>
      </c>
      <c r="V96" s="34" t="str">
        <f t="shared" si="16"/>
        <v/>
      </c>
      <c r="W96" s="35" t="str">
        <f t="shared" si="17"/>
        <v/>
      </c>
      <c r="X96" s="68" t="str">
        <f t="shared" si="18"/>
        <v/>
      </c>
      <c r="Y96" s="36" t="str">
        <f t="shared" si="19"/>
        <v/>
      </c>
      <c r="Z96" s="69" t="str">
        <f t="shared" si="20"/>
        <v/>
      </c>
      <c r="AA96" s="38" t="str">
        <f t="shared" si="21"/>
        <v/>
      </c>
      <c r="AB96" s="38" t="str">
        <f t="shared" si="22"/>
        <v/>
      </c>
      <c r="AC96" s="38" t="str">
        <f t="shared" si="23"/>
        <v/>
      </c>
      <c r="AD96" s="38" t="str">
        <f t="shared" si="24"/>
        <v/>
      </c>
      <c r="AE96" s="38" t="str">
        <f t="shared" si="25"/>
        <v/>
      </c>
      <c r="AF96" s="38" t="str">
        <f t="shared" si="26"/>
        <v/>
      </c>
      <c r="AG96" s="38" t="str">
        <f t="shared" si="27"/>
        <v/>
      </c>
      <c r="AH96" s="38" t="str">
        <f t="shared" si="28"/>
        <v/>
      </c>
      <c r="AI96" s="39" t="str">
        <f t="shared" si="29"/>
        <v/>
      </c>
    </row>
    <row r="97" spans="20:35" x14ac:dyDescent="0.25">
      <c r="T97" s="30"/>
      <c r="U97" s="33" t="str">
        <f t="shared" si="30"/>
        <v/>
      </c>
      <c r="V97" s="34" t="str">
        <f t="shared" si="16"/>
        <v/>
      </c>
      <c r="W97" s="35" t="str">
        <f t="shared" si="17"/>
        <v/>
      </c>
      <c r="X97" s="68" t="str">
        <f t="shared" si="18"/>
        <v/>
      </c>
      <c r="Y97" s="36" t="str">
        <f t="shared" si="19"/>
        <v/>
      </c>
      <c r="Z97" s="69" t="str">
        <f t="shared" si="20"/>
        <v/>
      </c>
      <c r="AA97" s="38" t="str">
        <f t="shared" si="21"/>
        <v/>
      </c>
      <c r="AB97" s="38" t="str">
        <f t="shared" si="22"/>
        <v/>
      </c>
      <c r="AC97" s="38" t="str">
        <f t="shared" si="23"/>
        <v/>
      </c>
      <c r="AD97" s="38" t="str">
        <f t="shared" si="24"/>
        <v/>
      </c>
      <c r="AE97" s="38" t="str">
        <f t="shared" si="25"/>
        <v/>
      </c>
      <c r="AF97" s="38" t="str">
        <f t="shared" si="26"/>
        <v/>
      </c>
      <c r="AG97" s="38" t="str">
        <f t="shared" si="27"/>
        <v/>
      </c>
      <c r="AH97" s="38" t="str">
        <f t="shared" si="28"/>
        <v/>
      </c>
      <c r="AI97" s="39" t="str">
        <f t="shared" si="29"/>
        <v/>
      </c>
    </row>
    <row r="98" spans="20:35" x14ac:dyDescent="0.25">
      <c r="T98" s="30"/>
      <c r="U98" s="33" t="str">
        <f t="shared" si="30"/>
        <v/>
      </c>
      <c r="V98" s="34" t="str">
        <f t="shared" si="16"/>
        <v/>
      </c>
      <c r="W98" s="35" t="str">
        <f t="shared" si="17"/>
        <v/>
      </c>
      <c r="X98" s="68" t="str">
        <f t="shared" si="18"/>
        <v/>
      </c>
      <c r="Y98" s="36" t="str">
        <f t="shared" si="19"/>
        <v/>
      </c>
      <c r="Z98" s="69" t="str">
        <f t="shared" si="20"/>
        <v/>
      </c>
      <c r="AA98" s="38" t="str">
        <f t="shared" si="21"/>
        <v/>
      </c>
      <c r="AB98" s="38" t="str">
        <f t="shared" si="22"/>
        <v/>
      </c>
      <c r="AC98" s="38" t="str">
        <f t="shared" si="23"/>
        <v/>
      </c>
      <c r="AD98" s="38" t="str">
        <f t="shared" si="24"/>
        <v/>
      </c>
      <c r="AE98" s="38" t="str">
        <f t="shared" si="25"/>
        <v/>
      </c>
      <c r="AF98" s="38" t="str">
        <f t="shared" si="26"/>
        <v/>
      </c>
      <c r="AG98" s="38" t="str">
        <f t="shared" si="27"/>
        <v/>
      </c>
      <c r="AH98" s="38" t="str">
        <f t="shared" si="28"/>
        <v/>
      </c>
      <c r="AI98" s="39" t="str">
        <f t="shared" si="29"/>
        <v/>
      </c>
    </row>
    <row r="99" spans="20:35" x14ac:dyDescent="0.25">
      <c r="T99" s="30"/>
      <c r="U99" s="33" t="str">
        <f t="shared" si="30"/>
        <v/>
      </c>
      <c r="V99" s="34" t="str">
        <f t="shared" si="16"/>
        <v/>
      </c>
      <c r="W99" s="35" t="str">
        <f t="shared" si="17"/>
        <v/>
      </c>
      <c r="X99" s="68" t="str">
        <f t="shared" si="18"/>
        <v/>
      </c>
      <c r="Y99" s="36" t="str">
        <f t="shared" si="19"/>
        <v/>
      </c>
      <c r="Z99" s="69" t="str">
        <f t="shared" si="20"/>
        <v/>
      </c>
      <c r="AA99" s="38" t="str">
        <f t="shared" si="21"/>
        <v/>
      </c>
      <c r="AB99" s="38" t="str">
        <f t="shared" si="22"/>
        <v/>
      </c>
      <c r="AC99" s="38" t="str">
        <f t="shared" si="23"/>
        <v/>
      </c>
      <c r="AD99" s="38" t="str">
        <f t="shared" si="24"/>
        <v/>
      </c>
      <c r="AE99" s="38" t="str">
        <f t="shared" si="25"/>
        <v/>
      </c>
      <c r="AF99" s="38" t="str">
        <f t="shared" si="26"/>
        <v/>
      </c>
      <c r="AG99" s="38" t="str">
        <f t="shared" si="27"/>
        <v/>
      </c>
      <c r="AH99" s="38" t="str">
        <f t="shared" si="28"/>
        <v/>
      </c>
      <c r="AI99" s="39" t="str">
        <f t="shared" si="29"/>
        <v/>
      </c>
    </row>
    <row r="100" spans="20:35" x14ac:dyDescent="0.25">
      <c r="T100" s="30"/>
      <c r="U100" s="33" t="str">
        <f t="shared" si="30"/>
        <v/>
      </c>
      <c r="V100" s="34" t="str">
        <f t="shared" si="16"/>
        <v/>
      </c>
      <c r="W100" s="35" t="str">
        <f t="shared" si="17"/>
        <v/>
      </c>
      <c r="X100" s="68" t="str">
        <f t="shared" si="18"/>
        <v/>
      </c>
      <c r="Y100" s="36" t="str">
        <f t="shared" si="19"/>
        <v/>
      </c>
      <c r="Z100" s="69" t="str">
        <f t="shared" si="20"/>
        <v/>
      </c>
      <c r="AA100" s="38" t="str">
        <f t="shared" si="21"/>
        <v/>
      </c>
      <c r="AB100" s="38" t="str">
        <f t="shared" si="22"/>
        <v/>
      </c>
      <c r="AC100" s="38" t="str">
        <f t="shared" si="23"/>
        <v/>
      </c>
      <c r="AD100" s="38" t="str">
        <f t="shared" si="24"/>
        <v/>
      </c>
      <c r="AE100" s="38" t="str">
        <f t="shared" si="25"/>
        <v/>
      </c>
      <c r="AF100" s="38" t="str">
        <f t="shared" si="26"/>
        <v/>
      </c>
      <c r="AG100" s="38" t="str">
        <f t="shared" si="27"/>
        <v/>
      </c>
      <c r="AH100" s="38" t="str">
        <f t="shared" si="28"/>
        <v/>
      </c>
      <c r="AI100" s="39" t="str">
        <f t="shared" si="29"/>
        <v/>
      </c>
    </row>
    <row r="101" spans="20:35" x14ac:dyDescent="0.25">
      <c r="T101" s="30"/>
      <c r="U101" s="33" t="str">
        <f t="shared" si="30"/>
        <v/>
      </c>
      <c r="V101" s="34" t="str">
        <f t="shared" si="16"/>
        <v/>
      </c>
      <c r="W101" s="35" t="str">
        <f t="shared" si="17"/>
        <v/>
      </c>
      <c r="X101" s="68" t="str">
        <f t="shared" si="18"/>
        <v/>
      </c>
      <c r="Y101" s="36" t="str">
        <f t="shared" si="19"/>
        <v/>
      </c>
      <c r="Z101" s="69" t="str">
        <f t="shared" si="20"/>
        <v/>
      </c>
      <c r="AA101" s="38" t="str">
        <f t="shared" si="21"/>
        <v/>
      </c>
      <c r="AB101" s="38" t="str">
        <f t="shared" si="22"/>
        <v/>
      </c>
      <c r="AC101" s="38" t="str">
        <f t="shared" si="23"/>
        <v/>
      </c>
      <c r="AD101" s="38" t="str">
        <f t="shared" si="24"/>
        <v/>
      </c>
      <c r="AE101" s="38" t="str">
        <f t="shared" si="25"/>
        <v/>
      </c>
      <c r="AF101" s="38" t="str">
        <f t="shared" si="26"/>
        <v/>
      </c>
      <c r="AG101" s="38" t="str">
        <f t="shared" si="27"/>
        <v/>
      </c>
      <c r="AH101" s="38" t="str">
        <f t="shared" si="28"/>
        <v/>
      </c>
      <c r="AI101" s="39" t="str">
        <f t="shared" si="29"/>
        <v/>
      </c>
    </row>
    <row r="102" spans="20:35" x14ac:dyDescent="0.25">
      <c r="T102" s="30"/>
      <c r="U102" s="33" t="str">
        <f t="shared" si="30"/>
        <v/>
      </c>
      <c r="V102" s="34" t="str">
        <f t="shared" si="16"/>
        <v/>
      </c>
      <c r="W102" s="35" t="str">
        <f t="shared" si="17"/>
        <v/>
      </c>
      <c r="X102" s="68" t="str">
        <f t="shared" si="18"/>
        <v/>
      </c>
      <c r="Y102" s="36" t="str">
        <f t="shared" si="19"/>
        <v/>
      </c>
      <c r="Z102" s="69" t="str">
        <f t="shared" si="20"/>
        <v/>
      </c>
      <c r="AA102" s="38" t="str">
        <f t="shared" si="21"/>
        <v/>
      </c>
      <c r="AB102" s="38" t="str">
        <f t="shared" si="22"/>
        <v/>
      </c>
      <c r="AC102" s="38" t="str">
        <f t="shared" si="23"/>
        <v/>
      </c>
      <c r="AD102" s="38" t="str">
        <f t="shared" si="24"/>
        <v/>
      </c>
      <c r="AE102" s="38" t="str">
        <f t="shared" si="25"/>
        <v/>
      </c>
      <c r="AF102" s="38" t="str">
        <f t="shared" si="26"/>
        <v/>
      </c>
      <c r="AG102" s="38" t="str">
        <f t="shared" si="27"/>
        <v/>
      </c>
      <c r="AH102" s="38" t="str">
        <f t="shared" si="28"/>
        <v/>
      </c>
      <c r="AI102" s="39" t="str">
        <f t="shared" si="29"/>
        <v/>
      </c>
    </row>
    <row r="103" spans="20:35" x14ac:dyDescent="0.25">
      <c r="T103" s="30"/>
      <c r="U103" s="33" t="str">
        <f t="shared" si="30"/>
        <v/>
      </c>
      <c r="V103" s="34" t="str">
        <f t="shared" si="16"/>
        <v/>
      </c>
      <c r="W103" s="35" t="str">
        <f t="shared" si="17"/>
        <v/>
      </c>
      <c r="X103" s="68" t="str">
        <f t="shared" si="18"/>
        <v/>
      </c>
      <c r="Y103" s="36" t="str">
        <f t="shared" si="19"/>
        <v/>
      </c>
      <c r="Z103" s="69" t="str">
        <f t="shared" si="20"/>
        <v/>
      </c>
      <c r="AA103" s="38" t="str">
        <f t="shared" si="21"/>
        <v/>
      </c>
      <c r="AB103" s="38" t="str">
        <f t="shared" si="22"/>
        <v/>
      </c>
      <c r="AC103" s="38" t="str">
        <f t="shared" si="23"/>
        <v/>
      </c>
      <c r="AD103" s="38" t="str">
        <f t="shared" si="24"/>
        <v/>
      </c>
      <c r="AE103" s="38" t="str">
        <f t="shared" si="25"/>
        <v/>
      </c>
      <c r="AF103" s="38" t="str">
        <f t="shared" si="26"/>
        <v/>
      </c>
      <c r="AG103" s="38" t="str">
        <f t="shared" si="27"/>
        <v/>
      </c>
      <c r="AH103" s="38" t="str">
        <f t="shared" si="28"/>
        <v/>
      </c>
      <c r="AI103" s="39" t="str">
        <f t="shared" si="29"/>
        <v/>
      </c>
    </row>
    <row r="104" spans="20:35" x14ac:dyDescent="0.25">
      <c r="T104" s="30"/>
      <c r="U104" s="33" t="str">
        <f t="shared" si="30"/>
        <v/>
      </c>
      <c r="V104" s="34" t="str">
        <f t="shared" si="16"/>
        <v/>
      </c>
      <c r="W104" s="35" t="str">
        <f t="shared" si="17"/>
        <v/>
      </c>
      <c r="X104" s="68" t="str">
        <f t="shared" si="18"/>
        <v/>
      </c>
      <c r="Y104" s="36" t="str">
        <f t="shared" si="19"/>
        <v/>
      </c>
      <c r="Z104" s="69" t="str">
        <f t="shared" si="20"/>
        <v/>
      </c>
      <c r="AA104" s="38" t="str">
        <f t="shared" si="21"/>
        <v/>
      </c>
      <c r="AB104" s="38" t="str">
        <f t="shared" si="22"/>
        <v/>
      </c>
      <c r="AC104" s="38" t="str">
        <f t="shared" si="23"/>
        <v/>
      </c>
      <c r="AD104" s="38" t="str">
        <f t="shared" si="24"/>
        <v/>
      </c>
      <c r="AE104" s="38" t="str">
        <f t="shared" si="25"/>
        <v/>
      </c>
      <c r="AF104" s="38" t="str">
        <f t="shared" si="26"/>
        <v/>
      </c>
      <c r="AG104" s="38" t="str">
        <f t="shared" si="27"/>
        <v/>
      </c>
      <c r="AH104" s="38" t="str">
        <f t="shared" si="28"/>
        <v/>
      </c>
      <c r="AI104" s="39" t="str">
        <f t="shared" si="29"/>
        <v/>
      </c>
    </row>
    <row r="105" spans="20:35" x14ac:dyDescent="0.25">
      <c r="T105" s="30"/>
      <c r="U105" s="33" t="str">
        <f t="shared" si="30"/>
        <v/>
      </c>
      <c r="V105" s="34" t="str">
        <f t="shared" si="16"/>
        <v/>
      </c>
      <c r="W105" s="35" t="str">
        <f t="shared" si="17"/>
        <v/>
      </c>
      <c r="X105" s="68" t="str">
        <f t="shared" si="18"/>
        <v/>
      </c>
      <c r="Y105" s="36" t="str">
        <f t="shared" si="19"/>
        <v/>
      </c>
      <c r="Z105" s="69" t="str">
        <f t="shared" si="20"/>
        <v/>
      </c>
      <c r="AA105" s="38" t="str">
        <f t="shared" si="21"/>
        <v/>
      </c>
      <c r="AB105" s="38" t="str">
        <f t="shared" si="22"/>
        <v/>
      </c>
      <c r="AC105" s="38" t="str">
        <f t="shared" si="23"/>
        <v/>
      </c>
      <c r="AD105" s="38" t="str">
        <f t="shared" si="24"/>
        <v/>
      </c>
      <c r="AE105" s="38" t="str">
        <f t="shared" si="25"/>
        <v/>
      </c>
      <c r="AF105" s="38" t="str">
        <f t="shared" si="26"/>
        <v/>
      </c>
      <c r="AG105" s="38" t="str">
        <f t="shared" si="27"/>
        <v/>
      </c>
      <c r="AH105" s="38" t="str">
        <f t="shared" si="28"/>
        <v/>
      </c>
      <c r="AI105" s="39" t="str">
        <f t="shared" si="29"/>
        <v/>
      </c>
    </row>
    <row r="106" spans="20:35" x14ac:dyDescent="0.25">
      <c r="T106" s="30"/>
      <c r="U106" s="33" t="str">
        <f t="shared" si="30"/>
        <v/>
      </c>
      <c r="V106" s="34" t="str">
        <f t="shared" si="16"/>
        <v/>
      </c>
      <c r="W106" s="35" t="str">
        <f t="shared" si="17"/>
        <v/>
      </c>
      <c r="X106" s="68" t="str">
        <f t="shared" si="18"/>
        <v/>
      </c>
      <c r="Y106" s="36" t="str">
        <f t="shared" si="19"/>
        <v/>
      </c>
      <c r="Z106" s="69" t="str">
        <f t="shared" si="20"/>
        <v/>
      </c>
      <c r="AA106" s="38" t="str">
        <f t="shared" si="21"/>
        <v/>
      </c>
      <c r="AB106" s="38" t="str">
        <f t="shared" si="22"/>
        <v/>
      </c>
      <c r="AC106" s="38" t="str">
        <f t="shared" si="23"/>
        <v/>
      </c>
      <c r="AD106" s="38" t="str">
        <f t="shared" si="24"/>
        <v/>
      </c>
      <c r="AE106" s="38" t="str">
        <f t="shared" si="25"/>
        <v/>
      </c>
      <c r="AF106" s="38" t="str">
        <f t="shared" si="26"/>
        <v/>
      </c>
      <c r="AG106" s="38" t="str">
        <f t="shared" si="27"/>
        <v/>
      </c>
      <c r="AH106" s="38" t="str">
        <f t="shared" si="28"/>
        <v/>
      </c>
      <c r="AI106" s="39" t="str">
        <f t="shared" si="29"/>
        <v/>
      </c>
    </row>
    <row r="107" spans="20:35" x14ac:dyDescent="0.25">
      <c r="T107" s="30"/>
      <c r="U107" s="33" t="str">
        <f t="shared" si="30"/>
        <v/>
      </c>
      <c r="V107" s="34" t="str">
        <f t="shared" si="16"/>
        <v/>
      </c>
      <c r="W107" s="35" t="str">
        <f t="shared" si="17"/>
        <v/>
      </c>
      <c r="X107" s="68" t="str">
        <f t="shared" si="18"/>
        <v/>
      </c>
      <c r="Y107" s="36" t="str">
        <f t="shared" si="19"/>
        <v/>
      </c>
      <c r="Z107" s="69" t="str">
        <f t="shared" si="20"/>
        <v/>
      </c>
      <c r="AA107" s="38" t="str">
        <f t="shared" si="21"/>
        <v/>
      </c>
      <c r="AB107" s="38" t="str">
        <f t="shared" si="22"/>
        <v/>
      </c>
      <c r="AC107" s="38" t="str">
        <f t="shared" si="23"/>
        <v/>
      </c>
      <c r="AD107" s="38" t="str">
        <f t="shared" si="24"/>
        <v/>
      </c>
      <c r="AE107" s="38" t="str">
        <f t="shared" si="25"/>
        <v/>
      </c>
      <c r="AF107" s="38" t="str">
        <f t="shared" si="26"/>
        <v/>
      </c>
      <c r="AG107" s="38" t="str">
        <f t="shared" si="27"/>
        <v/>
      </c>
      <c r="AH107" s="38" t="str">
        <f t="shared" si="28"/>
        <v/>
      </c>
      <c r="AI107" s="39" t="str">
        <f t="shared" si="29"/>
        <v/>
      </c>
    </row>
    <row r="108" spans="20:35" x14ac:dyDescent="0.25">
      <c r="T108" s="30"/>
      <c r="U108" s="33" t="str">
        <f t="shared" si="30"/>
        <v/>
      </c>
      <c r="V108" s="34" t="str">
        <f t="shared" si="16"/>
        <v/>
      </c>
      <c r="W108" s="35" t="str">
        <f t="shared" si="17"/>
        <v/>
      </c>
      <c r="X108" s="68" t="str">
        <f t="shared" si="18"/>
        <v/>
      </c>
      <c r="Y108" s="36" t="str">
        <f t="shared" si="19"/>
        <v/>
      </c>
      <c r="Z108" s="69" t="str">
        <f t="shared" si="20"/>
        <v/>
      </c>
      <c r="AA108" s="38" t="str">
        <f t="shared" si="21"/>
        <v/>
      </c>
      <c r="AB108" s="38" t="str">
        <f t="shared" si="22"/>
        <v/>
      </c>
      <c r="AC108" s="38" t="str">
        <f t="shared" si="23"/>
        <v/>
      </c>
      <c r="AD108" s="38" t="str">
        <f t="shared" si="24"/>
        <v/>
      </c>
      <c r="AE108" s="38" t="str">
        <f t="shared" si="25"/>
        <v/>
      </c>
      <c r="AF108" s="38" t="str">
        <f t="shared" si="26"/>
        <v/>
      </c>
      <c r="AG108" s="38" t="str">
        <f t="shared" si="27"/>
        <v/>
      </c>
      <c r="AH108" s="38" t="str">
        <f t="shared" si="28"/>
        <v/>
      </c>
      <c r="AI108" s="39" t="str">
        <f t="shared" si="29"/>
        <v/>
      </c>
    </row>
    <row r="109" spans="20:35" x14ac:dyDescent="0.25">
      <c r="T109" s="30"/>
      <c r="U109" s="33" t="str">
        <f t="shared" si="30"/>
        <v/>
      </c>
      <c r="V109" s="34" t="str">
        <f t="shared" si="16"/>
        <v/>
      </c>
      <c r="W109" s="35" t="str">
        <f t="shared" si="17"/>
        <v/>
      </c>
      <c r="X109" s="68" t="str">
        <f t="shared" si="18"/>
        <v/>
      </c>
      <c r="Y109" s="36" t="str">
        <f t="shared" si="19"/>
        <v/>
      </c>
      <c r="Z109" s="69" t="str">
        <f t="shared" si="20"/>
        <v/>
      </c>
      <c r="AA109" s="38" t="str">
        <f t="shared" si="21"/>
        <v/>
      </c>
      <c r="AB109" s="38" t="str">
        <f t="shared" si="22"/>
        <v/>
      </c>
      <c r="AC109" s="38" t="str">
        <f t="shared" si="23"/>
        <v/>
      </c>
      <c r="AD109" s="38" t="str">
        <f t="shared" si="24"/>
        <v/>
      </c>
      <c r="AE109" s="38" t="str">
        <f t="shared" si="25"/>
        <v/>
      </c>
      <c r="AF109" s="38" t="str">
        <f t="shared" si="26"/>
        <v/>
      </c>
      <c r="AG109" s="38" t="str">
        <f t="shared" si="27"/>
        <v/>
      </c>
      <c r="AH109" s="38" t="str">
        <f t="shared" si="28"/>
        <v/>
      </c>
      <c r="AI109" s="39" t="str">
        <f t="shared" si="29"/>
        <v/>
      </c>
    </row>
    <row r="110" spans="20:35" x14ac:dyDescent="0.25">
      <c r="T110" s="30"/>
      <c r="U110" s="33" t="str">
        <f t="shared" si="30"/>
        <v/>
      </c>
      <c r="V110" s="34" t="str">
        <f t="shared" si="16"/>
        <v/>
      </c>
      <c r="W110" s="35" t="str">
        <f t="shared" si="17"/>
        <v/>
      </c>
      <c r="X110" s="68" t="str">
        <f t="shared" si="18"/>
        <v/>
      </c>
      <c r="Y110" s="36" t="str">
        <f t="shared" si="19"/>
        <v/>
      </c>
      <c r="Z110" s="69" t="str">
        <f t="shared" si="20"/>
        <v/>
      </c>
      <c r="AA110" s="38" t="str">
        <f t="shared" si="21"/>
        <v/>
      </c>
      <c r="AB110" s="38" t="str">
        <f t="shared" si="22"/>
        <v/>
      </c>
      <c r="AC110" s="38" t="str">
        <f t="shared" si="23"/>
        <v/>
      </c>
      <c r="AD110" s="38" t="str">
        <f t="shared" si="24"/>
        <v/>
      </c>
      <c r="AE110" s="38" t="str">
        <f t="shared" si="25"/>
        <v/>
      </c>
      <c r="AF110" s="38" t="str">
        <f t="shared" si="26"/>
        <v/>
      </c>
      <c r="AG110" s="38" t="str">
        <f t="shared" si="27"/>
        <v/>
      </c>
      <c r="AH110" s="38" t="str">
        <f t="shared" si="28"/>
        <v/>
      </c>
      <c r="AI110" s="39" t="str">
        <f t="shared" si="29"/>
        <v/>
      </c>
    </row>
    <row r="111" spans="20:35" x14ac:dyDescent="0.25">
      <c r="T111" s="30"/>
      <c r="U111" s="33" t="str">
        <f t="shared" si="30"/>
        <v/>
      </c>
      <c r="V111" s="34" t="str">
        <f t="shared" si="16"/>
        <v/>
      </c>
      <c r="W111" s="35" t="str">
        <f t="shared" si="17"/>
        <v/>
      </c>
      <c r="X111" s="68" t="str">
        <f t="shared" si="18"/>
        <v/>
      </c>
      <c r="Y111" s="36" t="str">
        <f t="shared" si="19"/>
        <v/>
      </c>
      <c r="Z111" s="69" t="str">
        <f t="shared" si="20"/>
        <v/>
      </c>
      <c r="AA111" s="38" t="str">
        <f t="shared" si="21"/>
        <v/>
      </c>
      <c r="AB111" s="38" t="str">
        <f t="shared" si="22"/>
        <v/>
      </c>
      <c r="AC111" s="38" t="str">
        <f t="shared" si="23"/>
        <v/>
      </c>
      <c r="AD111" s="38" t="str">
        <f t="shared" si="24"/>
        <v/>
      </c>
      <c r="AE111" s="38" t="str">
        <f t="shared" si="25"/>
        <v/>
      </c>
      <c r="AF111" s="38" t="str">
        <f t="shared" si="26"/>
        <v/>
      </c>
      <c r="AG111" s="38" t="str">
        <f t="shared" si="27"/>
        <v/>
      </c>
      <c r="AH111" s="38" t="str">
        <f t="shared" si="28"/>
        <v/>
      </c>
      <c r="AI111" s="39" t="str">
        <f t="shared" si="29"/>
        <v/>
      </c>
    </row>
    <row r="112" spans="20:35" x14ac:dyDescent="0.25">
      <c r="T112" s="30"/>
      <c r="U112" s="33" t="str">
        <f t="shared" si="30"/>
        <v/>
      </c>
      <c r="V112" s="34" t="str">
        <f t="shared" si="16"/>
        <v/>
      </c>
      <c r="W112" s="35" t="str">
        <f t="shared" si="17"/>
        <v/>
      </c>
      <c r="X112" s="68" t="str">
        <f t="shared" si="18"/>
        <v/>
      </c>
      <c r="Y112" s="36" t="str">
        <f t="shared" si="19"/>
        <v/>
      </c>
      <c r="Z112" s="69" t="str">
        <f t="shared" si="20"/>
        <v/>
      </c>
      <c r="AA112" s="38" t="str">
        <f t="shared" si="21"/>
        <v/>
      </c>
      <c r="AB112" s="38" t="str">
        <f t="shared" si="22"/>
        <v/>
      </c>
      <c r="AC112" s="38" t="str">
        <f t="shared" si="23"/>
        <v/>
      </c>
      <c r="AD112" s="38" t="str">
        <f t="shared" si="24"/>
        <v/>
      </c>
      <c r="AE112" s="38" t="str">
        <f t="shared" si="25"/>
        <v/>
      </c>
      <c r="AF112" s="38" t="str">
        <f t="shared" si="26"/>
        <v/>
      </c>
      <c r="AG112" s="38" t="str">
        <f t="shared" si="27"/>
        <v/>
      </c>
      <c r="AH112" s="38" t="str">
        <f t="shared" si="28"/>
        <v/>
      </c>
      <c r="AI112" s="39" t="str">
        <f t="shared" si="29"/>
        <v/>
      </c>
    </row>
    <row r="113" spans="20:35" x14ac:dyDescent="0.25">
      <c r="T113" s="30"/>
      <c r="U113" s="33" t="str">
        <f t="shared" si="30"/>
        <v/>
      </c>
      <c r="V113" s="34" t="str">
        <f t="shared" si="16"/>
        <v/>
      </c>
      <c r="W113" s="35" t="str">
        <f t="shared" si="17"/>
        <v/>
      </c>
      <c r="X113" s="68" t="str">
        <f t="shared" si="18"/>
        <v/>
      </c>
      <c r="Y113" s="36" t="str">
        <f t="shared" si="19"/>
        <v/>
      </c>
      <c r="Z113" s="69" t="str">
        <f t="shared" si="20"/>
        <v/>
      </c>
      <c r="AA113" s="38" t="str">
        <f t="shared" si="21"/>
        <v/>
      </c>
      <c r="AB113" s="38" t="str">
        <f t="shared" si="22"/>
        <v/>
      </c>
      <c r="AC113" s="38" t="str">
        <f t="shared" si="23"/>
        <v/>
      </c>
      <c r="AD113" s="38" t="str">
        <f t="shared" si="24"/>
        <v/>
      </c>
      <c r="AE113" s="38" t="str">
        <f t="shared" si="25"/>
        <v/>
      </c>
      <c r="AF113" s="38" t="str">
        <f t="shared" si="26"/>
        <v/>
      </c>
      <c r="AG113" s="38" t="str">
        <f t="shared" si="27"/>
        <v/>
      </c>
      <c r="AH113" s="38" t="str">
        <f t="shared" si="28"/>
        <v/>
      </c>
      <c r="AI113" s="39" t="str">
        <f t="shared" si="29"/>
        <v/>
      </c>
    </row>
    <row r="114" spans="20:35" x14ac:dyDescent="0.25">
      <c r="T114" s="30"/>
      <c r="U114" s="33" t="str">
        <f t="shared" si="30"/>
        <v/>
      </c>
      <c r="V114" s="34" t="str">
        <f t="shared" si="16"/>
        <v/>
      </c>
      <c r="W114" s="35" t="str">
        <f t="shared" si="17"/>
        <v/>
      </c>
      <c r="X114" s="68" t="str">
        <f t="shared" si="18"/>
        <v/>
      </c>
      <c r="Y114" s="36" t="str">
        <f t="shared" si="19"/>
        <v/>
      </c>
      <c r="Z114" s="69" t="str">
        <f t="shared" si="20"/>
        <v/>
      </c>
      <c r="AA114" s="38" t="str">
        <f t="shared" si="21"/>
        <v/>
      </c>
      <c r="AB114" s="38" t="str">
        <f t="shared" si="22"/>
        <v/>
      </c>
      <c r="AC114" s="38" t="str">
        <f t="shared" si="23"/>
        <v/>
      </c>
      <c r="AD114" s="38" t="str">
        <f t="shared" si="24"/>
        <v/>
      </c>
      <c r="AE114" s="38" t="str">
        <f t="shared" si="25"/>
        <v/>
      </c>
      <c r="AF114" s="38" t="str">
        <f t="shared" si="26"/>
        <v/>
      </c>
      <c r="AG114" s="38" t="str">
        <f t="shared" si="27"/>
        <v/>
      </c>
      <c r="AH114" s="38" t="str">
        <f t="shared" si="28"/>
        <v/>
      </c>
      <c r="AI114" s="39" t="str">
        <f t="shared" si="29"/>
        <v/>
      </c>
    </row>
    <row r="115" spans="20:35" x14ac:dyDescent="0.25">
      <c r="T115" s="30"/>
      <c r="U115" s="33" t="str">
        <f t="shared" si="30"/>
        <v/>
      </c>
      <c r="V115" s="34" t="str">
        <f t="shared" si="16"/>
        <v/>
      </c>
      <c r="W115" s="35" t="str">
        <f t="shared" si="17"/>
        <v/>
      </c>
      <c r="X115" s="68" t="str">
        <f t="shared" si="18"/>
        <v/>
      </c>
      <c r="Y115" s="36" t="str">
        <f t="shared" si="19"/>
        <v/>
      </c>
      <c r="Z115" s="69" t="str">
        <f t="shared" si="20"/>
        <v/>
      </c>
      <c r="AA115" s="38" t="str">
        <f t="shared" si="21"/>
        <v/>
      </c>
      <c r="AB115" s="38" t="str">
        <f t="shared" si="22"/>
        <v/>
      </c>
      <c r="AC115" s="38" t="str">
        <f t="shared" si="23"/>
        <v/>
      </c>
      <c r="AD115" s="38" t="str">
        <f t="shared" si="24"/>
        <v/>
      </c>
      <c r="AE115" s="38" t="str">
        <f t="shared" si="25"/>
        <v/>
      </c>
      <c r="AF115" s="38" t="str">
        <f t="shared" si="26"/>
        <v/>
      </c>
      <c r="AG115" s="38" t="str">
        <f t="shared" si="27"/>
        <v/>
      </c>
      <c r="AH115" s="38" t="str">
        <f t="shared" si="28"/>
        <v/>
      </c>
      <c r="AI115" s="39" t="str">
        <f t="shared" si="29"/>
        <v/>
      </c>
    </row>
    <row r="116" spans="20:35" x14ac:dyDescent="0.25">
      <c r="T116" s="30"/>
      <c r="U116" s="33" t="str">
        <f t="shared" si="30"/>
        <v/>
      </c>
      <c r="V116" s="34" t="str">
        <f t="shared" si="16"/>
        <v/>
      </c>
      <c r="W116" s="35" t="str">
        <f t="shared" si="17"/>
        <v/>
      </c>
      <c r="X116" s="68" t="str">
        <f t="shared" si="18"/>
        <v/>
      </c>
      <c r="Y116" s="36" t="str">
        <f t="shared" si="19"/>
        <v/>
      </c>
      <c r="Z116" s="69" t="str">
        <f t="shared" si="20"/>
        <v/>
      </c>
      <c r="AA116" s="38" t="str">
        <f t="shared" si="21"/>
        <v/>
      </c>
      <c r="AB116" s="38" t="str">
        <f t="shared" si="22"/>
        <v/>
      </c>
      <c r="AC116" s="38" t="str">
        <f t="shared" si="23"/>
        <v/>
      </c>
      <c r="AD116" s="38" t="str">
        <f t="shared" si="24"/>
        <v/>
      </c>
      <c r="AE116" s="38" t="str">
        <f t="shared" si="25"/>
        <v/>
      </c>
      <c r="AF116" s="38" t="str">
        <f t="shared" si="26"/>
        <v/>
      </c>
      <c r="AG116" s="38" t="str">
        <f t="shared" si="27"/>
        <v/>
      </c>
      <c r="AH116" s="38" t="str">
        <f t="shared" si="28"/>
        <v/>
      </c>
      <c r="AI116" s="39" t="str">
        <f t="shared" si="29"/>
        <v/>
      </c>
    </row>
    <row r="117" spans="20:35" x14ac:dyDescent="0.25">
      <c r="T117" s="30"/>
      <c r="U117" s="33" t="str">
        <f t="shared" si="30"/>
        <v/>
      </c>
      <c r="V117" s="34" t="str">
        <f t="shared" si="16"/>
        <v/>
      </c>
      <c r="W117" s="35" t="str">
        <f t="shared" si="17"/>
        <v/>
      </c>
      <c r="X117" s="68" t="str">
        <f t="shared" si="18"/>
        <v/>
      </c>
      <c r="Y117" s="36" t="str">
        <f t="shared" si="19"/>
        <v/>
      </c>
      <c r="Z117" s="69" t="str">
        <f t="shared" si="20"/>
        <v/>
      </c>
      <c r="AA117" s="38" t="str">
        <f t="shared" si="21"/>
        <v/>
      </c>
      <c r="AB117" s="38" t="str">
        <f t="shared" si="22"/>
        <v/>
      </c>
      <c r="AC117" s="38" t="str">
        <f t="shared" si="23"/>
        <v/>
      </c>
      <c r="AD117" s="38" t="str">
        <f t="shared" si="24"/>
        <v/>
      </c>
      <c r="AE117" s="38" t="str">
        <f t="shared" si="25"/>
        <v/>
      </c>
      <c r="AF117" s="38" t="str">
        <f t="shared" si="26"/>
        <v/>
      </c>
      <c r="AG117" s="38" t="str">
        <f t="shared" si="27"/>
        <v/>
      </c>
      <c r="AH117" s="38" t="str">
        <f t="shared" si="28"/>
        <v/>
      </c>
      <c r="AI117" s="39" t="str">
        <f t="shared" si="29"/>
        <v/>
      </c>
    </row>
    <row r="118" spans="20:35" x14ac:dyDescent="0.25">
      <c r="T118" s="30"/>
      <c r="U118" s="33" t="str">
        <f t="shared" si="30"/>
        <v/>
      </c>
      <c r="V118" s="34" t="str">
        <f t="shared" si="16"/>
        <v/>
      </c>
      <c r="W118" s="35" t="str">
        <f t="shared" si="17"/>
        <v/>
      </c>
      <c r="X118" s="68" t="str">
        <f t="shared" si="18"/>
        <v/>
      </c>
      <c r="Y118" s="36" t="str">
        <f t="shared" si="19"/>
        <v/>
      </c>
      <c r="Z118" s="69" t="str">
        <f t="shared" si="20"/>
        <v/>
      </c>
      <c r="AA118" s="38" t="str">
        <f t="shared" si="21"/>
        <v/>
      </c>
      <c r="AB118" s="38" t="str">
        <f t="shared" si="22"/>
        <v/>
      </c>
      <c r="AC118" s="38" t="str">
        <f t="shared" si="23"/>
        <v/>
      </c>
      <c r="AD118" s="38" t="str">
        <f t="shared" si="24"/>
        <v/>
      </c>
      <c r="AE118" s="38" t="str">
        <f t="shared" si="25"/>
        <v/>
      </c>
      <c r="AF118" s="38" t="str">
        <f t="shared" si="26"/>
        <v/>
      </c>
      <c r="AG118" s="38" t="str">
        <f t="shared" si="27"/>
        <v/>
      </c>
      <c r="AH118" s="38" t="str">
        <f t="shared" si="28"/>
        <v/>
      </c>
      <c r="AI118" s="39" t="str">
        <f t="shared" si="29"/>
        <v/>
      </c>
    </row>
    <row r="119" spans="20:35" x14ac:dyDescent="0.25">
      <c r="T119" s="30"/>
      <c r="U119" s="33" t="str">
        <f t="shared" si="30"/>
        <v/>
      </c>
      <c r="V119" s="34" t="str">
        <f t="shared" si="16"/>
        <v/>
      </c>
      <c r="W119" s="35" t="str">
        <f t="shared" si="17"/>
        <v/>
      </c>
      <c r="X119" s="68" t="str">
        <f t="shared" si="18"/>
        <v/>
      </c>
      <c r="Y119" s="36" t="str">
        <f t="shared" si="19"/>
        <v/>
      </c>
      <c r="Z119" s="69" t="str">
        <f t="shared" si="20"/>
        <v/>
      </c>
      <c r="AA119" s="38" t="str">
        <f t="shared" si="21"/>
        <v/>
      </c>
      <c r="AB119" s="38" t="str">
        <f t="shared" si="22"/>
        <v/>
      </c>
      <c r="AC119" s="38" t="str">
        <f t="shared" si="23"/>
        <v/>
      </c>
      <c r="AD119" s="38" t="str">
        <f t="shared" si="24"/>
        <v/>
      </c>
      <c r="AE119" s="38" t="str">
        <f t="shared" si="25"/>
        <v/>
      </c>
      <c r="AF119" s="38" t="str">
        <f t="shared" si="26"/>
        <v/>
      </c>
      <c r="AG119" s="38" t="str">
        <f t="shared" si="27"/>
        <v/>
      </c>
      <c r="AH119" s="38" t="str">
        <f t="shared" si="28"/>
        <v/>
      </c>
      <c r="AI119" s="39" t="str">
        <f t="shared" si="29"/>
        <v/>
      </c>
    </row>
    <row r="120" spans="20:35" x14ac:dyDescent="0.25">
      <c r="T120" s="30"/>
      <c r="U120" s="33" t="str">
        <f t="shared" si="30"/>
        <v/>
      </c>
      <c r="V120" s="34" t="str">
        <f t="shared" si="16"/>
        <v/>
      </c>
      <c r="W120" s="35" t="str">
        <f t="shared" si="17"/>
        <v/>
      </c>
      <c r="X120" s="68" t="str">
        <f t="shared" si="18"/>
        <v/>
      </c>
      <c r="Y120" s="36" t="str">
        <f t="shared" si="19"/>
        <v/>
      </c>
      <c r="Z120" s="69" t="str">
        <f t="shared" si="20"/>
        <v/>
      </c>
      <c r="AA120" s="38" t="str">
        <f t="shared" si="21"/>
        <v/>
      </c>
      <c r="AB120" s="38" t="str">
        <f t="shared" si="22"/>
        <v/>
      </c>
      <c r="AC120" s="38" t="str">
        <f t="shared" si="23"/>
        <v/>
      </c>
      <c r="AD120" s="38" t="str">
        <f t="shared" si="24"/>
        <v/>
      </c>
      <c r="AE120" s="38" t="str">
        <f t="shared" si="25"/>
        <v/>
      </c>
      <c r="AF120" s="38" t="str">
        <f t="shared" si="26"/>
        <v/>
      </c>
      <c r="AG120" s="38" t="str">
        <f t="shared" si="27"/>
        <v/>
      </c>
      <c r="AH120" s="38" t="str">
        <f t="shared" si="28"/>
        <v/>
      </c>
      <c r="AI120" s="39" t="str">
        <f t="shared" si="29"/>
        <v/>
      </c>
    </row>
    <row r="121" spans="20:35" x14ac:dyDescent="0.25">
      <c r="T121" s="30"/>
      <c r="U121" s="33" t="str">
        <f t="shared" si="30"/>
        <v/>
      </c>
      <c r="V121" s="34" t="str">
        <f t="shared" si="16"/>
        <v/>
      </c>
      <c r="W121" s="35" t="str">
        <f t="shared" si="17"/>
        <v/>
      </c>
      <c r="X121" s="68" t="str">
        <f t="shared" si="18"/>
        <v/>
      </c>
      <c r="Y121" s="36" t="str">
        <f t="shared" si="19"/>
        <v/>
      </c>
      <c r="Z121" s="69" t="str">
        <f t="shared" si="20"/>
        <v/>
      </c>
      <c r="AA121" s="38" t="str">
        <f t="shared" si="21"/>
        <v/>
      </c>
      <c r="AB121" s="38" t="str">
        <f t="shared" si="22"/>
        <v/>
      </c>
      <c r="AC121" s="38" t="str">
        <f t="shared" si="23"/>
        <v/>
      </c>
      <c r="AD121" s="38" t="str">
        <f t="shared" si="24"/>
        <v/>
      </c>
      <c r="AE121" s="38" t="str">
        <f t="shared" si="25"/>
        <v/>
      </c>
      <c r="AF121" s="38" t="str">
        <f t="shared" si="26"/>
        <v/>
      </c>
      <c r="AG121" s="38" t="str">
        <f t="shared" si="27"/>
        <v/>
      </c>
      <c r="AH121" s="38" t="str">
        <f t="shared" si="28"/>
        <v/>
      </c>
      <c r="AI121" s="39" t="str">
        <f t="shared" si="29"/>
        <v/>
      </c>
    </row>
    <row r="122" spans="20:35" x14ac:dyDescent="0.25">
      <c r="T122" s="30"/>
      <c r="U122" s="33" t="str">
        <f t="shared" si="30"/>
        <v/>
      </c>
      <c r="V122" s="34" t="str">
        <f t="shared" si="16"/>
        <v/>
      </c>
      <c r="W122" s="35" t="str">
        <f t="shared" si="17"/>
        <v/>
      </c>
      <c r="X122" s="68" t="str">
        <f t="shared" si="18"/>
        <v/>
      </c>
      <c r="Y122" s="36" t="str">
        <f t="shared" si="19"/>
        <v/>
      </c>
      <c r="Z122" s="69" t="str">
        <f t="shared" si="20"/>
        <v/>
      </c>
      <c r="AA122" s="38" t="str">
        <f t="shared" si="21"/>
        <v/>
      </c>
      <c r="AB122" s="38" t="str">
        <f t="shared" si="22"/>
        <v/>
      </c>
      <c r="AC122" s="38" t="str">
        <f t="shared" si="23"/>
        <v/>
      </c>
      <c r="AD122" s="38" t="str">
        <f t="shared" si="24"/>
        <v/>
      </c>
      <c r="AE122" s="38" t="str">
        <f t="shared" si="25"/>
        <v/>
      </c>
      <c r="AF122" s="38" t="str">
        <f t="shared" si="26"/>
        <v/>
      </c>
      <c r="AG122" s="38" t="str">
        <f t="shared" si="27"/>
        <v/>
      </c>
      <c r="AH122" s="38" t="str">
        <f t="shared" si="28"/>
        <v/>
      </c>
      <c r="AI122" s="39" t="str">
        <f t="shared" si="29"/>
        <v/>
      </c>
    </row>
    <row r="123" spans="20:35" x14ac:dyDescent="0.25">
      <c r="T123" s="30"/>
      <c r="U123" s="33" t="str">
        <f t="shared" si="30"/>
        <v/>
      </c>
      <c r="V123" s="34" t="str">
        <f t="shared" si="16"/>
        <v/>
      </c>
      <c r="W123" s="35" t="str">
        <f t="shared" si="17"/>
        <v/>
      </c>
      <c r="X123" s="68" t="str">
        <f t="shared" si="18"/>
        <v/>
      </c>
      <c r="Y123" s="36" t="str">
        <f t="shared" si="19"/>
        <v/>
      </c>
      <c r="Z123" s="69" t="str">
        <f t="shared" si="20"/>
        <v/>
      </c>
      <c r="AA123" s="38" t="str">
        <f t="shared" si="21"/>
        <v/>
      </c>
      <c r="AB123" s="38" t="str">
        <f t="shared" si="22"/>
        <v/>
      </c>
      <c r="AC123" s="38" t="str">
        <f t="shared" si="23"/>
        <v/>
      </c>
      <c r="AD123" s="38" t="str">
        <f t="shared" si="24"/>
        <v/>
      </c>
      <c r="AE123" s="38" t="str">
        <f t="shared" si="25"/>
        <v/>
      </c>
      <c r="AF123" s="38" t="str">
        <f t="shared" si="26"/>
        <v/>
      </c>
      <c r="AG123" s="38" t="str">
        <f t="shared" si="27"/>
        <v/>
      </c>
      <c r="AH123" s="38" t="str">
        <f t="shared" si="28"/>
        <v/>
      </c>
      <c r="AI123" s="39" t="str">
        <f t="shared" si="29"/>
        <v/>
      </c>
    </row>
    <row r="124" spans="20:35" x14ac:dyDescent="0.25">
      <c r="T124" s="30"/>
      <c r="U124" s="33" t="str">
        <f t="shared" si="30"/>
        <v/>
      </c>
      <c r="V124" s="34" t="str">
        <f t="shared" si="16"/>
        <v/>
      </c>
      <c r="W124" s="35" t="str">
        <f t="shared" si="17"/>
        <v/>
      </c>
      <c r="X124" s="68" t="str">
        <f t="shared" si="18"/>
        <v/>
      </c>
      <c r="Y124" s="36" t="str">
        <f t="shared" si="19"/>
        <v/>
      </c>
      <c r="Z124" s="69" t="str">
        <f t="shared" si="20"/>
        <v/>
      </c>
      <c r="AA124" s="38" t="str">
        <f t="shared" si="21"/>
        <v/>
      </c>
      <c r="AB124" s="38" t="str">
        <f t="shared" si="22"/>
        <v/>
      </c>
      <c r="AC124" s="38" t="str">
        <f t="shared" si="23"/>
        <v/>
      </c>
      <c r="AD124" s="38" t="str">
        <f t="shared" si="24"/>
        <v/>
      </c>
      <c r="AE124" s="38" t="str">
        <f t="shared" si="25"/>
        <v/>
      </c>
      <c r="AF124" s="38" t="str">
        <f t="shared" si="26"/>
        <v/>
      </c>
      <c r="AG124" s="38" t="str">
        <f t="shared" si="27"/>
        <v/>
      </c>
      <c r="AH124" s="38" t="str">
        <f t="shared" si="28"/>
        <v/>
      </c>
      <c r="AI124" s="39" t="str">
        <f t="shared" si="29"/>
        <v/>
      </c>
    </row>
    <row r="125" spans="20:35" x14ac:dyDescent="0.25">
      <c r="T125" s="30"/>
      <c r="U125" s="33" t="str">
        <f t="shared" si="30"/>
        <v/>
      </c>
      <c r="V125" s="34" t="str">
        <f t="shared" si="16"/>
        <v/>
      </c>
      <c r="W125" s="35" t="str">
        <f t="shared" si="17"/>
        <v/>
      </c>
      <c r="X125" s="68" t="str">
        <f t="shared" si="18"/>
        <v/>
      </c>
      <c r="Y125" s="36" t="str">
        <f t="shared" si="19"/>
        <v/>
      </c>
      <c r="Z125" s="69" t="str">
        <f t="shared" si="20"/>
        <v/>
      </c>
      <c r="AA125" s="38" t="str">
        <f t="shared" si="21"/>
        <v/>
      </c>
      <c r="AB125" s="38" t="str">
        <f t="shared" si="22"/>
        <v/>
      </c>
      <c r="AC125" s="38" t="str">
        <f t="shared" si="23"/>
        <v/>
      </c>
      <c r="AD125" s="38" t="str">
        <f t="shared" si="24"/>
        <v/>
      </c>
      <c r="AE125" s="38" t="str">
        <f t="shared" si="25"/>
        <v/>
      </c>
      <c r="AF125" s="38" t="str">
        <f t="shared" si="26"/>
        <v/>
      </c>
      <c r="AG125" s="38" t="str">
        <f t="shared" si="27"/>
        <v/>
      </c>
      <c r="AH125" s="38" t="str">
        <f t="shared" si="28"/>
        <v/>
      </c>
      <c r="AI125" s="39" t="str">
        <f t="shared" si="29"/>
        <v/>
      </c>
    </row>
    <row r="126" spans="20:35" x14ac:dyDescent="0.25">
      <c r="T126" s="30"/>
      <c r="U126" s="33" t="str">
        <f t="shared" si="30"/>
        <v/>
      </c>
      <c r="V126" s="34" t="str">
        <f t="shared" si="16"/>
        <v/>
      </c>
      <c r="W126" s="35" t="str">
        <f t="shared" si="17"/>
        <v/>
      </c>
      <c r="X126" s="68" t="str">
        <f t="shared" si="18"/>
        <v/>
      </c>
      <c r="Y126" s="36" t="str">
        <f t="shared" si="19"/>
        <v/>
      </c>
      <c r="Z126" s="69" t="str">
        <f t="shared" si="20"/>
        <v/>
      </c>
      <c r="AA126" s="38" t="str">
        <f t="shared" si="21"/>
        <v/>
      </c>
      <c r="AB126" s="38" t="str">
        <f t="shared" si="22"/>
        <v/>
      </c>
      <c r="AC126" s="38" t="str">
        <f t="shared" si="23"/>
        <v/>
      </c>
      <c r="AD126" s="38" t="str">
        <f t="shared" si="24"/>
        <v/>
      </c>
      <c r="AE126" s="38" t="str">
        <f t="shared" si="25"/>
        <v/>
      </c>
      <c r="AF126" s="38" t="str">
        <f t="shared" si="26"/>
        <v/>
      </c>
      <c r="AG126" s="38" t="str">
        <f t="shared" si="27"/>
        <v/>
      </c>
      <c r="AH126" s="38" t="str">
        <f t="shared" si="28"/>
        <v/>
      </c>
      <c r="AI126" s="39" t="str">
        <f t="shared" si="29"/>
        <v/>
      </c>
    </row>
    <row r="127" spans="20:35" x14ac:dyDescent="0.25">
      <c r="T127" s="30"/>
      <c r="U127" s="33" t="str">
        <f t="shared" si="30"/>
        <v/>
      </c>
      <c r="V127" s="34" t="str">
        <f t="shared" si="16"/>
        <v/>
      </c>
      <c r="W127" s="35" t="str">
        <f t="shared" si="17"/>
        <v/>
      </c>
      <c r="X127" s="68" t="str">
        <f t="shared" si="18"/>
        <v/>
      </c>
      <c r="Y127" s="36" t="str">
        <f t="shared" si="19"/>
        <v/>
      </c>
      <c r="Z127" s="69" t="str">
        <f t="shared" si="20"/>
        <v/>
      </c>
      <c r="AA127" s="38" t="str">
        <f t="shared" si="21"/>
        <v/>
      </c>
      <c r="AB127" s="38" t="str">
        <f t="shared" si="22"/>
        <v/>
      </c>
      <c r="AC127" s="38" t="str">
        <f t="shared" si="23"/>
        <v/>
      </c>
      <c r="AD127" s="38" t="str">
        <f t="shared" si="24"/>
        <v/>
      </c>
      <c r="AE127" s="38" t="str">
        <f t="shared" si="25"/>
        <v/>
      </c>
      <c r="AF127" s="38" t="str">
        <f t="shared" si="26"/>
        <v/>
      </c>
      <c r="AG127" s="38" t="str">
        <f t="shared" si="27"/>
        <v/>
      </c>
      <c r="AH127" s="38" t="str">
        <f t="shared" si="28"/>
        <v/>
      </c>
      <c r="AI127" s="39" t="str">
        <f t="shared" si="29"/>
        <v/>
      </c>
    </row>
    <row r="128" spans="20:35" x14ac:dyDescent="0.25">
      <c r="T128" s="30"/>
      <c r="U128" s="33" t="str">
        <f t="shared" si="30"/>
        <v/>
      </c>
      <c r="V128" s="34" t="str">
        <f t="shared" si="16"/>
        <v/>
      </c>
      <c r="W128" s="35" t="str">
        <f t="shared" si="17"/>
        <v/>
      </c>
      <c r="X128" s="68" t="str">
        <f t="shared" si="18"/>
        <v/>
      </c>
      <c r="Y128" s="36" t="str">
        <f t="shared" si="19"/>
        <v/>
      </c>
      <c r="Z128" s="69" t="str">
        <f t="shared" si="20"/>
        <v/>
      </c>
      <c r="AA128" s="38" t="str">
        <f t="shared" si="21"/>
        <v/>
      </c>
      <c r="AB128" s="38" t="str">
        <f t="shared" si="22"/>
        <v/>
      </c>
      <c r="AC128" s="38" t="str">
        <f t="shared" si="23"/>
        <v/>
      </c>
      <c r="AD128" s="38" t="str">
        <f t="shared" si="24"/>
        <v/>
      </c>
      <c r="AE128" s="38" t="str">
        <f t="shared" si="25"/>
        <v/>
      </c>
      <c r="AF128" s="38" t="str">
        <f t="shared" si="26"/>
        <v/>
      </c>
      <c r="AG128" s="38" t="str">
        <f t="shared" si="27"/>
        <v/>
      </c>
      <c r="AH128" s="38" t="str">
        <f t="shared" si="28"/>
        <v/>
      </c>
      <c r="AI128" s="39" t="str">
        <f t="shared" si="29"/>
        <v/>
      </c>
    </row>
    <row r="129" spans="20:35" x14ac:dyDescent="0.25">
      <c r="T129" s="30"/>
      <c r="U129" s="33" t="str">
        <f t="shared" si="30"/>
        <v/>
      </c>
      <c r="V129" s="34" t="str">
        <f t="shared" si="16"/>
        <v/>
      </c>
      <c r="W129" s="35" t="str">
        <f t="shared" si="17"/>
        <v/>
      </c>
      <c r="X129" s="68" t="str">
        <f t="shared" si="18"/>
        <v/>
      </c>
      <c r="Y129" s="36" t="str">
        <f t="shared" si="19"/>
        <v/>
      </c>
      <c r="Z129" s="69" t="str">
        <f t="shared" si="20"/>
        <v/>
      </c>
      <c r="AA129" s="38" t="str">
        <f t="shared" si="21"/>
        <v/>
      </c>
      <c r="AB129" s="38" t="str">
        <f t="shared" si="22"/>
        <v/>
      </c>
      <c r="AC129" s="38" t="str">
        <f t="shared" si="23"/>
        <v/>
      </c>
      <c r="AD129" s="38" t="str">
        <f t="shared" si="24"/>
        <v/>
      </c>
      <c r="AE129" s="38" t="str">
        <f t="shared" si="25"/>
        <v/>
      </c>
      <c r="AF129" s="38" t="str">
        <f t="shared" si="26"/>
        <v/>
      </c>
      <c r="AG129" s="38" t="str">
        <f t="shared" si="27"/>
        <v/>
      </c>
      <c r="AH129" s="38" t="str">
        <f t="shared" si="28"/>
        <v/>
      </c>
      <c r="AI129" s="39" t="str">
        <f t="shared" si="29"/>
        <v/>
      </c>
    </row>
    <row r="130" spans="20:35" x14ac:dyDescent="0.25">
      <c r="T130" s="30"/>
      <c r="U130" s="33" t="str">
        <f t="shared" si="30"/>
        <v/>
      </c>
      <c r="V130" s="34" t="str">
        <f t="shared" si="16"/>
        <v/>
      </c>
      <c r="W130" s="35" t="str">
        <f t="shared" si="17"/>
        <v/>
      </c>
      <c r="X130" s="68" t="str">
        <f t="shared" si="18"/>
        <v/>
      </c>
      <c r="Y130" s="36" t="str">
        <f t="shared" si="19"/>
        <v/>
      </c>
      <c r="Z130" s="69" t="str">
        <f t="shared" si="20"/>
        <v/>
      </c>
      <c r="AA130" s="38" t="str">
        <f t="shared" si="21"/>
        <v/>
      </c>
      <c r="AB130" s="38"/>
      <c r="AC130" s="38" t="str">
        <f t="shared" si="23"/>
        <v/>
      </c>
      <c r="AD130" s="38" t="str">
        <f t="shared" si="24"/>
        <v/>
      </c>
      <c r="AE130" s="38" t="str">
        <f t="shared" si="25"/>
        <v/>
      </c>
      <c r="AF130" s="38" t="str">
        <f t="shared" si="26"/>
        <v/>
      </c>
      <c r="AG130" s="38" t="str">
        <f t="shared" si="27"/>
        <v/>
      </c>
      <c r="AH130" s="38" t="str">
        <f t="shared" si="28"/>
        <v/>
      </c>
      <c r="AI130" s="39" t="str">
        <f t="shared" si="29"/>
        <v/>
      </c>
    </row>
    <row r="131" spans="20:35" x14ac:dyDescent="0.25">
      <c r="T131" s="30"/>
      <c r="U131" s="33" t="str">
        <f t="shared" si="30"/>
        <v/>
      </c>
      <c r="V131" s="34" t="str">
        <f t="shared" si="16"/>
        <v/>
      </c>
      <c r="W131" s="35" t="str">
        <f t="shared" si="17"/>
        <v/>
      </c>
      <c r="X131" s="68" t="str">
        <f t="shared" si="18"/>
        <v/>
      </c>
      <c r="Y131" s="36" t="str">
        <f t="shared" si="19"/>
        <v/>
      </c>
      <c r="Z131" s="69" t="str">
        <f t="shared" si="20"/>
        <v/>
      </c>
      <c r="AA131" s="38" t="str">
        <f t="shared" si="21"/>
        <v/>
      </c>
      <c r="AB131" s="38"/>
      <c r="AC131" s="38" t="str">
        <f t="shared" si="23"/>
        <v/>
      </c>
      <c r="AD131" s="38" t="str">
        <f t="shared" si="24"/>
        <v/>
      </c>
      <c r="AE131" s="38" t="str">
        <f t="shared" si="25"/>
        <v/>
      </c>
      <c r="AF131" s="38" t="str">
        <f t="shared" si="26"/>
        <v/>
      </c>
      <c r="AG131" s="38" t="str">
        <f t="shared" si="27"/>
        <v/>
      </c>
      <c r="AH131" s="38" t="str">
        <f t="shared" si="28"/>
        <v/>
      </c>
      <c r="AI131" s="39" t="str">
        <f t="shared" si="29"/>
        <v/>
      </c>
    </row>
    <row r="132" spans="20:35" x14ac:dyDescent="0.25">
      <c r="T132" s="30"/>
      <c r="U132" s="33" t="str">
        <f t="shared" si="30"/>
        <v/>
      </c>
      <c r="V132" s="34" t="str">
        <f t="shared" si="16"/>
        <v/>
      </c>
      <c r="W132" s="35" t="str">
        <f t="shared" si="17"/>
        <v/>
      </c>
      <c r="X132" s="68" t="str">
        <f t="shared" si="18"/>
        <v/>
      </c>
      <c r="Y132" s="36" t="str">
        <f t="shared" si="19"/>
        <v/>
      </c>
      <c r="Z132" s="69" t="str">
        <f t="shared" si="20"/>
        <v/>
      </c>
      <c r="AA132" s="38" t="str">
        <f t="shared" si="21"/>
        <v/>
      </c>
      <c r="AB132" s="38"/>
      <c r="AC132" s="38" t="str">
        <f t="shared" si="23"/>
        <v/>
      </c>
      <c r="AD132" s="38" t="str">
        <f t="shared" si="24"/>
        <v/>
      </c>
      <c r="AE132" s="38" t="str">
        <f t="shared" si="25"/>
        <v/>
      </c>
      <c r="AF132" s="38" t="str">
        <f t="shared" si="26"/>
        <v/>
      </c>
      <c r="AG132" s="38" t="str">
        <f t="shared" si="27"/>
        <v/>
      </c>
      <c r="AH132" s="38" t="str">
        <f t="shared" si="28"/>
        <v/>
      </c>
      <c r="AI132" s="39" t="str">
        <f t="shared" si="29"/>
        <v/>
      </c>
    </row>
    <row r="133" spans="20:35" x14ac:dyDescent="0.25">
      <c r="T133" s="30"/>
      <c r="U133" s="33" t="str">
        <f t="shared" si="30"/>
        <v/>
      </c>
      <c r="V133" s="34" t="str">
        <f t="shared" si="16"/>
        <v/>
      </c>
      <c r="W133" s="35" t="str">
        <f t="shared" si="17"/>
        <v/>
      </c>
      <c r="X133" s="68" t="str">
        <f t="shared" si="18"/>
        <v/>
      </c>
      <c r="Y133" s="36" t="str">
        <f t="shared" si="19"/>
        <v/>
      </c>
      <c r="Z133" s="69" t="str">
        <f t="shared" si="20"/>
        <v/>
      </c>
      <c r="AA133" s="38" t="str">
        <f t="shared" si="21"/>
        <v/>
      </c>
      <c r="AB133" s="38"/>
      <c r="AC133" s="38" t="str">
        <f t="shared" si="23"/>
        <v/>
      </c>
      <c r="AD133" s="38" t="str">
        <f t="shared" si="24"/>
        <v/>
      </c>
      <c r="AE133" s="38" t="str">
        <f t="shared" si="25"/>
        <v/>
      </c>
      <c r="AF133" s="38" t="str">
        <f t="shared" si="26"/>
        <v/>
      </c>
      <c r="AG133" s="38" t="str">
        <f t="shared" si="27"/>
        <v/>
      </c>
      <c r="AH133" s="38" t="str">
        <f t="shared" si="28"/>
        <v/>
      </c>
      <c r="AI133" s="39" t="str">
        <f t="shared" si="29"/>
        <v/>
      </c>
    </row>
    <row r="134" spans="20:35" x14ac:dyDescent="0.25">
      <c r="T134" s="30"/>
      <c r="U134" s="33" t="str">
        <f t="shared" si="30"/>
        <v/>
      </c>
      <c r="V134" s="34" t="str">
        <f t="shared" si="16"/>
        <v/>
      </c>
      <c r="W134" s="35" t="str">
        <f t="shared" si="17"/>
        <v/>
      </c>
      <c r="X134" s="68" t="str">
        <f t="shared" si="18"/>
        <v/>
      </c>
      <c r="Y134" s="36" t="str">
        <f t="shared" si="19"/>
        <v/>
      </c>
      <c r="Z134" s="69" t="str">
        <f t="shared" si="20"/>
        <v/>
      </c>
      <c r="AA134" s="38" t="str">
        <f t="shared" si="21"/>
        <v/>
      </c>
      <c r="AB134" s="38"/>
      <c r="AC134" s="38" t="str">
        <f t="shared" si="23"/>
        <v/>
      </c>
      <c r="AD134" s="38" t="str">
        <f t="shared" si="24"/>
        <v/>
      </c>
      <c r="AE134" s="38" t="str">
        <f t="shared" si="25"/>
        <v/>
      </c>
      <c r="AF134" s="38" t="str">
        <f t="shared" si="26"/>
        <v/>
      </c>
      <c r="AG134" s="38" t="str">
        <f t="shared" si="27"/>
        <v/>
      </c>
      <c r="AH134" s="38" t="str">
        <f t="shared" si="28"/>
        <v/>
      </c>
      <c r="AI134" s="39" t="str">
        <f t="shared" si="29"/>
        <v/>
      </c>
    </row>
    <row r="135" spans="20:35" x14ac:dyDescent="0.25">
      <c r="T135" s="30"/>
      <c r="U135" s="33" t="str">
        <f t="shared" si="30"/>
        <v/>
      </c>
      <c r="V135" s="34" t="str">
        <f t="shared" si="16"/>
        <v/>
      </c>
      <c r="W135" s="35" t="str">
        <f t="shared" si="17"/>
        <v/>
      </c>
      <c r="X135" s="68" t="str">
        <f t="shared" si="18"/>
        <v/>
      </c>
      <c r="Y135" s="36" t="str">
        <f t="shared" si="19"/>
        <v/>
      </c>
      <c r="Z135" s="69" t="str">
        <f t="shared" si="20"/>
        <v/>
      </c>
      <c r="AA135" s="38" t="str">
        <f t="shared" si="21"/>
        <v/>
      </c>
      <c r="AB135" s="38"/>
      <c r="AC135" s="38" t="str">
        <f t="shared" si="23"/>
        <v/>
      </c>
      <c r="AD135" s="38" t="str">
        <f t="shared" si="24"/>
        <v/>
      </c>
      <c r="AE135" s="38" t="str">
        <f t="shared" si="25"/>
        <v/>
      </c>
      <c r="AF135" s="38" t="str">
        <f t="shared" si="26"/>
        <v/>
      </c>
      <c r="AG135" s="38" t="str">
        <f t="shared" si="27"/>
        <v/>
      </c>
      <c r="AH135" s="38" t="str">
        <f t="shared" si="28"/>
        <v/>
      </c>
      <c r="AI135" s="39" t="str">
        <f t="shared" si="29"/>
        <v/>
      </c>
    </row>
    <row r="136" spans="20:35" ht="15.75" thickBot="1" x14ac:dyDescent="0.3">
      <c r="T136" s="30"/>
      <c r="U136" s="61" t="str">
        <f t="shared" si="30"/>
        <v/>
      </c>
      <c r="V136" s="62" t="str">
        <f t="shared" si="16"/>
        <v/>
      </c>
      <c r="W136" s="63" t="str">
        <f t="shared" si="17"/>
        <v/>
      </c>
      <c r="X136" s="75" t="str">
        <f t="shared" si="18"/>
        <v/>
      </c>
      <c r="Y136" s="64" t="str">
        <f t="shared" si="19"/>
        <v/>
      </c>
      <c r="Z136" s="76" t="str">
        <f t="shared" si="20"/>
        <v/>
      </c>
      <c r="AA136" s="66" t="str">
        <f t="shared" si="21"/>
        <v/>
      </c>
      <c r="AB136" s="66"/>
      <c r="AC136" s="66" t="str">
        <f t="shared" si="23"/>
        <v/>
      </c>
      <c r="AD136" s="66" t="str">
        <f t="shared" si="24"/>
        <v/>
      </c>
      <c r="AE136" s="66" t="str">
        <f t="shared" si="25"/>
        <v/>
      </c>
      <c r="AF136" s="66" t="str">
        <f t="shared" si="26"/>
        <v/>
      </c>
      <c r="AG136" s="66" t="str">
        <f t="shared" si="27"/>
        <v/>
      </c>
      <c r="AH136" s="66" t="str">
        <f t="shared" si="28"/>
        <v/>
      </c>
      <c r="AI136" s="67" t="str">
        <f t="shared" si="29"/>
        <v/>
      </c>
    </row>
  </sheetData>
  <sheetProtection password="CC01" sheet="1" objects="1" scenarios="1"/>
  <mergeCells count="40">
    <mergeCell ref="E42:F43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2:C43"/>
    <mergeCell ref="B26:C26"/>
    <mergeCell ref="C14:D14"/>
    <mergeCell ref="E14:F14"/>
    <mergeCell ref="C17:D17"/>
    <mergeCell ref="E17:F17"/>
    <mergeCell ref="B20:C20"/>
    <mergeCell ref="D20:E20"/>
    <mergeCell ref="B21:C21"/>
    <mergeCell ref="B22:C22"/>
    <mergeCell ref="B23:C23"/>
    <mergeCell ref="B24:C24"/>
    <mergeCell ref="B25:C25"/>
    <mergeCell ref="B11:F11"/>
    <mergeCell ref="A1:XFD2"/>
    <mergeCell ref="B5:F5"/>
    <mergeCell ref="C6:F6"/>
    <mergeCell ref="H6:O8"/>
    <mergeCell ref="C7:F7"/>
    <mergeCell ref="B8:F8"/>
    <mergeCell ref="U8:U9"/>
    <mergeCell ref="V8:V9"/>
    <mergeCell ref="W8:W9"/>
    <mergeCell ref="X8:X9"/>
    <mergeCell ref="Y8:Y9"/>
    <mergeCell ref="Z8:Z9"/>
    <mergeCell ref="AA8:AI8"/>
    <mergeCell ref="B9:F9"/>
    <mergeCell ref="B10:F10"/>
  </mergeCells>
  <dataValidations count="7">
    <dataValidation type="custom" operator="greaterThan" allowBlank="1" showInputMessage="1" showErrorMessage="1" sqref="E22">
      <formula1>"&gt;D22"</formula1>
    </dataValidation>
    <dataValidation type="whole" allowBlank="1" showInputMessage="1" showErrorMessage="1" error="Must be an integer greater than T1(weeks) and below 36." prompt="Enter the complete week, must be an integer greater than T1(weeks) and below 36._x000a_" sqref="E16">
      <formula1>C16+1</formula1>
      <formula2>35</formula2>
    </dataValidation>
    <dataValidation type="list" allowBlank="1" showInputMessage="1" showErrorMessage="1" error="Must be an integer between 0 and 6!" prompt="Enter the day (an integer between 0 and 6) or select from drop-down list._x000a_" sqref="F16">
      <formula1>"0,1,2,3,4,5,6"</formula1>
    </dataValidation>
    <dataValidation type="decimal" operator="greaterThan" showInputMessage="1" showErrorMessage="1" error="Input value must be positive!" sqref="C17:D17">
      <formula1>0</formula1>
    </dataValidation>
    <dataValidation type="decimal" operator="greaterThan" allowBlank="1" showInputMessage="1" showErrorMessage="1" error="Input value must be positive!" sqref="E17:F17">
      <formula1>0</formula1>
    </dataValidation>
    <dataValidation type="list" showInputMessage="1" showErrorMessage="1" error="Must be an integer between 0 and 6!" prompt="Enter the day (an integer between 0 and 6) or select from drop-down list_x000a_" sqref="D16">
      <formula1>"0,1,2,3,4,5,6"</formula1>
    </dataValidation>
    <dataValidation type="list" showInputMessage="1" showErrorMessage="1" error="Must be an integer between 18 and 34." prompt="Enter the complete week (an integer between 18 and 34) or select from drop-down list_x000a__x000a_" sqref="C16">
      <formula1>"18,19,20,21,22,23,24,25,26,27,28,29,30,31,32,33,34"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>
      <selection activeCell="D22" sqref="D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GLOBAL_AC_COND</vt:lpstr>
      <vt:lpstr>MALE_AC_COND</vt:lpstr>
      <vt:lpstr>FEMALE_AC_COND</vt:lpstr>
      <vt:lpstr> </vt:lpstr>
      <vt:lpstr>GLOBAL_EFW_COND</vt:lpstr>
      <vt:lpstr>MALE_EFW_COND</vt:lpstr>
      <vt:lpstr>FEMALE_EFW_COND</vt:lpstr>
      <vt:lpstr>  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2015-01-22T07:04:17Z</dcterms:modified>
</cp:coreProperties>
</file>