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995" activeTab="1"/>
  </bookViews>
  <sheets>
    <sheet name="4. Summary impacts 0.5% contrac" sheetId="9" r:id="rId1"/>
    <sheet name="5. Summary impacts 1% contrac" sheetId="13" r:id="rId2"/>
  </sheets>
  <calcPr calcId="145621"/>
</workbook>
</file>

<file path=xl/calcChain.xml><?xml version="1.0" encoding="utf-8"?>
<calcChain xmlns="http://schemas.openxmlformats.org/spreadsheetml/2006/main">
  <c r="J44" i="13" l="1"/>
  <c r="H44" i="13"/>
  <c r="J44" i="9"/>
  <c r="H44" i="9"/>
  <c r="H14" i="13" l="1"/>
  <c r="H15" i="13"/>
  <c r="J14" i="13"/>
  <c r="K14" i="13" s="1"/>
  <c r="J6" i="13"/>
  <c r="K6" i="13" s="1"/>
  <c r="H10" i="9"/>
  <c r="H9" i="9"/>
  <c r="H8" i="9"/>
  <c r="H6" i="9"/>
  <c r="J33" i="9"/>
  <c r="J31" i="9"/>
  <c r="J30" i="9"/>
  <c r="J29" i="9"/>
  <c r="J28" i="9"/>
  <c r="J27" i="9"/>
  <c r="J26" i="9"/>
  <c r="J25" i="9"/>
  <c r="J24" i="9"/>
  <c r="J23" i="9"/>
  <c r="J21" i="9"/>
  <c r="J20" i="9"/>
  <c r="J19" i="9"/>
  <c r="J18" i="9"/>
  <c r="J17" i="9"/>
  <c r="J16" i="9"/>
  <c r="J15" i="9"/>
  <c r="J14" i="9"/>
  <c r="J13" i="9"/>
  <c r="J12" i="9"/>
  <c r="J10" i="9"/>
  <c r="J9" i="9"/>
  <c r="J8" i="9"/>
  <c r="J6" i="9"/>
  <c r="K14" i="9"/>
  <c r="H14" i="9"/>
  <c r="I63" i="13" l="1"/>
  <c r="G63" i="13"/>
  <c r="G64" i="13" s="1"/>
  <c r="F63" i="13"/>
  <c r="F64" i="13" s="1"/>
  <c r="E63" i="13"/>
  <c r="E64" i="13" s="1"/>
  <c r="D63" i="13"/>
  <c r="D64" i="13" s="1"/>
  <c r="J62" i="13"/>
  <c r="K62" i="13" s="1"/>
  <c r="H62" i="13"/>
  <c r="J61" i="13"/>
  <c r="K61" i="13" s="1"/>
  <c r="H61" i="13"/>
  <c r="J60" i="13"/>
  <c r="K60" i="13" s="1"/>
  <c r="H60" i="13"/>
  <c r="J59" i="13"/>
  <c r="K59" i="13" s="1"/>
  <c r="H59" i="13"/>
  <c r="J58" i="13"/>
  <c r="K58" i="13" s="1"/>
  <c r="H58" i="13"/>
  <c r="J57" i="13"/>
  <c r="K57" i="13" s="1"/>
  <c r="H57" i="13"/>
  <c r="J56" i="13"/>
  <c r="K56" i="13" s="1"/>
  <c r="H56" i="13"/>
  <c r="J55" i="13"/>
  <c r="K55" i="13" s="1"/>
  <c r="H55" i="13"/>
  <c r="J54" i="13"/>
  <c r="K54" i="13" s="1"/>
  <c r="H54" i="13"/>
  <c r="J53" i="13"/>
  <c r="K53" i="13" s="1"/>
  <c r="H53" i="13"/>
  <c r="J52" i="13"/>
  <c r="K52" i="13" s="1"/>
  <c r="H52" i="13"/>
  <c r="J51" i="13"/>
  <c r="K51" i="13" s="1"/>
  <c r="H51" i="13"/>
  <c r="J50" i="13"/>
  <c r="K50" i="13" s="1"/>
  <c r="H50" i="13"/>
  <c r="J48" i="13"/>
  <c r="H48" i="13"/>
  <c r="J47" i="13"/>
  <c r="K47" i="13" s="1"/>
  <c r="H47" i="13"/>
  <c r="J46" i="13"/>
  <c r="K46" i="13" s="1"/>
  <c r="H46" i="13"/>
  <c r="J45" i="13"/>
  <c r="K45" i="13" s="1"/>
  <c r="H45" i="13"/>
  <c r="J42" i="13"/>
  <c r="H42" i="13"/>
  <c r="J41" i="13"/>
  <c r="H41" i="13"/>
  <c r="J40" i="13"/>
  <c r="H40" i="13"/>
  <c r="J39" i="13"/>
  <c r="K39" i="13" s="1"/>
  <c r="H39" i="13"/>
  <c r="J38" i="13"/>
  <c r="K38" i="13" s="1"/>
  <c r="H38" i="13"/>
  <c r="J37" i="13"/>
  <c r="K37" i="13" s="1"/>
  <c r="H37" i="13"/>
  <c r="J36" i="13"/>
  <c r="K36" i="13" s="1"/>
  <c r="H36" i="13"/>
  <c r="J35" i="13"/>
  <c r="K35" i="13" s="1"/>
  <c r="H35" i="13"/>
  <c r="J33" i="13"/>
  <c r="K33" i="13" s="1"/>
  <c r="H33" i="13"/>
  <c r="J31" i="13"/>
  <c r="K31" i="13" s="1"/>
  <c r="H31" i="13"/>
  <c r="J30" i="13"/>
  <c r="K30" i="13" s="1"/>
  <c r="H30" i="13"/>
  <c r="J29" i="13"/>
  <c r="K29" i="13" s="1"/>
  <c r="H29" i="13"/>
  <c r="J28" i="13"/>
  <c r="K28" i="13" s="1"/>
  <c r="H28" i="13"/>
  <c r="J27" i="13"/>
  <c r="K27" i="13" s="1"/>
  <c r="H27" i="13"/>
  <c r="J26" i="13"/>
  <c r="K26" i="13" s="1"/>
  <c r="H26" i="13"/>
  <c r="J25" i="13"/>
  <c r="K25" i="13" s="1"/>
  <c r="H25" i="13"/>
  <c r="J24" i="13"/>
  <c r="K24" i="13" s="1"/>
  <c r="H24" i="13"/>
  <c r="J23" i="13"/>
  <c r="K23" i="13" s="1"/>
  <c r="H23" i="13"/>
  <c r="J22" i="13"/>
  <c r="J21" i="13"/>
  <c r="K21" i="13" s="1"/>
  <c r="H21" i="13"/>
  <c r="J20" i="13"/>
  <c r="K20" i="13" s="1"/>
  <c r="H20" i="13"/>
  <c r="J19" i="13"/>
  <c r="K19" i="13" s="1"/>
  <c r="H19" i="13"/>
  <c r="J18" i="13"/>
  <c r="K18" i="13" s="1"/>
  <c r="H18" i="13"/>
  <c r="J17" i="13"/>
  <c r="K17" i="13" s="1"/>
  <c r="H17" i="13"/>
  <c r="J16" i="13"/>
  <c r="K16" i="13" s="1"/>
  <c r="H16" i="13"/>
  <c r="J15" i="13"/>
  <c r="K15" i="13" s="1"/>
  <c r="J13" i="13"/>
  <c r="H13" i="13"/>
  <c r="J12" i="13"/>
  <c r="K12" i="13" s="1"/>
  <c r="H12" i="13"/>
  <c r="J11" i="13"/>
  <c r="J10" i="13"/>
  <c r="J9" i="13"/>
  <c r="K9" i="13" s="1"/>
  <c r="H9" i="13"/>
  <c r="J8" i="13"/>
  <c r="K8" i="13" s="1"/>
  <c r="H8" i="13"/>
  <c r="H6" i="13"/>
  <c r="J63" i="13" l="1"/>
  <c r="J64" i="13" s="1"/>
  <c r="H63" i="13"/>
  <c r="H64" i="13" s="1"/>
  <c r="I64" i="13"/>
  <c r="D66" i="13" l="1"/>
  <c r="D65" i="13"/>
  <c r="K63" i="13"/>
  <c r="I63" i="9" l="1"/>
  <c r="G63" i="9"/>
  <c r="G64" i="9" s="1"/>
  <c r="F63" i="9"/>
  <c r="F64" i="9" s="1"/>
  <c r="E63" i="9"/>
  <c r="E64" i="9" s="1"/>
  <c r="D63" i="9"/>
  <c r="D64" i="9" s="1"/>
  <c r="J62" i="9"/>
  <c r="K62" i="9" s="1"/>
  <c r="H62" i="9"/>
  <c r="J61" i="9"/>
  <c r="H61" i="9"/>
  <c r="J60" i="9"/>
  <c r="K60" i="9" s="1"/>
  <c r="H60" i="9"/>
  <c r="J59" i="9"/>
  <c r="K59" i="9" s="1"/>
  <c r="H59" i="9"/>
  <c r="J58" i="9"/>
  <c r="K58" i="9" s="1"/>
  <c r="H58" i="9"/>
  <c r="J57" i="9"/>
  <c r="K57" i="9" s="1"/>
  <c r="H57" i="9"/>
  <c r="J56" i="9"/>
  <c r="K56" i="9" s="1"/>
  <c r="H56" i="9"/>
  <c r="J55" i="9"/>
  <c r="K55" i="9" s="1"/>
  <c r="H55" i="9"/>
  <c r="J54" i="9"/>
  <c r="K54" i="9" s="1"/>
  <c r="H54" i="9"/>
  <c r="J53" i="9"/>
  <c r="K53" i="9" s="1"/>
  <c r="H53" i="9"/>
  <c r="J52" i="9"/>
  <c r="K52" i="9" s="1"/>
  <c r="H52" i="9"/>
  <c r="J51" i="9"/>
  <c r="K51" i="9" s="1"/>
  <c r="H51" i="9"/>
  <c r="J50" i="9"/>
  <c r="K50" i="9" s="1"/>
  <c r="H50" i="9"/>
  <c r="J48" i="9"/>
  <c r="H48" i="9"/>
  <c r="J47" i="9"/>
  <c r="K47" i="9" s="1"/>
  <c r="H47" i="9"/>
  <c r="J46" i="9"/>
  <c r="K46" i="9" s="1"/>
  <c r="H46" i="9"/>
  <c r="J45" i="9"/>
  <c r="K45" i="9" s="1"/>
  <c r="H45" i="9"/>
  <c r="J42" i="9"/>
  <c r="H42" i="9"/>
  <c r="J41" i="9"/>
  <c r="H41" i="9"/>
  <c r="J40" i="9"/>
  <c r="H40" i="9"/>
  <c r="J39" i="9"/>
  <c r="K39" i="9" s="1"/>
  <c r="H39" i="9"/>
  <c r="J38" i="9"/>
  <c r="K38" i="9" s="1"/>
  <c r="H38" i="9"/>
  <c r="J37" i="9"/>
  <c r="K37" i="9" s="1"/>
  <c r="H37" i="9"/>
  <c r="J36" i="9"/>
  <c r="K36" i="9" s="1"/>
  <c r="H36" i="9"/>
  <c r="J35" i="9"/>
  <c r="K35" i="9" s="1"/>
  <c r="H35" i="9"/>
  <c r="K33" i="9"/>
  <c r="H33" i="9"/>
  <c r="K31" i="9"/>
  <c r="H31" i="9"/>
  <c r="K30" i="9"/>
  <c r="H30" i="9"/>
  <c r="K29" i="9"/>
  <c r="H29" i="9"/>
  <c r="K28" i="9"/>
  <c r="H28" i="9"/>
  <c r="K27" i="9"/>
  <c r="H27" i="9"/>
  <c r="K26" i="9"/>
  <c r="H26" i="9"/>
  <c r="K25" i="9"/>
  <c r="H25" i="9"/>
  <c r="K24" i="9"/>
  <c r="H24" i="9"/>
  <c r="K23" i="9"/>
  <c r="H23" i="9"/>
  <c r="J22" i="9"/>
  <c r="K21" i="9"/>
  <c r="H21" i="9"/>
  <c r="K20" i="9"/>
  <c r="H20" i="9"/>
  <c r="K19" i="9"/>
  <c r="H19" i="9"/>
  <c r="K18" i="9"/>
  <c r="H18" i="9"/>
  <c r="K17" i="9"/>
  <c r="H17" i="9"/>
  <c r="K16" i="9"/>
  <c r="H16" i="9"/>
  <c r="K15" i="9"/>
  <c r="H15" i="9"/>
  <c r="H13" i="9"/>
  <c r="K12" i="9"/>
  <c r="H12" i="9"/>
  <c r="J11" i="9"/>
  <c r="K9" i="9"/>
  <c r="K8" i="9"/>
  <c r="K6" i="9"/>
  <c r="I64" i="9" l="1"/>
  <c r="J63" i="9"/>
  <c r="K63" i="9" s="1"/>
  <c r="H63" i="9"/>
  <c r="H64" i="9" s="1"/>
  <c r="D66" i="9" l="1"/>
  <c r="D65" i="9"/>
  <c r="J64" i="9"/>
</calcChain>
</file>

<file path=xl/sharedStrings.xml><?xml version="1.0" encoding="utf-8"?>
<sst xmlns="http://schemas.openxmlformats.org/spreadsheetml/2006/main" count="184" uniqueCount="89">
  <si>
    <t>Additional lives saved</t>
  </si>
  <si>
    <t>gained</t>
  </si>
  <si>
    <t>Stillbirth</t>
  </si>
  <si>
    <t>Maternal</t>
  </si>
  <si>
    <t>Neonatal</t>
  </si>
  <si>
    <t>Periconceptual</t>
  </si>
  <si>
    <t>Safe abortion services</t>
  </si>
  <si>
    <t xml:space="preserve">Syphilis detection and treatment </t>
  </si>
  <si>
    <t>Neonatal resuscitation</t>
  </si>
  <si>
    <t>Total</t>
  </si>
  <si>
    <t>Pregnancy</t>
  </si>
  <si>
    <t>PMTCT</t>
  </si>
  <si>
    <t>Child 1-59 months</t>
  </si>
  <si>
    <t>Child Birth</t>
  </si>
  <si>
    <t>Labour and Delivery Management</t>
  </si>
  <si>
    <t>Breastfeeding</t>
  </si>
  <si>
    <t>Promotion of Exclusive Breastfeeding</t>
  </si>
  <si>
    <t>Preventative</t>
  </si>
  <si>
    <t>Handwashing with soap</t>
  </si>
  <si>
    <t>Curative after birth</t>
  </si>
  <si>
    <t>Vaccines</t>
  </si>
  <si>
    <t>Pneumococcal Conjugate Vaccine</t>
  </si>
  <si>
    <t>KMC - Kangaroo Mother Care</t>
  </si>
  <si>
    <t>Case management of severe neonatal infection</t>
  </si>
  <si>
    <t>ORS - Oral rehydration solution</t>
  </si>
  <si>
    <t>Oral antibiotics: case management of pneumonia in children</t>
  </si>
  <si>
    <t>Therapeutic feeding for severe wasting</t>
  </si>
  <si>
    <t>TB Treatment in pregnant women</t>
  </si>
  <si>
    <t>Maternal sepsis case management</t>
  </si>
  <si>
    <t>Antiretroviral Therapy (ART)</t>
  </si>
  <si>
    <t>Total additional lives saved</t>
  </si>
  <si>
    <t>Contraceptives</t>
  </si>
  <si>
    <t>N/A</t>
  </si>
  <si>
    <t>Folic acid supplementation/ fortification</t>
  </si>
  <si>
    <t xml:space="preserve">Neonate </t>
  </si>
  <si>
    <t>Stiilbirth</t>
  </si>
  <si>
    <t>Materal</t>
  </si>
  <si>
    <t>Child</t>
  </si>
  <si>
    <t>Post abortion case management</t>
  </si>
  <si>
    <t>Calcium supplementation</t>
  </si>
  <si>
    <t>Hypertensive disease case management</t>
  </si>
  <si>
    <t>MgSO4 - management of pre-eclampsia</t>
  </si>
  <si>
    <t>Inter-facility transport</t>
  </si>
  <si>
    <t>Diabetes case management</t>
  </si>
  <si>
    <t>Foetal growth restriction detection and management</t>
  </si>
  <si>
    <t>Incremental costs over 5 years</t>
  </si>
  <si>
    <t>Incremental Cost (ZAR) / LY Gained</t>
  </si>
  <si>
    <t>Clean birth practices</t>
  </si>
  <si>
    <t>Immediate assessment and Stimulation</t>
  </si>
  <si>
    <t>Antenatal corticosteroids for preterm labor</t>
  </si>
  <si>
    <t>Antibiotics for pPRoM</t>
  </si>
  <si>
    <t>MgSO4 management of eclampsia</t>
  </si>
  <si>
    <t>AMTSL--active management of the third stage of labor</t>
  </si>
  <si>
    <t>Induction of labor for pregnancies lasting 41+ weeks</t>
  </si>
  <si>
    <t>Clean postnatal practices</t>
  </si>
  <si>
    <t>Vitamin A supplementation</t>
  </si>
  <si>
    <t>Improved water source</t>
  </si>
  <si>
    <t>Water connection in the home</t>
  </si>
  <si>
    <t>Appropriate complementary feeding</t>
  </si>
  <si>
    <t>Tetanus Toxoid Vaccination</t>
  </si>
  <si>
    <t>Hygienic disposal of childrens stools</t>
  </si>
  <si>
    <t>Improved sanitation - utilization of latrines or toilets</t>
  </si>
  <si>
    <t>Not costed</t>
  </si>
  <si>
    <t>Not Costed</t>
  </si>
  <si>
    <t>Rotavirus vaccine</t>
  </si>
  <si>
    <t>Measles vaccine</t>
  </si>
  <si>
    <t>Antibiotics for the treatment of dysentery</t>
  </si>
  <si>
    <t>Treatment for moderate acute malnutrition</t>
  </si>
  <si>
    <t>Treatment of injuries for children 1-59 months</t>
  </si>
  <si>
    <t>TB treatment for children 1-59 months</t>
  </si>
  <si>
    <t>Early detection and treatment of HIV (pregnant women)</t>
  </si>
  <si>
    <t>Average per year</t>
  </si>
  <si>
    <t>Additional Cost per capita per year (population 10.6 million)</t>
  </si>
  <si>
    <t>Additional Cost per capita uninsured population per year (population 9.2 million)</t>
  </si>
  <si>
    <t>Coverage level by 2019</t>
  </si>
  <si>
    <t>0.5 percentage point per annum increase</t>
  </si>
  <si>
    <t>1 percentage point per annum increase</t>
  </si>
  <si>
    <t>Life years Gained</t>
  </si>
  <si>
    <t>Incremental Life years gained</t>
  </si>
  <si>
    <t>Baseline coverage level in 2014</t>
  </si>
  <si>
    <t>UD$</t>
  </si>
  <si>
    <t>US$</t>
  </si>
  <si>
    <t>Balanced Energy Supplementation</t>
  </si>
  <si>
    <t>H Influenza vaccine (as component of hexavalent DTP-HiB-IPV)</t>
  </si>
  <si>
    <t>Balanced energy supplementation</t>
  </si>
  <si>
    <t>BCG vaccination</t>
  </si>
  <si>
    <t>BCG Vaccination</t>
  </si>
  <si>
    <r>
      <t>Additional file 2: Sheet 4. Summary of impacts of scaling up LiST interventions to achievable levels from baseline by 2019 and a 0.5 percentage point per annum increase in contraceptive prevalence</t>
    </r>
    <r>
      <rPr>
        <sz val="8"/>
        <color theme="1"/>
        <rFont val="Calibri"/>
        <family val="2"/>
        <scheme val="minor"/>
      </rPr>
      <t> </t>
    </r>
  </si>
  <si>
    <t>Additional file 2: Sheet 5. Summary of impacts of scaling up LiST interventions to achievable levels from baseline by 2019 and a one percentage point per annum increase in contraceptive prevalence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</si>
</sst>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1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9" fontId="4" fillId="3" borderId="0" xfId="0" applyNumberFormat="1" applyFont="1" applyFill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3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9" fontId="3" fillId="2" borderId="2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zoomScaleNormal="100" workbookViewId="0"/>
  </sheetViews>
  <sheetFormatPr defaultRowHeight="15" x14ac:dyDescent="0.25"/>
  <cols>
    <col min="1" max="1" width="49.85546875" style="2" customWidth="1"/>
    <col min="2" max="2" width="18.85546875" style="2" customWidth="1"/>
    <col min="3" max="3" width="18" style="2" customWidth="1"/>
    <col min="4" max="4" width="9.28515625" style="2" customWidth="1"/>
    <col min="5" max="8" width="9.140625" style="2"/>
    <col min="9" max="9" width="17.140625" style="2" customWidth="1"/>
    <col min="10" max="10" width="10.28515625" style="2" customWidth="1"/>
    <col min="11" max="11" width="14.7109375" style="2" bestFit="1" customWidth="1"/>
    <col min="12" max="16384" width="9.140625" style="2"/>
  </cols>
  <sheetData>
    <row r="1" spans="1:15" x14ac:dyDescent="0.25">
      <c r="A1" s="23" t="s">
        <v>87</v>
      </c>
      <c r="B1" s="23"/>
    </row>
    <row r="2" spans="1:15" ht="15.75" thickBot="1" x14ac:dyDescent="0.3">
      <c r="A2" s="23"/>
      <c r="B2" s="23"/>
    </row>
    <row r="3" spans="1:15" ht="51.75" thickBot="1" x14ac:dyDescent="0.3">
      <c r="A3" s="30"/>
      <c r="B3" s="31" t="s">
        <v>79</v>
      </c>
      <c r="C3" s="31" t="s">
        <v>74</v>
      </c>
      <c r="D3" s="36" t="s">
        <v>0</v>
      </c>
      <c r="E3" s="36"/>
      <c r="F3" s="36"/>
      <c r="G3" s="37"/>
      <c r="H3" s="31" t="s">
        <v>30</v>
      </c>
      <c r="I3" s="31" t="s">
        <v>45</v>
      </c>
      <c r="J3" s="38" t="s">
        <v>78</v>
      </c>
      <c r="K3" s="38" t="s">
        <v>46</v>
      </c>
      <c r="M3" s="3" t="s">
        <v>77</v>
      </c>
      <c r="N3" s="3" t="s">
        <v>34</v>
      </c>
      <c r="O3" s="3">
        <v>54</v>
      </c>
    </row>
    <row r="4" spans="1:15" ht="26.25" thickBot="1" x14ac:dyDescent="0.3">
      <c r="A4" s="32"/>
      <c r="B4" s="32"/>
      <c r="C4" s="32"/>
      <c r="D4" s="34" t="s">
        <v>2</v>
      </c>
      <c r="E4" s="34" t="s">
        <v>3</v>
      </c>
      <c r="F4" s="34" t="s">
        <v>4</v>
      </c>
      <c r="G4" s="35" t="s">
        <v>12</v>
      </c>
      <c r="H4" s="33"/>
      <c r="I4" s="33" t="s">
        <v>81</v>
      </c>
      <c r="J4" s="40"/>
      <c r="K4" s="39"/>
      <c r="N4" s="3" t="s">
        <v>2</v>
      </c>
      <c r="O4" s="3">
        <v>54</v>
      </c>
    </row>
    <row r="5" spans="1:15" ht="15.75" thickBot="1" x14ac:dyDescent="0.3">
      <c r="A5" s="4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N5" s="3" t="s">
        <v>36</v>
      </c>
      <c r="O5" s="3">
        <v>27</v>
      </c>
    </row>
    <row r="6" spans="1:15" x14ac:dyDescent="0.25">
      <c r="A6" s="24" t="s">
        <v>75</v>
      </c>
      <c r="B6" s="25">
        <v>0.64</v>
      </c>
      <c r="C6" s="20">
        <v>0.66500000000000004</v>
      </c>
      <c r="D6" s="6">
        <v>1135</v>
      </c>
      <c r="E6" s="6">
        <v>69</v>
      </c>
      <c r="F6" s="6">
        <v>448</v>
      </c>
      <c r="G6" s="6">
        <v>1004</v>
      </c>
      <c r="H6" s="6">
        <f>SUM(D6:G6)</f>
        <v>2656</v>
      </c>
      <c r="I6" s="7">
        <v>17694164</v>
      </c>
      <c r="J6" s="7">
        <f>(D6*$O$4)+(E6*$O$5)+(F6*$O$3)+(G6*$O$6)</f>
        <v>141561</v>
      </c>
      <c r="K6" s="7">
        <f>(I6/J6)</f>
        <v>124.99321140709658</v>
      </c>
      <c r="N6" s="3" t="s">
        <v>37</v>
      </c>
      <c r="O6" s="3">
        <v>54</v>
      </c>
    </row>
    <row r="7" spans="1:15" ht="15.75" thickBot="1" x14ac:dyDescent="0.3">
      <c r="A7" s="4" t="s">
        <v>5</v>
      </c>
      <c r="B7" s="4"/>
      <c r="C7" s="21"/>
      <c r="D7" s="4"/>
      <c r="E7" s="4"/>
      <c r="F7" s="4"/>
      <c r="G7" s="4"/>
      <c r="H7" s="4"/>
      <c r="I7" s="4"/>
      <c r="J7" s="4"/>
      <c r="K7" s="4"/>
    </row>
    <row r="8" spans="1:15" x14ac:dyDescent="0.25">
      <c r="A8" s="5" t="s">
        <v>33</v>
      </c>
      <c r="B8" s="26">
        <v>0.9</v>
      </c>
      <c r="C8" s="20">
        <v>0.9</v>
      </c>
      <c r="D8" s="6">
        <v>43</v>
      </c>
      <c r="E8" s="6">
        <v>0</v>
      </c>
      <c r="F8" s="6">
        <v>26</v>
      </c>
      <c r="G8" s="6">
        <v>0</v>
      </c>
      <c r="H8" s="6">
        <f t="shared" ref="H8:H10" si="0">SUM(D8:G8)</f>
        <v>69</v>
      </c>
      <c r="I8" s="7">
        <v>534640</v>
      </c>
      <c r="J8" s="7">
        <f t="shared" ref="J8:J10" si="1">(D8*$O$4)+(E8*$O$5)+(F8*$O$3)+(G8*$O$6)</f>
        <v>3726</v>
      </c>
      <c r="K8" s="7">
        <f t="shared" ref="K8:K9" si="2">(I8/J8)</f>
        <v>143.48899624261944</v>
      </c>
    </row>
    <row r="9" spans="1:15" x14ac:dyDescent="0.25">
      <c r="A9" s="5" t="s">
        <v>6</v>
      </c>
      <c r="B9" s="26">
        <v>0.2</v>
      </c>
      <c r="C9" s="20">
        <v>0.6</v>
      </c>
      <c r="D9" s="7">
        <v>0</v>
      </c>
      <c r="E9" s="6">
        <v>25</v>
      </c>
      <c r="F9" s="6">
        <v>0</v>
      </c>
      <c r="G9" s="6">
        <v>0</v>
      </c>
      <c r="H9" s="6">
        <f t="shared" si="0"/>
        <v>25</v>
      </c>
      <c r="I9" s="7">
        <v>92543</v>
      </c>
      <c r="J9" s="7">
        <f t="shared" si="1"/>
        <v>675</v>
      </c>
      <c r="K9" s="7">
        <f t="shared" si="2"/>
        <v>137.10074074074075</v>
      </c>
    </row>
    <row r="10" spans="1:15" x14ac:dyDescent="0.25">
      <c r="A10" s="5" t="s">
        <v>38</v>
      </c>
      <c r="B10" s="26">
        <v>0</v>
      </c>
      <c r="C10" s="20">
        <v>0.2</v>
      </c>
      <c r="D10" s="8">
        <v>0</v>
      </c>
      <c r="E10" s="6">
        <v>0</v>
      </c>
      <c r="F10" s="6">
        <v>0</v>
      </c>
      <c r="G10" s="6">
        <v>0</v>
      </c>
      <c r="H10" s="6">
        <f t="shared" si="0"/>
        <v>0</v>
      </c>
      <c r="I10" s="7">
        <v>562</v>
      </c>
      <c r="J10" s="7">
        <f t="shared" si="1"/>
        <v>0</v>
      </c>
      <c r="K10" s="7" t="s">
        <v>32</v>
      </c>
    </row>
    <row r="11" spans="1:15" x14ac:dyDescent="0.25">
      <c r="A11" s="9" t="s">
        <v>10</v>
      </c>
      <c r="B11" s="27"/>
      <c r="C11" s="22"/>
      <c r="D11" s="10"/>
      <c r="E11" s="10"/>
      <c r="F11" s="10"/>
      <c r="G11" s="10"/>
      <c r="H11" s="10"/>
      <c r="I11" s="10"/>
      <c r="J11" s="10">
        <f t="shared" ref="J11:J21" si="3">(D11*$O$4)+(E11*$O$5)+(F11*$O$3)+(G11*$O$6)</f>
        <v>0</v>
      </c>
      <c r="K11" s="10"/>
    </row>
    <row r="12" spans="1:15" x14ac:dyDescent="0.25">
      <c r="A12" s="5" t="s">
        <v>7</v>
      </c>
      <c r="B12" s="26">
        <v>0.5</v>
      </c>
      <c r="C12" s="20">
        <v>0.85</v>
      </c>
      <c r="D12" s="6">
        <v>722</v>
      </c>
      <c r="E12" s="6">
        <v>0</v>
      </c>
      <c r="F12" s="6">
        <v>20</v>
      </c>
      <c r="G12" s="6">
        <v>0</v>
      </c>
      <c r="H12" s="6">
        <f t="shared" ref="H12:H21" si="4">SUM(D12:G12)</f>
        <v>742</v>
      </c>
      <c r="I12" s="7">
        <v>1974815</v>
      </c>
      <c r="J12" s="7">
        <f t="shared" si="3"/>
        <v>40068</v>
      </c>
      <c r="K12" s="7">
        <f t="shared" ref="K12:K21" si="5">(I12/J12)</f>
        <v>49.286587800738744</v>
      </c>
    </row>
    <row r="13" spans="1:15" x14ac:dyDescent="0.25">
      <c r="A13" s="5" t="s">
        <v>59</v>
      </c>
      <c r="B13" s="26">
        <v>0.6</v>
      </c>
      <c r="C13" s="20">
        <v>0.9</v>
      </c>
      <c r="D13" s="6">
        <v>0</v>
      </c>
      <c r="E13" s="6">
        <v>0</v>
      </c>
      <c r="F13" s="6">
        <v>0</v>
      </c>
      <c r="G13" s="6">
        <v>0</v>
      </c>
      <c r="H13" s="6">
        <f t="shared" si="4"/>
        <v>0</v>
      </c>
      <c r="I13" s="7">
        <v>6362</v>
      </c>
      <c r="J13" s="7">
        <f t="shared" si="3"/>
        <v>0</v>
      </c>
      <c r="K13" s="7" t="s">
        <v>32</v>
      </c>
    </row>
    <row r="14" spans="1:15" x14ac:dyDescent="0.25">
      <c r="A14" s="5" t="s">
        <v>82</v>
      </c>
      <c r="B14" s="26">
        <v>0</v>
      </c>
      <c r="C14" s="20">
        <v>0.2</v>
      </c>
      <c r="D14" s="6">
        <v>0</v>
      </c>
      <c r="E14" s="6">
        <v>0</v>
      </c>
      <c r="F14" s="6">
        <v>2</v>
      </c>
      <c r="G14" s="6">
        <v>0</v>
      </c>
      <c r="H14" s="6">
        <f t="shared" si="4"/>
        <v>2</v>
      </c>
      <c r="I14" s="7">
        <v>2544</v>
      </c>
      <c r="J14" s="7">
        <f t="shared" si="3"/>
        <v>108</v>
      </c>
      <c r="K14" s="7">
        <f t="shared" si="5"/>
        <v>23.555555555555557</v>
      </c>
    </row>
    <row r="15" spans="1:15" x14ac:dyDescent="0.25">
      <c r="A15" s="5" t="s">
        <v>39</v>
      </c>
      <c r="B15" s="26">
        <v>0.5</v>
      </c>
      <c r="C15" s="20">
        <v>0.8</v>
      </c>
      <c r="D15" s="6">
        <v>0</v>
      </c>
      <c r="E15" s="6">
        <v>13</v>
      </c>
      <c r="F15" s="6">
        <v>0</v>
      </c>
      <c r="G15" s="6">
        <v>0</v>
      </c>
      <c r="H15" s="6">
        <f t="shared" si="4"/>
        <v>13</v>
      </c>
      <c r="I15" s="7">
        <v>4307880</v>
      </c>
      <c r="J15" s="7">
        <f t="shared" si="3"/>
        <v>351</v>
      </c>
      <c r="K15" s="7">
        <f t="shared" si="5"/>
        <v>12273.162393162393</v>
      </c>
    </row>
    <row r="16" spans="1:15" x14ac:dyDescent="0.25">
      <c r="A16" s="5" t="s">
        <v>40</v>
      </c>
      <c r="B16" s="26">
        <v>0.6</v>
      </c>
      <c r="C16" s="20">
        <v>0.8</v>
      </c>
      <c r="D16" s="6">
        <v>0</v>
      </c>
      <c r="E16" s="6">
        <v>9</v>
      </c>
      <c r="F16" s="6">
        <v>0</v>
      </c>
      <c r="G16" s="6">
        <v>0</v>
      </c>
      <c r="H16" s="6">
        <f t="shared" si="4"/>
        <v>9</v>
      </c>
      <c r="I16" s="7">
        <v>16574</v>
      </c>
      <c r="J16" s="7">
        <f t="shared" si="3"/>
        <v>243</v>
      </c>
      <c r="K16" s="7">
        <f t="shared" si="5"/>
        <v>68.205761316872426</v>
      </c>
    </row>
    <row r="17" spans="1:11" x14ac:dyDescent="0.25">
      <c r="A17" s="5" t="s">
        <v>43</v>
      </c>
      <c r="B17" s="26">
        <v>0.1</v>
      </c>
      <c r="C17" s="20">
        <v>0.2</v>
      </c>
      <c r="D17" s="6">
        <v>15</v>
      </c>
      <c r="E17" s="6">
        <v>0</v>
      </c>
      <c r="F17" s="6">
        <v>0</v>
      </c>
      <c r="G17" s="6">
        <v>0</v>
      </c>
      <c r="H17" s="6">
        <f t="shared" si="4"/>
        <v>15</v>
      </c>
      <c r="I17" s="7">
        <v>15776</v>
      </c>
      <c r="J17" s="7">
        <f t="shared" si="3"/>
        <v>810</v>
      </c>
      <c r="K17" s="7">
        <f t="shared" si="5"/>
        <v>19.476543209876542</v>
      </c>
    </row>
    <row r="18" spans="1:11" ht="14.25" customHeight="1" x14ac:dyDescent="0.25">
      <c r="A18" s="5" t="s">
        <v>41</v>
      </c>
      <c r="B18" s="26">
        <v>0.7</v>
      </c>
      <c r="C18" s="20">
        <v>0.9</v>
      </c>
      <c r="D18" s="6">
        <v>269</v>
      </c>
      <c r="E18" s="6">
        <v>15</v>
      </c>
      <c r="F18" s="6">
        <v>0</v>
      </c>
      <c r="G18" s="6">
        <v>0</v>
      </c>
      <c r="H18" s="6">
        <f t="shared" si="4"/>
        <v>284</v>
      </c>
      <c r="I18" s="7">
        <v>3663061</v>
      </c>
      <c r="J18" s="7">
        <f t="shared" si="3"/>
        <v>14931</v>
      </c>
      <c r="K18" s="7">
        <f t="shared" si="5"/>
        <v>245.33259661107763</v>
      </c>
    </row>
    <row r="19" spans="1:11" x14ac:dyDescent="0.25">
      <c r="A19" s="5" t="s">
        <v>11</v>
      </c>
      <c r="B19" s="26">
        <v>0.85</v>
      </c>
      <c r="C19" s="20">
        <v>0.95</v>
      </c>
      <c r="D19" s="6">
        <v>0</v>
      </c>
      <c r="E19" s="6">
        <v>0</v>
      </c>
      <c r="F19" s="6">
        <v>0</v>
      </c>
      <c r="G19" s="6">
        <v>263</v>
      </c>
      <c r="H19" s="6">
        <f t="shared" si="4"/>
        <v>263</v>
      </c>
      <c r="I19" s="7">
        <v>2033000</v>
      </c>
      <c r="J19" s="7">
        <f t="shared" si="3"/>
        <v>14202</v>
      </c>
      <c r="K19" s="7">
        <f t="shared" si="5"/>
        <v>143.14885227432757</v>
      </c>
    </row>
    <row r="20" spans="1:11" x14ac:dyDescent="0.25">
      <c r="A20" s="5" t="s">
        <v>42</v>
      </c>
      <c r="B20" s="26">
        <v>0.1</v>
      </c>
      <c r="C20" s="20">
        <v>0.5</v>
      </c>
      <c r="D20" s="6">
        <v>0</v>
      </c>
      <c r="E20" s="6">
        <v>13</v>
      </c>
      <c r="F20" s="6">
        <v>0</v>
      </c>
      <c r="G20" s="6">
        <v>0</v>
      </c>
      <c r="H20" s="6">
        <f t="shared" si="4"/>
        <v>13</v>
      </c>
      <c r="I20" s="7">
        <v>2795994</v>
      </c>
      <c r="J20" s="7">
        <f t="shared" si="3"/>
        <v>351</v>
      </c>
      <c r="K20" s="7">
        <f t="shared" si="5"/>
        <v>7965.7948717948721</v>
      </c>
    </row>
    <row r="21" spans="1:11" x14ac:dyDescent="0.25">
      <c r="A21" s="5" t="s">
        <v>44</v>
      </c>
      <c r="B21" s="26">
        <v>0.1</v>
      </c>
      <c r="C21" s="20">
        <v>0.25</v>
      </c>
      <c r="D21" s="6">
        <v>95</v>
      </c>
      <c r="E21" s="6">
        <v>0</v>
      </c>
      <c r="F21" s="6">
        <v>0</v>
      </c>
      <c r="G21" s="6">
        <v>0</v>
      </c>
      <c r="H21" s="6">
        <f t="shared" si="4"/>
        <v>95</v>
      </c>
      <c r="I21" s="7">
        <v>6596</v>
      </c>
      <c r="J21" s="7">
        <f t="shared" si="3"/>
        <v>5130</v>
      </c>
      <c r="K21" s="7">
        <f t="shared" si="5"/>
        <v>1.2857699805068226</v>
      </c>
    </row>
    <row r="22" spans="1:11" x14ac:dyDescent="0.25">
      <c r="A22" s="9" t="s">
        <v>13</v>
      </c>
      <c r="B22" s="28"/>
      <c r="C22" s="22"/>
      <c r="D22" s="10"/>
      <c r="E22" s="10"/>
      <c r="F22" s="10"/>
      <c r="G22" s="10"/>
      <c r="H22" s="10"/>
      <c r="I22" s="10"/>
      <c r="J22" s="10">
        <f t="shared" ref="J22:J31" si="6">(D22*$O$4)+(E22*$O$5)+(F22*$O$3)+(G22*$O$6)</f>
        <v>0</v>
      </c>
      <c r="K22" s="10"/>
    </row>
    <row r="23" spans="1:11" x14ac:dyDescent="0.25">
      <c r="A23" s="5" t="s">
        <v>47</v>
      </c>
      <c r="B23" s="26">
        <v>0.8</v>
      </c>
      <c r="C23" s="20">
        <v>0.9</v>
      </c>
      <c r="D23" s="6">
        <v>0</v>
      </c>
      <c r="E23" s="6">
        <v>5</v>
      </c>
      <c r="F23" s="6">
        <v>26</v>
      </c>
      <c r="G23" s="6">
        <v>0</v>
      </c>
      <c r="H23" s="6">
        <f>SUM(D23:G23)</f>
        <v>31</v>
      </c>
      <c r="I23" s="7">
        <v>1094192</v>
      </c>
      <c r="J23" s="7">
        <f t="shared" si="6"/>
        <v>1539</v>
      </c>
      <c r="K23" s="7">
        <f t="shared" ref="K23:K31" si="7">(I23/J23)</f>
        <v>710.97595841455495</v>
      </c>
    </row>
    <row r="24" spans="1:11" x14ac:dyDescent="0.25">
      <c r="A24" s="5" t="s">
        <v>48</v>
      </c>
      <c r="B24" s="26">
        <v>0.9</v>
      </c>
      <c r="C24" s="20">
        <v>0.98</v>
      </c>
      <c r="D24" s="6">
        <v>0</v>
      </c>
      <c r="E24" s="6">
        <v>0</v>
      </c>
      <c r="F24" s="6">
        <v>23</v>
      </c>
      <c r="G24" s="6">
        <v>0</v>
      </c>
      <c r="H24" s="6">
        <f>SUM(D24:G24)</f>
        <v>23</v>
      </c>
      <c r="I24" s="7">
        <v>90406</v>
      </c>
      <c r="J24" s="7">
        <f t="shared" si="6"/>
        <v>1242</v>
      </c>
      <c r="K24" s="7">
        <f t="shared" si="7"/>
        <v>72.790660225442835</v>
      </c>
    </row>
    <row r="25" spans="1:11" x14ac:dyDescent="0.25">
      <c r="A25" s="5" t="s">
        <v>14</v>
      </c>
      <c r="B25" s="26">
        <v>0.93</v>
      </c>
      <c r="C25" s="20">
        <v>0.98</v>
      </c>
      <c r="D25" s="6">
        <v>728</v>
      </c>
      <c r="E25" s="6">
        <v>49</v>
      </c>
      <c r="F25" s="6">
        <v>295</v>
      </c>
      <c r="G25" s="6">
        <v>0</v>
      </c>
      <c r="H25" s="6">
        <f>SUM(D25:G25)</f>
        <v>1072</v>
      </c>
      <c r="I25" s="7">
        <v>23755012</v>
      </c>
      <c r="J25" s="7">
        <f t="shared" si="6"/>
        <v>56565</v>
      </c>
      <c r="K25" s="7">
        <f t="shared" si="7"/>
        <v>419.95955095907362</v>
      </c>
    </row>
    <row r="26" spans="1:11" x14ac:dyDescent="0.25">
      <c r="A26" s="5" t="s">
        <v>8</v>
      </c>
      <c r="B26" s="26">
        <v>0.4</v>
      </c>
      <c r="C26" s="20">
        <v>0.95</v>
      </c>
      <c r="D26" s="6">
        <v>0</v>
      </c>
      <c r="E26" s="6">
        <v>0</v>
      </c>
      <c r="F26" s="6">
        <v>329</v>
      </c>
      <c r="G26" s="6">
        <v>0</v>
      </c>
      <c r="H26" s="6">
        <f t="shared" ref="H26:H31" si="8">SUM(D26:G26)</f>
        <v>329</v>
      </c>
      <c r="I26" s="7">
        <v>33235</v>
      </c>
      <c r="J26" s="7">
        <f t="shared" si="6"/>
        <v>17766</v>
      </c>
      <c r="K26" s="7">
        <f t="shared" si="7"/>
        <v>1.8707080941123495</v>
      </c>
    </row>
    <row r="27" spans="1:11" x14ac:dyDescent="0.25">
      <c r="A27" s="5" t="s">
        <v>49</v>
      </c>
      <c r="B27" s="26">
        <v>0.4</v>
      </c>
      <c r="C27" s="20">
        <v>0.6</v>
      </c>
      <c r="D27" s="6">
        <v>0</v>
      </c>
      <c r="E27" s="6">
        <v>0</v>
      </c>
      <c r="F27" s="6">
        <v>201</v>
      </c>
      <c r="G27" s="6">
        <v>0</v>
      </c>
      <c r="H27" s="6">
        <f t="shared" si="8"/>
        <v>201</v>
      </c>
      <c r="I27" s="7">
        <v>688837</v>
      </c>
      <c r="J27" s="7">
        <f t="shared" si="6"/>
        <v>10854</v>
      </c>
      <c r="K27" s="7">
        <f t="shared" si="7"/>
        <v>63.463884282292241</v>
      </c>
    </row>
    <row r="28" spans="1:11" x14ac:dyDescent="0.25">
      <c r="A28" s="5" t="s">
        <v>50</v>
      </c>
      <c r="B28" s="26">
        <v>0.75</v>
      </c>
      <c r="C28" s="20">
        <v>0.9</v>
      </c>
      <c r="D28" s="6">
        <v>0</v>
      </c>
      <c r="E28" s="6">
        <v>3</v>
      </c>
      <c r="F28" s="6">
        <v>26</v>
      </c>
      <c r="G28" s="6">
        <v>0</v>
      </c>
      <c r="H28" s="6">
        <f t="shared" si="8"/>
        <v>29</v>
      </c>
      <c r="I28" s="6">
        <v>101033</v>
      </c>
      <c r="J28" s="7">
        <f t="shared" si="6"/>
        <v>1485</v>
      </c>
      <c r="K28" s="7">
        <f t="shared" si="7"/>
        <v>68.03569023569024</v>
      </c>
    </row>
    <row r="29" spans="1:11" x14ac:dyDescent="0.25">
      <c r="A29" s="5" t="s">
        <v>51</v>
      </c>
      <c r="B29" s="26">
        <v>0.9</v>
      </c>
      <c r="C29" s="20">
        <v>0.95</v>
      </c>
      <c r="D29" s="6">
        <v>0</v>
      </c>
      <c r="E29" s="6">
        <v>3</v>
      </c>
      <c r="F29" s="6">
        <v>0</v>
      </c>
      <c r="G29" s="6">
        <v>0</v>
      </c>
      <c r="H29" s="6">
        <f t="shared" si="8"/>
        <v>3</v>
      </c>
      <c r="I29" s="6">
        <v>830168</v>
      </c>
      <c r="J29" s="7">
        <f t="shared" si="6"/>
        <v>81</v>
      </c>
      <c r="K29" s="7">
        <f t="shared" si="7"/>
        <v>10248.987654320988</v>
      </c>
    </row>
    <row r="30" spans="1:11" x14ac:dyDescent="0.25">
      <c r="A30" s="5" t="s">
        <v>52</v>
      </c>
      <c r="B30" s="26">
        <v>0.9</v>
      </c>
      <c r="C30" s="20">
        <v>0.95</v>
      </c>
      <c r="D30" s="6">
        <v>0</v>
      </c>
      <c r="E30" s="6">
        <v>8</v>
      </c>
      <c r="F30" s="6">
        <v>0</v>
      </c>
      <c r="G30" s="6">
        <v>0</v>
      </c>
      <c r="H30" s="6">
        <f t="shared" si="8"/>
        <v>8</v>
      </c>
      <c r="I30" s="6">
        <v>508843</v>
      </c>
      <c r="J30" s="7">
        <f t="shared" si="6"/>
        <v>216</v>
      </c>
      <c r="K30" s="7">
        <f t="shared" si="7"/>
        <v>2355.7546296296296</v>
      </c>
    </row>
    <row r="31" spans="1:11" x14ac:dyDescent="0.25">
      <c r="A31" s="5" t="s">
        <v>53</v>
      </c>
      <c r="B31" s="26">
        <v>0.2</v>
      </c>
      <c r="C31" s="20">
        <v>0.45</v>
      </c>
      <c r="D31" s="6">
        <v>52</v>
      </c>
      <c r="E31" s="6">
        <v>0</v>
      </c>
      <c r="F31" s="6">
        <v>0</v>
      </c>
      <c r="G31" s="6">
        <v>0</v>
      </c>
      <c r="H31" s="6">
        <f t="shared" si="8"/>
        <v>52</v>
      </c>
      <c r="I31" s="6">
        <v>6596</v>
      </c>
      <c r="J31" s="7">
        <f t="shared" si="6"/>
        <v>2808</v>
      </c>
      <c r="K31" s="7">
        <f t="shared" si="7"/>
        <v>2.3490028490028489</v>
      </c>
    </row>
    <row r="32" spans="1:11" x14ac:dyDescent="0.25">
      <c r="A32" s="9" t="s">
        <v>15</v>
      </c>
      <c r="B32" s="27"/>
      <c r="C32" s="22"/>
      <c r="D32" s="10"/>
      <c r="E32" s="10"/>
      <c r="F32" s="10"/>
      <c r="G32" s="10"/>
      <c r="H32" s="10"/>
      <c r="I32" s="10"/>
      <c r="J32" s="10"/>
      <c r="K32" s="10"/>
    </row>
    <row r="33" spans="1:11" x14ac:dyDescent="0.25">
      <c r="A33" s="5" t="s">
        <v>16</v>
      </c>
      <c r="B33" s="26">
        <v>0.8</v>
      </c>
      <c r="C33" s="20">
        <v>0.9</v>
      </c>
      <c r="D33" s="6">
        <v>0</v>
      </c>
      <c r="E33" s="6">
        <v>0</v>
      </c>
      <c r="F33" s="6">
        <v>197</v>
      </c>
      <c r="G33" s="6">
        <v>421</v>
      </c>
      <c r="H33" s="6">
        <f>SUM(D33:G33)</f>
        <v>618</v>
      </c>
      <c r="I33" s="7">
        <v>1709578</v>
      </c>
      <c r="J33" s="7">
        <f>(D33*$O$4)+(E33*$O$5)+(F33*$O$3)+(G33*$O$6)</f>
        <v>33372</v>
      </c>
      <c r="K33" s="7">
        <f>(I33/J33)</f>
        <v>51.227915617883255</v>
      </c>
    </row>
    <row r="34" spans="1:11" x14ac:dyDescent="0.25">
      <c r="A34" s="9" t="s">
        <v>17</v>
      </c>
      <c r="B34" s="27"/>
      <c r="C34" s="22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5" t="s">
        <v>18</v>
      </c>
      <c r="B35" s="26">
        <v>0.17</v>
      </c>
      <c r="C35" s="20">
        <v>0.4</v>
      </c>
      <c r="D35" s="6">
        <v>0</v>
      </c>
      <c r="E35" s="6">
        <v>0</v>
      </c>
      <c r="F35" s="6">
        <v>0</v>
      </c>
      <c r="G35" s="6">
        <v>434</v>
      </c>
      <c r="H35" s="6">
        <f>SUM(D35:G35)</f>
        <v>434</v>
      </c>
      <c r="I35" s="7">
        <v>704786</v>
      </c>
      <c r="J35" s="7">
        <f t="shared" ref="J35:J62" si="9">(D35*$O$4)+(E35*$O$5)+(F35*$O$3)+(G35*$O$6)</f>
        <v>23436</v>
      </c>
      <c r="K35" s="7">
        <f t="shared" ref="K35:K39" si="10">(I35/J35)</f>
        <v>30.072793992148831</v>
      </c>
    </row>
    <row r="36" spans="1:11" x14ac:dyDescent="0.25">
      <c r="A36" s="5" t="s">
        <v>54</v>
      </c>
      <c r="B36" s="26">
        <v>0.72</v>
      </c>
      <c r="C36" s="20">
        <v>0.95</v>
      </c>
      <c r="D36" s="6">
        <v>0</v>
      </c>
      <c r="E36" s="6">
        <v>0</v>
      </c>
      <c r="F36" s="6">
        <v>89</v>
      </c>
      <c r="G36" s="6">
        <v>0</v>
      </c>
      <c r="H36" s="6">
        <f t="shared" ref="H36:H48" si="11">SUM(D36:G36)</f>
        <v>89</v>
      </c>
      <c r="I36" s="7">
        <v>5982882</v>
      </c>
      <c r="J36" s="7">
        <f t="shared" si="9"/>
        <v>4806</v>
      </c>
      <c r="K36" s="7">
        <f t="shared" si="10"/>
        <v>1244.8776529338327</v>
      </c>
    </row>
    <row r="37" spans="1:11" x14ac:dyDescent="0.25">
      <c r="A37" s="5" t="s">
        <v>58</v>
      </c>
      <c r="B37" s="26">
        <v>0.3</v>
      </c>
      <c r="C37" s="20">
        <v>0.5</v>
      </c>
      <c r="D37" s="6">
        <v>0</v>
      </c>
      <c r="E37" s="6">
        <v>0</v>
      </c>
      <c r="F37" s="6">
        <v>0</v>
      </c>
      <c r="G37" s="6">
        <v>99</v>
      </c>
      <c r="H37" s="6">
        <f t="shared" si="11"/>
        <v>99</v>
      </c>
      <c r="I37" s="7">
        <v>16106158</v>
      </c>
      <c r="J37" s="7">
        <f t="shared" si="9"/>
        <v>5346</v>
      </c>
      <c r="K37" s="7">
        <f t="shared" si="10"/>
        <v>3012.749345304901</v>
      </c>
    </row>
    <row r="38" spans="1:11" x14ac:dyDescent="0.25">
      <c r="A38" s="5" t="s">
        <v>55</v>
      </c>
      <c r="B38" s="26">
        <v>0.39</v>
      </c>
      <c r="C38" s="20">
        <v>0.51</v>
      </c>
      <c r="D38" s="6">
        <v>0</v>
      </c>
      <c r="E38" s="6">
        <v>0</v>
      </c>
      <c r="F38" s="6">
        <v>0</v>
      </c>
      <c r="G38" s="6">
        <v>94</v>
      </c>
      <c r="H38" s="6">
        <f t="shared" si="11"/>
        <v>94</v>
      </c>
      <c r="I38" s="1">
        <v>630624</v>
      </c>
      <c r="J38" s="7">
        <f t="shared" si="9"/>
        <v>5076</v>
      </c>
      <c r="K38" s="7">
        <f t="shared" si="10"/>
        <v>124.23640661938535</v>
      </c>
    </row>
    <row r="39" spans="1:11" x14ac:dyDescent="0.25">
      <c r="A39" s="5" t="s">
        <v>60</v>
      </c>
      <c r="B39" s="26">
        <v>0.40500000000000003</v>
      </c>
      <c r="C39" s="20">
        <v>0.5</v>
      </c>
      <c r="D39" s="6">
        <v>0</v>
      </c>
      <c r="E39" s="6">
        <v>0</v>
      </c>
      <c r="F39" s="6">
        <v>0</v>
      </c>
      <c r="G39" s="6">
        <v>29</v>
      </c>
      <c r="H39" s="6">
        <f t="shared" si="11"/>
        <v>29</v>
      </c>
      <c r="I39" s="7">
        <v>460045</v>
      </c>
      <c r="J39" s="7">
        <f t="shared" si="9"/>
        <v>1566</v>
      </c>
      <c r="K39" s="7">
        <f t="shared" si="10"/>
        <v>293.77075351213284</v>
      </c>
    </row>
    <row r="40" spans="1:11" x14ac:dyDescent="0.25">
      <c r="A40" s="5" t="s">
        <v>61</v>
      </c>
      <c r="B40" s="26">
        <v>0.53100000000000003</v>
      </c>
      <c r="C40" s="20">
        <v>0.57599999999999996</v>
      </c>
      <c r="D40" s="6">
        <v>0</v>
      </c>
      <c r="E40" s="6">
        <v>0</v>
      </c>
      <c r="F40" s="6">
        <v>0</v>
      </c>
      <c r="G40" s="6">
        <v>26</v>
      </c>
      <c r="H40" s="6">
        <f t="shared" si="11"/>
        <v>26</v>
      </c>
      <c r="I40" s="7" t="s">
        <v>62</v>
      </c>
      <c r="J40" s="7">
        <f t="shared" si="9"/>
        <v>1404</v>
      </c>
      <c r="K40" s="7" t="s">
        <v>32</v>
      </c>
    </row>
    <row r="41" spans="1:11" x14ac:dyDescent="0.25">
      <c r="A41" s="5" t="s">
        <v>56</v>
      </c>
      <c r="B41" s="26">
        <v>0.86</v>
      </c>
      <c r="C41" s="20">
        <v>0.94</v>
      </c>
      <c r="D41" s="6">
        <v>0</v>
      </c>
      <c r="E41" s="6">
        <v>0</v>
      </c>
      <c r="F41" s="6">
        <v>0</v>
      </c>
      <c r="G41" s="6">
        <v>3</v>
      </c>
      <c r="H41" s="6">
        <f t="shared" si="11"/>
        <v>3</v>
      </c>
      <c r="I41" s="7" t="s">
        <v>63</v>
      </c>
      <c r="J41" s="7">
        <f t="shared" si="9"/>
        <v>162</v>
      </c>
      <c r="K41" s="7" t="s">
        <v>32</v>
      </c>
    </row>
    <row r="42" spans="1:11" x14ac:dyDescent="0.25">
      <c r="A42" s="5" t="s">
        <v>57</v>
      </c>
      <c r="B42" s="26">
        <v>0.63600000000000001</v>
      </c>
      <c r="C42" s="20">
        <v>0.73</v>
      </c>
      <c r="D42" s="6">
        <v>0</v>
      </c>
      <c r="E42" s="6">
        <v>0</v>
      </c>
      <c r="F42" s="6">
        <v>0</v>
      </c>
      <c r="G42" s="6">
        <v>219</v>
      </c>
      <c r="H42" s="6">
        <f t="shared" si="11"/>
        <v>219</v>
      </c>
      <c r="I42" s="7" t="s">
        <v>62</v>
      </c>
      <c r="J42" s="7">
        <f t="shared" si="9"/>
        <v>11826</v>
      </c>
      <c r="K42" s="7" t="s">
        <v>32</v>
      </c>
    </row>
    <row r="43" spans="1:11" x14ac:dyDescent="0.25">
      <c r="A43" s="9" t="s">
        <v>20</v>
      </c>
      <c r="B43" s="27"/>
      <c r="C43" s="22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5" t="s">
        <v>86</v>
      </c>
      <c r="B44" s="26">
        <v>0.78</v>
      </c>
      <c r="C44" s="20">
        <v>0.9</v>
      </c>
      <c r="D44" s="6">
        <v>0</v>
      </c>
      <c r="E44" s="6">
        <v>0</v>
      </c>
      <c r="F44" s="6">
        <v>0</v>
      </c>
      <c r="G44" s="6">
        <v>0</v>
      </c>
      <c r="H44" s="6">
        <f t="shared" si="11"/>
        <v>0</v>
      </c>
      <c r="I44" s="7">
        <v>88567</v>
      </c>
      <c r="J44" s="7">
        <f t="shared" si="9"/>
        <v>0</v>
      </c>
      <c r="K44" s="7" t="s">
        <v>32</v>
      </c>
    </row>
    <row r="45" spans="1:11" x14ac:dyDescent="0.25">
      <c r="A45" s="5" t="s">
        <v>83</v>
      </c>
      <c r="B45" s="26">
        <v>0.72</v>
      </c>
      <c r="C45" s="20">
        <v>0.9</v>
      </c>
      <c r="D45" s="6">
        <v>0</v>
      </c>
      <c r="E45" s="6">
        <v>0</v>
      </c>
      <c r="F45" s="6">
        <v>0</v>
      </c>
      <c r="G45" s="6">
        <v>273</v>
      </c>
      <c r="H45" s="6">
        <f t="shared" si="11"/>
        <v>273</v>
      </c>
      <c r="I45" s="7">
        <v>463744</v>
      </c>
      <c r="J45" s="7">
        <f t="shared" si="9"/>
        <v>14742</v>
      </c>
      <c r="K45" s="7">
        <f t="shared" ref="K45:K47" si="12">(I45/J45)</f>
        <v>31.457332790666126</v>
      </c>
    </row>
    <row r="46" spans="1:11" x14ac:dyDescent="0.25">
      <c r="A46" s="5" t="s">
        <v>21</v>
      </c>
      <c r="B46" s="26">
        <v>0.72</v>
      </c>
      <c r="C46" s="20">
        <v>0.9</v>
      </c>
      <c r="D46" s="6">
        <v>0</v>
      </c>
      <c r="E46" s="6">
        <v>0</v>
      </c>
      <c r="F46" s="6">
        <v>0</v>
      </c>
      <c r="G46" s="6">
        <v>329</v>
      </c>
      <c r="H46" s="6">
        <f t="shared" si="11"/>
        <v>329</v>
      </c>
      <c r="I46" s="7">
        <v>442664</v>
      </c>
      <c r="J46" s="7">
        <f t="shared" si="9"/>
        <v>17766</v>
      </c>
      <c r="K46" s="7">
        <f t="shared" si="12"/>
        <v>24.916357086569853</v>
      </c>
    </row>
    <row r="47" spans="1:11" x14ac:dyDescent="0.25">
      <c r="A47" s="5" t="s">
        <v>64</v>
      </c>
      <c r="B47" s="26">
        <v>0.72</v>
      </c>
      <c r="C47" s="20">
        <v>0.9</v>
      </c>
      <c r="D47" s="6">
        <v>0</v>
      </c>
      <c r="E47" s="6">
        <v>0</v>
      </c>
      <c r="F47" s="6">
        <v>0</v>
      </c>
      <c r="G47" s="6">
        <v>39</v>
      </c>
      <c r="H47" s="6">
        <f t="shared" si="11"/>
        <v>39</v>
      </c>
      <c r="I47" s="7">
        <v>330783</v>
      </c>
      <c r="J47" s="7">
        <f t="shared" si="9"/>
        <v>2106</v>
      </c>
      <c r="K47" s="7">
        <f t="shared" si="12"/>
        <v>157.06695156695156</v>
      </c>
    </row>
    <row r="48" spans="1:11" x14ac:dyDescent="0.25">
      <c r="A48" s="5" t="s">
        <v>65</v>
      </c>
      <c r="B48" s="26">
        <v>0.78</v>
      </c>
      <c r="C48" s="20">
        <v>0.9</v>
      </c>
      <c r="D48" s="6">
        <v>0</v>
      </c>
      <c r="E48" s="6">
        <v>0</v>
      </c>
      <c r="F48" s="6">
        <v>0</v>
      </c>
      <c r="G48" s="6">
        <v>0</v>
      </c>
      <c r="H48" s="6">
        <f t="shared" si="11"/>
        <v>0</v>
      </c>
      <c r="I48" s="7">
        <v>243742</v>
      </c>
      <c r="J48" s="7">
        <f t="shared" si="9"/>
        <v>0</v>
      </c>
      <c r="K48" s="7" t="s">
        <v>32</v>
      </c>
    </row>
    <row r="49" spans="1:13" x14ac:dyDescent="0.25">
      <c r="A49" s="9" t="s">
        <v>19</v>
      </c>
      <c r="B49" s="27"/>
      <c r="C49" s="22"/>
      <c r="D49" s="10"/>
      <c r="E49" s="10"/>
      <c r="F49" s="10"/>
      <c r="G49" s="10"/>
      <c r="H49" s="10"/>
      <c r="I49" s="10"/>
      <c r="J49" s="10"/>
      <c r="K49" s="10"/>
    </row>
    <row r="50" spans="1:13" x14ac:dyDescent="0.25">
      <c r="A50" s="5" t="s">
        <v>22</v>
      </c>
      <c r="B50" s="26">
        <v>0.1</v>
      </c>
      <c r="C50" s="20">
        <v>0.66</v>
      </c>
      <c r="D50" s="6">
        <v>0</v>
      </c>
      <c r="E50" s="6">
        <v>0</v>
      </c>
      <c r="F50" s="6">
        <v>286</v>
      </c>
      <c r="G50" s="6">
        <v>0</v>
      </c>
      <c r="H50" s="6">
        <f t="shared" ref="H50:H63" si="13">SUM(D50:G50)</f>
        <v>286</v>
      </c>
      <c r="I50" s="7">
        <v>529956</v>
      </c>
      <c r="J50" s="7">
        <f t="shared" si="9"/>
        <v>15444</v>
      </c>
      <c r="K50" s="7">
        <f t="shared" ref="K50:K62" si="14">(I50/J50)</f>
        <v>34.314685314685313</v>
      </c>
    </row>
    <row r="51" spans="1:13" x14ac:dyDescent="0.25">
      <c r="A51" s="5" t="s">
        <v>28</v>
      </c>
      <c r="B51" s="26">
        <v>0.15</v>
      </c>
      <c r="C51" s="20">
        <v>0.6</v>
      </c>
      <c r="D51" s="6">
        <v>0</v>
      </c>
      <c r="E51" s="6">
        <v>21</v>
      </c>
      <c r="F51" s="6">
        <v>0</v>
      </c>
      <c r="G51" s="6">
        <v>0</v>
      </c>
      <c r="H51" s="6">
        <f t="shared" si="13"/>
        <v>21</v>
      </c>
      <c r="I51" s="7">
        <v>2265184</v>
      </c>
      <c r="J51" s="7">
        <f t="shared" si="9"/>
        <v>567</v>
      </c>
      <c r="K51" s="7">
        <f t="shared" si="14"/>
        <v>3995.0335097001762</v>
      </c>
    </row>
    <row r="52" spans="1:13" x14ac:dyDescent="0.25">
      <c r="A52" s="5" t="s">
        <v>23</v>
      </c>
      <c r="B52" s="26">
        <v>0.5</v>
      </c>
      <c r="C52" s="20">
        <v>0.8</v>
      </c>
      <c r="D52" s="6">
        <v>0</v>
      </c>
      <c r="E52" s="6">
        <v>0</v>
      </c>
      <c r="F52" s="6">
        <v>528</v>
      </c>
      <c r="G52" s="6">
        <v>0</v>
      </c>
      <c r="H52" s="6">
        <f t="shared" si="13"/>
        <v>528</v>
      </c>
      <c r="I52" s="7">
        <v>1971894</v>
      </c>
      <c r="J52" s="7">
        <f t="shared" si="9"/>
        <v>28512</v>
      </c>
      <c r="K52" s="7">
        <f t="shared" si="14"/>
        <v>69.1601430976431</v>
      </c>
    </row>
    <row r="53" spans="1:13" x14ac:dyDescent="0.25">
      <c r="A53" s="5" t="s">
        <v>24</v>
      </c>
      <c r="B53" s="26">
        <v>0.4</v>
      </c>
      <c r="C53" s="20">
        <v>0.7</v>
      </c>
      <c r="D53" s="6">
        <v>0</v>
      </c>
      <c r="E53" s="6">
        <v>0</v>
      </c>
      <c r="F53" s="6">
        <v>38</v>
      </c>
      <c r="G53" s="6">
        <v>792</v>
      </c>
      <c r="H53" s="6">
        <f t="shared" si="13"/>
        <v>830</v>
      </c>
      <c r="I53" s="7">
        <v>2058049</v>
      </c>
      <c r="J53" s="7">
        <f t="shared" si="9"/>
        <v>44820</v>
      </c>
      <c r="K53" s="7">
        <f t="shared" si="14"/>
        <v>45.91809460062472</v>
      </c>
    </row>
    <row r="54" spans="1:13" x14ac:dyDescent="0.25">
      <c r="A54" s="5" t="s">
        <v>66</v>
      </c>
      <c r="B54" s="26">
        <v>0.57999999999999996</v>
      </c>
      <c r="C54" s="20">
        <v>0.8</v>
      </c>
      <c r="D54" s="6">
        <v>0</v>
      </c>
      <c r="E54" s="6">
        <v>0</v>
      </c>
      <c r="F54" s="6">
        <v>0</v>
      </c>
      <c r="G54" s="6">
        <v>42</v>
      </c>
      <c r="H54" s="6">
        <f t="shared" si="13"/>
        <v>42</v>
      </c>
      <c r="I54" s="7">
        <v>42156</v>
      </c>
      <c r="J54" s="7">
        <f t="shared" si="9"/>
        <v>2268</v>
      </c>
      <c r="K54" s="7">
        <f t="shared" si="14"/>
        <v>18.587301587301589</v>
      </c>
    </row>
    <row r="55" spans="1:13" x14ac:dyDescent="0.25">
      <c r="A55" s="5" t="s">
        <v>25</v>
      </c>
      <c r="B55" s="26">
        <v>0.73</v>
      </c>
      <c r="C55" s="20">
        <v>0.9</v>
      </c>
      <c r="D55" s="6">
        <v>0</v>
      </c>
      <c r="E55" s="6">
        <v>0</v>
      </c>
      <c r="F55" s="6">
        <v>0</v>
      </c>
      <c r="G55" s="6">
        <v>376</v>
      </c>
      <c r="H55" s="6">
        <f t="shared" si="13"/>
        <v>376</v>
      </c>
      <c r="I55" s="7">
        <v>246404</v>
      </c>
      <c r="J55" s="7">
        <f t="shared" si="9"/>
        <v>20304</v>
      </c>
      <c r="K55" s="7">
        <f t="shared" si="14"/>
        <v>12.135736800630418</v>
      </c>
    </row>
    <row r="56" spans="1:13" x14ac:dyDescent="0.25">
      <c r="A56" s="5" t="s">
        <v>29</v>
      </c>
      <c r="B56" s="26">
        <v>0.8</v>
      </c>
      <c r="C56" s="20">
        <v>0.95</v>
      </c>
      <c r="D56" s="6">
        <v>0</v>
      </c>
      <c r="E56" s="6">
        <v>0</v>
      </c>
      <c r="F56" s="6">
        <v>2</v>
      </c>
      <c r="G56" s="6">
        <v>321</v>
      </c>
      <c r="H56" s="6">
        <f t="shared" si="13"/>
        <v>323</v>
      </c>
      <c r="I56" s="7">
        <v>8225448</v>
      </c>
      <c r="J56" s="7">
        <f t="shared" si="9"/>
        <v>17442</v>
      </c>
      <c r="K56" s="7">
        <f t="shared" si="14"/>
        <v>471.58857929136565</v>
      </c>
    </row>
    <row r="57" spans="1:13" x14ac:dyDescent="0.25">
      <c r="A57" s="5" t="s">
        <v>26</v>
      </c>
      <c r="B57" s="26">
        <v>0</v>
      </c>
      <c r="C57" s="20">
        <v>0.5</v>
      </c>
      <c r="D57" s="7">
        <v>0</v>
      </c>
      <c r="E57" s="6">
        <v>0</v>
      </c>
      <c r="F57" s="7">
        <v>0</v>
      </c>
      <c r="G57" s="7">
        <v>388</v>
      </c>
      <c r="H57" s="6">
        <f t="shared" si="13"/>
        <v>388</v>
      </c>
      <c r="I57" s="7">
        <v>12574161</v>
      </c>
      <c r="J57" s="7">
        <f t="shared" si="9"/>
        <v>20952</v>
      </c>
      <c r="K57" s="7">
        <f t="shared" si="14"/>
        <v>600.14132302405494</v>
      </c>
    </row>
    <row r="58" spans="1:13" x14ac:dyDescent="0.25">
      <c r="A58" s="5" t="s">
        <v>67</v>
      </c>
      <c r="B58" s="26">
        <v>0</v>
      </c>
      <c r="C58" s="20">
        <v>0.1</v>
      </c>
      <c r="D58" s="7">
        <v>0</v>
      </c>
      <c r="E58" s="6">
        <v>0</v>
      </c>
      <c r="F58" s="7">
        <v>0</v>
      </c>
      <c r="G58" s="7">
        <v>8</v>
      </c>
      <c r="H58" s="6">
        <f t="shared" si="13"/>
        <v>8</v>
      </c>
      <c r="I58" s="7">
        <v>167394</v>
      </c>
      <c r="J58" s="7">
        <f t="shared" si="9"/>
        <v>432</v>
      </c>
      <c r="K58" s="7">
        <f t="shared" si="14"/>
        <v>387.48611111111109</v>
      </c>
    </row>
    <row r="59" spans="1:13" x14ac:dyDescent="0.25">
      <c r="A59" s="5" t="s">
        <v>70</v>
      </c>
      <c r="B59" s="26">
        <v>0.56000000000000005</v>
      </c>
      <c r="C59" s="20">
        <v>0.75</v>
      </c>
      <c r="D59" s="6">
        <v>0</v>
      </c>
      <c r="E59" s="6">
        <v>57</v>
      </c>
      <c r="F59" s="6">
        <v>0</v>
      </c>
      <c r="G59" s="6">
        <v>0</v>
      </c>
      <c r="H59" s="6">
        <f t="shared" si="13"/>
        <v>57</v>
      </c>
      <c r="I59" s="7">
        <v>638304</v>
      </c>
      <c r="J59" s="7">
        <f t="shared" si="9"/>
        <v>1539</v>
      </c>
      <c r="K59" s="7">
        <f t="shared" si="14"/>
        <v>414.75243664717351</v>
      </c>
    </row>
    <row r="60" spans="1:13" x14ac:dyDescent="0.25">
      <c r="A60" s="5" t="s">
        <v>27</v>
      </c>
      <c r="B60" s="26">
        <v>0.65</v>
      </c>
      <c r="C60" s="20">
        <v>0.8</v>
      </c>
      <c r="D60" s="6">
        <v>0</v>
      </c>
      <c r="E60" s="6">
        <v>32</v>
      </c>
      <c r="F60" s="6">
        <v>0</v>
      </c>
      <c r="G60" s="6">
        <v>0</v>
      </c>
      <c r="H60" s="6">
        <f t="shared" si="13"/>
        <v>32</v>
      </c>
      <c r="I60" s="7">
        <v>1737575</v>
      </c>
      <c r="J60" s="7">
        <f t="shared" si="9"/>
        <v>864</v>
      </c>
      <c r="K60" s="7">
        <f t="shared" si="14"/>
        <v>2011.0821759259259</v>
      </c>
    </row>
    <row r="61" spans="1:13" x14ac:dyDescent="0.25">
      <c r="A61" s="5" t="s">
        <v>68</v>
      </c>
      <c r="B61" s="26">
        <v>0.65</v>
      </c>
      <c r="C61" s="20">
        <v>0.75</v>
      </c>
      <c r="D61" s="6">
        <v>0</v>
      </c>
      <c r="E61" s="6">
        <v>0</v>
      </c>
      <c r="F61" s="6">
        <v>0</v>
      </c>
      <c r="G61" s="6">
        <v>223</v>
      </c>
      <c r="H61" s="6">
        <f t="shared" si="13"/>
        <v>223</v>
      </c>
      <c r="I61" s="7" t="s">
        <v>62</v>
      </c>
      <c r="J61" s="7">
        <f t="shared" si="9"/>
        <v>12042</v>
      </c>
      <c r="K61" s="7" t="s">
        <v>32</v>
      </c>
    </row>
    <row r="62" spans="1:13" x14ac:dyDescent="0.25">
      <c r="A62" s="5" t="s">
        <v>69</v>
      </c>
      <c r="B62" s="26">
        <v>0.5</v>
      </c>
      <c r="C62" s="20">
        <v>0.8</v>
      </c>
      <c r="D62" s="6">
        <v>0</v>
      </c>
      <c r="E62" s="6">
        <v>0</v>
      </c>
      <c r="F62" s="6">
        <v>0</v>
      </c>
      <c r="G62" s="6">
        <v>129</v>
      </c>
      <c r="H62" s="6">
        <f t="shared" si="13"/>
        <v>129</v>
      </c>
      <c r="I62" s="7">
        <v>2258362</v>
      </c>
      <c r="J62" s="7">
        <f t="shared" si="9"/>
        <v>6966</v>
      </c>
      <c r="K62" s="7">
        <f t="shared" si="14"/>
        <v>324.19781797301175</v>
      </c>
    </row>
    <row r="63" spans="1:13" ht="15.75" thickBot="1" x14ac:dyDescent="0.3">
      <c r="A63" s="4" t="s">
        <v>9</v>
      </c>
      <c r="B63" s="29"/>
      <c r="C63" s="4"/>
      <c r="D63" s="11">
        <f>SUM(D6:D62)</f>
        <v>3059</v>
      </c>
      <c r="E63" s="11">
        <f>SUM(E6:E62)</f>
        <v>322</v>
      </c>
      <c r="F63" s="11">
        <f>SUM(F6:F62)</f>
        <v>2536</v>
      </c>
      <c r="G63" s="11">
        <f>SUM(G6:G62)</f>
        <v>5512</v>
      </c>
      <c r="H63" s="11">
        <f t="shared" si="13"/>
        <v>11429</v>
      </c>
      <c r="I63" s="11">
        <f>SUM(I6:I62)</f>
        <v>120131293</v>
      </c>
      <c r="J63" s="11">
        <f>SUM(J9:J60)</f>
        <v>444177</v>
      </c>
      <c r="K63" s="11">
        <f>(I63/J63)</f>
        <v>270.45815744624326</v>
      </c>
      <c r="L63" s="12"/>
      <c r="M63" s="12"/>
    </row>
    <row r="64" spans="1:13" ht="15.75" thickBot="1" x14ac:dyDescent="0.3">
      <c r="A64" s="13" t="s">
        <v>71</v>
      </c>
      <c r="B64" s="13"/>
      <c r="C64" s="19"/>
      <c r="D64" s="14">
        <f>D63/5</f>
        <v>611.79999999999995</v>
      </c>
      <c r="E64" s="14">
        <f t="shared" ref="E64:J64" si="15">E63/5</f>
        <v>64.400000000000006</v>
      </c>
      <c r="F64" s="14">
        <f t="shared" si="15"/>
        <v>507.2</v>
      </c>
      <c r="G64" s="14">
        <f t="shared" si="15"/>
        <v>1102.4000000000001</v>
      </c>
      <c r="H64" s="14">
        <f t="shared" si="15"/>
        <v>2285.8000000000002</v>
      </c>
      <c r="I64" s="14">
        <f t="shared" si="15"/>
        <v>24026258.600000001</v>
      </c>
      <c r="J64" s="14">
        <f t="shared" si="15"/>
        <v>88835.4</v>
      </c>
      <c r="K64" s="14"/>
      <c r="L64" s="12"/>
      <c r="M64" s="12"/>
    </row>
    <row r="65" spans="1:13" ht="15.75" thickBot="1" x14ac:dyDescent="0.3">
      <c r="A65" s="16" t="s">
        <v>72</v>
      </c>
      <c r="B65" s="16"/>
      <c r="C65" s="18"/>
      <c r="D65" s="17">
        <f>I64/10600000</f>
        <v>2.2666281698113209</v>
      </c>
      <c r="E65" s="15"/>
      <c r="F65" s="15"/>
      <c r="G65" s="15"/>
      <c r="H65" s="15"/>
      <c r="I65" s="15"/>
      <c r="J65" s="15"/>
      <c r="K65" s="15"/>
      <c r="L65" s="12"/>
      <c r="M65" s="12"/>
    </row>
    <row r="66" spans="1:13" ht="26.25" thickBot="1" x14ac:dyDescent="0.3">
      <c r="A66" s="16" t="s">
        <v>73</v>
      </c>
      <c r="B66" s="16"/>
      <c r="C66" s="18"/>
      <c r="D66" s="17">
        <f>I64/9200000</f>
        <v>2.6115498478260872</v>
      </c>
      <c r="E66" s="15"/>
      <c r="F66" s="15"/>
      <c r="G66" s="15"/>
      <c r="H66" s="15"/>
      <c r="I66" s="15"/>
      <c r="J66" s="15"/>
      <c r="K66" s="15"/>
      <c r="L66" s="12"/>
      <c r="M66" s="12"/>
    </row>
  </sheetData>
  <mergeCells count="3">
    <mergeCell ref="D3:G3"/>
    <mergeCell ref="K3:K4"/>
    <mergeCell ref="J3:J4"/>
  </mergeCells>
  <pageMargins left="0.7" right="0.7" top="0.75" bottom="0.75" header="0.3" footer="0.3"/>
  <pageSetup paperSize="9" scale="62" fitToHeight="0" orientation="landscape" horizontalDpi="1200" verticalDpi="1200" r:id="rId1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Normal="100" workbookViewId="0">
      <selection activeCell="B21" sqref="B21"/>
    </sheetView>
  </sheetViews>
  <sheetFormatPr defaultRowHeight="15" x14ac:dyDescent="0.25"/>
  <cols>
    <col min="1" max="1" width="43.42578125" style="2" bestFit="1" customWidth="1"/>
    <col min="2" max="2" width="17.7109375" style="2" customWidth="1"/>
    <col min="3" max="3" width="17.42578125" style="2" customWidth="1"/>
    <col min="4" max="4" width="9.28515625" style="2" customWidth="1"/>
    <col min="5" max="8" width="9.140625" style="2"/>
    <col min="9" max="9" width="17.140625" style="2" customWidth="1"/>
    <col min="10" max="10" width="10.85546875" style="2" customWidth="1"/>
    <col min="11" max="11" width="14.7109375" style="2" bestFit="1" customWidth="1"/>
    <col min="12" max="16384" width="9.140625" style="2"/>
  </cols>
  <sheetData>
    <row r="1" spans="1:15" x14ac:dyDescent="0.25">
      <c r="A1" s="23" t="s">
        <v>88</v>
      </c>
      <c r="B1" s="23"/>
    </row>
    <row r="2" spans="1:15" ht="15.75" thickBot="1" x14ac:dyDescent="0.3"/>
    <row r="3" spans="1:15" ht="45" customHeight="1" thickBot="1" x14ac:dyDescent="0.3">
      <c r="A3" s="30"/>
      <c r="B3" s="31" t="s">
        <v>79</v>
      </c>
      <c r="C3" s="31" t="s">
        <v>74</v>
      </c>
      <c r="D3" s="36" t="s">
        <v>0</v>
      </c>
      <c r="E3" s="36"/>
      <c r="F3" s="36"/>
      <c r="G3" s="37"/>
      <c r="H3" s="31" t="s">
        <v>30</v>
      </c>
      <c r="I3" s="31" t="s">
        <v>45</v>
      </c>
      <c r="J3" s="38" t="s">
        <v>78</v>
      </c>
      <c r="K3" s="38" t="s">
        <v>46</v>
      </c>
      <c r="M3" s="3" t="s">
        <v>77</v>
      </c>
      <c r="N3" s="3" t="s">
        <v>34</v>
      </c>
      <c r="O3" s="3">
        <v>54</v>
      </c>
    </row>
    <row r="4" spans="1:15" ht="26.25" customHeight="1" thickBot="1" x14ac:dyDescent="0.3">
      <c r="A4" s="32"/>
      <c r="B4" s="32"/>
      <c r="C4" s="32"/>
      <c r="D4" s="34" t="s">
        <v>2</v>
      </c>
      <c r="E4" s="34" t="s">
        <v>3</v>
      </c>
      <c r="F4" s="34" t="s">
        <v>4</v>
      </c>
      <c r="G4" s="35" t="s">
        <v>12</v>
      </c>
      <c r="H4" s="33"/>
      <c r="I4" s="33" t="s">
        <v>80</v>
      </c>
      <c r="J4" s="40" t="s">
        <v>1</v>
      </c>
      <c r="K4" s="39"/>
      <c r="N4" s="3" t="s">
        <v>35</v>
      </c>
      <c r="O4" s="3">
        <v>54</v>
      </c>
    </row>
    <row r="5" spans="1:15" ht="15.75" thickBot="1" x14ac:dyDescent="0.3">
      <c r="A5" s="4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N5" s="3" t="s">
        <v>36</v>
      </c>
      <c r="O5" s="3">
        <v>27</v>
      </c>
    </row>
    <row r="6" spans="1:15" x14ac:dyDescent="0.25">
      <c r="A6" s="24" t="s">
        <v>76</v>
      </c>
      <c r="B6" s="25">
        <v>0.64</v>
      </c>
      <c r="C6" s="20">
        <v>0.69</v>
      </c>
      <c r="D6" s="6">
        <v>2014</v>
      </c>
      <c r="E6" s="6">
        <v>137</v>
      </c>
      <c r="F6" s="6">
        <v>2272</v>
      </c>
      <c r="G6" s="6">
        <v>896</v>
      </c>
      <c r="H6" s="6">
        <f>SUM(D6:G6)</f>
        <v>5319</v>
      </c>
      <c r="I6" s="7">
        <v>20113685</v>
      </c>
      <c r="J6" s="7">
        <f>(D6*O4)+(E6*O5)+(F6*O3)+(G6*O6)</f>
        <v>283527</v>
      </c>
      <c r="K6" s="7">
        <f>I6/J6</f>
        <v>70.940986220007261</v>
      </c>
      <c r="N6" s="3" t="s">
        <v>37</v>
      </c>
      <c r="O6" s="3">
        <v>54</v>
      </c>
    </row>
    <row r="7" spans="1:15" ht="15.75" thickBot="1" x14ac:dyDescent="0.3">
      <c r="A7" s="4" t="s">
        <v>5</v>
      </c>
      <c r="B7" s="4"/>
      <c r="C7" s="21"/>
      <c r="D7" s="4"/>
      <c r="E7" s="4"/>
      <c r="F7" s="4"/>
      <c r="G7" s="4"/>
      <c r="H7" s="4"/>
      <c r="I7" s="4"/>
      <c r="J7" s="4"/>
      <c r="K7" s="4"/>
    </row>
    <row r="8" spans="1:15" x14ac:dyDescent="0.25">
      <c r="A8" s="5" t="s">
        <v>33</v>
      </c>
      <c r="B8" s="26">
        <v>0.9</v>
      </c>
      <c r="C8" s="20">
        <v>0.93</v>
      </c>
      <c r="D8" s="6">
        <v>40</v>
      </c>
      <c r="E8" s="6">
        <v>0</v>
      </c>
      <c r="F8" s="6">
        <v>24</v>
      </c>
      <c r="G8" s="6">
        <v>0</v>
      </c>
      <c r="H8" s="6">
        <f>SUM(D8:G8)</f>
        <v>64</v>
      </c>
      <c r="I8" s="7">
        <v>448899</v>
      </c>
      <c r="J8" s="7">
        <f t="shared" ref="J8:J14" si="0">(D8*$O$4)+(E8*$O$5)+(F8*$O$3)+(G8*$O$6)</f>
        <v>3456</v>
      </c>
      <c r="K8" s="7">
        <f t="shared" ref="K8:K9" si="1">I8/J8</f>
        <v>129.88975694444446</v>
      </c>
    </row>
    <row r="9" spans="1:15" x14ac:dyDescent="0.25">
      <c r="A9" s="5" t="s">
        <v>6</v>
      </c>
      <c r="B9" s="26">
        <v>0.2</v>
      </c>
      <c r="C9" s="20">
        <v>0.6</v>
      </c>
      <c r="D9" s="7">
        <v>0</v>
      </c>
      <c r="E9" s="6">
        <v>19</v>
      </c>
      <c r="F9" s="6">
        <v>0</v>
      </c>
      <c r="G9" s="6">
        <v>0</v>
      </c>
      <c r="H9" s="6">
        <f>SUM(D9:G9)</f>
        <v>19</v>
      </c>
      <c r="I9" s="7">
        <v>65223</v>
      </c>
      <c r="J9" s="7">
        <f t="shared" si="0"/>
        <v>513</v>
      </c>
      <c r="K9" s="7">
        <f t="shared" si="1"/>
        <v>127.14035087719299</v>
      </c>
    </row>
    <row r="10" spans="1:15" x14ac:dyDescent="0.25">
      <c r="A10" s="5" t="s">
        <v>38</v>
      </c>
      <c r="B10" s="26">
        <v>0</v>
      </c>
      <c r="C10" s="20">
        <v>0.2</v>
      </c>
      <c r="D10" s="8">
        <v>0</v>
      </c>
      <c r="E10" s="6">
        <v>0</v>
      </c>
      <c r="F10" s="6">
        <v>0</v>
      </c>
      <c r="G10" s="6">
        <v>0</v>
      </c>
      <c r="H10" s="6">
        <v>0</v>
      </c>
      <c r="I10" s="7">
        <v>-77</v>
      </c>
      <c r="J10" s="7">
        <f>(D10*$O$4)+(E10*$O$5)+(F10*$O$3)+(G10*$O$6)</f>
        <v>0</v>
      </c>
      <c r="K10" s="7" t="s">
        <v>32</v>
      </c>
    </row>
    <row r="11" spans="1:15" x14ac:dyDescent="0.25">
      <c r="A11" s="9" t="s">
        <v>10</v>
      </c>
      <c r="B11" s="27"/>
      <c r="C11" s="22"/>
      <c r="D11" s="10"/>
      <c r="E11" s="10"/>
      <c r="F11" s="10"/>
      <c r="G11" s="10"/>
      <c r="H11" s="10"/>
      <c r="I11" s="10"/>
      <c r="J11" s="10">
        <f t="shared" si="0"/>
        <v>0</v>
      </c>
      <c r="K11" s="10"/>
    </row>
    <row r="12" spans="1:15" x14ac:dyDescent="0.25">
      <c r="A12" s="5" t="s">
        <v>7</v>
      </c>
      <c r="B12" s="26">
        <v>0.5</v>
      </c>
      <c r="C12" s="20">
        <v>0.85</v>
      </c>
      <c r="D12" s="6">
        <v>679</v>
      </c>
      <c r="E12" s="6">
        <v>0</v>
      </c>
      <c r="F12" s="6">
        <v>19</v>
      </c>
      <c r="G12" s="6">
        <v>0</v>
      </c>
      <c r="H12" s="6">
        <f t="shared" ref="H12:H21" si="2">SUM(D12:G12)</f>
        <v>698</v>
      </c>
      <c r="I12" s="7">
        <v>1674085</v>
      </c>
      <c r="J12" s="7">
        <f t="shared" si="0"/>
        <v>37692</v>
      </c>
      <c r="K12" s="7">
        <f t="shared" ref="K12:K21" si="3">I12/J12</f>
        <v>44.414862570306695</v>
      </c>
    </row>
    <row r="13" spans="1:15" x14ac:dyDescent="0.25">
      <c r="A13" s="5" t="s">
        <v>59</v>
      </c>
      <c r="B13" s="26">
        <v>0.6</v>
      </c>
      <c r="C13" s="20">
        <v>0.9</v>
      </c>
      <c r="D13" s="6">
        <v>0</v>
      </c>
      <c r="E13" s="6">
        <v>0</v>
      </c>
      <c r="F13" s="6">
        <v>0</v>
      </c>
      <c r="G13" s="6">
        <v>0</v>
      </c>
      <c r="H13" s="6">
        <f t="shared" si="2"/>
        <v>0</v>
      </c>
      <c r="I13" s="7">
        <v>451540</v>
      </c>
      <c r="J13" s="7">
        <f t="shared" si="0"/>
        <v>0</v>
      </c>
      <c r="K13" s="7" t="s">
        <v>32</v>
      </c>
    </row>
    <row r="14" spans="1:15" x14ac:dyDescent="0.25">
      <c r="A14" s="5" t="s">
        <v>84</v>
      </c>
      <c r="B14" s="26">
        <v>0</v>
      </c>
      <c r="C14" s="20">
        <v>0.2</v>
      </c>
      <c r="D14" s="6">
        <v>0</v>
      </c>
      <c r="E14" s="6">
        <v>0</v>
      </c>
      <c r="F14" s="6">
        <v>1</v>
      </c>
      <c r="G14" s="6">
        <v>0</v>
      </c>
      <c r="H14" s="6">
        <f t="shared" si="2"/>
        <v>1</v>
      </c>
      <c r="I14" s="7">
        <v>2055</v>
      </c>
      <c r="J14" s="7">
        <f t="shared" si="0"/>
        <v>54</v>
      </c>
      <c r="K14" s="7">
        <f t="shared" si="3"/>
        <v>38.055555555555557</v>
      </c>
    </row>
    <row r="15" spans="1:15" x14ac:dyDescent="0.25">
      <c r="A15" s="5" t="s">
        <v>39</v>
      </c>
      <c r="B15" s="26">
        <v>0.5</v>
      </c>
      <c r="C15" s="20">
        <v>0.8</v>
      </c>
      <c r="D15" s="6">
        <v>0</v>
      </c>
      <c r="E15" s="6">
        <v>13</v>
      </c>
      <c r="F15" s="6">
        <v>0</v>
      </c>
      <c r="G15" s="6">
        <v>0</v>
      </c>
      <c r="H15" s="6">
        <f t="shared" si="2"/>
        <v>13</v>
      </c>
      <c r="I15" s="7">
        <v>3548026</v>
      </c>
      <c r="J15" s="7">
        <f>(D15*$O$4)+(E15*$O$5)+(F15*$O$3)+(G15*$O$6)</f>
        <v>351</v>
      </c>
      <c r="K15" s="7">
        <f t="shared" si="3"/>
        <v>10108.336182336183</v>
      </c>
    </row>
    <row r="16" spans="1:15" x14ac:dyDescent="0.25">
      <c r="A16" s="5" t="s">
        <v>40</v>
      </c>
      <c r="B16" s="26">
        <v>0.6</v>
      </c>
      <c r="C16" s="20">
        <v>0.8</v>
      </c>
      <c r="D16" s="6">
        <v>0</v>
      </c>
      <c r="E16" s="6">
        <v>8</v>
      </c>
      <c r="F16" s="6">
        <v>0</v>
      </c>
      <c r="G16" s="6">
        <v>0</v>
      </c>
      <c r="H16" s="6">
        <f t="shared" si="2"/>
        <v>8</v>
      </c>
      <c r="I16" s="7">
        <v>13102</v>
      </c>
      <c r="J16" s="7">
        <f>(D16*$O$4)+(E16*$O$5)+(F16*$O$3)+(G16*$O$6)</f>
        <v>216</v>
      </c>
      <c r="K16" s="7">
        <f t="shared" si="3"/>
        <v>60.657407407407405</v>
      </c>
    </row>
    <row r="17" spans="1:11" x14ac:dyDescent="0.25">
      <c r="A17" s="5" t="s">
        <v>43</v>
      </c>
      <c r="B17" s="26">
        <v>0.1</v>
      </c>
      <c r="C17" s="20">
        <v>0.2</v>
      </c>
      <c r="D17" s="6">
        <v>15</v>
      </c>
      <c r="E17" s="6">
        <v>0</v>
      </c>
      <c r="F17" s="6">
        <v>0</v>
      </c>
      <c r="G17" s="6">
        <v>0</v>
      </c>
      <c r="H17" s="6">
        <f t="shared" si="2"/>
        <v>15</v>
      </c>
      <c r="I17" s="7">
        <v>13588</v>
      </c>
      <c r="J17" s="7">
        <f>(D17*$O$4)+(E17*$O$5)+(F17*$O$3)+(G17*$O$6)</f>
        <v>810</v>
      </c>
      <c r="K17" s="7">
        <f t="shared" si="3"/>
        <v>16.775308641975307</v>
      </c>
    </row>
    <row r="18" spans="1:11" ht="14.25" customHeight="1" x14ac:dyDescent="0.25">
      <c r="A18" s="5" t="s">
        <v>41</v>
      </c>
      <c r="B18" s="26">
        <v>0.7</v>
      </c>
      <c r="C18" s="20">
        <v>0.9</v>
      </c>
      <c r="D18" s="6">
        <v>247</v>
      </c>
      <c r="E18" s="6">
        <v>14</v>
      </c>
      <c r="F18" s="6">
        <v>0</v>
      </c>
      <c r="G18" s="6">
        <v>0</v>
      </c>
      <c r="H18" s="6">
        <f t="shared" si="2"/>
        <v>261</v>
      </c>
      <c r="I18" s="7">
        <v>2848222</v>
      </c>
      <c r="J18" s="7">
        <f>(D18*$O$4)+(E18*$O$5)+(F18*$O$3)+(G18*$O$6)</f>
        <v>13716</v>
      </c>
      <c r="K18" s="7">
        <f t="shared" si="3"/>
        <v>207.65689705453485</v>
      </c>
    </row>
    <row r="19" spans="1:11" x14ac:dyDescent="0.25">
      <c r="A19" s="5" t="s">
        <v>11</v>
      </c>
      <c r="B19" s="26">
        <v>0.85</v>
      </c>
      <c r="C19" s="20">
        <v>0.95</v>
      </c>
      <c r="D19" s="6">
        <v>0</v>
      </c>
      <c r="E19" s="6">
        <v>0</v>
      </c>
      <c r="F19" s="6">
        <v>0</v>
      </c>
      <c r="G19" s="6">
        <v>238</v>
      </c>
      <c r="H19" s="6">
        <f t="shared" si="2"/>
        <v>238</v>
      </c>
      <c r="I19" s="7">
        <v>562111</v>
      </c>
      <c r="J19" s="7">
        <f t="shared" ref="J19:J22" si="4">(D19*$O$4)+(E19*$O$5)+(F19*$O$3)+(G19*$O$6)</f>
        <v>12852</v>
      </c>
      <c r="K19" s="7">
        <f t="shared" si="3"/>
        <v>43.737239340180516</v>
      </c>
    </row>
    <row r="20" spans="1:11" x14ac:dyDescent="0.25">
      <c r="A20" s="5" t="s">
        <v>42</v>
      </c>
      <c r="B20" s="26">
        <v>0.1</v>
      </c>
      <c r="C20" s="20">
        <v>0.5</v>
      </c>
      <c r="D20" s="6">
        <v>0</v>
      </c>
      <c r="E20" s="6">
        <v>11</v>
      </c>
      <c r="F20" s="6">
        <v>0</v>
      </c>
      <c r="G20" s="6">
        <v>0</v>
      </c>
      <c r="H20" s="6">
        <f t="shared" si="2"/>
        <v>11</v>
      </c>
      <c r="I20" s="7">
        <v>2569079</v>
      </c>
      <c r="J20" s="7">
        <f t="shared" si="4"/>
        <v>297</v>
      </c>
      <c r="K20" s="7">
        <f t="shared" si="3"/>
        <v>8650.0976430976425</v>
      </c>
    </row>
    <row r="21" spans="1:11" x14ac:dyDescent="0.25">
      <c r="A21" s="5" t="s">
        <v>44</v>
      </c>
      <c r="B21" s="26">
        <v>0.1</v>
      </c>
      <c r="C21" s="20">
        <v>0.25</v>
      </c>
      <c r="D21" s="6">
        <v>86</v>
      </c>
      <c r="E21" s="6">
        <v>0</v>
      </c>
      <c r="F21" s="6">
        <v>0</v>
      </c>
      <c r="G21" s="6">
        <v>0</v>
      </c>
      <c r="H21" s="6">
        <f t="shared" si="2"/>
        <v>86</v>
      </c>
      <c r="I21" s="7">
        <v>5887</v>
      </c>
      <c r="J21" s="7">
        <f t="shared" si="4"/>
        <v>4644</v>
      </c>
      <c r="K21" s="7">
        <f t="shared" si="3"/>
        <v>1.2676571920757966</v>
      </c>
    </row>
    <row r="22" spans="1:11" x14ac:dyDescent="0.25">
      <c r="A22" s="9" t="s">
        <v>13</v>
      </c>
      <c r="B22" s="28"/>
      <c r="C22" s="22"/>
      <c r="D22" s="10"/>
      <c r="E22" s="10"/>
      <c r="F22" s="10"/>
      <c r="G22" s="10"/>
      <c r="H22" s="10"/>
      <c r="I22" s="10"/>
      <c r="J22" s="10">
        <f t="shared" si="4"/>
        <v>0</v>
      </c>
      <c r="K22" s="10"/>
    </row>
    <row r="23" spans="1:11" x14ac:dyDescent="0.25">
      <c r="A23" s="5" t="s">
        <v>47</v>
      </c>
      <c r="B23" s="26">
        <v>0.8</v>
      </c>
      <c r="C23" s="20">
        <v>0.9</v>
      </c>
      <c r="D23" s="6">
        <v>0</v>
      </c>
      <c r="E23" s="6">
        <v>4</v>
      </c>
      <c r="F23" s="6">
        <v>23</v>
      </c>
      <c r="G23" s="6">
        <v>0</v>
      </c>
      <c r="H23" s="6">
        <f>SUM(D23:G23)</f>
        <v>27</v>
      </c>
      <c r="I23" s="7">
        <v>768622</v>
      </c>
      <c r="J23" s="7">
        <f>(D23*$O$4)+(E23*$O$5)+(F23*$O$3)+(G23*$O$6)</f>
        <v>1350</v>
      </c>
      <c r="K23" s="7">
        <f t="shared" ref="K23:K31" si="5">I23/J23</f>
        <v>569.34962962962959</v>
      </c>
    </row>
    <row r="24" spans="1:11" x14ac:dyDescent="0.25">
      <c r="A24" s="5" t="s">
        <v>48</v>
      </c>
      <c r="B24" s="26">
        <v>0.9</v>
      </c>
      <c r="C24" s="20">
        <v>0.98</v>
      </c>
      <c r="D24" s="6">
        <v>0</v>
      </c>
      <c r="E24" s="6">
        <v>0</v>
      </c>
      <c r="F24" s="6">
        <v>20</v>
      </c>
      <c r="G24" s="6">
        <v>0</v>
      </c>
      <c r="H24" s="6">
        <f>SUM(D24:G24)</f>
        <v>20</v>
      </c>
      <c r="I24" s="7">
        <v>65169</v>
      </c>
      <c r="J24" s="7">
        <f>(D24*$O$4)+(E24*$O$5)+(F24*$O$3)+(G24*$O$6)</f>
        <v>1080</v>
      </c>
      <c r="K24" s="7">
        <f t="shared" si="5"/>
        <v>60.341666666666669</v>
      </c>
    </row>
    <row r="25" spans="1:11" x14ac:dyDescent="0.25">
      <c r="A25" s="5" t="s">
        <v>14</v>
      </c>
      <c r="B25" s="26">
        <v>0.93</v>
      </c>
      <c r="C25" s="20">
        <v>0.98</v>
      </c>
      <c r="D25" s="6">
        <v>675</v>
      </c>
      <c r="E25" s="6">
        <v>46</v>
      </c>
      <c r="F25" s="6">
        <v>274</v>
      </c>
      <c r="G25" s="6">
        <v>0</v>
      </c>
      <c r="H25" s="6">
        <f>SUM(D25:G25)</f>
        <v>995</v>
      </c>
      <c r="I25" s="7">
        <v>15614613</v>
      </c>
      <c r="J25" s="7">
        <f>(D25*$O$4)+(E25*$O$5)+(F25*$O$3)+(G25*$O$6)</f>
        <v>52488</v>
      </c>
      <c r="K25" s="7">
        <f t="shared" si="5"/>
        <v>297.4891975308642</v>
      </c>
    </row>
    <row r="26" spans="1:11" x14ac:dyDescent="0.25">
      <c r="A26" s="5" t="s">
        <v>8</v>
      </c>
      <c r="B26" s="26">
        <v>0.4</v>
      </c>
      <c r="C26" s="20">
        <v>0.95</v>
      </c>
      <c r="D26" s="6">
        <v>0</v>
      </c>
      <c r="E26" s="6">
        <v>0</v>
      </c>
      <c r="F26" s="6">
        <v>305</v>
      </c>
      <c r="G26" s="6">
        <v>0</v>
      </c>
      <c r="H26" s="6">
        <f t="shared" ref="H26:H31" si="6">SUM(D26:G26)</f>
        <v>305</v>
      </c>
      <c r="I26" s="7">
        <v>29364</v>
      </c>
      <c r="J26" s="7">
        <f t="shared" ref="J26:J62" si="7">(D26*$O$4)+(E26*$O$5)+(F26*$O$3)+(G26*$O$6)</f>
        <v>16470</v>
      </c>
      <c r="K26" s="7">
        <f t="shared" si="5"/>
        <v>1.7828779599271403</v>
      </c>
    </row>
    <row r="27" spans="1:11" x14ac:dyDescent="0.25">
      <c r="A27" s="5" t="s">
        <v>49</v>
      </c>
      <c r="B27" s="26">
        <v>0.4</v>
      </c>
      <c r="C27" s="20">
        <v>0.6</v>
      </c>
      <c r="D27" s="6">
        <v>0</v>
      </c>
      <c r="E27" s="6">
        <v>0</v>
      </c>
      <c r="F27" s="6">
        <v>189</v>
      </c>
      <c r="G27" s="6">
        <v>0</v>
      </c>
      <c r="H27" s="6">
        <f t="shared" si="6"/>
        <v>189</v>
      </c>
      <c r="I27" s="7">
        <v>570590</v>
      </c>
      <c r="J27" s="7">
        <f t="shared" si="7"/>
        <v>10206</v>
      </c>
      <c r="K27" s="7">
        <f t="shared" si="5"/>
        <v>55.907309425827947</v>
      </c>
    </row>
    <row r="28" spans="1:11" x14ac:dyDescent="0.25">
      <c r="A28" s="5" t="s">
        <v>50</v>
      </c>
      <c r="B28" s="26">
        <v>0.75</v>
      </c>
      <c r="C28" s="20">
        <v>0.9</v>
      </c>
      <c r="D28" s="6">
        <v>0</v>
      </c>
      <c r="E28" s="6">
        <v>3</v>
      </c>
      <c r="F28" s="6">
        <v>24</v>
      </c>
      <c r="G28" s="6">
        <v>0</v>
      </c>
      <c r="H28" s="6">
        <f t="shared" si="6"/>
        <v>27</v>
      </c>
      <c r="I28" s="6">
        <v>75740</v>
      </c>
      <c r="J28" s="7">
        <f t="shared" si="7"/>
        <v>1377</v>
      </c>
      <c r="K28" s="7">
        <f t="shared" si="5"/>
        <v>55.003631082062455</v>
      </c>
    </row>
    <row r="29" spans="1:11" x14ac:dyDescent="0.25">
      <c r="A29" s="5" t="s">
        <v>51</v>
      </c>
      <c r="B29" s="26">
        <v>0.9</v>
      </c>
      <c r="C29" s="20">
        <v>0.95</v>
      </c>
      <c r="D29" s="6">
        <v>0</v>
      </c>
      <c r="E29" s="6">
        <v>1</v>
      </c>
      <c r="F29" s="6">
        <v>0</v>
      </c>
      <c r="G29" s="6">
        <v>0</v>
      </c>
      <c r="H29" s="6">
        <f t="shared" si="6"/>
        <v>1</v>
      </c>
      <c r="I29" s="6">
        <v>549310</v>
      </c>
      <c r="J29" s="7">
        <f t="shared" si="7"/>
        <v>27</v>
      </c>
      <c r="K29" s="7">
        <f t="shared" si="5"/>
        <v>20344.814814814814</v>
      </c>
    </row>
    <row r="30" spans="1:11" x14ac:dyDescent="0.25">
      <c r="A30" s="5" t="s">
        <v>52</v>
      </c>
      <c r="B30" s="26">
        <v>0.9</v>
      </c>
      <c r="C30" s="20">
        <v>0.95</v>
      </c>
      <c r="D30" s="6">
        <v>0</v>
      </c>
      <c r="E30" s="6">
        <v>6</v>
      </c>
      <c r="F30" s="6">
        <v>0</v>
      </c>
      <c r="G30" s="6">
        <v>0</v>
      </c>
      <c r="H30" s="6">
        <f t="shared" si="6"/>
        <v>6</v>
      </c>
      <c r="I30" s="6">
        <v>322147</v>
      </c>
      <c r="J30" s="7">
        <f t="shared" si="7"/>
        <v>162</v>
      </c>
      <c r="K30" s="7">
        <f t="shared" si="5"/>
        <v>1988.5617283950617</v>
      </c>
    </row>
    <row r="31" spans="1:11" x14ac:dyDescent="0.25">
      <c r="A31" s="5" t="s">
        <v>53</v>
      </c>
      <c r="B31" s="26">
        <v>0.2</v>
      </c>
      <c r="C31" s="20">
        <v>0.45</v>
      </c>
      <c r="D31" s="6">
        <v>48</v>
      </c>
      <c r="E31" s="6">
        <v>0</v>
      </c>
      <c r="F31" s="6">
        <v>0</v>
      </c>
      <c r="G31" s="6">
        <v>0</v>
      </c>
      <c r="H31" s="6">
        <f t="shared" si="6"/>
        <v>48</v>
      </c>
      <c r="I31" s="6">
        <v>5887</v>
      </c>
      <c r="J31" s="7">
        <f t="shared" si="7"/>
        <v>2592</v>
      </c>
      <c r="K31" s="7">
        <f t="shared" si="5"/>
        <v>2.2712191358024691</v>
      </c>
    </row>
    <row r="32" spans="1:11" x14ac:dyDescent="0.25">
      <c r="A32" s="9" t="s">
        <v>15</v>
      </c>
      <c r="B32" s="27"/>
      <c r="C32" s="22"/>
      <c r="D32" s="10"/>
      <c r="E32" s="10"/>
      <c r="F32" s="10"/>
      <c r="G32" s="10"/>
      <c r="H32" s="10"/>
      <c r="I32" s="10"/>
      <c r="J32" s="10"/>
      <c r="K32" s="10"/>
    </row>
    <row r="33" spans="1:11" x14ac:dyDescent="0.25">
      <c r="A33" s="5" t="s">
        <v>16</v>
      </c>
      <c r="B33" s="26">
        <v>0.8</v>
      </c>
      <c r="C33" s="20">
        <v>0.9</v>
      </c>
      <c r="D33" s="6">
        <v>0</v>
      </c>
      <c r="E33" s="6">
        <v>0</v>
      </c>
      <c r="F33" s="6">
        <v>186</v>
      </c>
      <c r="G33" s="6">
        <v>400</v>
      </c>
      <c r="H33" s="6">
        <f>SUM(D33:G33)</f>
        <v>586</v>
      </c>
      <c r="I33" s="7">
        <v>1235663</v>
      </c>
      <c r="J33" s="7">
        <f t="shared" si="7"/>
        <v>31644</v>
      </c>
      <c r="K33" s="7">
        <f>I33/J33</f>
        <v>39.048887624826193</v>
      </c>
    </row>
    <row r="34" spans="1:11" x14ac:dyDescent="0.25">
      <c r="A34" s="9" t="s">
        <v>17</v>
      </c>
      <c r="B34" s="27"/>
      <c r="C34" s="22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5" t="s">
        <v>18</v>
      </c>
      <c r="B35" s="26">
        <v>0.17</v>
      </c>
      <c r="C35" s="20">
        <v>0.4</v>
      </c>
      <c r="D35" s="6">
        <v>0</v>
      </c>
      <c r="E35" s="6">
        <v>0</v>
      </c>
      <c r="F35" s="6">
        <v>0</v>
      </c>
      <c r="G35" s="6">
        <v>389</v>
      </c>
      <c r="H35" s="6">
        <f>SUM(D35:G35)</f>
        <v>389</v>
      </c>
      <c r="I35" s="7">
        <v>704786</v>
      </c>
      <c r="J35" s="7">
        <f t="shared" si="7"/>
        <v>21006</v>
      </c>
      <c r="K35" s="7">
        <f t="shared" ref="K35:K39" si="8">I35/J35</f>
        <v>33.551651908978386</v>
      </c>
    </row>
    <row r="36" spans="1:11" x14ac:dyDescent="0.25">
      <c r="A36" s="5" t="s">
        <v>54</v>
      </c>
      <c r="B36" s="26">
        <v>0.72</v>
      </c>
      <c r="C36" s="20">
        <v>0.95</v>
      </c>
      <c r="D36" s="6">
        <v>0</v>
      </c>
      <c r="E36" s="6">
        <v>0</v>
      </c>
      <c r="F36" s="6">
        <v>83</v>
      </c>
      <c r="G36" s="6">
        <v>0</v>
      </c>
      <c r="H36" s="6">
        <f t="shared" ref="H36:H48" si="9">SUM(D36:G36)</f>
        <v>83</v>
      </c>
      <c r="I36" s="7">
        <v>4819842</v>
      </c>
      <c r="J36" s="7">
        <f t="shared" si="7"/>
        <v>4482</v>
      </c>
      <c r="K36" s="7">
        <f t="shared" si="8"/>
        <v>1075.3775100401606</v>
      </c>
    </row>
    <row r="37" spans="1:11" x14ac:dyDescent="0.25">
      <c r="A37" s="5" t="s">
        <v>58</v>
      </c>
      <c r="B37" s="26">
        <v>0.3</v>
      </c>
      <c r="C37" s="20">
        <v>0.5</v>
      </c>
      <c r="D37" s="6">
        <v>0</v>
      </c>
      <c r="E37" s="6">
        <v>0</v>
      </c>
      <c r="F37" s="6">
        <v>0</v>
      </c>
      <c r="G37" s="6">
        <v>95</v>
      </c>
      <c r="H37" s="6">
        <f t="shared" si="9"/>
        <v>95</v>
      </c>
      <c r="I37" s="7">
        <v>16016158</v>
      </c>
      <c r="J37" s="7">
        <f t="shared" si="7"/>
        <v>5130</v>
      </c>
      <c r="K37" s="7">
        <f t="shared" si="8"/>
        <v>3122.058089668616</v>
      </c>
    </row>
    <row r="38" spans="1:11" x14ac:dyDescent="0.25">
      <c r="A38" s="5" t="s">
        <v>55</v>
      </c>
      <c r="B38" s="26">
        <v>0.39</v>
      </c>
      <c r="C38" s="20">
        <v>0.51</v>
      </c>
      <c r="D38" s="6">
        <v>0</v>
      </c>
      <c r="E38" s="6">
        <v>0</v>
      </c>
      <c r="F38" s="6">
        <v>0</v>
      </c>
      <c r="G38" s="6">
        <v>91</v>
      </c>
      <c r="H38" s="6">
        <f t="shared" si="9"/>
        <v>91</v>
      </c>
      <c r="I38" s="1">
        <v>584459</v>
      </c>
      <c r="J38" s="7">
        <f t="shared" si="7"/>
        <v>4914</v>
      </c>
      <c r="K38" s="7">
        <f t="shared" si="8"/>
        <v>118.93752543752544</v>
      </c>
    </row>
    <row r="39" spans="1:11" x14ac:dyDescent="0.25">
      <c r="A39" s="5" t="s">
        <v>60</v>
      </c>
      <c r="B39" s="26">
        <v>0.40500000000000003</v>
      </c>
      <c r="C39" s="20">
        <v>0.5</v>
      </c>
      <c r="D39" s="6">
        <v>0</v>
      </c>
      <c r="E39" s="6">
        <v>0</v>
      </c>
      <c r="F39" s="6">
        <v>0</v>
      </c>
      <c r="G39" s="6">
        <v>27</v>
      </c>
      <c r="H39" s="6">
        <f t="shared" si="9"/>
        <v>27</v>
      </c>
      <c r="I39" s="7">
        <v>460045</v>
      </c>
      <c r="J39" s="7">
        <f t="shared" si="7"/>
        <v>1458</v>
      </c>
      <c r="K39" s="7">
        <f t="shared" si="8"/>
        <v>315.53155006858708</v>
      </c>
    </row>
    <row r="40" spans="1:11" x14ac:dyDescent="0.25">
      <c r="A40" s="5" t="s">
        <v>61</v>
      </c>
      <c r="B40" s="26">
        <v>0.53100000000000003</v>
      </c>
      <c r="C40" s="20">
        <v>0.57599999999999996</v>
      </c>
      <c r="D40" s="6">
        <v>0</v>
      </c>
      <c r="E40" s="6">
        <v>0</v>
      </c>
      <c r="F40" s="6">
        <v>0</v>
      </c>
      <c r="G40" s="6">
        <v>24</v>
      </c>
      <c r="H40" s="6">
        <f t="shared" si="9"/>
        <v>24</v>
      </c>
      <c r="I40" s="7" t="s">
        <v>62</v>
      </c>
      <c r="J40" s="7">
        <f t="shared" si="7"/>
        <v>1296</v>
      </c>
      <c r="K40" s="7" t="s">
        <v>62</v>
      </c>
    </row>
    <row r="41" spans="1:11" x14ac:dyDescent="0.25">
      <c r="A41" s="5" t="s">
        <v>56</v>
      </c>
      <c r="B41" s="26">
        <v>0.86</v>
      </c>
      <c r="C41" s="20">
        <v>0.94</v>
      </c>
      <c r="D41" s="6">
        <v>0</v>
      </c>
      <c r="E41" s="6">
        <v>0</v>
      </c>
      <c r="F41" s="6">
        <v>0</v>
      </c>
      <c r="G41" s="6">
        <v>3</v>
      </c>
      <c r="H41" s="6">
        <f t="shared" si="9"/>
        <v>3</v>
      </c>
      <c r="I41" s="7" t="s">
        <v>63</v>
      </c>
      <c r="J41" s="7">
        <f t="shared" si="7"/>
        <v>162</v>
      </c>
      <c r="K41" s="7" t="s">
        <v>62</v>
      </c>
    </row>
    <row r="42" spans="1:11" x14ac:dyDescent="0.25">
      <c r="A42" s="5" t="s">
        <v>57</v>
      </c>
      <c r="B42" s="26">
        <v>0.63600000000000001</v>
      </c>
      <c r="C42" s="20">
        <v>0.73</v>
      </c>
      <c r="D42" s="6">
        <v>0</v>
      </c>
      <c r="E42" s="6">
        <v>0</v>
      </c>
      <c r="F42" s="6">
        <v>0</v>
      </c>
      <c r="G42" s="6">
        <v>205</v>
      </c>
      <c r="H42" s="6">
        <f t="shared" si="9"/>
        <v>205</v>
      </c>
      <c r="I42" s="7" t="s">
        <v>62</v>
      </c>
      <c r="J42" s="7">
        <f t="shared" si="7"/>
        <v>11070</v>
      </c>
      <c r="K42" s="7" t="s">
        <v>62</v>
      </c>
    </row>
    <row r="43" spans="1:11" x14ac:dyDescent="0.25">
      <c r="A43" s="9" t="s">
        <v>20</v>
      </c>
      <c r="B43" s="27"/>
      <c r="C43" s="22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5" t="s">
        <v>85</v>
      </c>
      <c r="B44" s="26">
        <v>0.78</v>
      </c>
      <c r="C44" s="20">
        <v>0.9</v>
      </c>
      <c r="D44" s="6">
        <v>0</v>
      </c>
      <c r="E44" s="6">
        <v>0</v>
      </c>
      <c r="F44" s="6">
        <v>0</v>
      </c>
      <c r="G44" s="6">
        <v>0</v>
      </c>
      <c r="H44" s="6">
        <f t="shared" si="9"/>
        <v>0</v>
      </c>
      <c r="I44" s="7">
        <v>39762</v>
      </c>
      <c r="J44" s="7">
        <f t="shared" si="7"/>
        <v>0</v>
      </c>
      <c r="K44" s="7" t="s">
        <v>32</v>
      </c>
    </row>
    <row r="45" spans="1:11" x14ac:dyDescent="0.25">
      <c r="A45" s="5" t="s">
        <v>83</v>
      </c>
      <c r="B45" s="26">
        <v>0.72</v>
      </c>
      <c r="C45" s="20">
        <v>0.9</v>
      </c>
      <c r="D45" s="6">
        <v>0</v>
      </c>
      <c r="E45" s="6">
        <v>0</v>
      </c>
      <c r="F45" s="6">
        <v>0</v>
      </c>
      <c r="G45" s="6">
        <v>233</v>
      </c>
      <c r="H45" s="6">
        <f t="shared" si="9"/>
        <v>233</v>
      </c>
      <c r="I45" s="7">
        <v>-125395</v>
      </c>
      <c r="J45" s="7">
        <f t="shared" si="7"/>
        <v>12582</v>
      </c>
      <c r="K45" s="7">
        <f t="shared" ref="K45:K47" si="10">I45/J45</f>
        <v>-9.9662215863932602</v>
      </c>
    </row>
    <row r="46" spans="1:11" x14ac:dyDescent="0.25">
      <c r="A46" s="5" t="s">
        <v>21</v>
      </c>
      <c r="B46" s="26">
        <v>0.72</v>
      </c>
      <c r="C46" s="20">
        <v>0.9</v>
      </c>
      <c r="D46" s="6">
        <v>0</v>
      </c>
      <c r="E46" s="6">
        <v>0</v>
      </c>
      <c r="F46" s="6">
        <v>0</v>
      </c>
      <c r="G46" s="6">
        <v>315</v>
      </c>
      <c r="H46" s="6">
        <f t="shared" si="9"/>
        <v>315</v>
      </c>
      <c r="I46" s="7">
        <v>26184</v>
      </c>
      <c r="J46" s="7">
        <f t="shared" si="7"/>
        <v>17010</v>
      </c>
      <c r="K46" s="7">
        <f t="shared" si="10"/>
        <v>1.5393298059964726</v>
      </c>
    </row>
    <row r="47" spans="1:11" x14ac:dyDescent="0.25">
      <c r="A47" s="5" t="s">
        <v>64</v>
      </c>
      <c r="B47" s="26">
        <v>0.72</v>
      </c>
      <c r="C47" s="20">
        <v>0.9</v>
      </c>
      <c r="D47" s="6">
        <v>0</v>
      </c>
      <c r="E47" s="6">
        <v>0</v>
      </c>
      <c r="F47" s="6">
        <v>0</v>
      </c>
      <c r="G47" s="6">
        <v>34</v>
      </c>
      <c r="H47" s="6">
        <f t="shared" si="9"/>
        <v>34</v>
      </c>
      <c r="I47" s="7">
        <v>285</v>
      </c>
      <c r="J47" s="7">
        <f t="shared" si="7"/>
        <v>1836</v>
      </c>
      <c r="K47" s="7">
        <f t="shared" si="10"/>
        <v>0.15522875816993464</v>
      </c>
    </row>
    <row r="48" spans="1:11" x14ac:dyDescent="0.25">
      <c r="A48" s="5" t="s">
        <v>65</v>
      </c>
      <c r="B48" s="26">
        <v>0.78</v>
      </c>
      <c r="C48" s="20">
        <v>0.9</v>
      </c>
      <c r="D48" s="6">
        <v>0</v>
      </c>
      <c r="E48" s="6">
        <v>0</v>
      </c>
      <c r="F48" s="6">
        <v>0</v>
      </c>
      <c r="G48" s="6">
        <v>0</v>
      </c>
      <c r="H48" s="6">
        <f t="shared" si="9"/>
        <v>0</v>
      </c>
      <c r="I48" s="7">
        <v>150699</v>
      </c>
      <c r="J48" s="7">
        <f t="shared" si="7"/>
        <v>0</v>
      </c>
      <c r="K48" s="7" t="s">
        <v>32</v>
      </c>
    </row>
    <row r="49" spans="1:13" x14ac:dyDescent="0.25">
      <c r="A49" s="9" t="s">
        <v>19</v>
      </c>
      <c r="B49" s="27"/>
      <c r="C49" s="22"/>
      <c r="D49" s="10"/>
      <c r="E49" s="10"/>
      <c r="F49" s="10"/>
      <c r="G49" s="10"/>
      <c r="H49" s="10"/>
      <c r="I49" s="10"/>
      <c r="J49" s="10"/>
      <c r="K49" s="10"/>
    </row>
    <row r="50" spans="1:13" x14ac:dyDescent="0.25">
      <c r="A50" s="5" t="s">
        <v>22</v>
      </c>
      <c r="B50" s="26">
        <v>0.1</v>
      </c>
      <c r="C50" s="20">
        <v>0.66</v>
      </c>
      <c r="D50" s="6">
        <v>0</v>
      </c>
      <c r="E50" s="6">
        <v>0</v>
      </c>
      <c r="F50" s="6">
        <v>265</v>
      </c>
      <c r="G50" s="6">
        <v>0</v>
      </c>
      <c r="H50" s="6">
        <f t="shared" ref="H50:H63" si="11">SUM(D50:G50)</f>
        <v>265</v>
      </c>
      <c r="I50" s="7">
        <v>492395</v>
      </c>
      <c r="J50" s="7">
        <f t="shared" si="7"/>
        <v>14310</v>
      </c>
      <c r="K50" s="7">
        <f t="shared" ref="K50:K62" si="12">I50/J50</f>
        <v>34.409154437456323</v>
      </c>
    </row>
    <row r="51" spans="1:13" x14ac:dyDescent="0.25">
      <c r="A51" s="5" t="s">
        <v>28</v>
      </c>
      <c r="B51" s="26">
        <v>0.15</v>
      </c>
      <c r="C51" s="20">
        <v>0.6</v>
      </c>
      <c r="D51" s="6">
        <v>0</v>
      </c>
      <c r="E51" s="6">
        <v>21</v>
      </c>
      <c r="F51" s="6">
        <v>0</v>
      </c>
      <c r="G51" s="6">
        <v>0</v>
      </c>
      <c r="H51" s="6">
        <f t="shared" si="11"/>
        <v>21</v>
      </c>
      <c r="I51" s="7">
        <v>2102761</v>
      </c>
      <c r="J51" s="7">
        <f t="shared" si="7"/>
        <v>567</v>
      </c>
      <c r="K51" s="7">
        <f t="shared" si="12"/>
        <v>3708.5731922398591</v>
      </c>
    </row>
    <row r="52" spans="1:13" x14ac:dyDescent="0.25">
      <c r="A52" s="5" t="s">
        <v>23</v>
      </c>
      <c r="B52" s="26">
        <v>0.5</v>
      </c>
      <c r="C52" s="20">
        <v>0.8</v>
      </c>
      <c r="D52" s="6">
        <v>0</v>
      </c>
      <c r="E52" s="6">
        <v>0</v>
      </c>
      <c r="F52" s="6">
        <v>498</v>
      </c>
      <c r="G52" s="6">
        <v>0</v>
      </c>
      <c r="H52" s="6">
        <f t="shared" si="11"/>
        <v>498</v>
      </c>
      <c r="I52" s="7">
        <v>1815119</v>
      </c>
      <c r="J52" s="7">
        <f t="shared" si="7"/>
        <v>26892</v>
      </c>
      <c r="K52" s="7">
        <f t="shared" si="12"/>
        <v>67.496616094005645</v>
      </c>
    </row>
    <row r="53" spans="1:13" x14ac:dyDescent="0.25">
      <c r="A53" s="5" t="s">
        <v>24</v>
      </c>
      <c r="B53" s="26">
        <v>0.4</v>
      </c>
      <c r="C53" s="20">
        <v>0.7</v>
      </c>
      <c r="D53" s="6">
        <v>0</v>
      </c>
      <c r="E53" s="6">
        <v>0</v>
      </c>
      <c r="F53" s="6">
        <v>36</v>
      </c>
      <c r="G53" s="6">
        <v>757</v>
      </c>
      <c r="H53" s="6">
        <f t="shared" si="11"/>
        <v>793</v>
      </c>
      <c r="I53" s="7">
        <v>1877691</v>
      </c>
      <c r="J53" s="7">
        <f t="shared" si="7"/>
        <v>42822</v>
      </c>
      <c r="K53" s="7">
        <f t="shared" si="12"/>
        <v>43.848745971696793</v>
      </c>
    </row>
    <row r="54" spans="1:13" x14ac:dyDescent="0.25">
      <c r="A54" s="5" t="s">
        <v>66</v>
      </c>
      <c r="B54" s="26">
        <v>0.57999999999999996</v>
      </c>
      <c r="C54" s="20">
        <v>0.8</v>
      </c>
      <c r="D54" s="6">
        <v>0</v>
      </c>
      <c r="E54" s="6">
        <v>0</v>
      </c>
      <c r="F54" s="6">
        <v>0</v>
      </c>
      <c r="G54" s="6">
        <v>39</v>
      </c>
      <c r="H54" s="6">
        <f t="shared" si="11"/>
        <v>39</v>
      </c>
      <c r="I54" s="7">
        <v>34802</v>
      </c>
      <c r="J54" s="7">
        <f t="shared" si="7"/>
        <v>2106</v>
      </c>
      <c r="K54" s="7">
        <f t="shared" si="12"/>
        <v>16.525166191832859</v>
      </c>
    </row>
    <row r="55" spans="1:13" x14ac:dyDescent="0.25">
      <c r="A55" s="5" t="s">
        <v>25</v>
      </c>
      <c r="B55" s="26">
        <v>0.73</v>
      </c>
      <c r="C55" s="20">
        <v>0.9</v>
      </c>
      <c r="D55" s="6">
        <v>0</v>
      </c>
      <c r="E55" s="6">
        <v>0</v>
      </c>
      <c r="F55" s="6">
        <v>0</v>
      </c>
      <c r="G55" s="6">
        <v>363</v>
      </c>
      <c r="H55" s="6">
        <f t="shared" si="11"/>
        <v>363</v>
      </c>
      <c r="I55" s="7">
        <v>214685</v>
      </c>
      <c r="J55" s="7">
        <f t="shared" si="7"/>
        <v>19602</v>
      </c>
      <c r="K55" s="7">
        <f t="shared" si="12"/>
        <v>10.952198755229059</v>
      </c>
    </row>
    <row r="56" spans="1:13" x14ac:dyDescent="0.25">
      <c r="A56" s="5" t="s">
        <v>29</v>
      </c>
      <c r="B56" s="26">
        <v>0.8</v>
      </c>
      <c r="C56" s="20">
        <v>0.95</v>
      </c>
      <c r="D56" s="6">
        <v>0</v>
      </c>
      <c r="E56" s="6">
        <v>0</v>
      </c>
      <c r="F56" s="6">
        <v>2</v>
      </c>
      <c r="G56" s="6">
        <v>283</v>
      </c>
      <c r="H56" s="6">
        <f t="shared" si="11"/>
        <v>285</v>
      </c>
      <c r="I56" s="7">
        <v>7884495</v>
      </c>
      <c r="J56" s="7">
        <f t="shared" si="7"/>
        <v>15390</v>
      </c>
      <c r="K56" s="7">
        <f t="shared" si="12"/>
        <v>512.31286549707602</v>
      </c>
    </row>
    <row r="57" spans="1:13" x14ac:dyDescent="0.25">
      <c r="A57" s="5" t="s">
        <v>26</v>
      </c>
      <c r="B57" s="26">
        <v>0</v>
      </c>
      <c r="C57" s="20">
        <v>0.5</v>
      </c>
      <c r="D57" s="7">
        <v>0</v>
      </c>
      <c r="E57" s="6">
        <v>0</v>
      </c>
      <c r="F57" s="7">
        <v>0</v>
      </c>
      <c r="G57" s="7">
        <v>370</v>
      </c>
      <c r="H57" s="6">
        <f t="shared" si="11"/>
        <v>370</v>
      </c>
      <c r="I57" s="7">
        <v>11864896</v>
      </c>
      <c r="J57" s="7">
        <f t="shared" si="7"/>
        <v>19980</v>
      </c>
      <c r="K57" s="7">
        <f t="shared" si="12"/>
        <v>593.8386386386386</v>
      </c>
    </row>
    <row r="58" spans="1:13" x14ac:dyDescent="0.25">
      <c r="A58" s="5" t="s">
        <v>67</v>
      </c>
      <c r="B58" s="26">
        <v>0</v>
      </c>
      <c r="C58" s="20">
        <v>0.1</v>
      </c>
      <c r="D58" s="7">
        <v>0</v>
      </c>
      <c r="E58" s="6">
        <v>0</v>
      </c>
      <c r="F58" s="7">
        <v>0</v>
      </c>
      <c r="G58" s="7">
        <v>7</v>
      </c>
      <c r="H58" s="6">
        <f t="shared" si="11"/>
        <v>7</v>
      </c>
      <c r="I58" s="6">
        <v>160059</v>
      </c>
      <c r="J58" s="7">
        <f t="shared" si="7"/>
        <v>378</v>
      </c>
      <c r="K58" s="7">
        <f t="shared" si="12"/>
        <v>423.43650793650795</v>
      </c>
    </row>
    <row r="59" spans="1:13" x14ac:dyDescent="0.25">
      <c r="A59" s="5" t="s">
        <v>70</v>
      </c>
      <c r="B59" s="26">
        <v>0.56000000000000005</v>
      </c>
      <c r="C59" s="20">
        <v>0.75</v>
      </c>
      <c r="D59" s="6">
        <v>0</v>
      </c>
      <c r="E59" s="6">
        <v>47</v>
      </c>
      <c r="F59" s="6">
        <v>0</v>
      </c>
      <c r="G59" s="6">
        <v>0</v>
      </c>
      <c r="H59" s="6">
        <f t="shared" si="11"/>
        <v>47</v>
      </c>
      <c r="I59" s="7">
        <v>136701</v>
      </c>
      <c r="J59" s="7">
        <f t="shared" si="7"/>
        <v>1269</v>
      </c>
      <c r="K59" s="7">
        <f t="shared" si="12"/>
        <v>107.72340425531915</v>
      </c>
    </row>
    <row r="60" spans="1:13" x14ac:dyDescent="0.25">
      <c r="A60" s="5" t="s">
        <v>27</v>
      </c>
      <c r="B60" s="26">
        <v>0.65</v>
      </c>
      <c r="C60" s="20">
        <v>0.8</v>
      </c>
      <c r="D60" s="6">
        <v>0</v>
      </c>
      <c r="E60" s="6">
        <v>20</v>
      </c>
      <c r="F60" s="6">
        <v>0</v>
      </c>
      <c r="G60" s="6">
        <v>0</v>
      </c>
      <c r="H60" s="6">
        <f t="shared" si="11"/>
        <v>20</v>
      </c>
      <c r="I60" s="7">
        <v>427742</v>
      </c>
      <c r="J60" s="7">
        <f t="shared" si="7"/>
        <v>540</v>
      </c>
      <c r="K60" s="7">
        <f t="shared" si="12"/>
        <v>792.11481481481485</v>
      </c>
    </row>
    <row r="61" spans="1:13" x14ac:dyDescent="0.25">
      <c r="A61" s="5" t="s">
        <v>68</v>
      </c>
      <c r="B61" s="26">
        <v>0.65</v>
      </c>
      <c r="C61" s="20">
        <v>0.75</v>
      </c>
      <c r="D61" s="6">
        <v>0</v>
      </c>
      <c r="E61" s="6">
        <v>0</v>
      </c>
      <c r="F61" s="6">
        <v>0</v>
      </c>
      <c r="G61" s="6">
        <v>215</v>
      </c>
      <c r="H61" s="6">
        <f t="shared" si="11"/>
        <v>215</v>
      </c>
      <c r="I61" s="7" t="s">
        <v>62</v>
      </c>
      <c r="J61" s="7">
        <f t="shared" si="7"/>
        <v>11610</v>
      </c>
      <c r="K61" s="7" t="e">
        <f t="shared" si="12"/>
        <v>#VALUE!</v>
      </c>
    </row>
    <row r="62" spans="1:13" x14ac:dyDescent="0.25">
      <c r="A62" s="5" t="s">
        <v>69</v>
      </c>
      <c r="B62" s="26">
        <v>0.5</v>
      </c>
      <c r="C62" s="20">
        <v>0.8</v>
      </c>
      <c r="D62" s="6">
        <v>0</v>
      </c>
      <c r="E62" s="6">
        <v>0</v>
      </c>
      <c r="F62" s="6">
        <v>0</v>
      </c>
      <c r="G62" s="6">
        <v>115</v>
      </c>
      <c r="H62" s="6">
        <f t="shared" si="11"/>
        <v>115</v>
      </c>
      <c r="I62" s="7">
        <v>1518290</v>
      </c>
      <c r="J62" s="7">
        <f t="shared" si="7"/>
        <v>6210</v>
      </c>
      <c r="K62" s="7">
        <f t="shared" si="12"/>
        <v>244.49114331723027</v>
      </c>
    </row>
    <row r="63" spans="1:13" ht="15.75" thickBot="1" x14ac:dyDescent="0.3">
      <c r="A63" s="4" t="s">
        <v>9</v>
      </c>
      <c r="B63" s="29"/>
      <c r="C63" s="4"/>
      <c r="D63" s="11">
        <f>SUM(D6:D62)</f>
        <v>3804</v>
      </c>
      <c r="E63" s="11">
        <f>SUM(E6:E62)</f>
        <v>350</v>
      </c>
      <c r="F63" s="11">
        <f>SUM(F6:F62)</f>
        <v>4221</v>
      </c>
      <c r="G63" s="11">
        <f>SUM(G6:G62)</f>
        <v>5099</v>
      </c>
      <c r="H63" s="11">
        <f t="shared" si="11"/>
        <v>13474</v>
      </c>
      <c r="I63" s="11">
        <f>SUM(I6:I62)</f>
        <v>102758991</v>
      </c>
      <c r="J63" s="11">
        <f>SUM(J9:J60)</f>
        <v>413343</v>
      </c>
      <c r="K63" s="11">
        <f>I63*1000/J63</f>
        <v>248604.64795581394</v>
      </c>
      <c r="L63" s="12"/>
      <c r="M63" s="12"/>
    </row>
    <row r="64" spans="1:13" ht="15.75" thickBot="1" x14ac:dyDescent="0.3">
      <c r="A64" s="13" t="s">
        <v>71</v>
      </c>
      <c r="B64" s="13"/>
      <c r="C64" s="19"/>
      <c r="D64" s="14">
        <f>D63/5</f>
        <v>760.8</v>
      </c>
      <c r="E64" s="14">
        <f t="shared" ref="E64:J64" si="13">E63/5</f>
        <v>70</v>
      </c>
      <c r="F64" s="14">
        <f t="shared" si="13"/>
        <v>844.2</v>
      </c>
      <c r="G64" s="14">
        <f t="shared" si="13"/>
        <v>1019.8</v>
      </c>
      <c r="H64" s="14">
        <f t="shared" si="13"/>
        <v>2694.8</v>
      </c>
      <c r="I64" s="14">
        <f t="shared" si="13"/>
        <v>20551798.199999999</v>
      </c>
      <c r="J64" s="14">
        <f t="shared" si="13"/>
        <v>82668.600000000006</v>
      </c>
      <c r="K64" s="14"/>
      <c r="L64" s="12"/>
      <c r="M64" s="12"/>
    </row>
    <row r="65" spans="1:13" ht="26.25" thickBot="1" x14ac:dyDescent="0.3">
      <c r="A65" s="16" t="s">
        <v>72</v>
      </c>
      <c r="B65" s="16"/>
      <c r="C65" s="18"/>
      <c r="D65" s="17">
        <f>I64/10600000</f>
        <v>1.9388488867924527</v>
      </c>
      <c r="E65" s="15"/>
      <c r="F65" s="15"/>
      <c r="G65" s="15"/>
      <c r="H65" s="15"/>
      <c r="I65" s="15"/>
      <c r="J65" s="15"/>
      <c r="K65" s="15"/>
      <c r="L65" s="12"/>
      <c r="M65" s="12"/>
    </row>
    <row r="66" spans="1:13" ht="26.25" thickBot="1" x14ac:dyDescent="0.3">
      <c r="A66" s="16" t="s">
        <v>73</v>
      </c>
      <c r="B66" s="16"/>
      <c r="C66" s="18"/>
      <c r="D66" s="17">
        <f>I64/9200000</f>
        <v>2.2338911086956519</v>
      </c>
      <c r="E66" s="15"/>
      <c r="F66" s="15"/>
      <c r="G66" s="15"/>
      <c r="H66" s="15"/>
      <c r="I66" s="15"/>
      <c r="J66" s="15"/>
      <c r="K66" s="15"/>
      <c r="L66" s="12"/>
      <c r="M66" s="12"/>
    </row>
  </sheetData>
  <mergeCells count="3">
    <mergeCell ref="D3:G3"/>
    <mergeCell ref="K3:K4"/>
    <mergeCell ref="J3:J4"/>
  </mergeCells>
  <pageMargins left="0.7" right="0.7" top="0.75" bottom="0.75" header="0.3" footer="0.3"/>
  <pageSetup paperSize="9" scale="6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 Summary impacts 0.5% contrac</vt:lpstr>
      <vt:lpstr>5. Summary impacts 1% contrac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</dc:creator>
  <cp:lastModifiedBy>Real, Francis Frank</cp:lastModifiedBy>
  <cp:lastPrinted>2015-07-17T15:07:07Z</cp:lastPrinted>
  <dcterms:created xsi:type="dcterms:W3CDTF">2014-11-03T11:49:36Z</dcterms:created>
  <dcterms:modified xsi:type="dcterms:W3CDTF">2016-01-18T01:30:21Z</dcterms:modified>
</cp:coreProperties>
</file>