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fulanip/Dropbox/2. K99-R00/CPIPE shared folder/1. Working papers/submitted/Stress levels/Revision 1/"/>
    </mc:Choice>
  </mc:AlternateContent>
  <xr:revisionPtr revIDLastSave="0" documentId="13_ncr:1_{D1FCA9DE-E0A1-BE49-9923-5997B75BAFE7}" xr6:coauthVersionLast="46" xr6:coauthVersionMax="46" xr10:uidLastSave="{00000000-0000-0000-0000-000000000000}"/>
  <bookViews>
    <workbookView xWindow="0" yWindow="460" windowWidth="28800" windowHeight="16420" xr2:uid="{DC5912BD-C94B-3542-B60D-FE5E54D44D27}"/>
  </bookViews>
  <sheets>
    <sheet name="Bivariate resul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4" i="2" l="1"/>
  <c r="N183" i="2"/>
  <c r="N181" i="2"/>
  <c r="N180" i="2"/>
  <c r="N178" i="2"/>
  <c r="N177" i="2"/>
  <c r="N176" i="2"/>
  <c r="N174" i="2"/>
  <c r="N173" i="2"/>
  <c r="N170" i="2"/>
  <c r="N169" i="2"/>
  <c r="N167" i="2"/>
  <c r="N166" i="2"/>
  <c r="N165" i="2"/>
  <c r="N163" i="2"/>
  <c r="N162" i="2"/>
  <c r="N161" i="2"/>
  <c r="N160" i="2"/>
  <c r="N158" i="2"/>
  <c r="N157" i="2"/>
  <c r="N156" i="2"/>
  <c r="N155" i="2"/>
  <c r="N152" i="2"/>
  <c r="N151" i="2"/>
  <c r="N150" i="2"/>
  <c r="N148" i="2"/>
  <c r="N147" i="2"/>
  <c r="N145" i="2"/>
  <c r="N144" i="2"/>
  <c r="N143" i="2"/>
  <c r="N141" i="2"/>
  <c r="N140" i="2"/>
  <c r="N139" i="2"/>
  <c r="N137" i="2"/>
  <c r="N136" i="2"/>
  <c r="N135" i="2"/>
  <c r="N133" i="2"/>
  <c r="N132" i="2"/>
  <c r="N131" i="2"/>
  <c r="N129" i="2"/>
  <c r="N128" i="2"/>
  <c r="N124" i="2"/>
  <c r="N123" i="2"/>
  <c r="N121" i="2"/>
  <c r="N120" i="2"/>
  <c r="N118" i="2"/>
  <c r="N117" i="2"/>
  <c r="N111" i="2"/>
  <c r="N110" i="2"/>
  <c r="N108" i="2"/>
  <c r="N107" i="2"/>
  <c r="N105" i="2"/>
  <c r="N104" i="2"/>
  <c r="N101" i="2"/>
  <c r="N100" i="2"/>
  <c r="N98" i="2"/>
  <c r="N97" i="2"/>
  <c r="N96" i="2"/>
  <c r="N95" i="2"/>
  <c r="N93" i="2"/>
  <c r="N92" i="2"/>
  <c r="N86" i="2"/>
  <c r="N85" i="2"/>
  <c r="N83" i="2"/>
  <c r="N82" i="2"/>
  <c r="N79" i="2"/>
  <c r="N78" i="2"/>
  <c r="N77" i="2"/>
  <c r="N75" i="2"/>
  <c r="N74" i="2"/>
  <c r="N73" i="2"/>
  <c r="N68" i="2"/>
  <c r="N65" i="2"/>
  <c r="N64" i="2"/>
  <c r="N62" i="2"/>
  <c r="N61" i="2"/>
  <c r="N60" i="2"/>
  <c r="N59" i="2"/>
  <c r="N57" i="2"/>
  <c r="N56" i="2"/>
  <c r="N54" i="2"/>
  <c r="N53" i="2"/>
  <c r="N51" i="2"/>
  <c r="N50" i="2"/>
  <c r="N48" i="2"/>
  <c r="N47" i="2"/>
  <c r="N44" i="2"/>
  <c r="N43" i="2"/>
  <c r="N42" i="2"/>
  <c r="N40" i="2"/>
  <c r="N39" i="2"/>
  <c r="N37" i="2"/>
  <c r="N36" i="2"/>
  <c r="N34" i="2"/>
  <c r="N33" i="2"/>
  <c r="N32" i="2"/>
  <c r="N26" i="2"/>
  <c r="N25" i="2"/>
  <c r="N24" i="2"/>
  <c r="N22" i="2"/>
  <c r="N21" i="2"/>
  <c r="N30" i="2"/>
  <c r="N29" i="2"/>
  <c r="N19" i="2"/>
  <c r="N18" i="2"/>
  <c r="N17" i="2"/>
  <c r="N15" i="2"/>
  <c r="N14" i="2"/>
  <c r="N12" i="2"/>
  <c r="N11" i="2"/>
  <c r="N10" i="2"/>
  <c r="N8" i="2"/>
  <c r="N7" i="2"/>
</calcChain>
</file>

<file path=xl/sharedStrings.xml><?xml version="1.0" encoding="utf-8"?>
<sst xmlns="http://schemas.openxmlformats.org/spreadsheetml/2006/main" count="1176" uniqueCount="634">
  <si>
    <t>Perceived stress</t>
  </si>
  <si>
    <t>Burnout</t>
  </si>
  <si>
    <t>HRV (lnRmssd)</t>
  </si>
  <si>
    <t>Cortisol (log of winsorized variable)</t>
  </si>
  <si>
    <t>N</t>
  </si>
  <si>
    <t>Mean</t>
  </si>
  <si>
    <t>Sd</t>
  </si>
  <si>
    <t>𝛽</t>
  </si>
  <si>
    <t xml:space="preserve"> [95% CI]</t>
  </si>
  <si>
    <t>Individual level variables</t>
  </si>
  <si>
    <t>Demographic factors</t>
  </si>
  <si>
    <t>Gender</t>
  </si>
  <si>
    <t>Male</t>
  </si>
  <si>
    <t>[0</t>
  </si>
  <si>
    <t>0]</t>
  </si>
  <si>
    <t>Female</t>
  </si>
  <si>
    <t>[-0.57</t>
  </si>
  <si>
    <t>3.17]</t>
  </si>
  <si>
    <t>[1.50</t>
  </si>
  <si>
    <t>11.4]</t>
  </si>
  <si>
    <t>[-0.23</t>
  </si>
  <si>
    <t>0.24]</t>
  </si>
  <si>
    <t>[-0.90</t>
  </si>
  <si>
    <t>3.30]</t>
  </si>
  <si>
    <t>Age</t>
  </si>
  <si>
    <t>23 to 29 years</t>
  </si>
  <si>
    <t>30 to 39</t>
  </si>
  <si>
    <t>[-1.23</t>
  </si>
  <si>
    <t>3.04]</t>
  </si>
  <si>
    <t>[-3.88</t>
  </si>
  <si>
    <t>7.47]</t>
  </si>
  <si>
    <t>-0.35**</t>
  </si>
  <si>
    <t>[-0.59</t>
  </si>
  <si>
    <t>-0.10]</t>
  </si>
  <si>
    <t>[-0.63</t>
  </si>
  <si>
    <t>0.86]</t>
  </si>
  <si>
    <t>40 to 52 years</t>
  </si>
  <si>
    <t>[-1.58</t>
  </si>
  <si>
    <t>3.58]</t>
  </si>
  <si>
    <t>[-3.89</t>
  </si>
  <si>
    <t>10.4]</t>
  </si>
  <si>
    <t>-0.31*</t>
  </si>
  <si>
    <t>[-0.62</t>
  </si>
  <si>
    <t>-0.012]</t>
  </si>
  <si>
    <t>[-0.52</t>
  </si>
  <si>
    <t>1.19]</t>
  </si>
  <si>
    <t xml:space="preserve">Marital status </t>
  </si>
  <si>
    <t>Married</t>
  </si>
  <si>
    <t>All Single</t>
  </si>
  <si>
    <t>[-1.90</t>
  </si>
  <si>
    <t>2.25]</t>
  </si>
  <si>
    <t>[-2.50</t>
  </si>
  <si>
    <t>8.86]</t>
  </si>
  <si>
    <t>0.38**</t>
  </si>
  <si>
    <t>[0.14</t>
  </si>
  <si>
    <t>0.62]</t>
  </si>
  <si>
    <t>[-0.47</t>
  </si>
  <si>
    <t>1.09]</t>
  </si>
  <si>
    <t>Number of children a</t>
  </si>
  <si>
    <t>No children</t>
  </si>
  <si>
    <t>1 to 3</t>
  </si>
  <si>
    <t>[-1.53</t>
  </si>
  <si>
    <t>3.13]</t>
  </si>
  <si>
    <t>[-8.43</t>
  </si>
  <si>
    <t>3.93]</t>
  </si>
  <si>
    <t>-0.46***</t>
  </si>
  <si>
    <t>[-0.72</t>
  </si>
  <si>
    <t>-0.21]</t>
  </si>
  <si>
    <t>[-1.27</t>
  </si>
  <si>
    <t>0.45]</t>
  </si>
  <si>
    <t>4 to 7</t>
  </si>
  <si>
    <t>[-1.01</t>
  </si>
  <si>
    <t>4.46]</t>
  </si>
  <si>
    <t>[-1.80</t>
  </si>
  <si>
    <t>13.0]</t>
  </si>
  <si>
    <t>-0.38*</t>
  </si>
  <si>
    <t>[-0.69</t>
  </si>
  <si>
    <t>-0.081]</t>
  </si>
  <si>
    <t>[-1.02</t>
  </si>
  <si>
    <t>0.88]</t>
  </si>
  <si>
    <t>Education level</t>
  </si>
  <si>
    <t>Less than College</t>
  </si>
  <si>
    <t>College and above</t>
  </si>
  <si>
    <t>-2.43*</t>
  </si>
  <si>
    <t>[-4.80</t>
  </si>
  <si>
    <t>-0.061]</t>
  </si>
  <si>
    <t>[-14.7</t>
  </si>
  <si>
    <t>-1.65]</t>
  </si>
  <si>
    <t>[-0.15</t>
  </si>
  <si>
    <t>0.41]</t>
  </si>
  <si>
    <t>[-0.58</t>
  </si>
  <si>
    <t>From Migori County</t>
  </si>
  <si>
    <t>No</t>
  </si>
  <si>
    <t>Yes</t>
  </si>
  <si>
    <t>[-1.09</t>
  </si>
  <si>
    <t>2.72]</t>
  </si>
  <si>
    <t>[-3.74</t>
  </si>
  <si>
    <t>6.87]</t>
  </si>
  <si>
    <t>0.32]</t>
  </si>
  <si>
    <t>[-0.39</t>
  </si>
  <si>
    <t>0.96]</t>
  </si>
  <si>
    <t>Years in County</t>
  </si>
  <si>
    <t>Less than 10 years</t>
  </si>
  <si>
    <t>10 to 30 years</t>
  </si>
  <si>
    <t>[-1.99</t>
  </si>
  <si>
    <t>2.46]</t>
  </si>
  <si>
    <t>[-4.77</t>
  </si>
  <si>
    <t>7.41]</t>
  </si>
  <si>
    <t>[-0.34</t>
  </si>
  <si>
    <t>0.20]</t>
  </si>
  <si>
    <t>[-0.43</t>
  </si>
  <si>
    <t>1.22]</t>
  </si>
  <si>
    <t>More than 30 years</t>
  </si>
  <si>
    <t>3.97]</t>
  </si>
  <si>
    <t>[-2.07</t>
  </si>
  <si>
    <t>10.3]</t>
  </si>
  <si>
    <t>-0.30*</t>
  </si>
  <si>
    <t>-0.028]</t>
  </si>
  <si>
    <t>[-0.44</t>
  </si>
  <si>
    <t>Socioeconomic factors</t>
  </si>
  <si>
    <t>Monthly salary a</t>
  </si>
  <si>
    <t>Less than 10,000 KSh</t>
  </si>
  <si>
    <t>10,000 to less than 50,000 KSh</t>
  </si>
  <si>
    <t>[-4.12</t>
  </si>
  <si>
    <t>1.01]</t>
  </si>
  <si>
    <t>[-15.0</t>
  </si>
  <si>
    <t>-1.36]</t>
  </si>
  <si>
    <t>[-0.20</t>
  </si>
  <si>
    <t>0.40]</t>
  </si>
  <si>
    <t xml:space="preserve"> 50,000 KSh or more</t>
  </si>
  <si>
    <t>-2.78*</t>
  </si>
  <si>
    <t>[-5.33</t>
  </si>
  <si>
    <t>-0.23]</t>
  </si>
  <si>
    <t>[-10.4</t>
  </si>
  <si>
    <t>3.48]</t>
  </si>
  <si>
    <t>[-0.21</t>
  </si>
  <si>
    <t>0.39]</t>
  </si>
  <si>
    <t>[-1.03</t>
  </si>
  <si>
    <t>0.69]</t>
  </si>
  <si>
    <t>Percieved social status of family growing up</t>
  </si>
  <si>
    <t>Bottom half</t>
  </si>
  <si>
    <t>Upper half</t>
  </si>
  <si>
    <t>[-3.16</t>
  </si>
  <si>
    <t>1.98]</t>
  </si>
  <si>
    <t>[-9.71</t>
  </si>
  <si>
    <t>4.48]</t>
  </si>
  <si>
    <t>[-0.18</t>
  </si>
  <si>
    <t>0.48]</t>
  </si>
  <si>
    <t>[-1.32</t>
  </si>
  <si>
    <t>0.29]</t>
  </si>
  <si>
    <t>Percieved social status of self  now</t>
  </si>
  <si>
    <t>-1.93*</t>
  </si>
  <si>
    <t>[-3.73</t>
  </si>
  <si>
    <t>-0.14]</t>
  </si>
  <si>
    <t>[-5.00</t>
  </si>
  <si>
    <t>5.09]</t>
  </si>
  <si>
    <t>0.25]</t>
  </si>
  <si>
    <t>-0.75*</t>
  </si>
  <si>
    <t>[-1.35</t>
  </si>
  <si>
    <t>-0.15]</t>
  </si>
  <si>
    <t>Percieved accomplishments in life a</t>
  </si>
  <si>
    <t>Less than you hoped</t>
  </si>
  <si>
    <t>Exactly what you hoped</t>
  </si>
  <si>
    <t>-3.66**</t>
  </si>
  <si>
    <t>[-6.28</t>
  </si>
  <si>
    <t>-1.03]</t>
  </si>
  <si>
    <t>[-10.1</t>
  </si>
  <si>
    <t>4.61]</t>
  </si>
  <si>
    <t>[-0.51</t>
  </si>
  <si>
    <t>0.11]</t>
  </si>
  <si>
    <t>[-1.71</t>
  </si>
  <si>
    <t>More than you hoped</t>
  </si>
  <si>
    <t>[-6.89</t>
  </si>
  <si>
    <t>2.67]</t>
  </si>
  <si>
    <t>[-27.9</t>
  </si>
  <si>
    <t>7.37]</t>
  </si>
  <si>
    <t>1.02]</t>
  </si>
  <si>
    <t>[-2.05</t>
  </si>
  <si>
    <t>2.00]</t>
  </si>
  <si>
    <t>Health and lifetyle</t>
  </si>
  <si>
    <t xml:space="preserve">Self rated health </t>
  </si>
  <si>
    <t>Fair/Poor</t>
  </si>
  <si>
    <t>Good/Very good/Excellent</t>
  </si>
  <si>
    <t>[-3.91</t>
  </si>
  <si>
    <t>0.47]</t>
  </si>
  <si>
    <t>[-8.88</t>
  </si>
  <si>
    <t>3.43]</t>
  </si>
  <si>
    <t>[-0.33</t>
  </si>
  <si>
    <t>0.21]</t>
  </si>
  <si>
    <t>[-1.20</t>
  </si>
  <si>
    <t>Frequency of exercise a</t>
  </si>
  <si>
    <t>Never/less than once a week</t>
  </si>
  <si>
    <t>Once or more per week</t>
  </si>
  <si>
    <t>2.87]</t>
  </si>
  <si>
    <t>[-2.77</t>
  </si>
  <si>
    <t>7.39]</t>
  </si>
  <si>
    <t>[-0.40</t>
  </si>
  <si>
    <t>0.049]</t>
  </si>
  <si>
    <t>[-0.79</t>
  </si>
  <si>
    <t>0.63]</t>
  </si>
  <si>
    <t>Frequency of alcohol intake</t>
  </si>
  <si>
    <t>Almost never</t>
  </si>
  <si>
    <t>One or more times per week</t>
  </si>
  <si>
    <t>[-3.94</t>
  </si>
  <si>
    <t>1.79]</t>
  </si>
  <si>
    <t>[-7.96</t>
  </si>
  <si>
    <t>7.23]</t>
  </si>
  <si>
    <t>0.38]</t>
  </si>
  <si>
    <t>0.98]</t>
  </si>
  <si>
    <t>Sleep duration</t>
  </si>
  <si>
    <t>Less than 6 hours</t>
  </si>
  <si>
    <t>6 or more hours</t>
  </si>
  <si>
    <t>[-2.58</t>
  </si>
  <si>
    <t>3.16]</t>
  </si>
  <si>
    <t>[-7.40</t>
  </si>
  <si>
    <t>9.04]</t>
  </si>
  <si>
    <t>0.17]</t>
  </si>
  <si>
    <t>[-1.15</t>
  </si>
  <si>
    <t>BMI a</t>
  </si>
  <si>
    <t>Underweight</t>
  </si>
  <si>
    <t>Normal</t>
  </si>
  <si>
    <t>[-3.12</t>
  </si>
  <si>
    <t>9.46]</t>
  </si>
  <si>
    <t>[-7.81</t>
  </si>
  <si>
    <t>22.0]</t>
  </si>
  <si>
    <t>[-0.56</t>
  </si>
  <si>
    <t>0.74]</t>
  </si>
  <si>
    <t>[-1.00</t>
  </si>
  <si>
    <t>Overweight</t>
  </si>
  <si>
    <t>[-3.58</t>
  </si>
  <si>
    <t>8.92]</t>
  </si>
  <si>
    <t>[-6.00</t>
  </si>
  <si>
    <t>23.7]</t>
  </si>
  <si>
    <t>[-0.66</t>
  </si>
  <si>
    <t>0.64]</t>
  </si>
  <si>
    <t>3.29]</t>
  </si>
  <si>
    <t>Obese</t>
  </si>
  <si>
    <t>[-4.08</t>
  </si>
  <si>
    <t>8.71]</t>
  </si>
  <si>
    <t>25.1]</t>
  </si>
  <si>
    <t>[-0.68</t>
  </si>
  <si>
    <t>0.65]</t>
  </si>
  <si>
    <t>[-1.06</t>
  </si>
  <si>
    <t>3.40]</t>
  </si>
  <si>
    <t>Chronic health condition</t>
  </si>
  <si>
    <t>[-1.43</t>
  </si>
  <si>
    <t>3.69]</t>
  </si>
  <si>
    <t>[-5.63</t>
  </si>
  <si>
    <t>8.58]</t>
  </si>
  <si>
    <t>[-0.10</t>
  </si>
  <si>
    <t>0.54]</t>
  </si>
  <si>
    <t>[-0.64</t>
  </si>
  <si>
    <t>Contextual factors</t>
  </si>
  <si>
    <t>Facilty type</t>
  </si>
  <si>
    <t>Govt. Hospital</t>
  </si>
  <si>
    <t>Govt. Health Center/Disp</t>
  </si>
  <si>
    <t>2.93]</t>
  </si>
  <si>
    <t>[-6.92</t>
  </si>
  <si>
    <t>3.90]</t>
  </si>
  <si>
    <t>[-0.16</t>
  </si>
  <si>
    <t>0.33]</t>
  </si>
  <si>
    <t>Mission/Private Hospital</t>
  </si>
  <si>
    <t>[-2.15</t>
  </si>
  <si>
    <t>3.74]</t>
  </si>
  <si>
    <t>[-11.6</t>
  </si>
  <si>
    <t>3.75]</t>
  </si>
  <si>
    <t>[-0.13</t>
  </si>
  <si>
    <t>0.53]</t>
  </si>
  <si>
    <t>[-0.70</t>
  </si>
  <si>
    <t>1.05]</t>
  </si>
  <si>
    <t>Position and experience</t>
  </si>
  <si>
    <t xml:space="preserve">Position </t>
  </si>
  <si>
    <t>Nurse/Midwife</t>
  </si>
  <si>
    <t>Clinical officer/Doctor</t>
  </si>
  <si>
    <t>[-4.23</t>
  </si>
  <si>
    <t>0.92]</t>
  </si>
  <si>
    <t>[-13.1</t>
  </si>
  <si>
    <t>0.78]</t>
  </si>
  <si>
    <t>[-0.37</t>
  </si>
  <si>
    <t>0.26]</t>
  </si>
  <si>
    <t>[-1.94</t>
  </si>
  <si>
    <t>Support staff</t>
  </si>
  <si>
    <t>[-2.87</t>
  </si>
  <si>
    <t>9.32]</t>
  </si>
  <si>
    <t>[-0.29</t>
  </si>
  <si>
    <t xml:space="preserve">Years as provider </t>
  </si>
  <si>
    <t>0 to 5 years</t>
  </si>
  <si>
    <t>6 to 10 years</t>
  </si>
  <si>
    <t>[-0.19</t>
  </si>
  <si>
    <t>[-3.43</t>
  </si>
  <si>
    <t>[-0.36</t>
  </si>
  <si>
    <t>0.13]</t>
  </si>
  <si>
    <t>More than 10 years</t>
  </si>
  <si>
    <t>[-2.57</t>
  </si>
  <si>
    <t>3.19]</t>
  </si>
  <si>
    <t>[-6.05</t>
  </si>
  <si>
    <t>9.88]</t>
  </si>
  <si>
    <t>0.30]</t>
  </si>
  <si>
    <t>[-1.22</t>
  </si>
  <si>
    <t>1.38]</t>
  </si>
  <si>
    <t>Work load</t>
  </si>
  <si>
    <t xml:space="preserve">Work days per week </t>
  </si>
  <si>
    <t>5 or fewer days</t>
  </si>
  <si>
    <t>More than 5 days</t>
  </si>
  <si>
    <t>[-2.79</t>
  </si>
  <si>
    <t>3.55]</t>
  </si>
  <si>
    <t>[-8.87</t>
  </si>
  <si>
    <t>6.90]</t>
  </si>
  <si>
    <t>[-0.38</t>
  </si>
  <si>
    <t>[-1.12</t>
  </si>
  <si>
    <t xml:space="preserve">Work hours per day </t>
  </si>
  <si>
    <t>8 or fewer hours</t>
  </si>
  <si>
    <t>More than 8 hours</t>
  </si>
  <si>
    <t>3.05]</t>
  </si>
  <si>
    <t>[-5.07</t>
  </si>
  <si>
    <t>5.13]</t>
  </si>
  <si>
    <t>[-0.26</t>
  </si>
  <si>
    <t>[-0.60</t>
  </si>
  <si>
    <t>0.72]</t>
  </si>
  <si>
    <t>Overcommitment score:mean(SD)</t>
  </si>
  <si>
    <t>0.65**</t>
  </si>
  <si>
    <t>[0.25</t>
  </si>
  <si>
    <t>2.17***</t>
  </si>
  <si>
    <t>[1.10</t>
  </si>
  <si>
    <t>3.24]</t>
  </si>
  <si>
    <t>[-0.044</t>
  </si>
  <si>
    <t>0.059]</t>
  </si>
  <si>
    <t>0.19]</t>
  </si>
  <si>
    <t>Availabilty of resources</t>
  </si>
  <si>
    <t>Percieved availability of work tools</t>
  </si>
  <si>
    <t>[-0.65</t>
  </si>
  <si>
    <t>[-0.040</t>
  </si>
  <si>
    <t>0.056]</t>
  </si>
  <si>
    <t>Traumatic experiences</t>
  </si>
  <si>
    <t>Ever lost a mother or baby during pregnancy or childbirth</t>
  </si>
  <si>
    <t>[-1.98</t>
  </si>
  <si>
    <t>1.74]</t>
  </si>
  <si>
    <t>6.03]</t>
  </si>
  <si>
    <t>0.35]</t>
  </si>
  <si>
    <t>[-0.88</t>
  </si>
  <si>
    <t>0.42]</t>
  </si>
  <si>
    <t>Cause of death if any (N=42)</t>
  </si>
  <si>
    <t>Maternal death</t>
  </si>
  <si>
    <t>Still birth</t>
  </si>
  <si>
    <t>[-5.34</t>
  </si>
  <si>
    <t>3.11]</t>
  </si>
  <si>
    <t>[-1.72</t>
  </si>
  <si>
    <t>22.8]</t>
  </si>
  <si>
    <t>[-0.67</t>
  </si>
  <si>
    <t>0.27]</t>
  </si>
  <si>
    <t>[-1.25</t>
  </si>
  <si>
    <t>1.34]</t>
  </si>
  <si>
    <t>Neonatal death</t>
  </si>
  <si>
    <t>[-4.90</t>
  </si>
  <si>
    <t>4.20]</t>
  </si>
  <si>
    <t>[-4.73</t>
  </si>
  <si>
    <t>21.3]</t>
  </si>
  <si>
    <t>[-0.83</t>
  </si>
  <si>
    <t>[-1.55</t>
  </si>
  <si>
    <t>Other death</t>
  </si>
  <si>
    <t>[-6.85</t>
  </si>
  <si>
    <t>12.5]</t>
  </si>
  <si>
    <t>[-12.2</t>
  </si>
  <si>
    <t>41.8]</t>
  </si>
  <si>
    <t>[-2.00</t>
  </si>
  <si>
    <t>[-3.11</t>
  </si>
  <si>
    <t>1.51]</t>
  </si>
  <si>
    <t>Period of death if any (N=42)</t>
  </si>
  <si>
    <t>Not last year</t>
  </si>
  <si>
    <t>In last year</t>
  </si>
  <si>
    <t>[-2.92</t>
  </si>
  <si>
    <t>2.99]</t>
  </si>
  <si>
    <t>[-0.28</t>
  </si>
  <si>
    <t>1.26]</t>
  </si>
  <si>
    <t>Stressful interpersonal interactions</t>
  </si>
  <si>
    <t>Disrespect from superior in last year a</t>
  </si>
  <si>
    <t>2.74]</t>
  </si>
  <si>
    <t>[-4.87</t>
  </si>
  <si>
    <t>5.51]</t>
  </si>
  <si>
    <t>0.15]</t>
  </si>
  <si>
    <t>[-0.71</t>
  </si>
  <si>
    <t>Disrespect from colleague in last year</t>
  </si>
  <si>
    <t>[-2.02</t>
  </si>
  <si>
    <t>1.76]</t>
  </si>
  <si>
    <t>[-3.69</t>
  </si>
  <si>
    <t>6.59]</t>
  </si>
  <si>
    <t>[-0.96</t>
  </si>
  <si>
    <t>0.37]</t>
  </si>
  <si>
    <t>Disrespect from patient in last year</t>
  </si>
  <si>
    <t>[-1.86</t>
  </si>
  <si>
    <t>1.82]</t>
  </si>
  <si>
    <t>[-1.16</t>
  </si>
  <si>
    <t>8.77]</t>
  </si>
  <si>
    <t>0.022]</t>
  </si>
  <si>
    <t>Effort reward imbalance</t>
  </si>
  <si>
    <t>Below median ERI score</t>
  </si>
  <si>
    <t>Above median ERI score</t>
  </si>
  <si>
    <t>[-1.79</t>
  </si>
  <si>
    <t>3.94]</t>
  </si>
  <si>
    <t>9.94*</t>
  </si>
  <si>
    <t>[2.43</t>
  </si>
  <si>
    <t>17.5]</t>
  </si>
  <si>
    <t>[-0.41</t>
  </si>
  <si>
    <t>0.28]</t>
  </si>
  <si>
    <t>[-1.18</t>
  </si>
  <si>
    <t>0.46]</t>
  </si>
  <si>
    <t>Coping resources</t>
  </si>
  <si>
    <t>Training on stress a</t>
  </si>
  <si>
    <t>[-4.69</t>
  </si>
  <si>
    <t>[-7.87</t>
  </si>
  <si>
    <t>6.43]</t>
  </si>
  <si>
    <t>[-0.25</t>
  </si>
  <si>
    <t>[-3.45</t>
  </si>
  <si>
    <t>0.76]</t>
  </si>
  <si>
    <t>Access to counsellor for psychological support</t>
  </si>
  <si>
    <t>[-3.83</t>
  </si>
  <si>
    <t>1.90]</t>
  </si>
  <si>
    <t>[-7.67</t>
  </si>
  <si>
    <t>7.51]</t>
  </si>
  <si>
    <t>[-0.48</t>
  </si>
  <si>
    <t>0.18]</t>
  </si>
  <si>
    <t>[-1.37</t>
  </si>
  <si>
    <t>1.15]</t>
  </si>
  <si>
    <t>Belong to peer support group at workplace</t>
  </si>
  <si>
    <t>[-3.24</t>
  </si>
  <si>
    <t>1.48]</t>
  </si>
  <si>
    <t>[-4.66</t>
  </si>
  <si>
    <t>9.14]</t>
  </si>
  <si>
    <t>[-0.12</t>
  </si>
  <si>
    <t>[-0.93</t>
  </si>
  <si>
    <t>1.07]</t>
  </si>
  <si>
    <t>Variables measured at facility level</t>
  </si>
  <si>
    <t>Workload</t>
  </si>
  <si>
    <t xml:space="preserve">No of  doctors </t>
  </si>
  <si>
    <t>No doctor</t>
  </si>
  <si>
    <t>At least 1 doctor</t>
  </si>
  <si>
    <t>[-3.10</t>
  </si>
  <si>
    <t>1.10]</t>
  </si>
  <si>
    <t>[-6.72</t>
  </si>
  <si>
    <t>4.87]</t>
  </si>
  <si>
    <t>[-0.22</t>
  </si>
  <si>
    <t>-0.77*</t>
  </si>
  <si>
    <t>[-1.40</t>
  </si>
  <si>
    <t xml:space="preserve">No of  clinical officers </t>
  </si>
  <si>
    <t>no CO</t>
  </si>
  <si>
    <t>1 C0</t>
  </si>
  <si>
    <t>2.56*</t>
  </si>
  <si>
    <t>[0.34</t>
  </si>
  <si>
    <t>4.78]</t>
  </si>
  <si>
    <t>[-6.48</t>
  </si>
  <si>
    <t>6.09]</t>
  </si>
  <si>
    <t>&gt;1CO</t>
  </si>
  <si>
    <t>2.79*</t>
  </si>
  <si>
    <t>[0.48</t>
  </si>
  <si>
    <t>[-4.16</t>
  </si>
  <si>
    <t>8.99]</t>
  </si>
  <si>
    <t>0.43]</t>
  </si>
  <si>
    <t>[-0.89</t>
  </si>
  <si>
    <t>0.75]</t>
  </si>
  <si>
    <t>No of  nurses/midwives</t>
  </si>
  <si>
    <t>1-4 Nurses/midwives</t>
  </si>
  <si>
    <t>5-8 Nurses/midwives</t>
  </si>
  <si>
    <t>[-4.02</t>
  </si>
  <si>
    <t>[-3.38</t>
  </si>
  <si>
    <t>8.40]</t>
  </si>
  <si>
    <t>[-0.30</t>
  </si>
  <si>
    <t>&gt;8Nurses/midwives</t>
  </si>
  <si>
    <t>[-3.77</t>
  </si>
  <si>
    <t>0.97]</t>
  </si>
  <si>
    <t>[-3.14</t>
  </si>
  <si>
    <t>9.94]</t>
  </si>
  <si>
    <t>[-0.14</t>
  </si>
  <si>
    <t>0.042]</t>
  </si>
  <si>
    <t xml:space="preserve">No of  auxilary staff </t>
  </si>
  <si>
    <t>1 aux_staff</t>
  </si>
  <si>
    <t>2 aux_staff</t>
  </si>
  <si>
    <t>[-2.73</t>
  </si>
  <si>
    <t>[-9.01</t>
  </si>
  <si>
    <t>2.58]</t>
  </si>
  <si>
    <t>0.27*</t>
  </si>
  <si>
    <t>[0.0078</t>
  </si>
  <si>
    <t>[-0.53</t>
  </si>
  <si>
    <t>0.90]</t>
  </si>
  <si>
    <t>&gt;2aux_staff</t>
  </si>
  <si>
    <t>[-4.32</t>
  </si>
  <si>
    <t>[-6.49</t>
  </si>
  <si>
    <t>6.14]</t>
  </si>
  <si>
    <t>[-0.022</t>
  </si>
  <si>
    <t>0.52]</t>
  </si>
  <si>
    <t>-0.81*</t>
  </si>
  <si>
    <t>[-1.52</t>
  </si>
  <si>
    <t>No of  clinical providers during day</t>
  </si>
  <si>
    <t>1 provider</t>
  </si>
  <si>
    <t>2 providers</t>
  </si>
  <si>
    <t>[-2.55</t>
  </si>
  <si>
    <t>1.58]</t>
  </si>
  <si>
    <t>[-8.83</t>
  </si>
  <si>
    <t>2.77]</t>
  </si>
  <si>
    <t>[-1.05</t>
  </si>
  <si>
    <t>&gt;2providers</t>
  </si>
  <si>
    <t>[-3.47</t>
  </si>
  <si>
    <t>1.87]</t>
  </si>
  <si>
    <t>[-7.35</t>
  </si>
  <si>
    <t>7.48]</t>
  </si>
  <si>
    <t>0.44]</t>
  </si>
  <si>
    <t>[-0.95</t>
  </si>
  <si>
    <t>0.68]</t>
  </si>
  <si>
    <t>No of clinical providers at night</t>
  </si>
  <si>
    <t>0-1 provider</t>
  </si>
  <si>
    <t>2-3providers</t>
  </si>
  <si>
    <t>[-2.72</t>
  </si>
  <si>
    <t>[-6.47</t>
  </si>
  <si>
    <t>3.86]</t>
  </si>
  <si>
    <t>[0.045</t>
  </si>
  <si>
    <t>0.49]</t>
  </si>
  <si>
    <t>[-0.77</t>
  </si>
  <si>
    <t>Deliveries per month</t>
  </si>
  <si>
    <t>0-32</t>
  </si>
  <si>
    <t>35-60</t>
  </si>
  <si>
    <t>1.75]</t>
  </si>
  <si>
    <t>[-4.59</t>
  </si>
  <si>
    <t>7.64]</t>
  </si>
  <si>
    <t>0.14]</t>
  </si>
  <si>
    <t>0.052]</t>
  </si>
  <si>
    <t>66-300</t>
  </si>
  <si>
    <t>[-3.39</t>
  </si>
  <si>
    <t>[-3.32</t>
  </si>
  <si>
    <t>9.01]</t>
  </si>
  <si>
    <t>[-1.56</t>
  </si>
  <si>
    <t>0.082]</t>
  </si>
  <si>
    <t>Traumatic events</t>
  </si>
  <si>
    <t>No of fresh stillbirths last year</t>
  </si>
  <si>
    <t>0 to 1</t>
  </si>
  <si>
    <t>v</t>
  </si>
  <si>
    <t>2 to 3</t>
  </si>
  <si>
    <t>[-2.95</t>
  </si>
  <si>
    <t>1.57]</t>
  </si>
  <si>
    <t>11.6]</t>
  </si>
  <si>
    <t>[-0.85</t>
  </si>
  <si>
    <t>0.81]</t>
  </si>
  <si>
    <t>4 to 8</t>
  </si>
  <si>
    <t>[-3.57</t>
  </si>
  <si>
    <t>1.32]</t>
  </si>
  <si>
    <t>10.5]</t>
  </si>
  <si>
    <t>[-1.24</t>
  </si>
  <si>
    <t>0.55]</t>
  </si>
  <si>
    <t>11 to 91</t>
  </si>
  <si>
    <t>-4.25**</t>
  </si>
  <si>
    <t>[-7.07</t>
  </si>
  <si>
    <t>-1.43]</t>
  </si>
  <si>
    <t>[-6.70</t>
  </si>
  <si>
    <t>9.34]</t>
  </si>
  <si>
    <t>[-1.76</t>
  </si>
  <si>
    <t>0.078]</t>
  </si>
  <si>
    <t>No of macerated stillbirths last year</t>
  </si>
  <si>
    <t>1 to 2</t>
  </si>
  <si>
    <t>3.09]</t>
  </si>
  <si>
    <t>[-7.80</t>
  </si>
  <si>
    <t>5.46]</t>
  </si>
  <si>
    <t>[-0.074</t>
  </si>
  <si>
    <t>[-0.98</t>
  </si>
  <si>
    <t>3 to 6</t>
  </si>
  <si>
    <t>[-3.41</t>
  </si>
  <si>
    <t>1.27]</t>
  </si>
  <si>
    <t>[-7.86</t>
  </si>
  <si>
    <t>5.17]</t>
  </si>
  <si>
    <t>0.36*</t>
  </si>
  <si>
    <t>[0.061</t>
  </si>
  <si>
    <t>1.03]</t>
  </si>
  <si>
    <t>9 to 84</t>
  </si>
  <si>
    <t>-3.07*</t>
  </si>
  <si>
    <t>[-5.96</t>
  </si>
  <si>
    <t>-0.18]</t>
  </si>
  <si>
    <t>[-6.57</t>
  </si>
  <si>
    <t>0.50]</t>
  </si>
  <si>
    <t>0.0055]</t>
  </si>
  <si>
    <t>Neonatal deaths last year</t>
  </si>
  <si>
    <t>1 to 4</t>
  </si>
  <si>
    <t>[-5.03</t>
  </si>
  <si>
    <t>7.91]</t>
  </si>
  <si>
    <t>[-1.13</t>
  </si>
  <si>
    <t>5 to 14</t>
  </si>
  <si>
    <t>-3.25**</t>
  </si>
  <si>
    <t>[-5.40</t>
  </si>
  <si>
    <t>-1.09]</t>
  </si>
  <si>
    <t>[-6.17</t>
  </si>
  <si>
    <t>6.77]</t>
  </si>
  <si>
    <t>-0.80*</t>
  </si>
  <si>
    <t>[-1.46</t>
  </si>
  <si>
    <t>Maternal deaths last year</t>
  </si>
  <si>
    <t>1 to 14</t>
  </si>
  <si>
    <t>[-3.19</t>
  </si>
  <si>
    <t>[-5.80</t>
  </si>
  <si>
    <t>8.42]</t>
  </si>
  <si>
    <t>[-0.11</t>
  </si>
  <si>
    <t>Availability of resources</t>
  </si>
  <si>
    <t xml:space="preserve">cesarian sections performed </t>
  </si>
  <si>
    <t>[-2.53</t>
  </si>
  <si>
    <t>[-5.48</t>
  </si>
  <si>
    <t>7.12]</t>
  </si>
  <si>
    <t>0.0020]</t>
  </si>
  <si>
    <t>Availability of medicines and suppplies</t>
  </si>
  <si>
    <t>Low; 1-15</t>
  </si>
  <si>
    <t xml:space="preserve">  </t>
  </si>
  <si>
    <t>Medium 16-18</t>
  </si>
  <si>
    <t>2.40*</t>
  </si>
  <si>
    <t>[0.18</t>
  </si>
  <si>
    <t>[-4.89</t>
  </si>
  <si>
    <t>7.32]</t>
  </si>
  <si>
    <t>[-0.023</t>
  </si>
  <si>
    <t>1.04]</t>
  </si>
  <si>
    <t>High 18-23</t>
  </si>
  <si>
    <t>[-2.71</t>
  </si>
  <si>
    <t>1.83]</t>
  </si>
  <si>
    <t>[-9.26</t>
  </si>
  <si>
    <t>3.52]</t>
  </si>
  <si>
    <t>[-0.24</t>
  </si>
  <si>
    <t>0.34]</t>
  </si>
  <si>
    <t>[-0.42</t>
  </si>
  <si>
    <t>1.25]</t>
  </si>
  <si>
    <t>Electricity</t>
  </si>
  <si>
    <t>Never/Sometimes</t>
  </si>
  <si>
    <t>Most/Always</t>
  </si>
  <si>
    <t>[-2.39</t>
  </si>
  <si>
    <t>1.40]</t>
  </si>
  <si>
    <t>[-3.90</t>
  </si>
  <si>
    <t>6.33]</t>
  </si>
  <si>
    <t>Running water from a tap</t>
  </si>
  <si>
    <t>[-2.10</t>
  </si>
  <si>
    <t>1.63]</t>
  </si>
  <si>
    <t>[-5.79</t>
  </si>
  <si>
    <t>4.40]</t>
  </si>
  <si>
    <t>[-0.17</t>
  </si>
  <si>
    <t>Additional file 1 a: Bivariate distributions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</si>
</sst>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left"/>
    </xf>
    <xf numFmtId="2" fontId="3" fillId="0" borderId="3" xfId="0" applyNumberFormat="1" applyFont="1" applyFill="1" applyBorder="1" applyAlignment="1">
      <alignment horizontal="left"/>
    </xf>
    <xf numFmtId="0" fontId="4" fillId="0" borderId="0" xfId="0" applyFont="1" applyFill="1" applyAlignment="1">
      <alignment wrapText="1"/>
    </xf>
    <xf numFmtId="1" fontId="2" fillId="0" borderId="4" xfId="0" applyNumberFormat="1" applyFont="1" applyFill="1" applyBorder="1" applyAlignment="1">
      <alignment horizontal="left"/>
    </xf>
    <xf numFmtId="164" fontId="2" fillId="0" borderId="4" xfId="0" applyNumberFormat="1" applyFont="1" applyFill="1" applyBorder="1" applyAlignment="1">
      <alignment horizontal="left"/>
    </xf>
    <xf numFmtId="2" fontId="2" fillId="0" borderId="4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164" fontId="0" fillId="0" borderId="2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 indent="1"/>
    </xf>
    <xf numFmtId="0" fontId="4" fillId="0" borderId="0" xfId="0" applyFont="1" applyFill="1"/>
    <xf numFmtId="1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indent="1"/>
    </xf>
    <xf numFmtId="0" fontId="0" fillId="0" borderId="0" xfId="0" applyFont="1" applyFill="1"/>
    <xf numFmtId="0" fontId="0" fillId="0" borderId="0" xfId="0" applyFont="1" applyFill="1" applyAlignment="1">
      <alignment horizontal="left" indent="1"/>
    </xf>
    <xf numFmtId="0" fontId="0" fillId="0" borderId="2" xfId="0" applyFont="1" applyFill="1" applyBorder="1" applyAlignment="1">
      <alignment horizontal="left" indent="1"/>
    </xf>
    <xf numFmtId="0" fontId="5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6A7BA-DB08-D04C-B45B-C6AB14E0B207}">
  <dimension ref="A1:AF227"/>
  <sheetViews>
    <sheetView tabSelected="1" workbookViewId="0">
      <selection activeCell="I101" sqref="I101"/>
    </sheetView>
  </sheetViews>
  <sheetFormatPr baseColWidth="10" defaultRowHeight="16" x14ac:dyDescent="0.2"/>
  <cols>
    <col min="1" max="1" width="24.6640625" style="2" customWidth="1"/>
    <col min="2" max="2" width="3.1640625" style="1" bestFit="1" customWidth="1"/>
    <col min="3" max="3" width="5.83203125" style="14" bestFit="1" customWidth="1"/>
    <col min="4" max="4" width="4.6640625" style="1" bestFit="1" customWidth="1"/>
    <col min="5" max="5" width="5.33203125" style="1" customWidth="1"/>
    <col min="6" max="6" width="7.33203125" style="1" bestFit="1" customWidth="1"/>
    <col min="7" max="7" width="6" style="1" bestFit="1" customWidth="1"/>
    <col min="8" max="8" width="7" style="1" bestFit="1" customWidth="1"/>
    <col min="9" max="9" width="10.83203125" style="1"/>
    <col min="10" max="10" width="3.1640625" style="1" bestFit="1" customWidth="1"/>
    <col min="11" max="11" width="5.83203125" style="14" bestFit="1" customWidth="1"/>
    <col min="12" max="12" width="5.1640625" style="1" bestFit="1" customWidth="1"/>
    <col min="13" max="13" width="4" style="1" customWidth="1"/>
    <col min="14" max="14" width="7.6640625" style="1" bestFit="1" customWidth="1"/>
    <col min="15" max="16" width="6" style="1" bestFit="1" customWidth="1"/>
    <col min="17" max="17" width="10.83203125" style="1"/>
    <col min="18" max="18" width="3.1640625" style="1" bestFit="1" customWidth="1"/>
    <col min="19" max="19" width="5.83203125" style="14" bestFit="1" customWidth="1"/>
    <col min="20" max="20" width="4.1640625" style="1" bestFit="1" customWidth="1"/>
    <col min="21" max="21" width="4.5" style="1" customWidth="1"/>
    <col min="22" max="22" width="8.33203125" style="1" bestFit="1" customWidth="1"/>
    <col min="23" max="23" width="7.33203125" style="1" bestFit="1" customWidth="1"/>
    <col min="24" max="24" width="7" style="1" bestFit="1" customWidth="1"/>
    <col min="25" max="25" width="10.83203125" style="1"/>
    <col min="26" max="26" width="3.1640625" style="1" bestFit="1" customWidth="1"/>
    <col min="27" max="27" width="5.83203125" style="14" bestFit="1" customWidth="1"/>
    <col min="28" max="28" width="4.1640625" style="14" bestFit="1" customWidth="1"/>
    <col min="29" max="29" width="5.6640625" style="1" customWidth="1"/>
    <col min="30" max="30" width="6.83203125" style="1" bestFit="1" customWidth="1"/>
    <col min="31" max="31" width="6" style="1" bestFit="1" customWidth="1"/>
    <col min="32" max="32" width="7.33203125" style="1" bestFit="1" customWidth="1"/>
    <col min="33" max="16384" width="10.83203125" style="1"/>
  </cols>
  <sheetData>
    <row r="1" spans="1:32" ht="17" thickBot="1" x14ac:dyDescent="0.25">
      <c r="A1" s="32" t="s">
        <v>633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7" thickTop="1" x14ac:dyDescent="0.2">
      <c r="B2" s="33" t="s">
        <v>0</v>
      </c>
      <c r="C2" s="33"/>
      <c r="D2" s="33"/>
      <c r="E2" s="33"/>
      <c r="F2" s="33"/>
      <c r="G2" s="33"/>
      <c r="H2" s="33"/>
      <c r="J2" s="33" t="s">
        <v>1</v>
      </c>
      <c r="K2" s="33"/>
      <c r="L2" s="33"/>
      <c r="M2" s="33"/>
      <c r="N2" s="33"/>
      <c r="O2" s="33"/>
      <c r="P2" s="33"/>
      <c r="R2" s="34" t="s">
        <v>2</v>
      </c>
      <c r="S2" s="34"/>
      <c r="T2" s="34"/>
      <c r="U2" s="34"/>
      <c r="V2" s="34"/>
      <c r="W2" s="34"/>
      <c r="X2" s="34"/>
      <c r="Y2" s="3"/>
      <c r="Z2" s="34" t="s">
        <v>3</v>
      </c>
      <c r="AA2" s="34"/>
      <c r="AB2" s="34"/>
      <c r="AC2" s="34"/>
      <c r="AD2" s="34"/>
      <c r="AE2" s="34"/>
      <c r="AF2" s="34"/>
    </row>
    <row r="3" spans="1:32" ht="17" thickBot="1" x14ac:dyDescent="0.25">
      <c r="B3" s="4" t="s">
        <v>4</v>
      </c>
      <c r="C3" s="5" t="s">
        <v>5</v>
      </c>
      <c r="D3" s="4" t="s">
        <v>6</v>
      </c>
      <c r="F3" s="6" t="s">
        <v>7</v>
      </c>
      <c r="G3" s="31" t="s">
        <v>8</v>
      </c>
      <c r="H3" s="31"/>
      <c r="J3" s="4" t="s">
        <v>4</v>
      </c>
      <c r="K3" s="5" t="s">
        <v>5</v>
      </c>
      <c r="L3" s="4" t="s">
        <v>6</v>
      </c>
      <c r="N3" s="6" t="s">
        <v>7</v>
      </c>
      <c r="O3" s="31" t="s">
        <v>8</v>
      </c>
      <c r="P3" s="31"/>
      <c r="R3" s="4" t="s">
        <v>4</v>
      </c>
      <c r="S3" s="5" t="s">
        <v>5</v>
      </c>
      <c r="T3" s="4" t="s">
        <v>6</v>
      </c>
      <c r="V3" s="6" t="s">
        <v>7</v>
      </c>
      <c r="W3" s="31" t="s">
        <v>8</v>
      </c>
      <c r="X3" s="31"/>
      <c r="Z3" s="4" t="s">
        <v>4</v>
      </c>
      <c r="AA3" s="5" t="s">
        <v>5</v>
      </c>
      <c r="AB3" s="5" t="s">
        <v>6</v>
      </c>
      <c r="AD3" s="6" t="s">
        <v>7</v>
      </c>
      <c r="AE3" s="31" t="s">
        <v>8</v>
      </c>
      <c r="AF3" s="31"/>
    </row>
    <row r="4" spans="1:32" x14ac:dyDescent="0.2">
      <c r="A4" s="7" t="s">
        <v>9</v>
      </c>
      <c r="B4" s="8">
        <v>87</v>
      </c>
      <c r="C4" s="9">
        <v>20.7</v>
      </c>
      <c r="D4" s="10">
        <v>4.3</v>
      </c>
      <c r="E4" s="11"/>
      <c r="F4" s="11"/>
      <c r="G4" s="11"/>
      <c r="H4" s="11"/>
      <c r="I4" s="11"/>
      <c r="J4" s="11">
        <v>97</v>
      </c>
      <c r="K4" s="12">
        <v>42.2</v>
      </c>
      <c r="L4" s="11">
        <v>12.3</v>
      </c>
      <c r="M4" s="11"/>
      <c r="N4" s="11"/>
      <c r="O4" s="11"/>
      <c r="P4" s="11"/>
      <c r="R4" s="11">
        <v>92</v>
      </c>
      <c r="S4" s="12">
        <v>4</v>
      </c>
      <c r="T4" s="11">
        <v>0.5</v>
      </c>
      <c r="U4" s="11"/>
      <c r="V4" s="11"/>
      <c r="W4" s="11"/>
      <c r="X4" s="11"/>
      <c r="Y4" s="11"/>
      <c r="Z4" s="11">
        <v>44</v>
      </c>
      <c r="AA4" s="12">
        <v>3.2</v>
      </c>
      <c r="AB4" s="12">
        <v>1</v>
      </c>
      <c r="AC4" s="11"/>
      <c r="AD4" s="11"/>
      <c r="AE4" s="11"/>
      <c r="AF4" s="11"/>
    </row>
    <row r="5" spans="1:32" x14ac:dyDescent="0.2">
      <c r="A5" s="13" t="s">
        <v>10</v>
      </c>
    </row>
    <row r="6" spans="1:32" x14ac:dyDescent="0.2">
      <c r="A6" s="15" t="s">
        <v>11</v>
      </c>
    </row>
    <row r="7" spans="1:32" x14ac:dyDescent="0.2">
      <c r="A7" s="16" t="s">
        <v>12</v>
      </c>
      <c r="B7" s="1">
        <v>33</v>
      </c>
      <c r="C7" s="14">
        <v>19.8</v>
      </c>
      <c r="D7" s="1">
        <v>4.8</v>
      </c>
      <c r="F7" s="1">
        <v>0</v>
      </c>
      <c r="G7" s="1" t="s">
        <v>13</v>
      </c>
      <c r="H7" s="1" t="s">
        <v>14</v>
      </c>
      <c r="J7" s="1">
        <v>38</v>
      </c>
      <c r="K7" s="14">
        <v>38.299999999999997</v>
      </c>
      <c r="L7" s="1">
        <v>12.3</v>
      </c>
      <c r="N7" s="1" t="str">
        <f>"0"</f>
        <v>0</v>
      </c>
      <c r="O7" s="1" t="s">
        <v>13</v>
      </c>
      <c r="P7" s="1" t="s">
        <v>14</v>
      </c>
      <c r="R7" s="1">
        <v>34</v>
      </c>
      <c r="S7" s="14">
        <v>4</v>
      </c>
      <c r="T7" s="1">
        <v>0.5</v>
      </c>
      <c r="V7" s="1">
        <v>0</v>
      </c>
      <c r="W7" s="1" t="s">
        <v>13</v>
      </c>
      <c r="X7" s="1" t="s">
        <v>14</v>
      </c>
      <c r="Z7" s="1">
        <v>1</v>
      </c>
      <c r="AA7" s="14">
        <v>2</v>
      </c>
      <c r="AD7" s="1">
        <v>0</v>
      </c>
      <c r="AE7" s="1" t="s">
        <v>13</v>
      </c>
      <c r="AF7" s="1" t="s">
        <v>14</v>
      </c>
    </row>
    <row r="8" spans="1:32" x14ac:dyDescent="0.2">
      <c r="A8" s="16" t="s">
        <v>15</v>
      </c>
      <c r="B8" s="1">
        <v>54</v>
      </c>
      <c r="C8" s="14">
        <v>21.1</v>
      </c>
      <c r="D8" s="1">
        <v>3.9</v>
      </c>
      <c r="F8" s="1">
        <v>1.3</v>
      </c>
      <c r="G8" s="1" t="s">
        <v>16</v>
      </c>
      <c r="H8" s="1" t="s">
        <v>17</v>
      </c>
      <c r="J8" s="1">
        <v>59</v>
      </c>
      <c r="K8" s="14">
        <v>44.8</v>
      </c>
      <c r="L8" s="1">
        <v>11.8</v>
      </c>
      <c r="N8" s="1" t="str">
        <f>"6.45*"</f>
        <v>6.45*</v>
      </c>
      <c r="O8" s="1" t="s">
        <v>18</v>
      </c>
      <c r="P8" s="1" t="s">
        <v>19</v>
      </c>
      <c r="R8" s="1">
        <v>58</v>
      </c>
      <c r="S8" s="14">
        <v>4</v>
      </c>
      <c r="T8" s="1">
        <v>0.6</v>
      </c>
      <c r="V8" s="1">
        <v>6.3E-3</v>
      </c>
      <c r="W8" s="1" t="s">
        <v>20</v>
      </c>
      <c r="X8" s="1" t="s">
        <v>21</v>
      </c>
      <c r="Z8" s="1">
        <v>43</v>
      </c>
      <c r="AA8" s="14">
        <v>3.2</v>
      </c>
      <c r="AB8" s="14">
        <v>1</v>
      </c>
      <c r="AD8" s="1">
        <v>1.2</v>
      </c>
      <c r="AE8" s="1" t="s">
        <v>22</v>
      </c>
      <c r="AF8" s="1" t="s">
        <v>23</v>
      </c>
    </row>
    <row r="9" spans="1:32" x14ac:dyDescent="0.2">
      <c r="A9" s="15" t="s">
        <v>24</v>
      </c>
    </row>
    <row r="10" spans="1:32" x14ac:dyDescent="0.2">
      <c r="A10" s="16" t="s">
        <v>25</v>
      </c>
      <c r="B10" s="1">
        <v>26</v>
      </c>
      <c r="C10" s="14">
        <v>20</v>
      </c>
      <c r="D10" s="1">
        <v>4.5</v>
      </c>
      <c r="F10" s="1">
        <v>0</v>
      </c>
      <c r="G10" s="1" t="s">
        <v>13</v>
      </c>
      <c r="H10" s="1" t="s">
        <v>14</v>
      </c>
      <c r="J10" s="1">
        <v>32</v>
      </c>
      <c r="K10" s="14">
        <v>40.799999999999997</v>
      </c>
      <c r="L10" s="1">
        <v>11.8</v>
      </c>
      <c r="N10" s="1" t="str">
        <f>"0"</f>
        <v>0</v>
      </c>
      <c r="O10" s="1" t="s">
        <v>13</v>
      </c>
      <c r="P10" s="1" t="s">
        <v>14</v>
      </c>
      <c r="R10" s="1">
        <v>30</v>
      </c>
      <c r="S10" s="14">
        <v>4.2</v>
      </c>
      <c r="T10" s="1">
        <v>0.4</v>
      </c>
      <c r="V10" s="1">
        <v>0</v>
      </c>
      <c r="W10" s="1" t="s">
        <v>13</v>
      </c>
      <c r="X10" s="1" t="s">
        <v>14</v>
      </c>
      <c r="Z10" s="1">
        <v>14</v>
      </c>
      <c r="AA10" s="14">
        <v>3.1</v>
      </c>
      <c r="AB10" s="14">
        <v>0.9</v>
      </c>
      <c r="AD10" s="1">
        <v>0</v>
      </c>
      <c r="AE10" s="1" t="s">
        <v>13</v>
      </c>
      <c r="AF10" s="1" t="s">
        <v>14</v>
      </c>
    </row>
    <row r="11" spans="1:32" x14ac:dyDescent="0.2">
      <c r="A11" s="16" t="s">
        <v>26</v>
      </c>
      <c r="B11" s="1">
        <v>42</v>
      </c>
      <c r="C11" s="14">
        <v>20.9</v>
      </c>
      <c r="D11" s="1">
        <v>4.4000000000000004</v>
      </c>
      <c r="F11" s="1">
        <v>0.9</v>
      </c>
      <c r="G11" s="1" t="s">
        <v>27</v>
      </c>
      <c r="H11" s="1" t="s">
        <v>28</v>
      </c>
      <c r="J11" s="1">
        <v>46</v>
      </c>
      <c r="K11" s="14">
        <v>42.5</v>
      </c>
      <c r="L11" s="1">
        <v>12.9</v>
      </c>
      <c r="N11" s="1" t="str">
        <f>"1.79"</f>
        <v>1.79</v>
      </c>
      <c r="O11" s="1" t="s">
        <v>29</v>
      </c>
      <c r="P11" s="1" t="s">
        <v>30</v>
      </c>
      <c r="R11" s="1">
        <v>43</v>
      </c>
      <c r="S11" s="14">
        <v>3.8</v>
      </c>
      <c r="T11" s="1">
        <v>0.5</v>
      </c>
      <c r="V11" s="1" t="s">
        <v>31</v>
      </c>
      <c r="W11" s="1" t="s">
        <v>32</v>
      </c>
      <c r="X11" s="1" t="s">
        <v>33</v>
      </c>
      <c r="Z11" s="1">
        <v>19</v>
      </c>
      <c r="AA11" s="14">
        <v>3.2</v>
      </c>
      <c r="AB11" s="14">
        <v>1.1000000000000001</v>
      </c>
      <c r="AD11" s="1">
        <v>0.11</v>
      </c>
      <c r="AE11" s="1" t="s">
        <v>34</v>
      </c>
      <c r="AF11" s="1" t="s">
        <v>35</v>
      </c>
    </row>
    <row r="12" spans="1:32" x14ac:dyDescent="0.2">
      <c r="A12" s="16" t="s">
        <v>36</v>
      </c>
      <c r="B12" s="1">
        <v>19</v>
      </c>
      <c r="C12" s="14">
        <v>21</v>
      </c>
      <c r="D12" s="1">
        <v>3.7</v>
      </c>
      <c r="F12" s="1">
        <v>1</v>
      </c>
      <c r="G12" s="1" t="s">
        <v>37</v>
      </c>
      <c r="H12" s="1" t="s">
        <v>38</v>
      </c>
      <c r="J12" s="1">
        <v>19</v>
      </c>
      <c r="K12" s="14">
        <v>44</v>
      </c>
      <c r="L12" s="1">
        <v>12.3</v>
      </c>
      <c r="N12" s="1" t="str">
        <f>"3.25"</f>
        <v>3.25</v>
      </c>
      <c r="O12" s="1" t="s">
        <v>39</v>
      </c>
      <c r="P12" s="1" t="s">
        <v>40</v>
      </c>
      <c r="R12" s="1">
        <v>19</v>
      </c>
      <c r="S12" s="14">
        <v>3.9</v>
      </c>
      <c r="T12" s="1">
        <v>0.7</v>
      </c>
      <c r="V12" s="1" t="s">
        <v>41</v>
      </c>
      <c r="W12" s="1" t="s">
        <v>42</v>
      </c>
      <c r="X12" s="1" t="s">
        <v>43</v>
      </c>
      <c r="Z12" s="1">
        <v>11</v>
      </c>
      <c r="AA12" s="14">
        <v>3.4</v>
      </c>
      <c r="AB12" s="14">
        <v>1.2</v>
      </c>
      <c r="AD12" s="1">
        <v>0.33</v>
      </c>
      <c r="AE12" s="1" t="s">
        <v>44</v>
      </c>
      <c r="AF12" s="1" t="s">
        <v>45</v>
      </c>
    </row>
    <row r="13" spans="1:32" x14ac:dyDescent="0.2">
      <c r="A13" s="15" t="s">
        <v>46</v>
      </c>
    </row>
    <row r="14" spans="1:32" x14ac:dyDescent="0.2">
      <c r="A14" s="16" t="s">
        <v>47</v>
      </c>
      <c r="B14" s="1">
        <v>64</v>
      </c>
      <c r="C14" s="14">
        <v>20.6</v>
      </c>
      <c r="D14" s="1">
        <v>4</v>
      </c>
      <c r="F14" s="1">
        <v>0</v>
      </c>
      <c r="G14" s="1" t="s">
        <v>13</v>
      </c>
      <c r="H14" s="1" t="s">
        <v>14</v>
      </c>
      <c r="J14" s="1">
        <v>72</v>
      </c>
      <c r="K14" s="14">
        <v>41.4</v>
      </c>
      <c r="L14" s="1">
        <v>12.8</v>
      </c>
      <c r="N14" s="1" t="str">
        <f>"0"</f>
        <v>0</v>
      </c>
      <c r="O14" s="1" t="s">
        <v>13</v>
      </c>
      <c r="P14" s="1" t="s">
        <v>14</v>
      </c>
      <c r="R14" s="1">
        <v>67</v>
      </c>
      <c r="S14" s="14">
        <v>3.9</v>
      </c>
      <c r="T14" s="1">
        <v>0.6</v>
      </c>
      <c r="V14" s="1">
        <v>0</v>
      </c>
      <c r="W14" s="1" t="s">
        <v>13</v>
      </c>
      <c r="X14" s="1" t="s">
        <v>14</v>
      </c>
      <c r="Z14" s="1">
        <v>35</v>
      </c>
      <c r="AA14" s="14">
        <v>3.1</v>
      </c>
      <c r="AB14" s="14">
        <v>1</v>
      </c>
      <c r="AD14" s="1">
        <v>0</v>
      </c>
      <c r="AE14" s="1" t="s">
        <v>13</v>
      </c>
      <c r="AF14" s="1" t="s">
        <v>14</v>
      </c>
    </row>
    <row r="15" spans="1:32" x14ac:dyDescent="0.2">
      <c r="A15" s="16" t="s">
        <v>48</v>
      </c>
      <c r="B15" s="1">
        <v>23</v>
      </c>
      <c r="C15" s="14">
        <v>20.8</v>
      </c>
      <c r="D15" s="1">
        <v>5</v>
      </c>
      <c r="F15" s="1">
        <v>0.17</v>
      </c>
      <c r="G15" s="1" t="s">
        <v>49</v>
      </c>
      <c r="H15" s="1" t="s">
        <v>50</v>
      </c>
      <c r="J15" s="1">
        <v>25</v>
      </c>
      <c r="K15" s="14">
        <v>44.6</v>
      </c>
      <c r="L15" s="1">
        <v>10.8</v>
      </c>
      <c r="N15" s="1" t="str">
        <f>"3.18"</f>
        <v>3.18</v>
      </c>
      <c r="O15" s="1" t="s">
        <v>51</v>
      </c>
      <c r="P15" s="1" t="s">
        <v>52</v>
      </c>
      <c r="R15" s="1">
        <v>25</v>
      </c>
      <c r="S15" s="14">
        <v>4.2</v>
      </c>
      <c r="T15" s="1">
        <v>0.4</v>
      </c>
      <c r="V15" s="1" t="s">
        <v>53</v>
      </c>
      <c r="W15" s="1" t="s">
        <v>54</v>
      </c>
      <c r="X15" s="1" t="s">
        <v>55</v>
      </c>
      <c r="Z15" s="1">
        <v>9</v>
      </c>
      <c r="AA15" s="14">
        <v>3.4</v>
      </c>
      <c r="AB15" s="14">
        <v>1</v>
      </c>
      <c r="AD15" s="1">
        <v>0.31</v>
      </c>
      <c r="AE15" s="1" t="s">
        <v>56</v>
      </c>
      <c r="AF15" s="1" t="s">
        <v>57</v>
      </c>
    </row>
    <row r="16" spans="1:32" x14ac:dyDescent="0.2">
      <c r="A16" s="15" t="s">
        <v>58</v>
      </c>
    </row>
    <row r="17" spans="1:32" x14ac:dyDescent="0.2">
      <c r="A17" s="16" t="s">
        <v>59</v>
      </c>
      <c r="B17" s="1">
        <v>18</v>
      </c>
      <c r="C17" s="14">
        <v>19.7</v>
      </c>
      <c r="D17" s="1">
        <v>4.5</v>
      </c>
      <c r="F17" s="1">
        <v>0</v>
      </c>
      <c r="G17" s="1" t="s">
        <v>13</v>
      </c>
      <c r="H17" s="1" t="s">
        <v>14</v>
      </c>
      <c r="J17" s="1">
        <v>21</v>
      </c>
      <c r="K17" s="14">
        <v>42.2</v>
      </c>
      <c r="L17" s="1">
        <v>9.6</v>
      </c>
      <c r="N17" s="1" t="str">
        <f>"0"</f>
        <v>0</v>
      </c>
      <c r="O17" s="1" t="s">
        <v>13</v>
      </c>
      <c r="P17" s="1" t="s">
        <v>14</v>
      </c>
      <c r="R17" s="1">
        <v>22</v>
      </c>
      <c r="S17" s="14">
        <v>4.3</v>
      </c>
      <c r="T17" s="1">
        <v>0.3</v>
      </c>
      <c r="V17" s="1">
        <v>0</v>
      </c>
      <c r="W17" s="1" t="s">
        <v>13</v>
      </c>
      <c r="X17" s="1" t="s">
        <v>14</v>
      </c>
      <c r="Z17" s="1">
        <v>7</v>
      </c>
      <c r="AA17" s="14">
        <v>3.4</v>
      </c>
      <c r="AB17" s="14">
        <v>0.8</v>
      </c>
      <c r="AD17" s="1">
        <v>0</v>
      </c>
      <c r="AE17" s="1" t="s">
        <v>13</v>
      </c>
      <c r="AF17" s="1" t="s">
        <v>14</v>
      </c>
    </row>
    <row r="18" spans="1:32" x14ac:dyDescent="0.2">
      <c r="A18" s="16" t="s">
        <v>60</v>
      </c>
      <c r="B18" s="1">
        <v>48</v>
      </c>
      <c r="C18" s="14">
        <v>20.5</v>
      </c>
      <c r="D18" s="1">
        <v>4.2</v>
      </c>
      <c r="F18" s="1">
        <v>0.8</v>
      </c>
      <c r="G18" s="1" t="s">
        <v>61</v>
      </c>
      <c r="H18" s="1" t="s">
        <v>62</v>
      </c>
      <c r="J18" s="1">
        <v>54</v>
      </c>
      <c r="K18" s="14">
        <v>39.9</v>
      </c>
      <c r="L18" s="1">
        <v>13.3</v>
      </c>
      <c r="N18" s="1" t="str">
        <f>"-2.25"</f>
        <v>-2.25</v>
      </c>
      <c r="O18" s="1" t="s">
        <v>63</v>
      </c>
      <c r="P18" s="1" t="s">
        <v>64</v>
      </c>
      <c r="R18" s="1">
        <v>48</v>
      </c>
      <c r="S18" s="14">
        <v>3.8</v>
      </c>
      <c r="T18" s="1">
        <v>0.5</v>
      </c>
      <c r="V18" s="1" t="s">
        <v>65</v>
      </c>
      <c r="W18" s="1" t="s">
        <v>66</v>
      </c>
      <c r="X18" s="1" t="s">
        <v>67</v>
      </c>
      <c r="Z18" s="1">
        <v>24</v>
      </c>
      <c r="AA18" s="14">
        <v>3</v>
      </c>
      <c r="AB18" s="14">
        <v>0.9</v>
      </c>
      <c r="AD18" s="1">
        <v>-0.41</v>
      </c>
      <c r="AE18" s="1" t="s">
        <v>68</v>
      </c>
      <c r="AF18" s="1" t="s">
        <v>69</v>
      </c>
    </row>
    <row r="19" spans="1:32" x14ac:dyDescent="0.2">
      <c r="A19" s="16" t="s">
        <v>70</v>
      </c>
      <c r="B19" s="1">
        <v>20</v>
      </c>
      <c r="C19" s="14">
        <v>21.4</v>
      </c>
      <c r="D19" s="1">
        <v>4.2</v>
      </c>
      <c r="F19" s="1">
        <v>1.73</v>
      </c>
      <c r="G19" s="1" t="s">
        <v>71</v>
      </c>
      <c r="H19" s="1" t="s">
        <v>72</v>
      </c>
      <c r="J19" s="1">
        <v>21</v>
      </c>
      <c r="K19" s="14">
        <v>47.8</v>
      </c>
      <c r="L19" s="1">
        <v>10.9</v>
      </c>
      <c r="N19" s="1" t="str">
        <f>"5.62"</f>
        <v>5.62</v>
      </c>
      <c r="O19" s="1" t="s">
        <v>73</v>
      </c>
      <c r="P19" s="1" t="s">
        <v>74</v>
      </c>
      <c r="R19" s="1">
        <v>21</v>
      </c>
      <c r="S19" s="14">
        <v>3.9</v>
      </c>
      <c r="T19" s="1">
        <v>0.6</v>
      </c>
      <c r="V19" s="1" t="s">
        <v>75</v>
      </c>
      <c r="W19" s="1" t="s">
        <v>76</v>
      </c>
      <c r="X19" s="1" t="s">
        <v>77</v>
      </c>
      <c r="Z19" s="1">
        <v>12</v>
      </c>
      <c r="AA19" s="14">
        <v>3.3</v>
      </c>
      <c r="AB19" s="14">
        <v>1.2</v>
      </c>
      <c r="AD19" s="1">
        <v>-7.2999999999999995E-2</v>
      </c>
      <c r="AE19" s="1" t="s">
        <v>78</v>
      </c>
      <c r="AF19" s="1" t="s">
        <v>79</v>
      </c>
    </row>
    <row r="20" spans="1:32" x14ac:dyDescent="0.2">
      <c r="A20" s="2" t="s">
        <v>91</v>
      </c>
    </row>
    <row r="21" spans="1:32" x14ac:dyDescent="0.2">
      <c r="A21" s="16" t="s">
        <v>92</v>
      </c>
      <c r="B21" s="1">
        <v>31</v>
      </c>
      <c r="C21" s="14">
        <v>20.100000000000001</v>
      </c>
      <c r="D21" s="1">
        <v>3.6</v>
      </c>
      <c r="F21" s="1">
        <v>0</v>
      </c>
      <c r="G21" s="1" t="s">
        <v>13</v>
      </c>
      <c r="H21" s="1" t="s">
        <v>14</v>
      </c>
      <c r="J21" s="1">
        <v>32</v>
      </c>
      <c r="K21" s="14">
        <v>41.2</v>
      </c>
      <c r="L21" s="1">
        <v>12.2</v>
      </c>
      <c r="N21" s="1" t="str">
        <f>"0"</f>
        <v>0</v>
      </c>
      <c r="O21" s="1" t="s">
        <v>13</v>
      </c>
      <c r="P21" s="1" t="s">
        <v>14</v>
      </c>
      <c r="R21" s="1">
        <v>30</v>
      </c>
      <c r="S21" s="14">
        <v>3.9</v>
      </c>
      <c r="T21" s="1">
        <v>0.6</v>
      </c>
      <c r="V21" s="1">
        <v>0</v>
      </c>
      <c r="W21" s="1" t="s">
        <v>13</v>
      </c>
      <c r="X21" s="1" t="s">
        <v>14</v>
      </c>
      <c r="Z21" s="1">
        <v>14</v>
      </c>
      <c r="AA21" s="14">
        <v>3</v>
      </c>
      <c r="AB21" s="14">
        <v>0.7</v>
      </c>
      <c r="AD21" s="1">
        <v>0</v>
      </c>
      <c r="AE21" s="1" t="s">
        <v>13</v>
      </c>
      <c r="AF21" s="1" t="s">
        <v>14</v>
      </c>
    </row>
    <row r="22" spans="1:32" x14ac:dyDescent="0.2">
      <c r="A22" s="16" t="s">
        <v>93</v>
      </c>
      <c r="B22" s="1">
        <v>56</v>
      </c>
      <c r="C22" s="14">
        <v>20.9</v>
      </c>
      <c r="D22" s="1">
        <v>4.5999999999999996</v>
      </c>
      <c r="F22" s="1">
        <v>0.82</v>
      </c>
      <c r="G22" s="1" t="s">
        <v>94</v>
      </c>
      <c r="H22" s="1" t="s">
        <v>95</v>
      </c>
      <c r="J22" s="1">
        <v>65</v>
      </c>
      <c r="K22" s="14">
        <v>42.8</v>
      </c>
      <c r="L22" s="1">
        <v>12.5</v>
      </c>
      <c r="N22" s="1" t="str">
        <f>"1.57"</f>
        <v>1.57</v>
      </c>
      <c r="O22" s="1" t="s">
        <v>96</v>
      </c>
      <c r="P22" s="1" t="s">
        <v>97</v>
      </c>
      <c r="R22" s="1">
        <v>62</v>
      </c>
      <c r="S22" s="14">
        <v>4</v>
      </c>
      <c r="T22" s="1">
        <v>0.5</v>
      </c>
      <c r="V22" s="1">
        <v>8.4000000000000005E-2</v>
      </c>
      <c r="W22" s="1" t="s">
        <v>88</v>
      </c>
      <c r="X22" s="1" t="s">
        <v>98</v>
      </c>
      <c r="Z22" s="1">
        <v>30</v>
      </c>
      <c r="AA22" s="14">
        <v>3.3</v>
      </c>
      <c r="AB22" s="14">
        <v>1.1000000000000001</v>
      </c>
      <c r="AD22" s="1">
        <v>0.28000000000000003</v>
      </c>
      <c r="AE22" s="1" t="s">
        <v>99</v>
      </c>
      <c r="AF22" s="1" t="s">
        <v>100</v>
      </c>
    </row>
    <row r="23" spans="1:32" x14ac:dyDescent="0.2">
      <c r="A23" s="2" t="s">
        <v>101</v>
      </c>
    </row>
    <row r="24" spans="1:32" x14ac:dyDescent="0.2">
      <c r="A24" s="16" t="s">
        <v>102</v>
      </c>
      <c r="B24" s="1">
        <v>28</v>
      </c>
      <c r="C24" s="14">
        <v>20</v>
      </c>
      <c r="D24" s="1">
        <v>3.8</v>
      </c>
      <c r="F24" s="1">
        <v>0</v>
      </c>
      <c r="G24" s="1" t="s">
        <v>13</v>
      </c>
      <c r="H24" s="1" t="s">
        <v>14</v>
      </c>
      <c r="J24" s="1">
        <v>31</v>
      </c>
      <c r="K24" s="14">
        <v>40.4</v>
      </c>
      <c r="L24" s="1">
        <v>11.5</v>
      </c>
      <c r="N24" s="1" t="str">
        <f>"0"</f>
        <v>0</v>
      </c>
      <c r="O24" s="1" t="s">
        <v>13</v>
      </c>
      <c r="P24" s="1" t="s">
        <v>14</v>
      </c>
      <c r="R24" s="1">
        <v>28</v>
      </c>
      <c r="S24" s="14">
        <v>4.0999999999999996</v>
      </c>
      <c r="T24" s="1">
        <v>0.4</v>
      </c>
      <c r="V24" s="1">
        <v>0</v>
      </c>
      <c r="W24" s="1" t="s">
        <v>13</v>
      </c>
      <c r="X24" s="1" t="s">
        <v>14</v>
      </c>
      <c r="Z24" s="1">
        <v>13</v>
      </c>
      <c r="AA24" s="14">
        <v>2.9</v>
      </c>
      <c r="AB24" s="14">
        <v>0.7</v>
      </c>
      <c r="AD24" s="1">
        <v>0</v>
      </c>
      <c r="AE24" s="1" t="s">
        <v>13</v>
      </c>
      <c r="AF24" s="1" t="s">
        <v>14</v>
      </c>
    </row>
    <row r="25" spans="1:32" x14ac:dyDescent="0.2">
      <c r="A25" s="16" t="s">
        <v>103</v>
      </c>
      <c r="B25" s="1">
        <v>30</v>
      </c>
      <c r="C25" s="14">
        <v>20.2</v>
      </c>
      <c r="D25" s="1">
        <v>4.2</v>
      </c>
      <c r="F25" s="1">
        <v>0.23</v>
      </c>
      <c r="G25" s="1" t="s">
        <v>104</v>
      </c>
      <c r="H25" s="1" t="s">
        <v>105</v>
      </c>
      <c r="J25" s="1">
        <v>34</v>
      </c>
      <c r="K25" s="14">
        <v>41.7</v>
      </c>
      <c r="L25" s="1">
        <v>12.6</v>
      </c>
      <c r="N25" s="1" t="str">
        <f>"1.32"</f>
        <v>1.32</v>
      </c>
      <c r="O25" s="1" t="s">
        <v>106</v>
      </c>
      <c r="P25" s="1" t="s">
        <v>107</v>
      </c>
      <c r="R25" s="1">
        <v>33</v>
      </c>
      <c r="S25" s="14">
        <v>4</v>
      </c>
      <c r="T25" s="1">
        <v>0.5</v>
      </c>
      <c r="V25" s="1">
        <v>-6.8000000000000005E-2</v>
      </c>
      <c r="W25" s="1" t="s">
        <v>108</v>
      </c>
      <c r="X25" s="1" t="s">
        <v>109</v>
      </c>
      <c r="Z25" s="1">
        <v>13</v>
      </c>
      <c r="AA25" s="14">
        <v>3.3</v>
      </c>
      <c r="AB25" s="14">
        <v>1.2</v>
      </c>
      <c r="AD25" s="1">
        <v>0.39</v>
      </c>
      <c r="AE25" s="1" t="s">
        <v>110</v>
      </c>
      <c r="AF25" s="1" t="s">
        <v>111</v>
      </c>
    </row>
    <row r="26" spans="1:32" x14ac:dyDescent="0.2">
      <c r="A26" s="16" t="s">
        <v>112</v>
      </c>
      <c r="B26" s="1">
        <v>29</v>
      </c>
      <c r="C26" s="14">
        <v>21.7</v>
      </c>
      <c r="D26" s="1">
        <v>4.7</v>
      </c>
      <c r="F26" s="1">
        <v>1.72</v>
      </c>
      <c r="G26" s="1" t="s">
        <v>44</v>
      </c>
      <c r="H26" s="1" t="s">
        <v>113</v>
      </c>
      <c r="J26" s="1">
        <v>32</v>
      </c>
      <c r="K26" s="14">
        <v>44.5</v>
      </c>
      <c r="L26" s="1">
        <v>12.9</v>
      </c>
      <c r="N26" s="1" t="str">
        <f>"4.11"</f>
        <v>4.11</v>
      </c>
      <c r="O26" s="1" t="s">
        <v>114</v>
      </c>
      <c r="P26" s="1" t="s">
        <v>115</v>
      </c>
      <c r="R26" s="1">
        <v>31</v>
      </c>
      <c r="S26" s="14">
        <v>3.8</v>
      </c>
      <c r="T26" s="1">
        <v>0.6</v>
      </c>
      <c r="V26" s="1" t="s">
        <v>116</v>
      </c>
      <c r="W26" s="1" t="s">
        <v>90</v>
      </c>
      <c r="X26" s="1" t="s">
        <v>117</v>
      </c>
      <c r="Z26" s="1">
        <v>18</v>
      </c>
      <c r="AA26" s="14">
        <v>3.3</v>
      </c>
      <c r="AB26" s="14">
        <v>1.1000000000000001</v>
      </c>
      <c r="AD26" s="1">
        <v>0.32</v>
      </c>
      <c r="AE26" s="1" t="s">
        <v>118</v>
      </c>
      <c r="AF26" s="1" t="s">
        <v>57</v>
      </c>
    </row>
    <row r="27" spans="1:32" x14ac:dyDescent="0.2">
      <c r="A27" s="13" t="s">
        <v>119</v>
      </c>
    </row>
    <row r="28" spans="1:32" x14ac:dyDescent="0.2">
      <c r="A28" s="15" t="s">
        <v>80</v>
      </c>
    </row>
    <row r="29" spans="1:32" x14ac:dyDescent="0.2">
      <c r="A29" s="16" t="s">
        <v>81</v>
      </c>
      <c r="B29" s="1">
        <v>15</v>
      </c>
      <c r="C29" s="14">
        <v>22.7</v>
      </c>
      <c r="D29" s="1">
        <v>4</v>
      </c>
      <c r="F29" s="1">
        <v>0</v>
      </c>
      <c r="G29" s="1" t="s">
        <v>13</v>
      </c>
      <c r="H29" s="1" t="s">
        <v>14</v>
      </c>
      <c r="J29" s="1">
        <v>16</v>
      </c>
      <c r="K29" s="14">
        <v>49.1</v>
      </c>
      <c r="L29" s="1">
        <v>15.2</v>
      </c>
      <c r="N29" s="1" t="str">
        <f>"0"</f>
        <v>0</v>
      </c>
      <c r="O29" s="1" t="s">
        <v>13</v>
      </c>
      <c r="P29" s="1" t="s">
        <v>14</v>
      </c>
      <c r="R29" s="1">
        <v>18</v>
      </c>
      <c r="S29" s="14">
        <v>3.9</v>
      </c>
      <c r="T29" s="1">
        <v>0.6</v>
      </c>
      <c r="V29" s="1">
        <v>0</v>
      </c>
      <c r="W29" s="1" t="s">
        <v>13</v>
      </c>
      <c r="X29" s="1" t="s">
        <v>14</v>
      </c>
      <c r="Z29" s="1">
        <v>11</v>
      </c>
      <c r="AA29" s="14">
        <v>3.1</v>
      </c>
      <c r="AB29" s="14">
        <v>0.9</v>
      </c>
      <c r="AD29" s="1">
        <v>0</v>
      </c>
      <c r="AE29" s="1" t="s">
        <v>13</v>
      </c>
      <c r="AF29" s="1" t="s">
        <v>14</v>
      </c>
    </row>
    <row r="30" spans="1:32" x14ac:dyDescent="0.2">
      <c r="A30" s="16" t="s">
        <v>82</v>
      </c>
      <c r="B30" s="1">
        <v>72</v>
      </c>
      <c r="C30" s="14">
        <v>20.2</v>
      </c>
      <c r="D30" s="1">
        <v>4.2</v>
      </c>
      <c r="F30" s="1" t="s">
        <v>83</v>
      </c>
      <c r="G30" s="1" t="s">
        <v>84</v>
      </c>
      <c r="H30" s="1" t="s">
        <v>85</v>
      </c>
      <c r="J30" s="1">
        <v>81</v>
      </c>
      <c r="K30" s="14">
        <v>40.9</v>
      </c>
      <c r="L30" s="1">
        <v>11.3</v>
      </c>
      <c r="N30" s="1" t="str">
        <f>"-8.17*"</f>
        <v>-8.17*</v>
      </c>
      <c r="O30" s="1" t="s">
        <v>86</v>
      </c>
      <c r="P30" s="1" t="s">
        <v>87</v>
      </c>
      <c r="R30" s="1">
        <v>74</v>
      </c>
      <c r="S30" s="14">
        <v>4</v>
      </c>
      <c r="T30" s="1">
        <v>0.5</v>
      </c>
      <c r="V30" s="1">
        <v>0.13</v>
      </c>
      <c r="W30" s="1" t="s">
        <v>88</v>
      </c>
      <c r="X30" s="1" t="s">
        <v>89</v>
      </c>
      <c r="Z30" s="1">
        <v>33</v>
      </c>
      <c r="AA30" s="14">
        <v>3.2</v>
      </c>
      <c r="AB30" s="14">
        <v>1.1000000000000001</v>
      </c>
      <c r="AD30" s="1">
        <v>0.15</v>
      </c>
      <c r="AE30" s="1" t="s">
        <v>90</v>
      </c>
      <c r="AF30" s="1" t="s">
        <v>79</v>
      </c>
    </row>
    <row r="31" spans="1:32" x14ac:dyDescent="0.2">
      <c r="A31" s="15" t="s">
        <v>120</v>
      </c>
    </row>
    <row r="32" spans="1:32" x14ac:dyDescent="0.2">
      <c r="A32" s="16" t="s">
        <v>121</v>
      </c>
      <c r="B32" s="1">
        <v>16</v>
      </c>
      <c r="C32" s="14">
        <v>22.4</v>
      </c>
      <c r="D32" s="1">
        <v>4.0999999999999996</v>
      </c>
      <c r="F32" s="1">
        <v>0</v>
      </c>
      <c r="G32" s="1" t="s">
        <v>13</v>
      </c>
      <c r="H32" s="1" t="s">
        <v>14</v>
      </c>
      <c r="J32" s="1">
        <v>18</v>
      </c>
      <c r="K32" s="14">
        <v>47.2</v>
      </c>
      <c r="L32" s="1">
        <v>15.5</v>
      </c>
      <c r="N32" s="1" t="str">
        <f>"0"</f>
        <v>0</v>
      </c>
      <c r="O32" s="1" t="s">
        <v>13</v>
      </c>
      <c r="P32" s="1" t="s">
        <v>14</v>
      </c>
      <c r="R32" s="1">
        <v>20</v>
      </c>
      <c r="S32" s="14">
        <v>3.9</v>
      </c>
      <c r="T32" s="1">
        <v>0.5</v>
      </c>
      <c r="V32" s="1">
        <v>0</v>
      </c>
      <c r="W32" s="1" t="s">
        <v>13</v>
      </c>
      <c r="X32" s="1" t="s">
        <v>14</v>
      </c>
      <c r="Z32" s="1">
        <v>10</v>
      </c>
      <c r="AA32" s="14">
        <v>3.2</v>
      </c>
      <c r="AB32" s="14">
        <v>0.9</v>
      </c>
      <c r="AD32" s="1">
        <v>0</v>
      </c>
      <c r="AE32" s="1" t="s">
        <v>13</v>
      </c>
      <c r="AF32" s="1" t="s">
        <v>14</v>
      </c>
    </row>
    <row r="33" spans="1:32" x14ac:dyDescent="0.2">
      <c r="A33" s="16" t="s">
        <v>122</v>
      </c>
      <c r="B33" s="1">
        <v>34</v>
      </c>
      <c r="C33" s="14">
        <v>20.9</v>
      </c>
      <c r="D33" s="1">
        <v>4.8</v>
      </c>
      <c r="F33" s="1">
        <v>-1.56</v>
      </c>
      <c r="G33" s="1" t="s">
        <v>123</v>
      </c>
      <c r="H33" s="1" t="s">
        <v>124</v>
      </c>
      <c r="J33" s="1">
        <v>40</v>
      </c>
      <c r="K33" s="14">
        <v>39</v>
      </c>
      <c r="L33" s="1">
        <v>12.2</v>
      </c>
      <c r="N33" s="1" t="str">
        <f>"-8.19*"</f>
        <v>-8.19*</v>
      </c>
      <c r="O33" s="1" t="s">
        <v>125</v>
      </c>
      <c r="P33" s="1" t="s">
        <v>126</v>
      </c>
      <c r="R33" s="1">
        <v>35</v>
      </c>
      <c r="S33" s="14">
        <v>4</v>
      </c>
      <c r="T33" s="1">
        <v>0.6</v>
      </c>
      <c r="V33" s="1">
        <v>0.1</v>
      </c>
      <c r="W33" s="1" t="s">
        <v>127</v>
      </c>
      <c r="X33" s="1" t="s">
        <v>128</v>
      </c>
      <c r="Z33" s="1">
        <v>17</v>
      </c>
      <c r="AA33" s="14">
        <v>3.4</v>
      </c>
      <c r="AB33" s="14">
        <v>1.2</v>
      </c>
      <c r="AD33" s="1">
        <v>0.16</v>
      </c>
      <c r="AE33" s="1" t="s">
        <v>76</v>
      </c>
      <c r="AF33" s="1" t="s">
        <v>124</v>
      </c>
    </row>
    <row r="34" spans="1:32" x14ac:dyDescent="0.2">
      <c r="A34" s="16" t="s">
        <v>129</v>
      </c>
      <c r="B34" s="1">
        <v>35</v>
      </c>
      <c r="C34" s="14">
        <v>19.7</v>
      </c>
      <c r="D34" s="1">
        <v>3.7</v>
      </c>
      <c r="F34" s="1" t="s">
        <v>130</v>
      </c>
      <c r="G34" s="1" t="s">
        <v>131</v>
      </c>
      <c r="H34" s="1" t="s">
        <v>132</v>
      </c>
      <c r="J34" s="1">
        <v>37</v>
      </c>
      <c r="K34" s="14">
        <v>43.7</v>
      </c>
      <c r="L34" s="1">
        <v>10</v>
      </c>
      <c r="N34" s="1" t="str">
        <f>"-3.44"</f>
        <v>-3.44</v>
      </c>
      <c r="O34" s="1" t="s">
        <v>133</v>
      </c>
      <c r="P34" s="1" t="s">
        <v>134</v>
      </c>
      <c r="R34" s="1">
        <v>35</v>
      </c>
      <c r="S34" s="14">
        <v>4</v>
      </c>
      <c r="T34" s="1">
        <v>0.5</v>
      </c>
      <c r="V34" s="1">
        <v>9.0999999999999998E-2</v>
      </c>
      <c r="W34" s="1" t="s">
        <v>135</v>
      </c>
      <c r="X34" s="1" t="s">
        <v>136</v>
      </c>
      <c r="Z34" s="1">
        <v>16</v>
      </c>
      <c r="AA34" s="14">
        <v>3</v>
      </c>
      <c r="AB34" s="14">
        <v>1</v>
      </c>
      <c r="AD34" s="1">
        <v>-0.17</v>
      </c>
      <c r="AE34" s="1" t="s">
        <v>137</v>
      </c>
      <c r="AF34" s="1" t="s">
        <v>138</v>
      </c>
    </row>
    <row r="35" spans="1:32" x14ac:dyDescent="0.2">
      <c r="A35" s="15" t="s">
        <v>139</v>
      </c>
    </row>
    <row r="36" spans="1:32" x14ac:dyDescent="0.2">
      <c r="A36" s="16" t="s">
        <v>140</v>
      </c>
      <c r="B36" s="1">
        <v>74</v>
      </c>
      <c r="C36" s="14">
        <v>20.7</v>
      </c>
      <c r="D36" s="1">
        <v>4.5</v>
      </c>
      <c r="F36" s="1">
        <v>0</v>
      </c>
      <c r="G36" s="1" t="s">
        <v>13</v>
      </c>
      <c r="H36" s="1" t="s">
        <v>14</v>
      </c>
      <c r="J36" s="1">
        <v>83</v>
      </c>
      <c r="K36" s="14">
        <v>42.6</v>
      </c>
      <c r="L36" s="1">
        <v>12.5</v>
      </c>
      <c r="N36" s="1" t="str">
        <f>"0"</f>
        <v>0</v>
      </c>
      <c r="O36" s="1" t="s">
        <v>13</v>
      </c>
      <c r="P36" s="1" t="s">
        <v>14</v>
      </c>
      <c r="R36" s="1">
        <v>80</v>
      </c>
      <c r="S36" s="14">
        <v>3.9</v>
      </c>
      <c r="T36" s="1">
        <v>0.5</v>
      </c>
      <c r="V36" s="1">
        <v>0</v>
      </c>
      <c r="W36" s="1" t="s">
        <v>13</v>
      </c>
      <c r="X36" s="1" t="s">
        <v>14</v>
      </c>
      <c r="Z36" s="1">
        <v>36</v>
      </c>
      <c r="AA36" s="14">
        <v>3.3</v>
      </c>
      <c r="AB36" s="14">
        <v>1.1000000000000001</v>
      </c>
      <c r="AD36" s="1">
        <v>0</v>
      </c>
      <c r="AE36" s="1" t="s">
        <v>13</v>
      </c>
      <c r="AF36" s="1" t="s">
        <v>14</v>
      </c>
    </row>
    <row r="37" spans="1:32" x14ac:dyDescent="0.2">
      <c r="A37" s="16" t="s">
        <v>141</v>
      </c>
      <c r="B37" s="1">
        <v>13</v>
      </c>
      <c r="C37" s="14">
        <v>20.2</v>
      </c>
      <c r="D37" s="1">
        <v>3</v>
      </c>
      <c r="F37" s="1">
        <v>-0.59</v>
      </c>
      <c r="G37" s="1" t="s">
        <v>142</v>
      </c>
      <c r="H37" s="1" t="s">
        <v>143</v>
      </c>
      <c r="J37" s="1">
        <v>14</v>
      </c>
      <c r="K37" s="14">
        <v>40</v>
      </c>
      <c r="L37" s="1">
        <v>11.8</v>
      </c>
      <c r="N37" s="1" t="str">
        <f>"-2.61"</f>
        <v>-2.61</v>
      </c>
      <c r="O37" s="1" t="s">
        <v>144</v>
      </c>
      <c r="P37" s="1" t="s">
        <v>145</v>
      </c>
      <c r="R37" s="1">
        <v>12</v>
      </c>
      <c r="S37" s="14">
        <v>4.0999999999999996</v>
      </c>
      <c r="T37" s="1">
        <v>0.6</v>
      </c>
      <c r="V37" s="1">
        <v>0.15</v>
      </c>
      <c r="W37" s="1" t="s">
        <v>146</v>
      </c>
      <c r="X37" s="1" t="s">
        <v>147</v>
      </c>
      <c r="Z37" s="1">
        <v>8</v>
      </c>
      <c r="AA37" s="14">
        <v>2.8</v>
      </c>
      <c r="AB37" s="14">
        <v>0.5</v>
      </c>
      <c r="AD37" s="1">
        <v>-0.52</v>
      </c>
      <c r="AE37" s="1" t="s">
        <v>148</v>
      </c>
      <c r="AF37" s="1" t="s">
        <v>149</v>
      </c>
    </row>
    <row r="38" spans="1:32" x14ac:dyDescent="0.2">
      <c r="A38" s="15" t="s">
        <v>150</v>
      </c>
    </row>
    <row r="39" spans="1:32" x14ac:dyDescent="0.2">
      <c r="A39" s="16" t="s">
        <v>140</v>
      </c>
      <c r="B39" s="1">
        <v>48</v>
      </c>
      <c r="C39" s="14">
        <v>21.5</v>
      </c>
      <c r="D39" s="1">
        <v>4.5</v>
      </c>
      <c r="F39" s="1">
        <v>0</v>
      </c>
      <c r="G39" s="1" t="s">
        <v>13</v>
      </c>
      <c r="H39" s="1" t="s">
        <v>14</v>
      </c>
      <c r="J39" s="1">
        <v>55</v>
      </c>
      <c r="K39" s="14">
        <v>42.2</v>
      </c>
      <c r="L39" s="1">
        <v>13.8</v>
      </c>
      <c r="N39" s="1" t="str">
        <f>"0"</f>
        <v>0</v>
      </c>
      <c r="O39" s="1" t="s">
        <v>13</v>
      </c>
      <c r="P39" s="1" t="s">
        <v>14</v>
      </c>
      <c r="R39" s="1">
        <v>54</v>
      </c>
      <c r="S39" s="14">
        <v>4</v>
      </c>
      <c r="T39" s="1">
        <v>0.6</v>
      </c>
      <c r="V39" s="1">
        <v>0</v>
      </c>
      <c r="W39" s="1" t="s">
        <v>13</v>
      </c>
      <c r="X39" s="1" t="s">
        <v>14</v>
      </c>
      <c r="Z39" s="1">
        <v>26</v>
      </c>
      <c r="AA39" s="14">
        <v>3.5</v>
      </c>
      <c r="AB39" s="14">
        <v>1.2</v>
      </c>
      <c r="AD39" s="1">
        <v>0</v>
      </c>
      <c r="AE39" s="1" t="s">
        <v>13</v>
      </c>
      <c r="AF39" s="1" t="s">
        <v>14</v>
      </c>
    </row>
    <row r="40" spans="1:32" x14ac:dyDescent="0.2">
      <c r="A40" s="16" t="s">
        <v>141</v>
      </c>
      <c r="B40" s="1">
        <v>39</v>
      </c>
      <c r="C40" s="14">
        <v>19.600000000000001</v>
      </c>
      <c r="D40" s="1">
        <v>3.7</v>
      </c>
      <c r="F40" s="1" t="s">
        <v>151</v>
      </c>
      <c r="G40" s="1" t="s">
        <v>152</v>
      </c>
      <c r="H40" s="1" t="s">
        <v>153</v>
      </c>
      <c r="J40" s="1">
        <v>42</v>
      </c>
      <c r="K40" s="14">
        <v>42.3</v>
      </c>
      <c r="L40" s="1">
        <v>10.199999999999999</v>
      </c>
      <c r="N40" s="1" t="str">
        <f>"0.044"</f>
        <v>0.044</v>
      </c>
      <c r="O40" s="1" t="s">
        <v>154</v>
      </c>
      <c r="P40" s="1" t="s">
        <v>155</v>
      </c>
      <c r="R40" s="1">
        <v>38</v>
      </c>
      <c r="S40" s="14">
        <v>4</v>
      </c>
      <c r="T40" s="1">
        <v>0.5</v>
      </c>
      <c r="V40" s="1">
        <v>1.7999999999999999E-2</v>
      </c>
      <c r="W40" s="1" t="s">
        <v>135</v>
      </c>
      <c r="X40" s="1" t="s">
        <v>156</v>
      </c>
      <c r="Z40" s="1">
        <v>18</v>
      </c>
      <c r="AA40" s="14">
        <v>2.7</v>
      </c>
      <c r="AB40" s="14">
        <v>0.6</v>
      </c>
      <c r="AD40" s="1" t="s">
        <v>157</v>
      </c>
      <c r="AE40" s="1" t="s">
        <v>158</v>
      </c>
      <c r="AF40" s="1" t="s">
        <v>159</v>
      </c>
    </row>
    <row r="41" spans="1:32" ht="17" customHeight="1" x14ac:dyDescent="0.2">
      <c r="A41" s="15" t="s">
        <v>160</v>
      </c>
    </row>
    <row r="42" spans="1:32" ht="17" customHeight="1" x14ac:dyDescent="0.2">
      <c r="A42" s="16" t="s">
        <v>161</v>
      </c>
      <c r="B42" s="1">
        <v>72</v>
      </c>
      <c r="C42" s="14">
        <v>21.1</v>
      </c>
      <c r="D42" s="1">
        <v>4.2</v>
      </c>
      <c r="F42" s="1">
        <v>0</v>
      </c>
      <c r="G42" s="1" t="s">
        <v>13</v>
      </c>
      <c r="H42" s="1" t="s">
        <v>14</v>
      </c>
      <c r="J42" s="1">
        <v>81</v>
      </c>
      <c r="K42" s="14">
        <v>42.7</v>
      </c>
      <c r="L42" s="1">
        <v>11.9</v>
      </c>
      <c r="N42" s="1" t="str">
        <f>"0"</f>
        <v>0</v>
      </c>
      <c r="O42" s="1" t="s">
        <v>13</v>
      </c>
      <c r="P42" s="1" t="s">
        <v>14</v>
      </c>
      <c r="R42" s="1">
        <v>75</v>
      </c>
      <c r="S42" s="14">
        <v>4</v>
      </c>
      <c r="T42" s="1">
        <v>0.5</v>
      </c>
      <c r="V42" s="1">
        <v>0</v>
      </c>
      <c r="W42" s="1" t="s">
        <v>13</v>
      </c>
      <c r="X42" s="1" t="s">
        <v>14</v>
      </c>
      <c r="Z42" s="1">
        <v>38</v>
      </c>
      <c r="AA42" s="14">
        <v>3.2</v>
      </c>
      <c r="AB42" s="14">
        <v>1</v>
      </c>
      <c r="AD42" s="1">
        <v>0</v>
      </c>
      <c r="AE42" s="1" t="s">
        <v>13</v>
      </c>
      <c r="AF42" s="1" t="s">
        <v>14</v>
      </c>
    </row>
    <row r="43" spans="1:32" ht="17" customHeight="1" x14ac:dyDescent="0.2">
      <c r="A43" s="16" t="s">
        <v>162</v>
      </c>
      <c r="B43" s="1">
        <v>11</v>
      </c>
      <c r="C43" s="14">
        <v>17.5</v>
      </c>
      <c r="D43" s="1">
        <v>3.4</v>
      </c>
      <c r="F43" s="1" t="s">
        <v>163</v>
      </c>
      <c r="G43" s="1" t="s">
        <v>164</v>
      </c>
      <c r="H43" s="1" t="s">
        <v>165</v>
      </c>
      <c r="J43" s="1">
        <v>13</v>
      </c>
      <c r="K43" s="14">
        <v>40</v>
      </c>
      <c r="L43" s="1">
        <v>13.8</v>
      </c>
      <c r="N43" s="1" t="str">
        <f>"-2.74"</f>
        <v>-2.74</v>
      </c>
      <c r="O43" s="1" t="s">
        <v>166</v>
      </c>
      <c r="P43" s="1" t="s">
        <v>167</v>
      </c>
      <c r="R43" s="1">
        <v>13</v>
      </c>
      <c r="S43" s="14">
        <v>3.8</v>
      </c>
      <c r="T43" s="1">
        <v>0.5</v>
      </c>
      <c r="V43" s="1">
        <v>-0.2</v>
      </c>
      <c r="W43" s="1" t="s">
        <v>168</v>
      </c>
      <c r="X43" s="1" t="s">
        <v>169</v>
      </c>
      <c r="Z43" s="1">
        <v>4</v>
      </c>
      <c r="AA43" s="14">
        <v>2.5</v>
      </c>
      <c r="AB43" s="14">
        <v>0.7</v>
      </c>
      <c r="AD43" s="1">
        <v>-0.66</v>
      </c>
      <c r="AE43" s="1" t="s">
        <v>170</v>
      </c>
      <c r="AF43" s="1" t="s">
        <v>136</v>
      </c>
    </row>
    <row r="44" spans="1:32" ht="17" customHeight="1" x14ac:dyDescent="0.2">
      <c r="A44" s="16" t="s">
        <v>171</v>
      </c>
      <c r="B44" s="1">
        <v>3</v>
      </c>
      <c r="C44" s="14">
        <v>19</v>
      </c>
      <c r="D44" s="1">
        <v>2.6</v>
      </c>
      <c r="F44" s="1">
        <v>-2.11</v>
      </c>
      <c r="G44" s="1" t="s">
        <v>172</v>
      </c>
      <c r="H44" s="1" t="s">
        <v>173</v>
      </c>
      <c r="J44" s="1">
        <v>2</v>
      </c>
      <c r="K44" s="14">
        <v>32.5</v>
      </c>
      <c r="L44" s="1">
        <v>26.2</v>
      </c>
      <c r="N44" s="1" t="str">
        <f>"-10.2"</f>
        <v>-10.2</v>
      </c>
      <c r="O44" s="1" t="s">
        <v>174</v>
      </c>
      <c r="P44" s="1" t="s">
        <v>175</v>
      </c>
      <c r="R44" s="1">
        <v>3</v>
      </c>
      <c r="S44" s="14">
        <v>4.4000000000000004</v>
      </c>
      <c r="T44" s="1">
        <v>0.5</v>
      </c>
      <c r="V44" s="1">
        <v>0.4</v>
      </c>
      <c r="W44" s="1" t="s">
        <v>135</v>
      </c>
      <c r="X44" s="1" t="s">
        <v>176</v>
      </c>
      <c r="Z44" s="1">
        <v>1</v>
      </c>
      <c r="AA44" s="14">
        <v>3.2</v>
      </c>
      <c r="AD44" s="1">
        <v>-2.4E-2</v>
      </c>
      <c r="AE44" s="1" t="s">
        <v>177</v>
      </c>
      <c r="AF44" s="1" t="s">
        <v>178</v>
      </c>
    </row>
    <row r="45" spans="1:32" x14ac:dyDescent="0.2">
      <c r="A45" s="13" t="s">
        <v>179</v>
      </c>
    </row>
    <row r="46" spans="1:32" x14ac:dyDescent="0.2">
      <c r="A46" s="2" t="s">
        <v>180</v>
      </c>
    </row>
    <row r="47" spans="1:32" x14ac:dyDescent="0.2">
      <c r="A47" s="16" t="s">
        <v>181</v>
      </c>
      <c r="B47" s="1">
        <v>19</v>
      </c>
      <c r="C47" s="14">
        <v>22</v>
      </c>
      <c r="D47" s="1">
        <v>3.4</v>
      </c>
      <c r="F47" s="1">
        <v>0</v>
      </c>
      <c r="G47" s="1" t="s">
        <v>13</v>
      </c>
      <c r="H47" s="1" t="s">
        <v>14</v>
      </c>
      <c r="J47" s="1">
        <v>20</v>
      </c>
      <c r="K47" s="14">
        <v>44.4</v>
      </c>
      <c r="L47" s="1">
        <v>11.9</v>
      </c>
      <c r="N47" s="1" t="str">
        <f>"0"</f>
        <v>0</v>
      </c>
      <c r="O47" s="1" t="s">
        <v>13</v>
      </c>
      <c r="P47" s="1" t="s">
        <v>14</v>
      </c>
      <c r="R47" s="1">
        <v>20</v>
      </c>
      <c r="S47" s="14">
        <v>4</v>
      </c>
      <c r="T47" s="1">
        <v>0.6</v>
      </c>
      <c r="V47" s="1">
        <v>0</v>
      </c>
      <c r="W47" s="1" t="s">
        <v>13</v>
      </c>
      <c r="X47" s="1" t="s">
        <v>14</v>
      </c>
      <c r="Z47" s="1">
        <v>10</v>
      </c>
      <c r="AA47" s="14">
        <v>3.5</v>
      </c>
      <c r="AB47" s="14">
        <v>1.4</v>
      </c>
      <c r="AD47" s="1">
        <v>0</v>
      </c>
      <c r="AE47" s="1" t="s">
        <v>13</v>
      </c>
      <c r="AF47" s="1" t="s">
        <v>14</v>
      </c>
    </row>
    <row r="48" spans="1:32" x14ac:dyDescent="0.2">
      <c r="A48" s="16" t="s">
        <v>182</v>
      </c>
      <c r="B48" s="1">
        <v>68</v>
      </c>
      <c r="C48" s="14">
        <v>20.3</v>
      </c>
      <c r="D48" s="1">
        <v>4.4000000000000004</v>
      </c>
      <c r="F48" s="1">
        <v>-1.72</v>
      </c>
      <c r="G48" s="1" t="s">
        <v>183</v>
      </c>
      <c r="H48" s="1" t="s">
        <v>184</v>
      </c>
      <c r="J48" s="1">
        <v>77</v>
      </c>
      <c r="K48" s="14">
        <v>41.7</v>
      </c>
      <c r="L48" s="1">
        <v>12.5</v>
      </c>
      <c r="N48" s="1" t="str">
        <f>"-2.72"</f>
        <v>-2.72</v>
      </c>
      <c r="O48" s="1" t="s">
        <v>185</v>
      </c>
      <c r="P48" s="1" t="s">
        <v>186</v>
      </c>
      <c r="R48" s="1">
        <v>72</v>
      </c>
      <c r="S48" s="14">
        <v>3.9</v>
      </c>
      <c r="T48" s="1">
        <v>0.5</v>
      </c>
      <c r="V48" s="1">
        <v>-6.3E-2</v>
      </c>
      <c r="W48" s="1" t="s">
        <v>187</v>
      </c>
      <c r="X48" s="1" t="s">
        <v>188</v>
      </c>
      <c r="Z48" s="1">
        <v>34</v>
      </c>
      <c r="AA48" s="14">
        <v>3.1</v>
      </c>
      <c r="AB48" s="14">
        <v>0.9</v>
      </c>
      <c r="AD48" s="1">
        <v>-0.46</v>
      </c>
      <c r="AE48" s="1" t="s">
        <v>189</v>
      </c>
      <c r="AF48" s="1" t="s">
        <v>149</v>
      </c>
    </row>
    <row r="49" spans="1:32" ht="16" customHeight="1" x14ac:dyDescent="0.2">
      <c r="A49" s="2" t="s">
        <v>190</v>
      </c>
    </row>
    <row r="50" spans="1:32" ht="16" customHeight="1" x14ac:dyDescent="0.2">
      <c r="A50" s="16" t="s">
        <v>191</v>
      </c>
      <c r="B50" s="1">
        <v>53</v>
      </c>
      <c r="C50" s="14">
        <v>20.3</v>
      </c>
      <c r="D50" s="1">
        <v>4</v>
      </c>
      <c r="F50" s="1">
        <v>0</v>
      </c>
      <c r="G50" s="1" t="s">
        <v>13</v>
      </c>
      <c r="H50" s="1" t="s">
        <v>14</v>
      </c>
      <c r="J50" s="1">
        <v>57</v>
      </c>
      <c r="K50" s="14">
        <v>41.5</v>
      </c>
      <c r="L50" s="1">
        <v>11.8</v>
      </c>
      <c r="N50" s="1" t="str">
        <f>"0"</f>
        <v>0</v>
      </c>
      <c r="O50" s="1" t="s">
        <v>13</v>
      </c>
      <c r="P50" s="1" t="s">
        <v>14</v>
      </c>
      <c r="R50" s="1">
        <v>53</v>
      </c>
      <c r="S50" s="14">
        <v>4</v>
      </c>
      <c r="T50" s="1">
        <v>0.6</v>
      </c>
      <c r="V50" s="1">
        <v>0</v>
      </c>
      <c r="W50" s="1" t="s">
        <v>13</v>
      </c>
      <c r="X50" s="1" t="s">
        <v>14</v>
      </c>
      <c r="Z50" s="1">
        <v>30</v>
      </c>
      <c r="AA50" s="14">
        <v>3.2</v>
      </c>
      <c r="AB50" s="14">
        <v>1.1000000000000001</v>
      </c>
      <c r="AD50" s="1">
        <v>0</v>
      </c>
      <c r="AE50" s="1" t="s">
        <v>13</v>
      </c>
      <c r="AF50" s="1" t="s">
        <v>14</v>
      </c>
    </row>
    <row r="51" spans="1:32" ht="16" customHeight="1" x14ac:dyDescent="0.2">
      <c r="A51" s="16" t="s">
        <v>192</v>
      </c>
      <c r="B51" s="1">
        <v>33</v>
      </c>
      <c r="C51" s="14">
        <v>21.3</v>
      </c>
      <c r="D51" s="1">
        <v>4.7</v>
      </c>
      <c r="F51" s="1">
        <v>0.98</v>
      </c>
      <c r="G51" s="1" t="s">
        <v>22</v>
      </c>
      <c r="H51" s="1" t="s">
        <v>193</v>
      </c>
      <c r="J51" s="1">
        <v>39</v>
      </c>
      <c r="K51" s="14">
        <v>43.8</v>
      </c>
      <c r="L51" s="1">
        <v>13.1</v>
      </c>
      <c r="N51" s="1" t="str">
        <f>"2.31"</f>
        <v>2.31</v>
      </c>
      <c r="O51" s="1" t="s">
        <v>194</v>
      </c>
      <c r="P51" s="1" t="s">
        <v>195</v>
      </c>
      <c r="R51" s="1">
        <v>38</v>
      </c>
      <c r="S51" s="14">
        <v>3.9</v>
      </c>
      <c r="T51" s="1">
        <v>0.4</v>
      </c>
      <c r="V51" s="1">
        <v>-0.18</v>
      </c>
      <c r="W51" s="1" t="s">
        <v>196</v>
      </c>
      <c r="X51" s="1" t="s">
        <v>197</v>
      </c>
      <c r="Z51" s="1">
        <v>13</v>
      </c>
      <c r="AA51" s="14">
        <v>3.1</v>
      </c>
      <c r="AB51" s="14">
        <v>0.9</v>
      </c>
      <c r="AD51" s="1">
        <v>-7.9000000000000001E-2</v>
      </c>
      <c r="AE51" s="1" t="s">
        <v>198</v>
      </c>
      <c r="AF51" s="1" t="s">
        <v>199</v>
      </c>
    </row>
    <row r="52" spans="1:32" x14ac:dyDescent="0.2">
      <c r="A52" s="2" t="s">
        <v>200</v>
      </c>
    </row>
    <row r="53" spans="1:32" x14ac:dyDescent="0.2">
      <c r="A53" s="16" t="s">
        <v>201</v>
      </c>
      <c r="B53" s="1">
        <v>77</v>
      </c>
      <c r="C53" s="14">
        <v>20.8</v>
      </c>
      <c r="D53" s="1">
        <v>4.2</v>
      </c>
      <c r="F53" s="1">
        <v>0</v>
      </c>
      <c r="G53" s="1" t="s">
        <v>13</v>
      </c>
      <c r="H53" s="1" t="s">
        <v>14</v>
      </c>
      <c r="J53" s="1">
        <v>85</v>
      </c>
      <c r="K53" s="14">
        <v>42.3</v>
      </c>
      <c r="L53" s="1">
        <v>12</v>
      </c>
      <c r="N53" s="1" t="str">
        <f>"0"</f>
        <v>0</v>
      </c>
      <c r="O53" s="1" t="s">
        <v>13</v>
      </c>
      <c r="P53" s="1" t="s">
        <v>14</v>
      </c>
      <c r="R53" s="1">
        <v>82</v>
      </c>
      <c r="S53" s="14">
        <v>4</v>
      </c>
      <c r="T53" s="1">
        <v>0.5</v>
      </c>
      <c r="V53" s="1">
        <v>0</v>
      </c>
      <c r="W53" s="1" t="s">
        <v>13</v>
      </c>
      <c r="X53" s="1" t="s">
        <v>14</v>
      </c>
      <c r="Z53" s="1">
        <v>42</v>
      </c>
      <c r="AA53" s="14">
        <v>3.2</v>
      </c>
      <c r="AB53" s="14">
        <v>1</v>
      </c>
      <c r="AD53" s="1">
        <v>0</v>
      </c>
      <c r="AE53" s="1" t="s">
        <v>13</v>
      </c>
      <c r="AF53" s="1" t="s">
        <v>14</v>
      </c>
    </row>
    <row r="54" spans="1:32" x14ac:dyDescent="0.2">
      <c r="A54" s="16" t="s">
        <v>202</v>
      </c>
      <c r="B54" s="1">
        <v>10</v>
      </c>
      <c r="C54" s="14">
        <v>19.7</v>
      </c>
      <c r="D54" s="1">
        <v>5.2</v>
      </c>
      <c r="F54" s="1">
        <v>-1.08</v>
      </c>
      <c r="G54" s="1" t="s">
        <v>203</v>
      </c>
      <c r="H54" s="1" t="s">
        <v>204</v>
      </c>
      <c r="J54" s="1">
        <v>12</v>
      </c>
      <c r="K54" s="14">
        <v>41.9</v>
      </c>
      <c r="L54" s="1">
        <v>15.1</v>
      </c>
      <c r="N54" s="1" t="str">
        <f>"-0.37"</f>
        <v>-0.37</v>
      </c>
      <c r="O54" s="1" t="s">
        <v>205</v>
      </c>
      <c r="P54" s="1" t="s">
        <v>206</v>
      </c>
      <c r="R54" s="1">
        <v>10</v>
      </c>
      <c r="S54" s="14">
        <v>4</v>
      </c>
      <c r="T54" s="1">
        <v>0.5</v>
      </c>
      <c r="V54" s="1">
        <v>1.4999999999999999E-2</v>
      </c>
      <c r="W54" s="1" t="s">
        <v>108</v>
      </c>
      <c r="X54" s="1" t="s">
        <v>207</v>
      </c>
      <c r="Z54" s="1">
        <v>2</v>
      </c>
      <c r="AA54" s="14">
        <v>2.7</v>
      </c>
      <c r="AB54" s="14">
        <v>0.9</v>
      </c>
      <c r="AD54" s="1">
        <v>-0.54</v>
      </c>
      <c r="AE54" s="1" t="s">
        <v>177</v>
      </c>
      <c r="AF54" s="1" t="s">
        <v>208</v>
      </c>
    </row>
    <row r="55" spans="1:32" x14ac:dyDescent="0.2">
      <c r="A55" s="2" t="s">
        <v>209</v>
      </c>
    </row>
    <row r="56" spans="1:32" x14ac:dyDescent="0.2">
      <c r="A56" s="16" t="s">
        <v>210</v>
      </c>
      <c r="B56" s="1">
        <v>10</v>
      </c>
      <c r="C56" s="14">
        <v>20.399999999999999</v>
      </c>
      <c r="D56" s="1">
        <v>4.4000000000000004</v>
      </c>
      <c r="F56" s="1">
        <v>0</v>
      </c>
      <c r="G56" s="1" t="s">
        <v>13</v>
      </c>
      <c r="H56" s="1" t="s">
        <v>14</v>
      </c>
      <c r="J56" s="1">
        <v>10</v>
      </c>
      <c r="K56" s="14">
        <v>41.5</v>
      </c>
      <c r="L56" s="1">
        <v>12.9</v>
      </c>
      <c r="N56" s="1" t="str">
        <f>"0"</f>
        <v>0</v>
      </c>
      <c r="O56" s="1" t="s">
        <v>13</v>
      </c>
      <c r="P56" s="1" t="s">
        <v>14</v>
      </c>
      <c r="R56" s="1">
        <v>11</v>
      </c>
      <c r="S56" s="14">
        <v>4.0999999999999996</v>
      </c>
      <c r="T56" s="1">
        <v>0.5</v>
      </c>
      <c r="V56" s="1">
        <v>0</v>
      </c>
      <c r="W56" s="1" t="s">
        <v>13</v>
      </c>
      <c r="X56" s="1" t="s">
        <v>14</v>
      </c>
      <c r="Z56" s="1">
        <v>6</v>
      </c>
      <c r="AA56" s="14">
        <v>3.4</v>
      </c>
      <c r="AB56" s="14">
        <v>0.9</v>
      </c>
      <c r="AD56" s="1">
        <v>0</v>
      </c>
      <c r="AE56" s="1" t="s">
        <v>13</v>
      </c>
      <c r="AF56" s="1" t="s">
        <v>14</v>
      </c>
    </row>
    <row r="57" spans="1:32" x14ac:dyDescent="0.2">
      <c r="A57" s="16" t="s">
        <v>211</v>
      </c>
      <c r="B57" s="1">
        <v>77</v>
      </c>
      <c r="C57" s="14">
        <v>20.7</v>
      </c>
      <c r="D57" s="1">
        <v>4.3</v>
      </c>
      <c r="F57" s="1">
        <v>0.28999999999999998</v>
      </c>
      <c r="G57" s="1" t="s">
        <v>212</v>
      </c>
      <c r="H57" s="1" t="s">
        <v>213</v>
      </c>
      <c r="J57" s="1">
        <v>87</v>
      </c>
      <c r="K57" s="14">
        <v>42.3</v>
      </c>
      <c r="L57" s="1">
        <v>12.3</v>
      </c>
      <c r="N57" s="1" t="str">
        <f>"0.82"</f>
        <v>0.82</v>
      </c>
      <c r="O57" s="1" t="s">
        <v>214</v>
      </c>
      <c r="P57" s="1" t="s">
        <v>215</v>
      </c>
      <c r="R57" s="1">
        <v>81</v>
      </c>
      <c r="S57" s="14">
        <v>3.9</v>
      </c>
      <c r="T57" s="1">
        <v>0.5</v>
      </c>
      <c r="V57" s="1">
        <v>-0.17</v>
      </c>
      <c r="W57" s="1" t="s">
        <v>168</v>
      </c>
      <c r="X57" s="1" t="s">
        <v>216</v>
      </c>
      <c r="Z57" s="1">
        <v>38</v>
      </c>
      <c r="AA57" s="14">
        <v>3.2</v>
      </c>
      <c r="AB57" s="14">
        <v>1.1000000000000001</v>
      </c>
      <c r="AD57" s="1">
        <v>-0.23</v>
      </c>
      <c r="AE57" s="1" t="s">
        <v>217</v>
      </c>
      <c r="AF57" s="1" t="s">
        <v>138</v>
      </c>
    </row>
    <row r="58" spans="1:32" x14ac:dyDescent="0.2">
      <c r="A58" s="2" t="s">
        <v>218</v>
      </c>
    </row>
    <row r="59" spans="1:32" x14ac:dyDescent="0.2">
      <c r="A59" s="16" t="s">
        <v>219</v>
      </c>
      <c r="B59" s="1">
        <v>2</v>
      </c>
      <c r="C59" s="14">
        <v>18</v>
      </c>
      <c r="D59" s="1">
        <v>4.2</v>
      </c>
      <c r="F59" s="1">
        <v>0</v>
      </c>
      <c r="G59" s="1" t="s">
        <v>13</v>
      </c>
      <c r="H59" s="1" t="s">
        <v>14</v>
      </c>
      <c r="J59" s="1">
        <v>3</v>
      </c>
      <c r="K59" s="14">
        <v>34</v>
      </c>
      <c r="L59" s="1">
        <v>7</v>
      </c>
      <c r="N59" s="1" t="str">
        <f>"0"</f>
        <v>0</v>
      </c>
      <c r="O59" s="1" t="s">
        <v>13</v>
      </c>
      <c r="P59" s="1" t="s">
        <v>14</v>
      </c>
      <c r="R59" s="1">
        <v>3</v>
      </c>
      <c r="S59" s="14">
        <v>3.9</v>
      </c>
      <c r="T59" s="1">
        <v>0.3</v>
      </c>
      <c r="V59" s="1">
        <v>0</v>
      </c>
      <c r="W59" s="1" t="s">
        <v>13</v>
      </c>
      <c r="X59" s="1" t="s">
        <v>14</v>
      </c>
      <c r="Z59" s="1">
        <v>1</v>
      </c>
      <c r="AA59" s="14">
        <v>2.1</v>
      </c>
      <c r="AD59" s="1">
        <v>0</v>
      </c>
      <c r="AE59" s="1" t="s">
        <v>13</v>
      </c>
      <c r="AF59" s="1" t="s">
        <v>14</v>
      </c>
    </row>
    <row r="60" spans="1:32" x14ac:dyDescent="0.2">
      <c r="A60" s="16" t="s">
        <v>220</v>
      </c>
      <c r="B60" s="1">
        <v>29</v>
      </c>
      <c r="C60" s="14">
        <v>21.2</v>
      </c>
      <c r="D60" s="1">
        <v>4.5999999999999996</v>
      </c>
      <c r="F60" s="1">
        <v>3.17</v>
      </c>
      <c r="G60" s="1" t="s">
        <v>221</v>
      </c>
      <c r="H60" s="1" t="s">
        <v>222</v>
      </c>
      <c r="J60" s="1">
        <v>33</v>
      </c>
      <c r="K60" s="14">
        <v>41.1</v>
      </c>
      <c r="L60" s="1">
        <v>12.1</v>
      </c>
      <c r="N60" s="1" t="str">
        <f>"7.12"</f>
        <v>7.12</v>
      </c>
      <c r="O60" s="1" t="s">
        <v>223</v>
      </c>
      <c r="P60" s="1" t="s">
        <v>224</v>
      </c>
      <c r="R60" s="1">
        <v>32</v>
      </c>
      <c r="S60" s="14">
        <v>4</v>
      </c>
      <c r="T60" s="1">
        <v>0.5</v>
      </c>
      <c r="V60" s="1">
        <v>9.0999999999999998E-2</v>
      </c>
      <c r="W60" s="1" t="s">
        <v>225</v>
      </c>
      <c r="X60" s="1" t="s">
        <v>226</v>
      </c>
      <c r="Z60" s="1">
        <v>12</v>
      </c>
      <c r="AA60" s="14">
        <v>3.3</v>
      </c>
      <c r="AB60" s="14">
        <v>0.9</v>
      </c>
      <c r="AD60" s="1">
        <v>1.24</v>
      </c>
      <c r="AE60" s="1" t="s">
        <v>227</v>
      </c>
      <c r="AF60" s="1" t="s">
        <v>134</v>
      </c>
    </row>
    <row r="61" spans="1:32" x14ac:dyDescent="0.2">
      <c r="A61" s="16" t="s">
        <v>228</v>
      </c>
      <c r="B61" s="1">
        <v>36</v>
      </c>
      <c r="C61" s="14">
        <v>20.7</v>
      </c>
      <c r="D61" s="1">
        <v>4.5</v>
      </c>
      <c r="F61" s="1">
        <v>2.67</v>
      </c>
      <c r="G61" s="1" t="s">
        <v>229</v>
      </c>
      <c r="H61" s="1" t="s">
        <v>230</v>
      </c>
      <c r="J61" s="1">
        <v>38</v>
      </c>
      <c r="K61" s="14">
        <v>42.8</v>
      </c>
      <c r="L61" s="1">
        <v>13.9</v>
      </c>
      <c r="N61" s="1" t="str">
        <f>"8.84"</f>
        <v>8.84</v>
      </c>
      <c r="O61" s="1" t="s">
        <v>231</v>
      </c>
      <c r="P61" s="1" t="s">
        <v>232</v>
      </c>
      <c r="R61" s="1">
        <v>35</v>
      </c>
      <c r="S61" s="14">
        <v>3.9</v>
      </c>
      <c r="T61" s="1">
        <v>0.6</v>
      </c>
      <c r="V61" s="1">
        <v>-1.2E-2</v>
      </c>
      <c r="W61" s="1" t="s">
        <v>233</v>
      </c>
      <c r="X61" s="1" t="s">
        <v>234</v>
      </c>
      <c r="Z61" s="1">
        <v>16</v>
      </c>
      <c r="AA61" s="14">
        <v>3.1</v>
      </c>
      <c r="AB61" s="14">
        <v>0.8</v>
      </c>
      <c r="AD61" s="1">
        <v>1.07</v>
      </c>
      <c r="AE61" s="1" t="s">
        <v>217</v>
      </c>
      <c r="AF61" s="1" t="s">
        <v>235</v>
      </c>
    </row>
    <row r="62" spans="1:32" ht="17" customHeight="1" x14ac:dyDescent="0.2">
      <c r="A62" s="16" t="s">
        <v>236</v>
      </c>
      <c r="B62" s="1">
        <v>19</v>
      </c>
      <c r="C62" s="14">
        <v>20.3</v>
      </c>
      <c r="D62" s="1">
        <v>3.4</v>
      </c>
      <c r="F62" s="1">
        <v>2.3199999999999998</v>
      </c>
      <c r="G62" s="1" t="s">
        <v>237</v>
      </c>
      <c r="H62" s="1" t="s">
        <v>238</v>
      </c>
      <c r="J62" s="1">
        <v>22</v>
      </c>
      <c r="K62" s="14">
        <v>43.9</v>
      </c>
      <c r="L62" s="1">
        <v>10.5</v>
      </c>
      <c r="N62" s="1" t="str">
        <f>"9.91"</f>
        <v>9.91</v>
      </c>
      <c r="O62" s="1" t="s">
        <v>131</v>
      </c>
      <c r="P62" s="1" t="s">
        <v>239</v>
      </c>
      <c r="R62" s="1">
        <v>22</v>
      </c>
      <c r="S62" s="14">
        <v>3.9</v>
      </c>
      <c r="T62" s="1">
        <v>0.6</v>
      </c>
      <c r="V62" s="1">
        <v>-1.4999999999999999E-2</v>
      </c>
      <c r="W62" s="1" t="s">
        <v>240</v>
      </c>
      <c r="X62" s="1" t="s">
        <v>241</v>
      </c>
      <c r="Z62" s="1">
        <v>14</v>
      </c>
      <c r="AA62" s="14">
        <v>3.2</v>
      </c>
      <c r="AB62" s="14">
        <v>1.4</v>
      </c>
      <c r="AD62" s="1">
        <v>1.17</v>
      </c>
      <c r="AE62" s="1" t="s">
        <v>242</v>
      </c>
      <c r="AF62" s="1" t="s">
        <v>243</v>
      </c>
    </row>
    <row r="63" spans="1:32" x14ac:dyDescent="0.2">
      <c r="A63" s="2" t="s">
        <v>244</v>
      </c>
    </row>
    <row r="64" spans="1:32" x14ac:dyDescent="0.2">
      <c r="A64" s="16" t="s">
        <v>92</v>
      </c>
      <c r="B64" s="1">
        <v>74</v>
      </c>
      <c r="C64" s="14">
        <v>20.5</v>
      </c>
      <c r="D64" s="1">
        <v>4.4000000000000004</v>
      </c>
      <c r="F64" s="1">
        <v>0</v>
      </c>
      <c r="G64" s="1" t="s">
        <v>13</v>
      </c>
      <c r="H64" s="1" t="s">
        <v>14</v>
      </c>
      <c r="J64" s="1">
        <v>83</v>
      </c>
      <c r="K64" s="14">
        <v>42</v>
      </c>
      <c r="L64" s="1">
        <v>12.2</v>
      </c>
      <c r="N64" s="1" t="str">
        <f>"0"</f>
        <v>0</v>
      </c>
      <c r="O64" s="1" t="s">
        <v>13</v>
      </c>
      <c r="P64" s="1" t="s">
        <v>14</v>
      </c>
      <c r="R64" s="1">
        <v>79</v>
      </c>
      <c r="S64" s="14">
        <v>3.9</v>
      </c>
      <c r="T64" s="1">
        <v>0.5</v>
      </c>
      <c r="V64" s="1">
        <v>0</v>
      </c>
      <c r="W64" s="1" t="s">
        <v>13</v>
      </c>
      <c r="X64" s="1" t="s">
        <v>14</v>
      </c>
      <c r="Z64" s="1">
        <v>37</v>
      </c>
      <c r="AA64" s="14">
        <v>3.2</v>
      </c>
      <c r="AB64" s="14">
        <v>1</v>
      </c>
      <c r="AD64" s="1">
        <v>0</v>
      </c>
      <c r="AE64" s="1" t="s">
        <v>13</v>
      </c>
      <c r="AF64" s="1" t="s">
        <v>14</v>
      </c>
    </row>
    <row r="65" spans="1:32" ht="17" customHeight="1" x14ac:dyDescent="0.2">
      <c r="A65" s="16" t="s">
        <v>93</v>
      </c>
      <c r="B65" s="1">
        <v>13</v>
      </c>
      <c r="C65" s="14">
        <v>21.6</v>
      </c>
      <c r="D65" s="1">
        <v>3.3</v>
      </c>
      <c r="F65" s="1">
        <v>1.1299999999999999</v>
      </c>
      <c r="G65" s="1" t="s">
        <v>245</v>
      </c>
      <c r="H65" s="1" t="s">
        <v>246</v>
      </c>
      <c r="J65" s="1">
        <v>14</v>
      </c>
      <c r="K65" s="14">
        <v>43.5</v>
      </c>
      <c r="L65" s="1">
        <v>13.3</v>
      </c>
      <c r="N65" s="1" t="str">
        <f>"1.48"</f>
        <v>1.48</v>
      </c>
      <c r="O65" s="1" t="s">
        <v>247</v>
      </c>
      <c r="P65" s="1" t="s">
        <v>248</v>
      </c>
      <c r="R65" s="1">
        <v>13</v>
      </c>
      <c r="S65" s="14">
        <v>4.0999999999999996</v>
      </c>
      <c r="T65" s="1">
        <v>0.8</v>
      </c>
      <c r="V65" s="1">
        <v>0.22</v>
      </c>
      <c r="W65" s="1" t="s">
        <v>249</v>
      </c>
      <c r="X65" s="1" t="s">
        <v>250</v>
      </c>
      <c r="Z65" s="1">
        <v>7</v>
      </c>
      <c r="AA65" s="14">
        <v>3.4</v>
      </c>
      <c r="AB65" s="14">
        <v>1.4</v>
      </c>
      <c r="AD65" s="1">
        <v>0.22</v>
      </c>
      <c r="AE65" s="1" t="s">
        <v>251</v>
      </c>
      <c r="AF65" s="1" t="s">
        <v>57</v>
      </c>
    </row>
    <row r="66" spans="1:32" x14ac:dyDescent="0.2">
      <c r="A66" s="17" t="s">
        <v>252</v>
      </c>
    </row>
    <row r="67" spans="1:32" x14ac:dyDescent="0.2">
      <c r="A67" s="15" t="s">
        <v>253</v>
      </c>
    </row>
    <row r="68" spans="1:32" x14ac:dyDescent="0.2">
      <c r="A68" s="16" t="s">
        <v>254</v>
      </c>
      <c r="B68" s="1">
        <v>36</v>
      </c>
      <c r="C68" s="14">
        <v>20.11111</v>
      </c>
      <c r="D68" s="1">
        <v>3.8379889999999999</v>
      </c>
      <c r="F68" s="1">
        <v>0</v>
      </c>
      <c r="G68" s="1" t="s">
        <v>13</v>
      </c>
      <c r="H68" s="1" t="s">
        <v>14</v>
      </c>
      <c r="J68" s="1">
        <v>39</v>
      </c>
      <c r="K68" s="14">
        <v>43.487180000000002</v>
      </c>
      <c r="L68" s="1">
        <v>12.644679999999999</v>
      </c>
      <c r="N68" s="1" t="str">
        <f>"0"</f>
        <v>0</v>
      </c>
      <c r="O68" s="1" t="s">
        <v>13</v>
      </c>
      <c r="P68" s="1" t="s">
        <v>14</v>
      </c>
      <c r="R68" s="1">
        <v>42</v>
      </c>
      <c r="S68" s="14">
        <v>3.8996949999999999</v>
      </c>
      <c r="T68" s="1">
        <v>0.56766139999999998</v>
      </c>
      <c r="V68" s="1">
        <v>0</v>
      </c>
      <c r="W68" s="1" t="s">
        <v>13</v>
      </c>
      <c r="X68" s="1" t="s">
        <v>14</v>
      </c>
      <c r="Z68" s="1">
        <v>20</v>
      </c>
      <c r="AA68" s="14">
        <v>2.978043</v>
      </c>
      <c r="AB68" s="14">
        <v>1.034154</v>
      </c>
      <c r="AD68" s="1">
        <v>0</v>
      </c>
      <c r="AE68" s="1" t="s">
        <v>13</v>
      </c>
      <c r="AF68" s="1" t="s">
        <v>14</v>
      </c>
    </row>
    <row r="69" spans="1:32" x14ac:dyDescent="0.2">
      <c r="A69" s="16" t="s">
        <v>255</v>
      </c>
      <c r="B69" s="1">
        <v>40</v>
      </c>
      <c r="C69" s="14">
        <v>21.074999999999999</v>
      </c>
      <c r="D69" s="1">
        <v>4.1161810000000001</v>
      </c>
      <c r="F69" s="1">
        <v>0.96</v>
      </c>
      <c r="G69" s="1" t="s">
        <v>227</v>
      </c>
      <c r="H69" s="1" t="s">
        <v>256</v>
      </c>
      <c r="J69" s="1">
        <v>44</v>
      </c>
      <c r="K69" s="14">
        <v>41.977269999999997</v>
      </c>
      <c r="L69" s="1">
        <v>12.08783</v>
      </c>
      <c r="N69" s="1">
        <v>-1.51</v>
      </c>
      <c r="O69" s="1" t="s">
        <v>257</v>
      </c>
      <c r="P69" s="1" t="s">
        <v>258</v>
      </c>
      <c r="R69" s="1">
        <v>36</v>
      </c>
      <c r="S69" s="14">
        <v>3.9838550000000001</v>
      </c>
      <c r="T69" s="1">
        <v>0.54636079999999998</v>
      </c>
      <c r="V69" s="1">
        <v>8.4000000000000005E-2</v>
      </c>
      <c r="W69" s="1" t="s">
        <v>259</v>
      </c>
      <c r="X69" s="1" t="s">
        <v>260</v>
      </c>
      <c r="Z69" s="1">
        <v>16</v>
      </c>
      <c r="AA69" s="14">
        <v>3.4646629999999998</v>
      </c>
      <c r="AB69" s="14">
        <v>1.1504509999999999</v>
      </c>
      <c r="AD69" s="1">
        <v>0.49</v>
      </c>
      <c r="AE69" s="1" t="s">
        <v>135</v>
      </c>
      <c r="AF69" s="1" t="s">
        <v>45</v>
      </c>
    </row>
    <row r="70" spans="1:32" x14ac:dyDescent="0.2">
      <c r="A70" s="16" t="s">
        <v>261</v>
      </c>
      <c r="B70" s="1">
        <v>11</v>
      </c>
      <c r="C70" s="14">
        <v>20.909089999999999</v>
      </c>
      <c r="D70" s="1">
        <v>6.1392920000000002</v>
      </c>
      <c r="F70" s="1">
        <v>0.8</v>
      </c>
      <c r="G70" s="1" t="s">
        <v>262</v>
      </c>
      <c r="H70" s="1" t="s">
        <v>263</v>
      </c>
      <c r="J70" s="1">
        <v>14</v>
      </c>
      <c r="K70" s="14">
        <v>39.571429999999999</v>
      </c>
      <c r="L70" s="1">
        <v>12.68988</v>
      </c>
      <c r="N70" s="1">
        <v>-3.92</v>
      </c>
      <c r="O70" s="1" t="s">
        <v>264</v>
      </c>
      <c r="P70" s="1" t="s">
        <v>265</v>
      </c>
      <c r="R70" s="1">
        <v>14</v>
      </c>
      <c r="S70" s="14">
        <v>4.0956960000000002</v>
      </c>
      <c r="T70" s="1">
        <v>0.41761110000000001</v>
      </c>
      <c r="V70" s="1">
        <v>0.2</v>
      </c>
      <c r="W70" s="1" t="s">
        <v>266</v>
      </c>
      <c r="X70" s="1" t="s">
        <v>267</v>
      </c>
      <c r="Z70" s="1">
        <v>8</v>
      </c>
      <c r="AA70" s="14">
        <v>3.1553450000000001</v>
      </c>
      <c r="AB70" s="14">
        <v>0.7120417</v>
      </c>
      <c r="AD70" s="1">
        <v>0.18</v>
      </c>
      <c r="AE70" s="1" t="s">
        <v>268</v>
      </c>
      <c r="AF70" s="1" t="s">
        <v>269</v>
      </c>
    </row>
    <row r="71" spans="1:32" x14ac:dyDescent="0.2">
      <c r="A71" s="13" t="s">
        <v>270</v>
      </c>
    </row>
    <row r="72" spans="1:32" x14ac:dyDescent="0.2">
      <c r="A72" s="15" t="s">
        <v>271</v>
      </c>
    </row>
    <row r="73" spans="1:32" x14ac:dyDescent="0.2">
      <c r="A73" s="16" t="s">
        <v>272</v>
      </c>
      <c r="B73" s="1">
        <v>54</v>
      </c>
      <c r="C73" s="14">
        <v>20.5</v>
      </c>
      <c r="D73" s="1">
        <v>4.3</v>
      </c>
      <c r="F73" s="1">
        <v>0</v>
      </c>
      <c r="G73" s="1" t="s">
        <v>13</v>
      </c>
      <c r="H73" s="1" t="s">
        <v>14</v>
      </c>
      <c r="J73" s="1">
        <v>61</v>
      </c>
      <c r="K73" s="14">
        <v>42.5</v>
      </c>
      <c r="L73" s="1">
        <v>10.199999999999999</v>
      </c>
      <c r="N73" s="1" t="str">
        <f>"0"</f>
        <v>0</v>
      </c>
      <c r="O73" s="1" t="s">
        <v>13</v>
      </c>
      <c r="P73" s="1" t="s">
        <v>14</v>
      </c>
      <c r="R73" s="1">
        <v>54</v>
      </c>
      <c r="S73" s="14">
        <v>4</v>
      </c>
      <c r="T73" s="1">
        <v>0.6</v>
      </c>
      <c r="V73" s="1">
        <v>0</v>
      </c>
      <c r="W73" s="1" t="s">
        <v>13</v>
      </c>
      <c r="X73" s="1" t="s">
        <v>14</v>
      </c>
      <c r="Z73" s="1">
        <v>28</v>
      </c>
      <c r="AA73" s="14">
        <v>3.2</v>
      </c>
      <c r="AB73" s="14">
        <v>1.1000000000000001</v>
      </c>
      <c r="AD73" s="1">
        <v>0</v>
      </c>
      <c r="AE73" s="1" t="s">
        <v>13</v>
      </c>
      <c r="AF73" s="1" t="s">
        <v>14</v>
      </c>
    </row>
    <row r="74" spans="1:32" x14ac:dyDescent="0.2">
      <c r="A74" s="16" t="s">
        <v>273</v>
      </c>
      <c r="B74" s="1">
        <v>13</v>
      </c>
      <c r="C74" s="14">
        <v>18.8</v>
      </c>
      <c r="D74" s="1">
        <v>4.5</v>
      </c>
      <c r="F74" s="1">
        <v>-1.65</v>
      </c>
      <c r="G74" s="1" t="s">
        <v>274</v>
      </c>
      <c r="H74" s="1" t="s">
        <v>275</v>
      </c>
      <c r="J74" s="1">
        <v>15</v>
      </c>
      <c r="K74" s="14">
        <v>36.299999999999997</v>
      </c>
      <c r="L74" s="1">
        <v>14.3</v>
      </c>
      <c r="N74" s="1" t="str">
        <f>"-6.16"</f>
        <v>-6.16</v>
      </c>
      <c r="O74" s="1" t="s">
        <v>276</v>
      </c>
      <c r="P74" s="1" t="s">
        <v>277</v>
      </c>
      <c r="R74" s="1">
        <v>15</v>
      </c>
      <c r="S74" s="14">
        <v>3.9</v>
      </c>
      <c r="T74" s="1">
        <v>0.4</v>
      </c>
      <c r="V74" s="1">
        <v>-5.6000000000000001E-2</v>
      </c>
      <c r="W74" s="1" t="s">
        <v>278</v>
      </c>
      <c r="X74" s="1" t="s">
        <v>279</v>
      </c>
      <c r="Z74" s="1">
        <v>3</v>
      </c>
      <c r="AA74" s="14">
        <v>2.6</v>
      </c>
      <c r="AB74" s="14">
        <v>0.5</v>
      </c>
      <c r="AD74" s="1">
        <v>-0.66</v>
      </c>
      <c r="AE74" s="1" t="s">
        <v>280</v>
      </c>
      <c r="AF74" s="1" t="s">
        <v>55</v>
      </c>
    </row>
    <row r="75" spans="1:32" x14ac:dyDescent="0.2">
      <c r="A75" s="16" t="s">
        <v>281</v>
      </c>
      <c r="B75" s="1">
        <v>20</v>
      </c>
      <c r="C75" s="14">
        <v>22.2</v>
      </c>
      <c r="D75" s="1">
        <v>3.7</v>
      </c>
      <c r="F75" s="1">
        <v>1.75</v>
      </c>
      <c r="G75" s="1" t="s">
        <v>110</v>
      </c>
      <c r="H75" s="1" t="s">
        <v>64</v>
      </c>
      <c r="J75" s="1">
        <v>21</v>
      </c>
      <c r="K75" s="14">
        <v>45.7</v>
      </c>
      <c r="L75" s="1">
        <v>15.3</v>
      </c>
      <c r="N75" s="1" t="str">
        <f>"3.22"</f>
        <v>3.22</v>
      </c>
      <c r="O75" s="1" t="s">
        <v>282</v>
      </c>
      <c r="P75" s="1" t="s">
        <v>283</v>
      </c>
      <c r="R75" s="1">
        <v>23</v>
      </c>
      <c r="S75" s="14">
        <v>4</v>
      </c>
      <c r="T75" s="1">
        <v>0.5</v>
      </c>
      <c r="V75" s="1">
        <v>-2.1000000000000001E-2</v>
      </c>
      <c r="W75" s="1" t="s">
        <v>284</v>
      </c>
      <c r="X75" s="1" t="s">
        <v>156</v>
      </c>
      <c r="Z75" s="1">
        <v>13</v>
      </c>
      <c r="AA75" s="14">
        <v>3.2</v>
      </c>
      <c r="AB75" s="14">
        <v>1</v>
      </c>
      <c r="AD75" s="1">
        <v>-1.6E-2</v>
      </c>
      <c r="AE75" s="1" t="s">
        <v>66</v>
      </c>
      <c r="AF75" s="1" t="s">
        <v>138</v>
      </c>
    </row>
    <row r="76" spans="1:32" x14ac:dyDescent="0.2">
      <c r="A76" s="15" t="s">
        <v>285</v>
      </c>
    </row>
    <row r="77" spans="1:32" x14ac:dyDescent="0.2">
      <c r="A77" s="16" t="s">
        <v>286</v>
      </c>
      <c r="B77" s="1">
        <v>39</v>
      </c>
      <c r="C77" s="14">
        <v>19.899999999999999</v>
      </c>
      <c r="D77" s="1">
        <v>4.5999999999999996</v>
      </c>
      <c r="F77" s="1">
        <v>0</v>
      </c>
      <c r="G77" s="1" t="s">
        <v>13</v>
      </c>
      <c r="H77" s="1" t="s">
        <v>14</v>
      </c>
      <c r="J77" s="1">
        <v>48</v>
      </c>
      <c r="K77" s="14">
        <v>41.2</v>
      </c>
      <c r="L77" s="1">
        <v>12.7</v>
      </c>
      <c r="N77" s="1" t="str">
        <f>"0"</f>
        <v>0</v>
      </c>
      <c r="O77" s="1" t="s">
        <v>13</v>
      </c>
      <c r="P77" s="1" t="s">
        <v>14</v>
      </c>
      <c r="R77" s="1">
        <v>49</v>
      </c>
      <c r="S77" s="14">
        <v>4</v>
      </c>
      <c r="T77" s="1">
        <v>0.5</v>
      </c>
      <c r="V77" s="1">
        <v>0</v>
      </c>
      <c r="W77" s="1" t="s">
        <v>13</v>
      </c>
      <c r="X77" s="1" t="s">
        <v>14</v>
      </c>
      <c r="Z77" s="1">
        <v>21</v>
      </c>
      <c r="AA77" s="14">
        <v>3</v>
      </c>
      <c r="AB77" s="14">
        <v>0.8</v>
      </c>
      <c r="AD77" s="1">
        <v>0</v>
      </c>
      <c r="AE77" s="1" t="s">
        <v>13</v>
      </c>
      <c r="AF77" s="1" t="s">
        <v>14</v>
      </c>
    </row>
    <row r="78" spans="1:32" x14ac:dyDescent="0.2">
      <c r="A78" s="16" t="s">
        <v>287</v>
      </c>
      <c r="B78" s="1">
        <v>37</v>
      </c>
      <c r="C78" s="14">
        <v>21.6</v>
      </c>
      <c r="D78" s="1">
        <v>4.2</v>
      </c>
      <c r="F78" s="1">
        <v>1.75</v>
      </c>
      <c r="G78" s="1" t="s">
        <v>288</v>
      </c>
      <c r="H78" s="1" t="s">
        <v>246</v>
      </c>
      <c r="J78" s="1">
        <v>37</v>
      </c>
      <c r="K78" s="14">
        <v>43.2</v>
      </c>
      <c r="L78" s="1">
        <v>12.5</v>
      </c>
      <c r="N78" s="1" t="str">
        <f>"1.97"</f>
        <v>1.97</v>
      </c>
      <c r="O78" s="1" t="s">
        <v>289</v>
      </c>
      <c r="P78" s="1" t="s">
        <v>175</v>
      </c>
      <c r="R78" s="1">
        <v>31</v>
      </c>
      <c r="S78" s="14">
        <v>3.9</v>
      </c>
      <c r="T78" s="1">
        <v>0.5</v>
      </c>
      <c r="V78" s="1">
        <v>-0.11</v>
      </c>
      <c r="W78" s="1" t="s">
        <v>290</v>
      </c>
      <c r="X78" s="1" t="s">
        <v>291</v>
      </c>
      <c r="Z78" s="1">
        <v>20</v>
      </c>
      <c r="AA78" s="14">
        <v>3.4</v>
      </c>
      <c r="AB78" s="14">
        <v>1.2</v>
      </c>
      <c r="AD78" s="1">
        <v>0.32</v>
      </c>
      <c r="AE78" s="1" t="s">
        <v>108</v>
      </c>
      <c r="AF78" s="1" t="s">
        <v>208</v>
      </c>
    </row>
    <row r="79" spans="1:32" x14ac:dyDescent="0.2">
      <c r="A79" s="16" t="s">
        <v>292</v>
      </c>
      <c r="B79" s="1">
        <v>11</v>
      </c>
      <c r="C79" s="14">
        <v>20.2</v>
      </c>
      <c r="D79" s="1">
        <v>2.9</v>
      </c>
      <c r="F79" s="1">
        <v>0.31</v>
      </c>
      <c r="G79" s="1" t="s">
        <v>293</v>
      </c>
      <c r="H79" s="1" t="s">
        <v>294</v>
      </c>
      <c r="J79" s="1">
        <v>12</v>
      </c>
      <c r="K79" s="14">
        <v>43.2</v>
      </c>
      <c r="L79" s="1">
        <v>10.7</v>
      </c>
      <c r="N79" s="1" t="str">
        <f>"1.92"</f>
        <v>1.92</v>
      </c>
      <c r="O79" s="1" t="s">
        <v>295</v>
      </c>
      <c r="P79" s="1" t="s">
        <v>296</v>
      </c>
      <c r="R79" s="1">
        <v>12</v>
      </c>
      <c r="S79" s="14">
        <v>4</v>
      </c>
      <c r="T79" s="1">
        <v>0.7</v>
      </c>
      <c r="V79" s="1">
        <v>-5.0999999999999997E-2</v>
      </c>
      <c r="W79" s="1" t="s">
        <v>196</v>
      </c>
      <c r="X79" s="1" t="s">
        <v>297</v>
      </c>
      <c r="Z79" s="1">
        <v>3</v>
      </c>
      <c r="AA79" s="14">
        <v>3.1</v>
      </c>
      <c r="AB79" s="14">
        <v>1.5</v>
      </c>
      <c r="AD79" s="1">
        <v>7.8E-2</v>
      </c>
      <c r="AE79" s="1" t="s">
        <v>298</v>
      </c>
      <c r="AF79" s="1" t="s">
        <v>299</v>
      </c>
    </row>
    <row r="80" spans="1:32" x14ac:dyDescent="0.2">
      <c r="A80" s="13" t="s">
        <v>300</v>
      </c>
    </row>
    <row r="81" spans="1:32" x14ac:dyDescent="0.2">
      <c r="A81" s="2" t="s">
        <v>301</v>
      </c>
    </row>
    <row r="82" spans="1:32" x14ac:dyDescent="0.2">
      <c r="A82" s="16" t="s">
        <v>302</v>
      </c>
      <c r="B82" s="1">
        <v>79</v>
      </c>
      <c r="C82" s="14">
        <v>20.6</v>
      </c>
      <c r="D82" s="1">
        <v>4.2</v>
      </c>
      <c r="F82" s="1">
        <v>0</v>
      </c>
      <c r="G82" s="1" t="s">
        <v>13</v>
      </c>
      <c r="H82" s="1" t="s">
        <v>14</v>
      </c>
      <c r="J82" s="1">
        <v>86</v>
      </c>
      <c r="K82" s="14">
        <v>42.3</v>
      </c>
      <c r="L82" s="1">
        <v>12.4</v>
      </c>
      <c r="N82" s="1" t="str">
        <f>"0"</f>
        <v>0</v>
      </c>
      <c r="O82" s="1" t="s">
        <v>13</v>
      </c>
      <c r="P82" s="1" t="s">
        <v>14</v>
      </c>
      <c r="R82" s="1">
        <v>81</v>
      </c>
      <c r="S82" s="14">
        <v>4</v>
      </c>
      <c r="T82" s="1">
        <v>0.5</v>
      </c>
      <c r="V82" s="1">
        <v>0</v>
      </c>
      <c r="W82" s="1" t="s">
        <v>13</v>
      </c>
      <c r="X82" s="1" t="s">
        <v>14</v>
      </c>
      <c r="Z82" s="1">
        <v>40</v>
      </c>
      <c r="AA82" s="14">
        <v>3.2</v>
      </c>
      <c r="AB82" s="14">
        <v>1</v>
      </c>
      <c r="AD82" s="1">
        <v>0</v>
      </c>
      <c r="AE82" s="1" t="s">
        <v>13</v>
      </c>
      <c r="AF82" s="1" t="s">
        <v>14</v>
      </c>
    </row>
    <row r="83" spans="1:32" x14ac:dyDescent="0.2">
      <c r="A83" s="16" t="s">
        <v>303</v>
      </c>
      <c r="B83" s="1">
        <v>8</v>
      </c>
      <c r="C83" s="14">
        <v>21</v>
      </c>
      <c r="D83" s="1">
        <v>5.5</v>
      </c>
      <c r="F83" s="1">
        <v>0.38</v>
      </c>
      <c r="G83" s="1" t="s">
        <v>304</v>
      </c>
      <c r="H83" s="1" t="s">
        <v>305</v>
      </c>
      <c r="J83" s="1">
        <v>11</v>
      </c>
      <c r="K83" s="14">
        <v>41.4</v>
      </c>
      <c r="L83" s="1">
        <v>12.4</v>
      </c>
      <c r="N83" s="1" t="str">
        <f>"-0.99"</f>
        <v>-0.99</v>
      </c>
      <c r="O83" s="1" t="s">
        <v>306</v>
      </c>
      <c r="P83" s="1" t="s">
        <v>307</v>
      </c>
      <c r="R83" s="1">
        <v>11</v>
      </c>
      <c r="S83" s="14">
        <v>3.9</v>
      </c>
      <c r="T83" s="1">
        <v>0.6</v>
      </c>
      <c r="V83" s="1">
        <v>-0.03</v>
      </c>
      <c r="W83" s="1" t="s">
        <v>308</v>
      </c>
      <c r="X83" s="1" t="s">
        <v>98</v>
      </c>
      <c r="Z83" s="1">
        <v>4</v>
      </c>
      <c r="AA83" s="14">
        <v>3.2</v>
      </c>
      <c r="AB83" s="14">
        <v>1</v>
      </c>
      <c r="AD83" s="1">
        <v>-1.2E-2</v>
      </c>
      <c r="AE83" s="1" t="s">
        <v>309</v>
      </c>
      <c r="AF83" s="1" t="s">
        <v>57</v>
      </c>
    </row>
    <row r="84" spans="1:32" x14ac:dyDescent="0.2">
      <c r="A84" s="2" t="s">
        <v>310</v>
      </c>
    </row>
    <row r="85" spans="1:32" x14ac:dyDescent="0.2">
      <c r="A85" s="16" t="s">
        <v>311</v>
      </c>
      <c r="B85" s="1">
        <v>50</v>
      </c>
      <c r="C85" s="14">
        <v>20.100000000000001</v>
      </c>
      <c r="D85" s="1">
        <v>4.2</v>
      </c>
      <c r="F85" s="1">
        <v>0</v>
      </c>
      <c r="G85" s="1" t="s">
        <v>13</v>
      </c>
      <c r="H85" s="1" t="s">
        <v>14</v>
      </c>
      <c r="J85" s="1">
        <v>58</v>
      </c>
      <c r="K85" s="14">
        <v>42.2</v>
      </c>
      <c r="L85" s="1">
        <v>11.7</v>
      </c>
      <c r="N85" s="1" t="str">
        <f>"0"</f>
        <v>0</v>
      </c>
      <c r="O85" s="1" t="s">
        <v>13</v>
      </c>
      <c r="P85" s="1" t="s">
        <v>14</v>
      </c>
      <c r="R85" s="1">
        <v>56</v>
      </c>
      <c r="S85" s="14">
        <v>4</v>
      </c>
      <c r="T85" s="1">
        <v>0.5</v>
      </c>
      <c r="V85" s="1">
        <v>0</v>
      </c>
      <c r="W85" s="1" t="s">
        <v>13</v>
      </c>
      <c r="X85" s="1" t="s">
        <v>14</v>
      </c>
      <c r="Z85" s="1">
        <v>28</v>
      </c>
      <c r="AA85" s="14">
        <v>3.2</v>
      </c>
      <c r="AB85" s="14">
        <v>1.1000000000000001</v>
      </c>
      <c r="AD85" s="1">
        <v>0</v>
      </c>
      <c r="AE85" s="1" t="s">
        <v>13</v>
      </c>
      <c r="AF85" s="1" t="s">
        <v>14</v>
      </c>
    </row>
    <row r="86" spans="1:32" x14ac:dyDescent="0.2">
      <c r="A86" s="16" t="s">
        <v>312</v>
      </c>
      <c r="B86" s="1">
        <v>37</v>
      </c>
      <c r="C86" s="14">
        <v>21.4</v>
      </c>
      <c r="D86" s="1">
        <v>4.3</v>
      </c>
      <c r="F86" s="1">
        <v>1.21</v>
      </c>
      <c r="G86" s="1" t="s">
        <v>42</v>
      </c>
      <c r="H86" s="1" t="s">
        <v>313</v>
      </c>
      <c r="J86" s="1">
        <v>39</v>
      </c>
      <c r="K86" s="14">
        <v>42.3</v>
      </c>
      <c r="L86" s="1">
        <v>13.4</v>
      </c>
      <c r="N86" s="1" t="str">
        <f>"0.032"</f>
        <v>0.032</v>
      </c>
      <c r="O86" s="1" t="s">
        <v>314</v>
      </c>
      <c r="P86" s="1" t="s">
        <v>315</v>
      </c>
      <c r="R86" s="1">
        <v>36</v>
      </c>
      <c r="S86" s="14">
        <v>3.9</v>
      </c>
      <c r="T86" s="1">
        <v>0.5</v>
      </c>
      <c r="V86" s="1">
        <v>-2.5999999999999999E-2</v>
      </c>
      <c r="W86" s="1" t="s">
        <v>316</v>
      </c>
      <c r="X86" s="1" t="s">
        <v>109</v>
      </c>
      <c r="Z86" s="1">
        <v>16</v>
      </c>
      <c r="AA86" s="14">
        <v>3.2</v>
      </c>
      <c r="AB86" s="14">
        <v>0.8</v>
      </c>
      <c r="AD86" s="1">
        <v>6.3E-2</v>
      </c>
      <c r="AE86" s="1" t="s">
        <v>317</v>
      </c>
      <c r="AF86" s="1" t="s">
        <v>318</v>
      </c>
    </row>
    <row r="87" spans="1:32" ht="33" customHeight="1" x14ac:dyDescent="0.2">
      <c r="A87" s="1" t="s">
        <v>319</v>
      </c>
      <c r="B87" s="18">
        <v>87</v>
      </c>
      <c r="C87" s="19">
        <v>20.7</v>
      </c>
      <c r="D87" s="20">
        <v>4.3</v>
      </c>
      <c r="F87" s="1" t="s">
        <v>320</v>
      </c>
      <c r="G87" s="1" t="s">
        <v>321</v>
      </c>
      <c r="H87" s="1" t="s">
        <v>269</v>
      </c>
      <c r="J87" s="1">
        <v>97</v>
      </c>
      <c r="K87" s="14">
        <v>42.2</v>
      </c>
      <c r="L87" s="1">
        <v>12.3</v>
      </c>
      <c r="N87" s="1" t="s">
        <v>322</v>
      </c>
      <c r="O87" s="1" t="s">
        <v>323</v>
      </c>
      <c r="P87" s="1" t="s">
        <v>324</v>
      </c>
      <c r="R87" s="1">
        <v>92</v>
      </c>
      <c r="S87" s="14">
        <v>4</v>
      </c>
      <c r="T87" s="1">
        <v>0.5</v>
      </c>
      <c r="V87" s="1">
        <v>7.4999999999999997E-3</v>
      </c>
      <c r="W87" s="1" t="s">
        <v>325</v>
      </c>
      <c r="X87" s="1" t="s">
        <v>326</v>
      </c>
      <c r="Z87" s="1">
        <v>44</v>
      </c>
      <c r="AA87" s="14">
        <v>3.2</v>
      </c>
      <c r="AB87" s="14">
        <v>1</v>
      </c>
      <c r="AD87" s="1">
        <v>4.3999999999999997E-2</v>
      </c>
      <c r="AE87" s="1" t="s">
        <v>249</v>
      </c>
      <c r="AF87" s="1" t="s">
        <v>327</v>
      </c>
    </row>
    <row r="88" spans="1:32" x14ac:dyDescent="0.2">
      <c r="A88" s="13" t="s">
        <v>328</v>
      </c>
    </row>
    <row r="89" spans="1:32" ht="32" x14ac:dyDescent="0.2">
      <c r="A89" s="21" t="s">
        <v>329</v>
      </c>
      <c r="B89" s="18">
        <v>87</v>
      </c>
      <c r="C89" s="19">
        <v>20.7</v>
      </c>
      <c r="D89" s="20">
        <v>4.3</v>
      </c>
      <c r="F89" s="1">
        <v>-0.24</v>
      </c>
      <c r="G89" s="1" t="s">
        <v>330</v>
      </c>
      <c r="H89" s="1" t="s">
        <v>216</v>
      </c>
      <c r="J89" s="1">
        <v>97</v>
      </c>
      <c r="K89" s="14">
        <v>42.2</v>
      </c>
      <c r="L89" s="1">
        <v>12.3</v>
      </c>
      <c r="N89" s="1">
        <v>-0.91</v>
      </c>
      <c r="O89" s="1" t="s">
        <v>104</v>
      </c>
      <c r="P89" s="1" t="s">
        <v>216</v>
      </c>
      <c r="R89" s="1">
        <v>92</v>
      </c>
      <c r="S89" s="14">
        <v>4</v>
      </c>
      <c r="T89" s="1">
        <v>0.5</v>
      </c>
      <c r="V89" s="1">
        <v>8.2000000000000007E-3</v>
      </c>
      <c r="W89" s="1" t="s">
        <v>331</v>
      </c>
      <c r="X89" s="1" t="s">
        <v>332</v>
      </c>
      <c r="Z89" s="1">
        <v>44</v>
      </c>
      <c r="AA89" s="14">
        <v>3.2</v>
      </c>
      <c r="AB89" s="14">
        <v>1</v>
      </c>
      <c r="AD89" s="1">
        <v>-7.5999999999999998E-2</v>
      </c>
      <c r="AE89" s="1" t="s">
        <v>127</v>
      </c>
      <c r="AF89" s="1" t="s">
        <v>197</v>
      </c>
    </row>
    <row r="90" spans="1:32" ht="17" x14ac:dyDescent="0.2">
      <c r="A90" s="22" t="s">
        <v>333</v>
      </c>
      <c r="B90" s="18"/>
      <c r="C90" s="19"/>
      <c r="D90" s="20"/>
    </row>
    <row r="91" spans="1:32" ht="32" x14ac:dyDescent="0.2">
      <c r="A91" s="2" t="s">
        <v>334</v>
      </c>
    </row>
    <row r="92" spans="1:32" x14ac:dyDescent="0.2">
      <c r="A92" s="16" t="s">
        <v>92</v>
      </c>
      <c r="B92" s="1">
        <v>51</v>
      </c>
      <c r="C92" s="14">
        <v>20.7</v>
      </c>
      <c r="D92" s="1">
        <v>4.3</v>
      </c>
      <c r="F92" s="1">
        <v>0</v>
      </c>
      <c r="G92" s="1" t="s">
        <v>13</v>
      </c>
      <c r="H92" s="1" t="s">
        <v>14</v>
      </c>
      <c r="J92" s="1">
        <v>57</v>
      </c>
      <c r="K92" s="14">
        <v>41.8</v>
      </c>
      <c r="L92" s="1">
        <v>12.5</v>
      </c>
      <c r="N92" s="1" t="str">
        <f>"0"</f>
        <v>0</v>
      </c>
      <c r="O92" s="1" t="s">
        <v>13</v>
      </c>
      <c r="P92" s="1" t="s">
        <v>14</v>
      </c>
      <c r="R92" s="1">
        <v>53</v>
      </c>
      <c r="S92" s="14">
        <v>3.9</v>
      </c>
      <c r="T92" s="1">
        <v>0.5</v>
      </c>
      <c r="V92" s="1">
        <v>0</v>
      </c>
      <c r="W92" s="1" t="s">
        <v>13</v>
      </c>
      <c r="X92" s="1" t="s">
        <v>14</v>
      </c>
      <c r="Z92" s="1">
        <v>27</v>
      </c>
      <c r="AA92" s="14">
        <v>3.3</v>
      </c>
      <c r="AB92" s="14">
        <v>1.1000000000000001</v>
      </c>
      <c r="AD92" s="1">
        <v>0</v>
      </c>
      <c r="AE92" s="1" t="s">
        <v>13</v>
      </c>
      <c r="AF92" s="1" t="s">
        <v>14</v>
      </c>
    </row>
    <row r="93" spans="1:32" x14ac:dyDescent="0.2">
      <c r="A93" s="16" t="s">
        <v>93</v>
      </c>
      <c r="B93" s="1">
        <v>36</v>
      </c>
      <c r="C93" s="14">
        <v>20.6</v>
      </c>
      <c r="D93" s="1">
        <v>4.3</v>
      </c>
      <c r="F93" s="1">
        <v>-0.12</v>
      </c>
      <c r="G93" s="1" t="s">
        <v>335</v>
      </c>
      <c r="H93" s="1" t="s">
        <v>336</v>
      </c>
      <c r="J93" s="1">
        <v>40</v>
      </c>
      <c r="K93" s="14">
        <v>42.8</v>
      </c>
      <c r="L93" s="1">
        <v>12.2</v>
      </c>
      <c r="N93" s="1" t="str">
        <f>"0.96"</f>
        <v>0.96</v>
      </c>
      <c r="O93" s="1" t="s">
        <v>123</v>
      </c>
      <c r="P93" s="1" t="s">
        <v>337</v>
      </c>
      <c r="R93" s="1">
        <v>39</v>
      </c>
      <c r="S93" s="14">
        <v>4</v>
      </c>
      <c r="T93" s="1">
        <v>0.5</v>
      </c>
      <c r="V93" s="1">
        <v>0.13</v>
      </c>
      <c r="W93" s="1" t="s">
        <v>249</v>
      </c>
      <c r="X93" s="1" t="s">
        <v>338</v>
      </c>
      <c r="Z93" s="1">
        <v>17</v>
      </c>
      <c r="AA93" s="14">
        <v>3</v>
      </c>
      <c r="AB93" s="14">
        <v>0.9</v>
      </c>
      <c r="AD93" s="1">
        <v>-0.23</v>
      </c>
      <c r="AE93" s="1" t="s">
        <v>339</v>
      </c>
      <c r="AF93" s="1" t="s">
        <v>340</v>
      </c>
    </row>
    <row r="94" spans="1:32" x14ac:dyDescent="0.2">
      <c r="A94" s="2" t="s">
        <v>341</v>
      </c>
    </row>
    <row r="95" spans="1:32" x14ac:dyDescent="0.2">
      <c r="A95" s="16" t="s">
        <v>342</v>
      </c>
      <c r="B95" s="1">
        <v>6</v>
      </c>
      <c r="C95" s="14">
        <v>21.2</v>
      </c>
      <c r="D95" s="1">
        <v>2.7</v>
      </c>
      <c r="F95" s="1">
        <v>0</v>
      </c>
      <c r="G95" s="1" t="s">
        <v>13</v>
      </c>
      <c r="H95" s="1" t="s">
        <v>14</v>
      </c>
      <c r="J95" s="1">
        <v>5</v>
      </c>
      <c r="K95" s="14">
        <v>34.200000000000003</v>
      </c>
      <c r="L95" s="1">
        <v>9.1999999999999993</v>
      </c>
      <c r="N95" s="1" t="str">
        <f>"0"</f>
        <v>0</v>
      </c>
      <c r="O95" s="1" t="s">
        <v>13</v>
      </c>
      <c r="P95" s="1" t="s">
        <v>14</v>
      </c>
      <c r="R95" s="1">
        <v>7</v>
      </c>
      <c r="S95" s="14">
        <v>4.2</v>
      </c>
      <c r="T95" s="1">
        <v>0.7</v>
      </c>
      <c r="V95" s="1">
        <v>0</v>
      </c>
      <c r="W95" s="1" t="s">
        <v>13</v>
      </c>
      <c r="X95" s="1" t="s">
        <v>14</v>
      </c>
      <c r="Z95" s="1">
        <v>4</v>
      </c>
      <c r="AA95" s="14">
        <v>3.1</v>
      </c>
      <c r="AB95" s="14">
        <v>0.9</v>
      </c>
      <c r="AD95" s="1">
        <v>0</v>
      </c>
      <c r="AE95" s="1" t="s">
        <v>13</v>
      </c>
      <c r="AF95" s="1" t="s">
        <v>14</v>
      </c>
    </row>
    <row r="96" spans="1:32" x14ac:dyDescent="0.2">
      <c r="A96" s="16" t="s">
        <v>343</v>
      </c>
      <c r="B96" s="1">
        <v>18</v>
      </c>
      <c r="C96" s="14">
        <v>20.100000000000001</v>
      </c>
      <c r="D96" s="1">
        <v>5.2</v>
      </c>
      <c r="F96" s="1">
        <v>-1.1100000000000001</v>
      </c>
      <c r="G96" s="1" t="s">
        <v>344</v>
      </c>
      <c r="H96" s="1" t="s">
        <v>345</v>
      </c>
      <c r="J96" s="1">
        <v>21</v>
      </c>
      <c r="K96" s="14">
        <v>44.8</v>
      </c>
      <c r="L96" s="1">
        <v>12</v>
      </c>
      <c r="N96" s="1" t="str">
        <f>"10.6"</f>
        <v>10.6</v>
      </c>
      <c r="O96" s="1" t="s">
        <v>346</v>
      </c>
      <c r="P96" s="1" t="s">
        <v>347</v>
      </c>
      <c r="R96" s="1">
        <v>20</v>
      </c>
      <c r="S96" s="14">
        <v>4</v>
      </c>
      <c r="T96" s="1">
        <v>0.4</v>
      </c>
      <c r="V96" s="1">
        <v>-0.2</v>
      </c>
      <c r="W96" s="1" t="s">
        <v>348</v>
      </c>
      <c r="X96" s="1" t="s">
        <v>349</v>
      </c>
      <c r="Z96" s="1">
        <v>7</v>
      </c>
      <c r="AA96" s="14">
        <v>3.2</v>
      </c>
      <c r="AB96" s="14">
        <v>1.2</v>
      </c>
      <c r="AD96" s="1">
        <v>4.4999999999999998E-2</v>
      </c>
      <c r="AE96" s="1" t="s">
        <v>350</v>
      </c>
      <c r="AF96" s="1" t="s">
        <v>351</v>
      </c>
    </row>
    <row r="97" spans="1:32" x14ac:dyDescent="0.2">
      <c r="A97" s="16" t="s">
        <v>352</v>
      </c>
      <c r="B97" s="1">
        <v>11</v>
      </c>
      <c r="C97" s="14">
        <v>20.8</v>
      </c>
      <c r="D97" s="1">
        <v>3.5</v>
      </c>
      <c r="F97" s="1">
        <v>-0.35</v>
      </c>
      <c r="G97" s="1" t="s">
        <v>353</v>
      </c>
      <c r="H97" s="1" t="s">
        <v>354</v>
      </c>
      <c r="J97" s="1">
        <v>13</v>
      </c>
      <c r="K97" s="14">
        <v>42.5</v>
      </c>
      <c r="L97" s="1">
        <v>13.3</v>
      </c>
      <c r="N97" s="1" t="str">
        <f>"8.26"</f>
        <v>8.26</v>
      </c>
      <c r="O97" s="1" t="s">
        <v>355</v>
      </c>
      <c r="P97" s="1" t="s">
        <v>356</v>
      </c>
      <c r="R97" s="1">
        <v>11</v>
      </c>
      <c r="S97" s="14">
        <v>3.9</v>
      </c>
      <c r="T97" s="1">
        <v>0.6</v>
      </c>
      <c r="V97" s="1">
        <v>-0.32</v>
      </c>
      <c r="W97" s="1" t="s">
        <v>357</v>
      </c>
      <c r="X97" s="1" t="s">
        <v>109</v>
      </c>
      <c r="Z97" s="1">
        <v>5</v>
      </c>
      <c r="AA97" s="14">
        <v>3</v>
      </c>
      <c r="AB97" s="14">
        <v>0.2</v>
      </c>
      <c r="AD97" s="1">
        <v>-0.16</v>
      </c>
      <c r="AE97" s="1" t="s">
        <v>358</v>
      </c>
      <c r="AF97" s="1" t="s">
        <v>111</v>
      </c>
    </row>
    <row r="98" spans="1:32" x14ac:dyDescent="0.2">
      <c r="A98" s="16" t="s">
        <v>359</v>
      </c>
      <c r="B98" s="1">
        <v>1</v>
      </c>
      <c r="C98" s="14">
        <v>24</v>
      </c>
      <c r="F98" s="1">
        <v>2.83</v>
      </c>
      <c r="G98" s="1" t="s">
        <v>360</v>
      </c>
      <c r="H98" s="1" t="s">
        <v>361</v>
      </c>
      <c r="J98" s="1">
        <v>1</v>
      </c>
      <c r="K98" s="14">
        <v>49</v>
      </c>
      <c r="N98" s="1" t="str">
        <f>"14.8"</f>
        <v>14.8</v>
      </c>
      <c r="O98" s="1" t="s">
        <v>362</v>
      </c>
      <c r="P98" s="1" t="s">
        <v>363</v>
      </c>
      <c r="R98" s="1">
        <v>1</v>
      </c>
      <c r="S98" s="14">
        <v>3.4</v>
      </c>
      <c r="V98" s="1">
        <v>-0.85</v>
      </c>
      <c r="W98" s="1" t="s">
        <v>364</v>
      </c>
      <c r="X98" s="1" t="s">
        <v>297</v>
      </c>
      <c r="Z98" s="1">
        <v>1</v>
      </c>
      <c r="AA98" s="14">
        <v>2.2999999999999998</v>
      </c>
      <c r="AD98" s="1">
        <v>-0.8</v>
      </c>
      <c r="AE98" s="1" t="s">
        <v>365</v>
      </c>
      <c r="AF98" s="1" t="s">
        <v>366</v>
      </c>
    </row>
    <row r="99" spans="1:32" x14ac:dyDescent="0.2">
      <c r="A99" s="2" t="s">
        <v>367</v>
      </c>
    </row>
    <row r="100" spans="1:32" x14ac:dyDescent="0.2">
      <c r="A100" s="16" t="s">
        <v>368</v>
      </c>
      <c r="B100" s="1">
        <v>16</v>
      </c>
      <c r="C100" s="14">
        <v>20.6</v>
      </c>
      <c r="D100" s="1">
        <v>3.6</v>
      </c>
      <c r="F100" s="1">
        <v>0</v>
      </c>
      <c r="G100" s="1" t="s">
        <v>13</v>
      </c>
      <c r="H100" s="1" t="s">
        <v>14</v>
      </c>
      <c r="J100" s="1">
        <v>17</v>
      </c>
      <c r="K100" s="14">
        <v>44.9</v>
      </c>
      <c r="L100" s="1">
        <v>11.2</v>
      </c>
      <c r="N100" s="1" t="str">
        <f>"0"</f>
        <v>0</v>
      </c>
      <c r="O100" s="1" t="s">
        <v>13</v>
      </c>
      <c r="P100" s="1" t="s">
        <v>14</v>
      </c>
      <c r="R100" s="1">
        <v>18</v>
      </c>
      <c r="S100" s="14">
        <v>4</v>
      </c>
      <c r="T100" s="1">
        <v>0.6</v>
      </c>
      <c r="V100" s="1">
        <v>0</v>
      </c>
      <c r="W100" s="1" t="s">
        <v>13</v>
      </c>
      <c r="X100" s="1" t="s">
        <v>14</v>
      </c>
      <c r="Z100" s="1">
        <v>7</v>
      </c>
      <c r="AA100" s="14">
        <v>2.9</v>
      </c>
      <c r="AB100" s="14">
        <v>0.6</v>
      </c>
      <c r="AD100" s="1">
        <v>0</v>
      </c>
      <c r="AE100" s="1" t="s">
        <v>13</v>
      </c>
      <c r="AF100" s="1" t="s">
        <v>14</v>
      </c>
    </row>
    <row r="101" spans="1:32" x14ac:dyDescent="0.2">
      <c r="A101" s="16" t="s">
        <v>369</v>
      </c>
      <c r="B101" s="1">
        <v>20</v>
      </c>
      <c r="C101" s="14">
        <v>20.6</v>
      </c>
      <c r="D101" s="1">
        <v>4.8</v>
      </c>
      <c r="F101" s="1">
        <v>3.7999999999999999E-2</v>
      </c>
      <c r="G101" s="1" t="s">
        <v>370</v>
      </c>
      <c r="H101" s="1" t="s">
        <v>371</v>
      </c>
      <c r="J101" s="1">
        <v>23</v>
      </c>
      <c r="K101" s="14">
        <v>41.2</v>
      </c>
      <c r="L101" s="1">
        <v>12.9</v>
      </c>
      <c r="N101" s="1" t="str">
        <f>"-3.72"</f>
        <v>-3.72</v>
      </c>
      <c r="O101" s="1" t="s">
        <v>264</v>
      </c>
      <c r="P101" s="1" t="s">
        <v>354</v>
      </c>
      <c r="R101" s="1">
        <v>21</v>
      </c>
      <c r="S101" s="14">
        <v>4.0999999999999996</v>
      </c>
      <c r="T101" s="1">
        <v>0.5</v>
      </c>
      <c r="V101" s="1">
        <v>6.8000000000000005E-2</v>
      </c>
      <c r="W101" s="1" t="s">
        <v>372</v>
      </c>
      <c r="X101" s="1" t="s">
        <v>340</v>
      </c>
      <c r="Z101" s="1">
        <v>10</v>
      </c>
      <c r="AA101" s="14">
        <v>3.2</v>
      </c>
      <c r="AB101" s="14">
        <v>1.1000000000000001</v>
      </c>
      <c r="AD101" s="1">
        <v>0.32</v>
      </c>
      <c r="AE101" s="1" t="s">
        <v>34</v>
      </c>
      <c r="AF101" s="1" t="s">
        <v>373</v>
      </c>
    </row>
    <row r="102" spans="1:32" x14ac:dyDescent="0.2">
      <c r="A102" s="13" t="s">
        <v>374</v>
      </c>
    </row>
    <row r="103" spans="1:32" ht="32" x14ac:dyDescent="0.2">
      <c r="A103" s="2" t="s">
        <v>375</v>
      </c>
    </row>
    <row r="104" spans="1:32" x14ac:dyDescent="0.2">
      <c r="A104" s="16" t="s">
        <v>92</v>
      </c>
      <c r="B104" s="1">
        <v>56</v>
      </c>
      <c r="C104" s="14">
        <v>20.2</v>
      </c>
      <c r="D104" s="1">
        <v>4.2</v>
      </c>
      <c r="F104" s="1">
        <v>0</v>
      </c>
      <c r="G104" s="1" t="s">
        <v>13</v>
      </c>
      <c r="H104" s="1" t="s">
        <v>14</v>
      </c>
      <c r="J104" s="1">
        <v>62</v>
      </c>
      <c r="K104" s="14">
        <v>41.7</v>
      </c>
      <c r="L104" s="1">
        <v>11.9</v>
      </c>
      <c r="N104" s="1" t="str">
        <f>"0"</f>
        <v>0</v>
      </c>
      <c r="O104" s="1" t="s">
        <v>13</v>
      </c>
      <c r="P104" s="1" t="s">
        <v>14</v>
      </c>
      <c r="R104" s="1">
        <v>59</v>
      </c>
      <c r="S104" s="14">
        <v>4</v>
      </c>
      <c r="T104" s="1">
        <v>0.5</v>
      </c>
      <c r="V104" s="1">
        <v>0</v>
      </c>
      <c r="W104" s="1" t="s">
        <v>13</v>
      </c>
      <c r="X104" s="1" t="s">
        <v>14</v>
      </c>
      <c r="Z104" s="1">
        <v>25</v>
      </c>
      <c r="AA104" s="14">
        <v>3.2</v>
      </c>
      <c r="AB104" s="14">
        <v>1.1000000000000001</v>
      </c>
      <c r="AD104" s="1">
        <v>0</v>
      </c>
      <c r="AE104" s="1" t="s">
        <v>13</v>
      </c>
      <c r="AF104" s="1" t="s">
        <v>14</v>
      </c>
    </row>
    <row r="105" spans="1:32" x14ac:dyDescent="0.2">
      <c r="A105" s="16" t="s">
        <v>93</v>
      </c>
      <c r="B105" s="1">
        <v>29</v>
      </c>
      <c r="C105" s="14">
        <v>21.1</v>
      </c>
      <c r="D105" s="1">
        <v>3.9</v>
      </c>
      <c r="F105" s="1">
        <v>0.85</v>
      </c>
      <c r="G105" s="1" t="s">
        <v>137</v>
      </c>
      <c r="H105" s="1" t="s">
        <v>376</v>
      </c>
      <c r="J105" s="1">
        <v>33</v>
      </c>
      <c r="K105" s="14">
        <v>42</v>
      </c>
      <c r="L105" s="1">
        <v>12.5</v>
      </c>
      <c r="N105" s="1" t="str">
        <f>"0.32"</f>
        <v>0.32</v>
      </c>
      <c r="O105" s="1" t="s">
        <v>377</v>
      </c>
      <c r="P105" s="1" t="s">
        <v>378</v>
      </c>
      <c r="R105" s="1">
        <v>31</v>
      </c>
      <c r="S105" s="14">
        <v>3.9</v>
      </c>
      <c r="T105" s="1">
        <v>0.6</v>
      </c>
      <c r="V105" s="1">
        <v>-0.09</v>
      </c>
      <c r="W105" s="1" t="s">
        <v>187</v>
      </c>
      <c r="X105" s="1" t="s">
        <v>379</v>
      </c>
      <c r="Z105" s="1">
        <v>17</v>
      </c>
      <c r="AA105" s="14">
        <v>3.2</v>
      </c>
      <c r="AB105" s="14">
        <v>1</v>
      </c>
      <c r="AD105" s="1">
        <v>-4.3999999999999997E-2</v>
      </c>
      <c r="AE105" s="1" t="s">
        <v>380</v>
      </c>
      <c r="AF105" s="1" t="s">
        <v>55</v>
      </c>
    </row>
    <row r="106" spans="1:32" ht="32" x14ac:dyDescent="0.2">
      <c r="A106" s="2" t="s">
        <v>381</v>
      </c>
    </row>
    <row r="107" spans="1:32" x14ac:dyDescent="0.2">
      <c r="A107" s="16" t="s">
        <v>92</v>
      </c>
      <c r="B107" s="1">
        <v>54</v>
      </c>
      <c r="C107" s="14">
        <v>20.7</v>
      </c>
      <c r="D107" s="1">
        <v>4</v>
      </c>
      <c r="F107" s="1">
        <v>0</v>
      </c>
      <c r="G107" s="1" t="s">
        <v>13</v>
      </c>
      <c r="H107" s="1" t="s">
        <v>14</v>
      </c>
      <c r="J107" s="1">
        <v>60</v>
      </c>
      <c r="K107" s="14">
        <v>41.7</v>
      </c>
      <c r="L107" s="1">
        <v>12.3</v>
      </c>
      <c r="N107" s="1" t="str">
        <f>"0"</f>
        <v>0</v>
      </c>
      <c r="O107" s="1" t="s">
        <v>13</v>
      </c>
      <c r="P107" s="1" t="s">
        <v>14</v>
      </c>
      <c r="R107" s="1">
        <v>57</v>
      </c>
      <c r="S107" s="14">
        <v>4</v>
      </c>
      <c r="T107" s="1">
        <v>0.5</v>
      </c>
      <c r="V107" s="1">
        <v>0</v>
      </c>
      <c r="W107" s="1" t="s">
        <v>13</v>
      </c>
      <c r="X107" s="1" t="s">
        <v>14</v>
      </c>
      <c r="Z107" s="1">
        <v>29</v>
      </c>
      <c r="AA107" s="14">
        <v>3.3</v>
      </c>
      <c r="AB107" s="14">
        <v>1.2</v>
      </c>
      <c r="AD107" s="1">
        <v>0</v>
      </c>
      <c r="AE107" s="1" t="s">
        <v>13</v>
      </c>
      <c r="AF107" s="1" t="s">
        <v>14</v>
      </c>
    </row>
    <row r="108" spans="1:32" x14ac:dyDescent="0.2">
      <c r="A108" s="16" t="s">
        <v>93</v>
      </c>
      <c r="B108" s="1">
        <v>33</v>
      </c>
      <c r="C108" s="14">
        <v>20.6</v>
      </c>
      <c r="D108" s="1">
        <v>4.7</v>
      </c>
      <c r="F108" s="1">
        <v>-0.13</v>
      </c>
      <c r="G108" s="1" t="s">
        <v>382</v>
      </c>
      <c r="H108" s="1" t="s">
        <v>383</v>
      </c>
      <c r="J108" s="1">
        <v>37</v>
      </c>
      <c r="K108" s="14">
        <v>43.1</v>
      </c>
      <c r="L108" s="1">
        <v>12.5</v>
      </c>
      <c r="N108" s="1" t="str">
        <f>"1.45"</f>
        <v>1.45</v>
      </c>
      <c r="O108" s="1" t="s">
        <v>384</v>
      </c>
      <c r="P108" s="1" t="s">
        <v>385</v>
      </c>
      <c r="R108" s="1">
        <v>35</v>
      </c>
      <c r="S108" s="14">
        <v>4</v>
      </c>
      <c r="T108" s="1">
        <v>0.5</v>
      </c>
      <c r="V108" s="1">
        <v>1.7000000000000001E-2</v>
      </c>
      <c r="W108" s="1" t="s">
        <v>135</v>
      </c>
      <c r="X108" s="1" t="s">
        <v>156</v>
      </c>
      <c r="Z108" s="1">
        <v>15</v>
      </c>
      <c r="AA108" s="14">
        <v>3</v>
      </c>
      <c r="AB108" s="14">
        <v>0.6</v>
      </c>
      <c r="AD108" s="1">
        <v>-0.3</v>
      </c>
      <c r="AE108" s="1" t="s">
        <v>386</v>
      </c>
      <c r="AF108" s="1" t="s">
        <v>387</v>
      </c>
    </row>
    <row r="109" spans="1:32" ht="32" x14ac:dyDescent="0.2">
      <c r="A109" s="2" t="s">
        <v>388</v>
      </c>
    </row>
    <row r="110" spans="1:32" x14ac:dyDescent="0.2">
      <c r="A110" s="16" t="s">
        <v>92</v>
      </c>
      <c r="B110" s="1">
        <v>39</v>
      </c>
      <c r="C110" s="14">
        <v>20.7</v>
      </c>
      <c r="D110" s="1">
        <v>4.2</v>
      </c>
      <c r="F110" s="1">
        <v>0</v>
      </c>
      <c r="G110" s="1" t="s">
        <v>13</v>
      </c>
      <c r="H110" s="1" t="s">
        <v>14</v>
      </c>
      <c r="J110" s="1">
        <v>44</v>
      </c>
      <c r="K110" s="14">
        <v>40.200000000000003</v>
      </c>
      <c r="L110" s="1">
        <v>11.8</v>
      </c>
      <c r="N110" s="1" t="str">
        <f>"0"</f>
        <v>0</v>
      </c>
      <c r="O110" s="1" t="s">
        <v>13</v>
      </c>
      <c r="P110" s="1" t="s">
        <v>14</v>
      </c>
      <c r="R110" s="1">
        <v>41</v>
      </c>
      <c r="S110" s="14">
        <v>3.9</v>
      </c>
      <c r="T110" s="1">
        <v>0.6</v>
      </c>
      <c r="V110" s="1">
        <v>0</v>
      </c>
      <c r="W110" s="1" t="s">
        <v>13</v>
      </c>
      <c r="X110" s="1" t="s">
        <v>14</v>
      </c>
      <c r="Z110" s="1">
        <v>17</v>
      </c>
      <c r="AA110" s="14">
        <v>3.6</v>
      </c>
      <c r="AB110" s="14">
        <v>1.2</v>
      </c>
      <c r="AD110" s="1">
        <v>0</v>
      </c>
      <c r="AE110" s="1" t="s">
        <v>13</v>
      </c>
      <c r="AF110" s="1" t="s">
        <v>14</v>
      </c>
    </row>
    <row r="111" spans="1:32" x14ac:dyDescent="0.2">
      <c r="A111" s="16" t="s">
        <v>93</v>
      </c>
      <c r="B111" s="1">
        <v>48</v>
      </c>
      <c r="C111" s="14">
        <v>20.6</v>
      </c>
      <c r="D111" s="1">
        <v>4.4000000000000004</v>
      </c>
      <c r="F111" s="1">
        <v>-2.1000000000000001E-2</v>
      </c>
      <c r="G111" s="1" t="s">
        <v>389</v>
      </c>
      <c r="H111" s="1" t="s">
        <v>390</v>
      </c>
      <c r="J111" s="1">
        <v>53</v>
      </c>
      <c r="K111" s="14">
        <v>44</v>
      </c>
      <c r="L111" s="1">
        <v>12.6</v>
      </c>
      <c r="N111" s="1" t="str">
        <f>"3.80"</f>
        <v>3.80</v>
      </c>
      <c r="O111" s="1" t="s">
        <v>391</v>
      </c>
      <c r="P111" s="1" t="s">
        <v>392</v>
      </c>
      <c r="R111" s="1">
        <v>51</v>
      </c>
      <c r="S111" s="14">
        <v>4</v>
      </c>
      <c r="T111" s="1">
        <v>0.5</v>
      </c>
      <c r="V111" s="1">
        <v>9.5000000000000001E-2</v>
      </c>
      <c r="W111" s="1" t="s">
        <v>266</v>
      </c>
      <c r="X111" s="1" t="s">
        <v>98</v>
      </c>
      <c r="Z111" s="1">
        <v>27</v>
      </c>
      <c r="AA111" s="14">
        <v>3</v>
      </c>
      <c r="AB111" s="14">
        <v>0.8</v>
      </c>
      <c r="AD111" s="1">
        <v>-0.6</v>
      </c>
      <c r="AE111" s="1" t="s">
        <v>27</v>
      </c>
      <c r="AF111" s="1" t="s">
        <v>393</v>
      </c>
    </row>
    <row r="112" spans="1:32" ht="17" x14ac:dyDescent="0.2">
      <c r="A112" s="23" t="s">
        <v>394</v>
      </c>
      <c r="B112" s="18"/>
      <c r="C112" s="19"/>
      <c r="D112" s="20"/>
    </row>
    <row r="113" spans="1:32" ht="17" x14ac:dyDescent="0.2">
      <c r="A113" s="24" t="s">
        <v>395</v>
      </c>
      <c r="B113" s="18"/>
      <c r="C113" s="19"/>
      <c r="D113" s="20"/>
    </row>
    <row r="114" spans="1:32" ht="17" x14ac:dyDescent="0.2">
      <c r="A114" s="24" t="s">
        <v>396</v>
      </c>
      <c r="B114" s="18">
        <v>87</v>
      </c>
      <c r="C114" s="19">
        <v>20.7</v>
      </c>
      <c r="D114" s="20">
        <v>4.3</v>
      </c>
      <c r="F114" s="1">
        <v>1.07</v>
      </c>
      <c r="G114" s="1" t="s">
        <v>397</v>
      </c>
      <c r="H114" s="1" t="s">
        <v>398</v>
      </c>
      <c r="J114" s="1">
        <v>97</v>
      </c>
      <c r="K114" s="14">
        <v>42.2</v>
      </c>
      <c r="L114" s="1">
        <v>12.3</v>
      </c>
      <c r="N114" s="1" t="s">
        <v>399</v>
      </c>
      <c r="O114" s="1" t="s">
        <v>400</v>
      </c>
      <c r="P114" s="1" t="s">
        <v>401</v>
      </c>
      <c r="R114" s="1">
        <v>92</v>
      </c>
      <c r="S114" s="14">
        <v>4</v>
      </c>
      <c r="T114" s="1">
        <v>0.5</v>
      </c>
      <c r="V114" s="1">
        <v>-6.7000000000000004E-2</v>
      </c>
      <c r="W114" s="1" t="s">
        <v>402</v>
      </c>
      <c r="X114" s="1" t="s">
        <v>403</v>
      </c>
      <c r="Z114" s="1">
        <v>44</v>
      </c>
      <c r="AA114" s="14">
        <v>3.2</v>
      </c>
      <c r="AB114" s="14">
        <v>1</v>
      </c>
      <c r="AD114" s="1">
        <v>-0.36</v>
      </c>
      <c r="AE114" s="1" t="s">
        <v>404</v>
      </c>
      <c r="AF114" s="1" t="s">
        <v>405</v>
      </c>
    </row>
    <row r="115" spans="1:32" x14ac:dyDescent="0.2">
      <c r="A115" s="25" t="s">
        <v>406</v>
      </c>
      <c r="B115" s="18"/>
      <c r="C115" s="19"/>
      <c r="D115" s="20"/>
    </row>
    <row r="116" spans="1:32" x14ac:dyDescent="0.2">
      <c r="A116" s="15" t="s">
        <v>407</v>
      </c>
    </row>
    <row r="117" spans="1:32" x14ac:dyDescent="0.2">
      <c r="A117" s="16" t="s">
        <v>92</v>
      </c>
      <c r="B117" s="1">
        <v>73</v>
      </c>
      <c r="C117" s="14">
        <v>21</v>
      </c>
      <c r="D117" s="1">
        <v>4.3</v>
      </c>
      <c r="F117" s="1">
        <v>0</v>
      </c>
      <c r="G117" s="1" t="s">
        <v>13</v>
      </c>
      <c r="H117" s="1" t="s">
        <v>14</v>
      </c>
      <c r="J117" s="1">
        <v>82</v>
      </c>
      <c r="K117" s="14">
        <v>42.3</v>
      </c>
      <c r="L117" s="1">
        <v>12.5</v>
      </c>
      <c r="N117" s="1" t="str">
        <f>"0"</f>
        <v>0</v>
      </c>
      <c r="O117" s="1" t="s">
        <v>13</v>
      </c>
      <c r="P117" s="1" t="s">
        <v>14</v>
      </c>
      <c r="R117" s="1">
        <v>78</v>
      </c>
      <c r="S117" s="14">
        <v>4</v>
      </c>
      <c r="T117" s="1">
        <v>0.5</v>
      </c>
      <c r="V117" s="1">
        <v>0</v>
      </c>
      <c r="W117" s="1" t="s">
        <v>13</v>
      </c>
      <c r="X117" s="1" t="s">
        <v>14</v>
      </c>
      <c r="Z117" s="1">
        <v>42</v>
      </c>
      <c r="AA117" s="14">
        <v>3.2</v>
      </c>
      <c r="AB117" s="14">
        <v>1</v>
      </c>
      <c r="AD117" s="1">
        <v>0</v>
      </c>
      <c r="AE117" s="1" t="s">
        <v>13</v>
      </c>
      <c r="AF117" s="1" t="s">
        <v>14</v>
      </c>
    </row>
    <row r="118" spans="1:32" x14ac:dyDescent="0.2">
      <c r="A118" s="16" t="s">
        <v>93</v>
      </c>
      <c r="B118" s="1">
        <v>13</v>
      </c>
      <c r="C118" s="14">
        <v>18.8</v>
      </c>
      <c r="D118" s="1">
        <v>4.0999999999999996</v>
      </c>
      <c r="F118" s="1">
        <v>-2.14</v>
      </c>
      <c r="G118" s="1" t="s">
        <v>408</v>
      </c>
      <c r="H118" s="1" t="s">
        <v>89</v>
      </c>
      <c r="J118" s="1">
        <v>14</v>
      </c>
      <c r="K118" s="14">
        <v>41.6</v>
      </c>
      <c r="L118" s="1">
        <v>12.4</v>
      </c>
      <c r="N118" s="1" t="str">
        <f>"-0.72"</f>
        <v>-0.72</v>
      </c>
      <c r="O118" s="1" t="s">
        <v>409</v>
      </c>
      <c r="P118" s="1" t="s">
        <v>410</v>
      </c>
      <c r="R118" s="1">
        <v>13</v>
      </c>
      <c r="S118" s="14">
        <v>4</v>
      </c>
      <c r="T118" s="1">
        <v>0.5</v>
      </c>
      <c r="V118" s="1">
        <v>7.2999999999999995E-2</v>
      </c>
      <c r="W118" s="1" t="s">
        <v>411</v>
      </c>
      <c r="X118" s="1" t="s">
        <v>136</v>
      </c>
      <c r="Z118" s="1">
        <v>1</v>
      </c>
      <c r="AA118" s="14">
        <v>1.9</v>
      </c>
      <c r="AD118" s="1">
        <v>-1.35</v>
      </c>
      <c r="AE118" s="1" t="s">
        <v>412</v>
      </c>
      <c r="AF118" s="1" t="s">
        <v>413</v>
      </c>
    </row>
    <row r="119" spans="1:32" ht="32" x14ac:dyDescent="0.2">
      <c r="A119" s="2" t="s">
        <v>414</v>
      </c>
    </row>
    <row r="120" spans="1:32" x14ac:dyDescent="0.2">
      <c r="A120" s="16" t="s">
        <v>92</v>
      </c>
      <c r="B120" s="1">
        <v>77</v>
      </c>
      <c r="C120" s="14">
        <v>20.8</v>
      </c>
      <c r="D120" s="1">
        <v>4.3</v>
      </c>
      <c r="F120" s="1">
        <v>0</v>
      </c>
      <c r="G120" s="1" t="s">
        <v>13</v>
      </c>
      <c r="H120" s="1" t="s">
        <v>14</v>
      </c>
      <c r="J120" s="1">
        <v>85</v>
      </c>
      <c r="K120" s="14">
        <v>42.2</v>
      </c>
      <c r="L120" s="1">
        <v>11.9</v>
      </c>
      <c r="N120" s="1" t="str">
        <f>"0"</f>
        <v>0</v>
      </c>
      <c r="O120" s="1" t="s">
        <v>13</v>
      </c>
      <c r="P120" s="1" t="s">
        <v>14</v>
      </c>
      <c r="R120" s="1">
        <v>80</v>
      </c>
      <c r="S120" s="14">
        <v>4</v>
      </c>
      <c r="T120" s="1">
        <v>0.5</v>
      </c>
      <c r="V120" s="1">
        <v>0</v>
      </c>
      <c r="W120" s="1" t="s">
        <v>13</v>
      </c>
      <c r="X120" s="1" t="s">
        <v>14</v>
      </c>
      <c r="Z120" s="1">
        <v>41</v>
      </c>
      <c r="AA120" s="14">
        <v>3.2</v>
      </c>
      <c r="AB120" s="14">
        <v>1.1000000000000001</v>
      </c>
      <c r="AD120" s="1">
        <v>0</v>
      </c>
      <c r="AE120" s="1" t="s">
        <v>13</v>
      </c>
      <c r="AF120" s="1" t="s">
        <v>14</v>
      </c>
    </row>
    <row r="121" spans="1:32" x14ac:dyDescent="0.2">
      <c r="A121" s="16" t="s">
        <v>93</v>
      </c>
      <c r="B121" s="1">
        <v>10</v>
      </c>
      <c r="C121" s="14">
        <v>19.8</v>
      </c>
      <c r="D121" s="1">
        <v>4.0999999999999996</v>
      </c>
      <c r="F121" s="1">
        <v>-0.97</v>
      </c>
      <c r="G121" s="1" t="s">
        <v>415</v>
      </c>
      <c r="H121" s="1" t="s">
        <v>416</v>
      </c>
      <c r="J121" s="1">
        <v>12</v>
      </c>
      <c r="K121" s="14">
        <v>42.2</v>
      </c>
      <c r="L121" s="1">
        <v>15.5</v>
      </c>
      <c r="N121" s="1" t="str">
        <f>"-0.080"</f>
        <v>-0.080</v>
      </c>
      <c r="O121" s="1" t="s">
        <v>417</v>
      </c>
      <c r="P121" s="1" t="s">
        <v>418</v>
      </c>
      <c r="R121" s="1">
        <v>12</v>
      </c>
      <c r="S121" s="14">
        <v>3.8</v>
      </c>
      <c r="T121" s="1">
        <v>0.7</v>
      </c>
      <c r="V121" s="1">
        <v>-0.15</v>
      </c>
      <c r="W121" s="1" t="s">
        <v>419</v>
      </c>
      <c r="X121" s="1" t="s">
        <v>420</v>
      </c>
      <c r="Z121" s="1">
        <v>3</v>
      </c>
      <c r="AA121" s="14">
        <v>3.1</v>
      </c>
      <c r="AB121" s="14">
        <v>0.3</v>
      </c>
      <c r="AD121" s="1">
        <v>-0.11</v>
      </c>
      <c r="AE121" s="1" t="s">
        <v>421</v>
      </c>
      <c r="AF121" s="1" t="s">
        <v>422</v>
      </c>
    </row>
    <row r="122" spans="1:32" ht="32" x14ac:dyDescent="0.2">
      <c r="A122" s="2" t="s">
        <v>423</v>
      </c>
    </row>
    <row r="123" spans="1:32" x14ac:dyDescent="0.2">
      <c r="A123" s="16" t="s">
        <v>92</v>
      </c>
      <c r="B123" s="1">
        <v>71</v>
      </c>
      <c r="C123" s="14">
        <v>20.8</v>
      </c>
      <c r="D123" s="1">
        <v>4</v>
      </c>
      <c r="F123" s="1">
        <v>0</v>
      </c>
      <c r="G123" s="1" t="s">
        <v>13</v>
      </c>
      <c r="H123" s="1" t="s">
        <v>14</v>
      </c>
      <c r="J123" s="1">
        <v>82</v>
      </c>
      <c r="K123" s="14">
        <v>41.9</v>
      </c>
      <c r="L123" s="1">
        <v>12.2</v>
      </c>
      <c r="N123" s="1" t="str">
        <f>"0"</f>
        <v>0</v>
      </c>
      <c r="O123" s="1" t="s">
        <v>13</v>
      </c>
      <c r="P123" s="1" t="s">
        <v>14</v>
      </c>
      <c r="R123" s="1">
        <v>76</v>
      </c>
      <c r="S123" s="14">
        <v>3.9</v>
      </c>
      <c r="T123" s="1">
        <v>0.6</v>
      </c>
      <c r="V123" s="1">
        <v>0</v>
      </c>
      <c r="W123" s="1" t="s">
        <v>13</v>
      </c>
      <c r="X123" s="1" t="s">
        <v>14</v>
      </c>
      <c r="Z123" s="1">
        <v>39</v>
      </c>
      <c r="AA123" s="14">
        <v>3.2</v>
      </c>
      <c r="AB123" s="14">
        <v>1</v>
      </c>
      <c r="AD123" s="1">
        <v>0</v>
      </c>
      <c r="AE123" s="1" t="s">
        <v>13</v>
      </c>
      <c r="AF123" s="1" t="s">
        <v>14</v>
      </c>
    </row>
    <row r="124" spans="1:32" x14ac:dyDescent="0.2">
      <c r="A124" s="26" t="s">
        <v>93</v>
      </c>
      <c r="B124" s="1">
        <v>16</v>
      </c>
      <c r="C124" s="14">
        <v>19.899999999999999</v>
      </c>
      <c r="D124" s="1">
        <v>5.6</v>
      </c>
      <c r="F124" s="1">
        <v>-0.88</v>
      </c>
      <c r="G124" s="1" t="s">
        <v>424</v>
      </c>
      <c r="H124" s="1" t="s">
        <v>425</v>
      </c>
      <c r="J124" s="1">
        <v>15</v>
      </c>
      <c r="K124" s="14">
        <v>44.1</v>
      </c>
      <c r="L124" s="1">
        <v>13.4</v>
      </c>
      <c r="N124" s="1" t="str">
        <f>"2.24"</f>
        <v>2.24</v>
      </c>
      <c r="O124" s="1" t="s">
        <v>426</v>
      </c>
      <c r="P124" s="1" t="s">
        <v>427</v>
      </c>
      <c r="R124" s="1">
        <v>16</v>
      </c>
      <c r="S124" s="14">
        <v>4.0999999999999996</v>
      </c>
      <c r="T124" s="1">
        <v>0.3</v>
      </c>
      <c r="V124" s="1">
        <v>0.17</v>
      </c>
      <c r="W124" s="1" t="s">
        <v>428</v>
      </c>
      <c r="X124" s="1" t="s">
        <v>405</v>
      </c>
      <c r="Z124" s="1">
        <v>5</v>
      </c>
      <c r="AA124" s="14">
        <v>3.2</v>
      </c>
      <c r="AB124" s="14">
        <v>1.1000000000000001</v>
      </c>
      <c r="AD124" s="1">
        <v>7.0000000000000007E-2</v>
      </c>
      <c r="AE124" s="1" t="s">
        <v>429</v>
      </c>
      <c r="AF124" s="1" t="s">
        <v>430</v>
      </c>
    </row>
    <row r="125" spans="1:32" ht="32" x14ac:dyDescent="0.2">
      <c r="A125" s="7" t="s">
        <v>431</v>
      </c>
    </row>
    <row r="126" spans="1:32" x14ac:dyDescent="0.2">
      <c r="A126" s="7" t="s">
        <v>432</v>
      </c>
    </row>
    <row r="127" spans="1:32" x14ac:dyDescent="0.2">
      <c r="A127" s="27" t="s">
        <v>433</v>
      </c>
    </row>
    <row r="128" spans="1:32" x14ac:dyDescent="0.2">
      <c r="A128" s="28" t="s">
        <v>434</v>
      </c>
      <c r="B128" s="1">
        <v>65</v>
      </c>
      <c r="C128" s="14">
        <v>20.9</v>
      </c>
      <c r="D128" s="1">
        <v>4</v>
      </c>
      <c r="F128" s="1">
        <v>0</v>
      </c>
      <c r="G128" s="1" t="s">
        <v>13</v>
      </c>
      <c r="H128" s="1" t="s">
        <v>14</v>
      </c>
      <c r="J128" s="1">
        <v>73</v>
      </c>
      <c r="K128" s="14">
        <v>42.5</v>
      </c>
      <c r="L128" s="1">
        <v>12.6</v>
      </c>
      <c r="N128" s="1" t="str">
        <f>"0"</f>
        <v>0</v>
      </c>
      <c r="O128" s="1" t="s">
        <v>13</v>
      </c>
      <c r="P128" s="1" t="s">
        <v>14</v>
      </c>
      <c r="R128" s="1">
        <v>66</v>
      </c>
      <c r="S128" s="14">
        <v>4</v>
      </c>
      <c r="T128" s="1">
        <v>0.6</v>
      </c>
      <c r="V128" s="1">
        <v>0</v>
      </c>
      <c r="W128" s="1" t="s">
        <v>13</v>
      </c>
      <c r="X128" s="1" t="s">
        <v>14</v>
      </c>
      <c r="Z128" s="1">
        <v>29</v>
      </c>
      <c r="AA128" s="14">
        <v>3.4</v>
      </c>
      <c r="AB128" s="14">
        <v>1.1000000000000001</v>
      </c>
      <c r="AD128" s="1">
        <v>0</v>
      </c>
      <c r="AE128" s="1" t="s">
        <v>13</v>
      </c>
      <c r="AF128" s="1" t="s">
        <v>14</v>
      </c>
    </row>
    <row r="129" spans="1:32" x14ac:dyDescent="0.2">
      <c r="A129" s="28" t="s">
        <v>435</v>
      </c>
      <c r="B129" s="1">
        <v>22</v>
      </c>
      <c r="C129" s="14">
        <v>19.899999999999999</v>
      </c>
      <c r="D129" s="1">
        <v>5</v>
      </c>
      <c r="F129" s="1">
        <v>-1</v>
      </c>
      <c r="G129" s="1" t="s">
        <v>436</v>
      </c>
      <c r="H129" s="1" t="s">
        <v>437</v>
      </c>
      <c r="J129" s="1">
        <v>24</v>
      </c>
      <c r="K129" s="14">
        <v>41.5</v>
      </c>
      <c r="L129" s="1">
        <v>11.8</v>
      </c>
      <c r="N129" s="1" t="str">
        <f>"-0.92"</f>
        <v>-0.92</v>
      </c>
      <c r="O129" s="1" t="s">
        <v>438</v>
      </c>
      <c r="P129" s="1" t="s">
        <v>439</v>
      </c>
      <c r="R129" s="1">
        <v>26</v>
      </c>
      <c r="S129" s="14">
        <v>4</v>
      </c>
      <c r="T129" s="1">
        <v>0.5</v>
      </c>
      <c r="V129" s="1">
        <v>0.03</v>
      </c>
      <c r="W129" s="1" t="s">
        <v>440</v>
      </c>
      <c r="X129" s="1" t="s">
        <v>403</v>
      </c>
      <c r="Z129" s="1">
        <v>15</v>
      </c>
      <c r="AA129" s="14">
        <v>2.7</v>
      </c>
      <c r="AB129" s="14">
        <v>0.8</v>
      </c>
      <c r="AD129" s="1" t="s">
        <v>441</v>
      </c>
      <c r="AE129" s="1" t="s">
        <v>442</v>
      </c>
      <c r="AF129" s="1" t="s">
        <v>153</v>
      </c>
    </row>
    <row r="130" spans="1:32" x14ac:dyDescent="0.2">
      <c r="A130" s="27" t="s">
        <v>443</v>
      </c>
    </row>
    <row r="131" spans="1:32" x14ac:dyDescent="0.2">
      <c r="A131" s="28" t="s">
        <v>444</v>
      </c>
      <c r="B131" s="1">
        <v>23</v>
      </c>
      <c r="C131" s="14">
        <v>18.7</v>
      </c>
      <c r="D131" s="1">
        <v>3</v>
      </c>
      <c r="F131" s="1">
        <v>0</v>
      </c>
      <c r="G131" s="1" t="s">
        <v>13</v>
      </c>
      <c r="H131" s="1" t="s">
        <v>14</v>
      </c>
      <c r="J131" s="1">
        <v>25</v>
      </c>
      <c r="K131" s="14">
        <v>41.5</v>
      </c>
      <c r="L131" s="1">
        <v>11.2</v>
      </c>
      <c r="N131" s="1" t="str">
        <f>"0"</f>
        <v>0</v>
      </c>
      <c r="O131" s="1" t="s">
        <v>13</v>
      </c>
      <c r="P131" s="1" t="s">
        <v>14</v>
      </c>
      <c r="R131" s="1">
        <v>25</v>
      </c>
      <c r="S131" s="14">
        <v>3.9</v>
      </c>
      <c r="T131" s="1">
        <v>0.5</v>
      </c>
      <c r="V131" s="1">
        <v>0</v>
      </c>
      <c r="W131" s="1" t="s">
        <v>13</v>
      </c>
      <c r="X131" s="1" t="s">
        <v>14</v>
      </c>
      <c r="Z131" s="1">
        <v>12</v>
      </c>
      <c r="AA131" s="14">
        <v>3.1</v>
      </c>
      <c r="AB131" s="14">
        <v>0.7</v>
      </c>
      <c r="AD131" s="1">
        <v>0</v>
      </c>
      <c r="AE131" s="1" t="s">
        <v>13</v>
      </c>
      <c r="AF131" s="1" t="s">
        <v>14</v>
      </c>
    </row>
    <row r="132" spans="1:32" x14ac:dyDescent="0.2">
      <c r="A132" s="28" t="s">
        <v>445</v>
      </c>
      <c r="B132" s="1">
        <v>35</v>
      </c>
      <c r="C132" s="14">
        <v>21.3</v>
      </c>
      <c r="D132" s="1">
        <v>3.9</v>
      </c>
      <c r="F132" s="1" t="s">
        <v>446</v>
      </c>
      <c r="G132" s="1" t="s">
        <v>447</v>
      </c>
      <c r="H132" s="1" t="s">
        <v>448</v>
      </c>
      <c r="J132" s="1">
        <v>40</v>
      </c>
      <c r="K132" s="14">
        <v>41.3</v>
      </c>
      <c r="L132" s="1">
        <v>13.1</v>
      </c>
      <c r="N132" s="1" t="str">
        <f>"-0.20"</f>
        <v>-0.20</v>
      </c>
      <c r="O132" s="1" t="s">
        <v>449</v>
      </c>
      <c r="P132" s="1" t="s">
        <v>450</v>
      </c>
      <c r="R132" s="1">
        <v>32</v>
      </c>
      <c r="S132" s="14">
        <v>4</v>
      </c>
      <c r="T132" s="1">
        <v>0.6</v>
      </c>
      <c r="V132" s="1">
        <v>8.5999999999999993E-2</v>
      </c>
      <c r="W132" s="1" t="s">
        <v>127</v>
      </c>
      <c r="X132" s="1" t="s">
        <v>387</v>
      </c>
      <c r="Z132" s="1">
        <v>17</v>
      </c>
      <c r="AA132" s="14">
        <v>3.3</v>
      </c>
      <c r="AB132" s="14">
        <v>1.2</v>
      </c>
      <c r="AD132" s="1">
        <v>0.18</v>
      </c>
      <c r="AE132" s="1" t="s">
        <v>42</v>
      </c>
      <c r="AF132" s="1" t="s">
        <v>208</v>
      </c>
    </row>
    <row r="133" spans="1:32" x14ac:dyDescent="0.2">
      <c r="A133" s="28" t="s">
        <v>451</v>
      </c>
      <c r="B133" s="1">
        <v>29</v>
      </c>
      <c r="C133" s="14">
        <v>21.5</v>
      </c>
      <c r="D133" s="1">
        <v>5.0999999999999996</v>
      </c>
      <c r="F133" s="1" t="s">
        <v>452</v>
      </c>
      <c r="G133" s="1" t="s">
        <v>453</v>
      </c>
      <c r="H133" s="1" t="s">
        <v>155</v>
      </c>
      <c r="J133" s="1">
        <v>32</v>
      </c>
      <c r="K133" s="14">
        <v>43.9</v>
      </c>
      <c r="L133" s="1">
        <v>12.5</v>
      </c>
      <c r="N133" s="1" t="str">
        <f>"2.42"</f>
        <v>2.42</v>
      </c>
      <c r="O133" s="1" t="s">
        <v>454</v>
      </c>
      <c r="P133" s="1" t="s">
        <v>455</v>
      </c>
      <c r="R133" s="1">
        <v>35</v>
      </c>
      <c r="S133" s="14">
        <v>4</v>
      </c>
      <c r="T133" s="1">
        <v>0.5</v>
      </c>
      <c r="V133" s="1">
        <v>0.15</v>
      </c>
      <c r="W133" s="1" t="s">
        <v>266</v>
      </c>
      <c r="X133" s="1" t="s">
        <v>456</v>
      </c>
      <c r="Z133" s="1">
        <v>15</v>
      </c>
      <c r="AA133" s="14">
        <v>3.1</v>
      </c>
      <c r="AB133" s="14">
        <v>1.1000000000000001</v>
      </c>
      <c r="AD133" s="1">
        <v>-7.0999999999999994E-2</v>
      </c>
      <c r="AE133" s="1" t="s">
        <v>457</v>
      </c>
      <c r="AF133" s="1" t="s">
        <v>458</v>
      </c>
    </row>
    <row r="134" spans="1:32" x14ac:dyDescent="0.2">
      <c r="A134" s="27" t="s">
        <v>459</v>
      </c>
    </row>
    <row r="135" spans="1:32" x14ac:dyDescent="0.2">
      <c r="A135" s="28" t="s">
        <v>460</v>
      </c>
      <c r="B135" s="1">
        <v>27</v>
      </c>
      <c r="C135" s="14">
        <v>21.8</v>
      </c>
      <c r="D135" s="1">
        <v>3.8</v>
      </c>
      <c r="F135" s="1">
        <v>0</v>
      </c>
      <c r="G135" s="1" t="s">
        <v>13</v>
      </c>
      <c r="H135" s="1" t="s">
        <v>14</v>
      </c>
      <c r="J135" s="1">
        <v>31</v>
      </c>
      <c r="K135" s="14">
        <v>40.299999999999997</v>
      </c>
      <c r="L135" s="1">
        <v>13.6</v>
      </c>
      <c r="N135" s="1" t="str">
        <f>"0"</f>
        <v>0</v>
      </c>
      <c r="O135" s="1" t="s">
        <v>13</v>
      </c>
      <c r="P135" s="1" t="s">
        <v>14</v>
      </c>
      <c r="R135" s="1">
        <v>30</v>
      </c>
      <c r="S135" s="14">
        <v>3.9</v>
      </c>
      <c r="T135" s="1">
        <v>0.6</v>
      </c>
      <c r="V135" s="1">
        <v>0</v>
      </c>
      <c r="W135" s="1" t="s">
        <v>13</v>
      </c>
      <c r="X135" s="1" t="s">
        <v>14</v>
      </c>
      <c r="Z135" s="1">
        <v>13</v>
      </c>
      <c r="AA135" s="14">
        <v>3.6</v>
      </c>
      <c r="AB135" s="14">
        <v>1.2</v>
      </c>
      <c r="AD135" s="1">
        <v>0</v>
      </c>
      <c r="AE135" s="1" t="s">
        <v>13</v>
      </c>
      <c r="AF135" s="1" t="s">
        <v>14</v>
      </c>
    </row>
    <row r="136" spans="1:32" x14ac:dyDescent="0.2">
      <c r="A136" s="28" t="s">
        <v>461</v>
      </c>
      <c r="B136" s="1">
        <v>36</v>
      </c>
      <c r="C136" s="14">
        <v>19.899999999999999</v>
      </c>
      <c r="D136" s="1">
        <v>4</v>
      </c>
      <c r="F136" s="1">
        <v>-1.87</v>
      </c>
      <c r="G136" s="1" t="s">
        <v>462</v>
      </c>
      <c r="H136" s="1" t="s">
        <v>403</v>
      </c>
      <c r="J136" s="1">
        <v>40</v>
      </c>
      <c r="K136" s="14">
        <v>42.8</v>
      </c>
      <c r="L136" s="1">
        <v>12.2</v>
      </c>
      <c r="N136" s="1" t="str">
        <f>"2.51"</f>
        <v>2.51</v>
      </c>
      <c r="O136" s="1" t="s">
        <v>463</v>
      </c>
      <c r="P136" s="1" t="s">
        <v>464</v>
      </c>
      <c r="R136" s="1">
        <v>34</v>
      </c>
      <c r="S136" s="14">
        <v>3.9</v>
      </c>
      <c r="T136" s="1">
        <v>0.5</v>
      </c>
      <c r="V136" s="1">
        <v>-0.03</v>
      </c>
      <c r="W136" s="1" t="s">
        <v>465</v>
      </c>
      <c r="X136" s="1" t="s">
        <v>21</v>
      </c>
      <c r="Z136" s="1">
        <v>17</v>
      </c>
      <c r="AA136" s="14">
        <v>3.1</v>
      </c>
      <c r="AB136" s="14">
        <v>0.7</v>
      </c>
      <c r="AD136" s="1">
        <v>-0.47</v>
      </c>
      <c r="AE136" s="1" t="s">
        <v>298</v>
      </c>
      <c r="AF136" s="1" t="s">
        <v>403</v>
      </c>
    </row>
    <row r="137" spans="1:32" x14ac:dyDescent="0.2">
      <c r="A137" s="28" t="s">
        <v>466</v>
      </c>
      <c r="B137" s="1">
        <v>24</v>
      </c>
      <c r="C137" s="14">
        <v>20.399999999999999</v>
      </c>
      <c r="D137" s="1">
        <v>5.0999999999999996</v>
      </c>
      <c r="F137" s="1">
        <v>-1.4</v>
      </c>
      <c r="G137" s="1" t="s">
        <v>467</v>
      </c>
      <c r="H137" s="1" t="s">
        <v>468</v>
      </c>
      <c r="J137" s="1">
        <v>26</v>
      </c>
      <c r="K137" s="14">
        <v>43.7</v>
      </c>
      <c r="L137" s="1">
        <v>11</v>
      </c>
      <c r="N137" s="1" t="str">
        <f>"3.40"</f>
        <v>3.40</v>
      </c>
      <c r="O137" s="1" t="s">
        <v>469</v>
      </c>
      <c r="P137" s="1" t="s">
        <v>470</v>
      </c>
      <c r="R137" s="1">
        <v>28</v>
      </c>
      <c r="S137" s="14">
        <v>4.0999999999999996</v>
      </c>
      <c r="T137" s="1">
        <v>0.5</v>
      </c>
      <c r="V137" s="1">
        <v>0.14000000000000001</v>
      </c>
      <c r="W137" s="1" t="s">
        <v>471</v>
      </c>
      <c r="X137" s="1" t="s">
        <v>340</v>
      </c>
      <c r="Z137" s="1">
        <v>14</v>
      </c>
      <c r="AA137" s="14">
        <v>2.9</v>
      </c>
      <c r="AB137" s="14">
        <v>1.1000000000000001</v>
      </c>
      <c r="AD137" s="1">
        <v>-0.75</v>
      </c>
      <c r="AE137" s="1" t="s">
        <v>61</v>
      </c>
      <c r="AF137" s="1" t="s">
        <v>472</v>
      </c>
    </row>
    <row r="138" spans="1:32" x14ac:dyDescent="0.2">
      <c r="A138" s="27" t="s">
        <v>473</v>
      </c>
    </row>
    <row r="139" spans="1:32" x14ac:dyDescent="0.2">
      <c r="A139" s="28" t="s">
        <v>474</v>
      </c>
      <c r="B139" s="1">
        <v>35</v>
      </c>
      <c r="C139" s="14">
        <v>21.4</v>
      </c>
      <c r="D139" s="1">
        <v>3.8</v>
      </c>
      <c r="F139" s="1">
        <v>0</v>
      </c>
      <c r="G139" s="1" t="s">
        <v>13</v>
      </c>
      <c r="H139" s="1" t="s">
        <v>14</v>
      </c>
      <c r="J139" s="1">
        <v>41</v>
      </c>
      <c r="K139" s="14">
        <v>43.3</v>
      </c>
      <c r="L139" s="1">
        <v>12.6</v>
      </c>
      <c r="N139" s="1" t="str">
        <f>"0"</f>
        <v>0</v>
      </c>
      <c r="O139" s="1" t="s">
        <v>13</v>
      </c>
      <c r="P139" s="1" t="s">
        <v>14</v>
      </c>
      <c r="R139" s="1">
        <v>39</v>
      </c>
      <c r="S139" s="14">
        <v>3.8</v>
      </c>
      <c r="T139" s="1">
        <v>0.6</v>
      </c>
      <c r="V139" s="1">
        <v>0</v>
      </c>
      <c r="W139" s="1" t="s">
        <v>13</v>
      </c>
      <c r="X139" s="1" t="s">
        <v>14</v>
      </c>
      <c r="Z139" s="1">
        <v>18</v>
      </c>
      <c r="AA139" s="14">
        <v>3.4</v>
      </c>
      <c r="AB139" s="14">
        <v>1.2</v>
      </c>
      <c r="AD139" s="1">
        <v>0</v>
      </c>
      <c r="AE139" s="1" t="s">
        <v>13</v>
      </c>
      <c r="AF139" s="1" t="s">
        <v>14</v>
      </c>
    </row>
    <row r="140" spans="1:32" x14ac:dyDescent="0.2">
      <c r="A140" s="28" t="s">
        <v>475</v>
      </c>
      <c r="B140" s="1">
        <v>29</v>
      </c>
      <c r="C140" s="14">
        <v>20.8</v>
      </c>
      <c r="D140" s="1">
        <v>4.9000000000000004</v>
      </c>
      <c r="F140" s="1">
        <v>-0.61</v>
      </c>
      <c r="G140" s="1" t="s">
        <v>476</v>
      </c>
      <c r="H140" s="1" t="s">
        <v>366</v>
      </c>
      <c r="J140" s="1">
        <v>32</v>
      </c>
      <c r="K140" s="14">
        <v>40.1</v>
      </c>
      <c r="L140" s="1">
        <v>13.1</v>
      </c>
      <c r="N140" s="1" t="str">
        <f>"-3.22"</f>
        <v>-3.22</v>
      </c>
      <c r="O140" s="1" t="s">
        <v>477</v>
      </c>
      <c r="P140" s="1" t="s">
        <v>478</v>
      </c>
      <c r="R140" s="1">
        <v>28</v>
      </c>
      <c r="S140" s="14">
        <v>4.0999999999999996</v>
      </c>
      <c r="T140" s="1">
        <v>0.5</v>
      </c>
      <c r="V140" s="1" t="s">
        <v>479</v>
      </c>
      <c r="W140" s="1" t="s">
        <v>480</v>
      </c>
      <c r="X140" s="1" t="s">
        <v>267</v>
      </c>
      <c r="Z140" s="1">
        <v>13</v>
      </c>
      <c r="AA140" s="14">
        <v>3.6</v>
      </c>
      <c r="AB140" s="14">
        <v>0.8</v>
      </c>
      <c r="AD140" s="1">
        <v>0.18</v>
      </c>
      <c r="AE140" s="1" t="s">
        <v>481</v>
      </c>
      <c r="AF140" s="1" t="s">
        <v>482</v>
      </c>
    </row>
    <row r="141" spans="1:32" x14ac:dyDescent="0.2">
      <c r="A141" s="28" t="s">
        <v>483</v>
      </c>
      <c r="B141" s="1">
        <v>23</v>
      </c>
      <c r="C141" s="14">
        <v>19.3</v>
      </c>
      <c r="D141" s="1">
        <v>4.0999999999999996</v>
      </c>
      <c r="F141" s="1">
        <v>-2.0499999999999998</v>
      </c>
      <c r="G141" s="1" t="s">
        <v>484</v>
      </c>
      <c r="H141" s="1" t="s">
        <v>188</v>
      </c>
      <c r="J141" s="1">
        <v>24</v>
      </c>
      <c r="K141" s="14">
        <v>43.2</v>
      </c>
      <c r="L141" s="1">
        <v>10.9</v>
      </c>
      <c r="N141" s="1" t="str">
        <f>"-0.17"</f>
        <v>-0.17</v>
      </c>
      <c r="O141" s="1" t="s">
        <v>485</v>
      </c>
      <c r="P141" s="1" t="s">
        <v>486</v>
      </c>
      <c r="R141" s="1">
        <v>25</v>
      </c>
      <c r="S141" s="14">
        <v>4.0999999999999996</v>
      </c>
      <c r="T141" s="1">
        <v>0.6</v>
      </c>
      <c r="V141" s="1">
        <v>0.25</v>
      </c>
      <c r="W141" s="1" t="s">
        <v>487</v>
      </c>
      <c r="X141" s="1" t="s">
        <v>488</v>
      </c>
      <c r="Z141" s="1">
        <v>13</v>
      </c>
      <c r="AA141" s="14">
        <v>2.6</v>
      </c>
      <c r="AB141" s="14">
        <v>0.7</v>
      </c>
      <c r="AD141" s="1" t="s">
        <v>489</v>
      </c>
      <c r="AE141" s="1" t="s">
        <v>490</v>
      </c>
      <c r="AF141" s="1" t="s">
        <v>33</v>
      </c>
    </row>
    <row r="142" spans="1:32" x14ac:dyDescent="0.2">
      <c r="A142" s="27" t="s">
        <v>491</v>
      </c>
    </row>
    <row r="143" spans="1:32" x14ac:dyDescent="0.2">
      <c r="A143" s="28" t="s">
        <v>492</v>
      </c>
      <c r="B143" s="1">
        <v>31</v>
      </c>
      <c r="C143" s="14">
        <v>21</v>
      </c>
      <c r="D143" s="1">
        <v>4.3</v>
      </c>
      <c r="F143" s="1">
        <v>0</v>
      </c>
      <c r="G143" s="1" t="s">
        <v>13</v>
      </c>
      <c r="H143" s="1" t="s">
        <v>14</v>
      </c>
      <c r="J143" s="1">
        <v>35</v>
      </c>
      <c r="K143" s="14">
        <v>43.2</v>
      </c>
      <c r="L143" s="1">
        <v>13.1</v>
      </c>
      <c r="N143" s="1" t="str">
        <f>"0"</f>
        <v>0</v>
      </c>
      <c r="O143" s="1" t="s">
        <v>13</v>
      </c>
      <c r="P143" s="1" t="s">
        <v>14</v>
      </c>
      <c r="R143" s="1">
        <v>31</v>
      </c>
      <c r="S143" s="14">
        <v>3.9</v>
      </c>
      <c r="T143" s="1">
        <v>0.5</v>
      </c>
      <c r="V143" s="1">
        <v>0</v>
      </c>
      <c r="W143" s="1" t="s">
        <v>13</v>
      </c>
      <c r="X143" s="1" t="s">
        <v>14</v>
      </c>
      <c r="Z143" s="1">
        <v>16</v>
      </c>
      <c r="AA143" s="14">
        <v>3.3</v>
      </c>
      <c r="AB143" s="14">
        <v>1</v>
      </c>
      <c r="AD143" s="1">
        <v>0</v>
      </c>
      <c r="AE143" s="1" t="s">
        <v>13</v>
      </c>
      <c r="AF143" s="1" t="s">
        <v>14</v>
      </c>
    </row>
    <row r="144" spans="1:32" x14ac:dyDescent="0.2">
      <c r="A144" s="28" t="s">
        <v>493</v>
      </c>
      <c r="B144" s="1">
        <v>37</v>
      </c>
      <c r="C144" s="14">
        <v>20.5</v>
      </c>
      <c r="D144" s="1">
        <v>4.3</v>
      </c>
      <c r="F144" s="1">
        <v>-0.49</v>
      </c>
      <c r="G144" s="1" t="s">
        <v>494</v>
      </c>
      <c r="H144" s="1" t="s">
        <v>495</v>
      </c>
      <c r="J144" s="1">
        <v>40</v>
      </c>
      <c r="K144" s="14">
        <v>40.200000000000003</v>
      </c>
      <c r="L144" s="1">
        <v>12.7</v>
      </c>
      <c r="N144" s="1" t="str">
        <f>"-3.03"</f>
        <v>-3.03</v>
      </c>
      <c r="O144" s="1" t="s">
        <v>496</v>
      </c>
      <c r="P144" s="1" t="s">
        <v>497</v>
      </c>
      <c r="R144" s="1">
        <v>40</v>
      </c>
      <c r="S144" s="14">
        <v>4</v>
      </c>
      <c r="T144" s="1">
        <v>0.5</v>
      </c>
      <c r="V144" s="1">
        <v>9.5000000000000001E-2</v>
      </c>
      <c r="W144" s="1" t="s">
        <v>259</v>
      </c>
      <c r="X144" s="1" t="s">
        <v>338</v>
      </c>
      <c r="Z144" s="1">
        <v>16</v>
      </c>
      <c r="AA144" s="14">
        <v>3</v>
      </c>
      <c r="AB144" s="14">
        <v>1.1000000000000001</v>
      </c>
      <c r="AD144" s="1">
        <v>-0.34</v>
      </c>
      <c r="AE144" s="1" t="s">
        <v>498</v>
      </c>
      <c r="AF144" s="1" t="s">
        <v>207</v>
      </c>
    </row>
    <row r="145" spans="1:32" x14ac:dyDescent="0.2">
      <c r="A145" s="28" t="s">
        <v>499</v>
      </c>
      <c r="B145" s="1">
        <v>15</v>
      </c>
      <c r="C145" s="14">
        <v>20.2</v>
      </c>
      <c r="D145" s="1">
        <v>4.3</v>
      </c>
      <c r="F145" s="1">
        <v>-0.8</v>
      </c>
      <c r="G145" s="1" t="s">
        <v>500</v>
      </c>
      <c r="H145" s="1" t="s">
        <v>501</v>
      </c>
      <c r="J145" s="1">
        <v>17</v>
      </c>
      <c r="K145" s="14">
        <v>43.3</v>
      </c>
      <c r="L145" s="1">
        <v>11.3</v>
      </c>
      <c r="N145" s="1" t="str">
        <f>"0.066"</f>
        <v>0.066</v>
      </c>
      <c r="O145" s="1" t="s">
        <v>502</v>
      </c>
      <c r="P145" s="1" t="s">
        <v>503</v>
      </c>
      <c r="R145" s="1">
        <v>16</v>
      </c>
      <c r="S145" s="14">
        <v>4</v>
      </c>
      <c r="T145" s="1">
        <v>0.6</v>
      </c>
      <c r="V145" s="1">
        <v>0.12</v>
      </c>
      <c r="W145" s="1" t="s">
        <v>135</v>
      </c>
      <c r="X145" s="1" t="s">
        <v>504</v>
      </c>
      <c r="Z145" s="1">
        <v>10</v>
      </c>
      <c r="AA145" s="14">
        <v>3.2</v>
      </c>
      <c r="AB145" s="14">
        <v>0.8</v>
      </c>
      <c r="AD145" s="1">
        <v>-0.14000000000000001</v>
      </c>
      <c r="AE145" s="1" t="s">
        <v>505</v>
      </c>
      <c r="AF145" s="1" t="s">
        <v>506</v>
      </c>
    </row>
    <row r="146" spans="1:32" x14ac:dyDescent="0.2">
      <c r="A146" s="27" t="s">
        <v>507</v>
      </c>
    </row>
    <row r="147" spans="1:32" x14ac:dyDescent="0.2">
      <c r="A147" s="28" t="s">
        <v>508</v>
      </c>
      <c r="B147" s="1">
        <v>56</v>
      </c>
      <c r="C147" s="14">
        <v>20.9</v>
      </c>
      <c r="D147" s="1">
        <v>3.5</v>
      </c>
      <c r="F147" s="1">
        <v>0</v>
      </c>
      <c r="G147" s="1" t="s">
        <v>13</v>
      </c>
      <c r="H147" s="1" t="s">
        <v>14</v>
      </c>
      <c r="J147" s="1">
        <v>61</v>
      </c>
      <c r="K147" s="14">
        <v>42.7</v>
      </c>
      <c r="L147" s="1">
        <v>12</v>
      </c>
      <c r="N147" s="1" t="str">
        <f>"0"</f>
        <v>0</v>
      </c>
      <c r="O147" s="1" t="s">
        <v>13</v>
      </c>
      <c r="P147" s="1" t="s">
        <v>14</v>
      </c>
      <c r="R147" s="1">
        <v>54</v>
      </c>
      <c r="S147" s="14">
        <v>3.9</v>
      </c>
      <c r="T147" s="1">
        <v>0.6</v>
      </c>
      <c r="V147" s="1">
        <v>0</v>
      </c>
      <c r="W147" s="1" t="s">
        <v>13</v>
      </c>
      <c r="X147" s="1" t="s">
        <v>14</v>
      </c>
      <c r="Z147" s="1">
        <v>25</v>
      </c>
      <c r="AA147" s="14">
        <v>3.2</v>
      </c>
      <c r="AB147" s="14">
        <v>1.1000000000000001</v>
      </c>
      <c r="AD147" s="1">
        <v>0</v>
      </c>
      <c r="AE147" s="1" t="s">
        <v>13</v>
      </c>
      <c r="AF147" s="1" t="s">
        <v>14</v>
      </c>
    </row>
    <row r="148" spans="1:32" x14ac:dyDescent="0.2">
      <c r="A148" s="28" t="s">
        <v>509</v>
      </c>
      <c r="B148" s="1">
        <v>31</v>
      </c>
      <c r="C148" s="14">
        <v>20.100000000000001</v>
      </c>
      <c r="D148" s="1">
        <v>5.4</v>
      </c>
      <c r="F148" s="1">
        <v>-0.82</v>
      </c>
      <c r="G148" s="1" t="s">
        <v>510</v>
      </c>
      <c r="H148" s="1" t="s">
        <v>57</v>
      </c>
      <c r="J148" s="1">
        <v>36</v>
      </c>
      <c r="K148" s="14">
        <v>41.4</v>
      </c>
      <c r="L148" s="1">
        <v>13</v>
      </c>
      <c r="N148" s="1" t="str">
        <f>"-1.30"</f>
        <v>-1.30</v>
      </c>
      <c r="O148" s="1" t="s">
        <v>511</v>
      </c>
      <c r="P148" s="1" t="s">
        <v>512</v>
      </c>
      <c r="R148" s="1">
        <v>38</v>
      </c>
      <c r="S148" s="14">
        <v>4.0999999999999996</v>
      </c>
      <c r="T148" s="1">
        <v>0.5</v>
      </c>
      <c r="V148" s="1" t="s">
        <v>479</v>
      </c>
      <c r="W148" s="1" t="s">
        <v>513</v>
      </c>
      <c r="X148" s="1" t="s">
        <v>514</v>
      </c>
      <c r="Z148" s="1">
        <v>19</v>
      </c>
      <c r="AA148" s="14">
        <v>3.1</v>
      </c>
      <c r="AB148" s="14">
        <v>1</v>
      </c>
      <c r="AD148" s="1">
        <v>-0.13</v>
      </c>
      <c r="AE148" s="1" t="s">
        <v>515</v>
      </c>
      <c r="AF148" s="1" t="s">
        <v>488</v>
      </c>
    </row>
    <row r="149" spans="1:32" x14ac:dyDescent="0.2">
      <c r="A149" s="27" t="s">
        <v>516</v>
      </c>
    </row>
    <row r="150" spans="1:32" x14ac:dyDescent="0.2">
      <c r="A150" s="28" t="s">
        <v>517</v>
      </c>
      <c r="B150" s="1">
        <v>27</v>
      </c>
      <c r="C150" s="14">
        <v>21.2</v>
      </c>
      <c r="D150" s="1">
        <v>4.0999999999999996</v>
      </c>
      <c r="F150" s="1">
        <v>0</v>
      </c>
      <c r="G150" s="1" t="s">
        <v>13</v>
      </c>
      <c r="H150" s="1" t="s">
        <v>14</v>
      </c>
      <c r="J150" s="1">
        <v>32</v>
      </c>
      <c r="K150" s="14">
        <v>40.799999999999997</v>
      </c>
      <c r="L150" s="1">
        <v>12.7</v>
      </c>
      <c r="N150" s="1" t="str">
        <f>"0"</f>
        <v>0</v>
      </c>
      <c r="O150" s="1" t="s">
        <v>13</v>
      </c>
      <c r="P150" s="1" t="s">
        <v>14</v>
      </c>
      <c r="R150" s="1">
        <v>31</v>
      </c>
      <c r="S150" s="14">
        <v>4</v>
      </c>
      <c r="T150" s="1">
        <v>0.6</v>
      </c>
      <c r="V150" s="1">
        <v>0</v>
      </c>
      <c r="W150" s="1" t="s">
        <v>13</v>
      </c>
      <c r="X150" s="1" t="s">
        <v>14</v>
      </c>
      <c r="Z150" s="1">
        <v>10</v>
      </c>
      <c r="AA150" s="14">
        <v>3.8</v>
      </c>
      <c r="AB150" s="14">
        <v>0.8</v>
      </c>
      <c r="AD150" s="1">
        <v>0</v>
      </c>
      <c r="AE150" s="1" t="s">
        <v>13</v>
      </c>
      <c r="AF150" s="1" t="s">
        <v>14</v>
      </c>
    </row>
    <row r="151" spans="1:32" x14ac:dyDescent="0.2">
      <c r="A151" s="28" t="s">
        <v>518</v>
      </c>
      <c r="B151" s="1">
        <v>30</v>
      </c>
      <c r="C151" s="14">
        <v>20.7</v>
      </c>
      <c r="D151" s="1">
        <v>4.0999999999999996</v>
      </c>
      <c r="F151" s="1">
        <v>-0.52</v>
      </c>
      <c r="G151" s="1" t="s">
        <v>304</v>
      </c>
      <c r="H151" s="1" t="s">
        <v>519</v>
      </c>
      <c r="J151" s="1">
        <v>33</v>
      </c>
      <c r="K151" s="14">
        <v>42.3</v>
      </c>
      <c r="L151" s="1">
        <v>12.9</v>
      </c>
      <c r="N151" s="1" t="str">
        <f>"1.52"</f>
        <v>1.52</v>
      </c>
      <c r="O151" s="1" t="s">
        <v>520</v>
      </c>
      <c r="P151" s="1" t="s">
        <v>521</v>
      </c>
      <c r="R151" s="1">
        <v>27</v>
      </c>
      <c r="S151" s="14">
        <v>3.9</v>
      </c>
      <c r="T151" s="1">
        <v>0.4</v>
      </c>
      <c r="V151" s="1">
        <v>-0.14000000000000001</v>
      </c>
      <c r="W151" s="1" t="s">
        <v>110</v>
      </c>
      <c r="X151" s="1" t="s">
        <v>522</v>
      </c>
      <c r="Z151" s="1">
        <v>18</v>
      </c>
      <c r="AA151" s="14">
        <v>3</v>
      </c>
      <c r="AB151" s="14">
        <v>0.9</v>
      </c>
      <c r="AD151" s="1">
        <v>-0.75</v>
      </c>
      <c r="AE151" s="1" t="s">
        <v>358</v>
      </c>
      <c r="AF151" s="1" t="s">
        <v>523</v>
      </c>
    </row>
    <row r="152" spans="1:32" x14ac:dyDescent="0.2">
      <c r="A152" s="28" t="s">
        <v>524</v>
      </c>
      <c r="B152" s="1">
        <v>30</v>
      </c>
      <c r="C152" s="14">
        <v>20.100000000000001</v>
      </c>
      <c r="D152" s="1">
        <v>4.5999999999999996</v>
      </c>
      <c r="F152" s="1">
        <v>-1.1200000000000001</v>
      </c>
      <c r="G152" s="1" t="s">
        <v>525</v>
      </c>
      <c r="H152" s="1" t="s">
        <v>422</v>
      </c>
      <c r="J152" s="1">
        <v>32</v>
      </c>
      <c r="K152" s="14">
        <v>43.6</v>
      </c>
      <c r="L152" s="1">
        <v>11.7</v>
      </c>
      <c r="N152" s="1" t="str">
        <f>"2.84"</f>
        <v>2.84</v>
      </c>
      <c r="O152" s="1" t="s">
        <v>526</v>
      </c>
      <c r="P152" s="1" t="s">
        <v>527</v>
      </c>
      <c r="R152" s="1">
        <v>34</v>
      </c>
      <c r="S152" s="14">
        <v>4</v>
      </c>
      <c r="T152" s="1">
        <v>0.6</v>
      </c>
      <c r="V152" s="1">
        <v>-9.4000000000000004E-3</v>
      </c>
      <c r="W152" s="1" t="s">
        <v>372</v>
      </c>
      <c r="X152" s="1" t="s">
        <v>279</v>
      </c>
      <c r="Z152" s="1">
        <v>16</v>
      </c>
      <c r="AA152" s="14">
        <v>3</v>
      </c>
      <c r="AB152" s="14">
        <v>1.2</v>
      </c>
      <c r="AD152" s="1">
        <v>-0.74</v>
      </c>
      <c r="AE152" s="1" t="s">
        <v>528</v>
      </c>
      <c r="AF152" s="1" t="s">
        <v>529</v>
      </c>
    </row>
    <row r="153" spans="1:32" ht="17" x14ac:dyDescent="0.2">
      <c r="A153" s="22" t="s">
        <v>530</v>
      </c>
    </row>
    <row r="154" spans="1:32" x14ac:dyDescent="0.2">
      <c r="A154" s="27" t="s">
        <v>531</v>
      </c>
    </row>
    <row r="155" spans="1:32" x14ac:dyDescent="0.2">
      <c r="A155" s="28" t="s">
        <v>532</v>
      </c>
      <c r="B155" s="1">
        <v>24</v>
      </c>
      <c r="C155" s="14">
        <v>21.8</v>
      </c>
      <c r="D155" s="1">
        <v>3.9</v>
      </c>
      <c r="F155" s="1">
        <v>0</v>
      </c>
      <c r="G155" s="1" t="s">
        <v>13</v>
      </c>
      <c r="H155" s="1" t="s">
        <v>14</v>
      </c>
      <c r="J155" s="1">
        <v>28</v>
      </c>
      <c r="K155" s="14">
        <v>39.5</v>
      </c>
      <c r="L155" s="1">
        <v>13.5</v>
      </c>
      <c r="N155" s="1" t="str">
        <f>"0"</f>
        <v>0</v>
      </c>
      <c r="O155" s="1" t="s">
        <v>13</v>
      </c>
      <c r="P155" s="1" t="s">
        <v>14</v>
      </c>
      <c r="R155" s="1">
        <v>27</v>
      </c>
      <c r="S155" s="14">
        <v>3.9</v>
      </c>
      <c r="T155" s="1">
        <v>0.6</v>
      </c>
      <c r="V155" s="1">
        <v>0</v>
      </c>
      <c r="W155" s="1" t="s">
        <v>13</v>
      </c>
      <c r="X155" s="1" t="s">
        <v>14</v>
      </c>
      <c r="Z155" s="1">
        <v>11</v>
      </c>
      <c r="AA155" s="14">
        <v>3.4</v>
      </c>
      <c r="AB155" s="14">
        <v>1.1000000000000001</v>
      </c>
      <c r="AD155" s="1" t="s">
        <v>533</v>
      </c>
      <c r="AE155" s="1" t="s">
        <v>13</v>
      </c>
      <c r="AF155" s="1" t="s">
        <v>14</v>
      </c>
    </row>
    <row r="156" spans="1:32" x14ac:dyDescent="0.2">
      <c r="A156" s="28" t="s">
        <v>534</v>
      </c>
      <c r="B156" s="1">
        <v>29</v>
      </c>
      <c r="C156" s="14">
        <v>21.1</v>
      </c>
      <c r="D156" s="1">
        <v>4.2</v>
      </c>
      <c r="F156" s="1">
        <v>-0.69</v>
      </c>
      <c r="G156" s="1" t="s">
        <v>535</v>
      </c>
      <c r="H156" s="1" t="s">
        <v>536</v>
      </c>
      <c r="J156" s="1">
        <v>32</v>
      </c>
      <c r="K156" s="14">
        <v>44.7</v>
      </c>
      <c r="L156" s="1">
        <v>11.8</v>
      </c>
      <c r="N156" s="1" t="str">
        <f>"5.25"</f>
        <v>5.25</v>
      </c>
      <c r="O156" s="1" t="s">
        <v>94</v>
      </c>
      <c r="P156" s="1" t="s">
        <v>537</v>
      </c>
      <c r="R156" s="1">
        <v>30</v>
      </c>
      <c r="S156" s="14">
        <v>4</v>
      </c>
      <c r="T156" s="1">
        <v>0.5</v>
      </c>
      <c r="V156" s="1">
        <v>0.1</v>
      </c>
      <c r="W156" s="1" t="s">
        <v>288</v>
      </c>
      <c r="X156" s="1" t="s">
        <v>136</v>
      </c>
      <c r="Z156" s="1">
        <v>14</v>
      </c>
      <c r="AA156" s="14">
        <v>3.4</v>
      </c>
      <c r="AB156" s="14">
        <v>1.1000000000000001</v>
      </c>
      <c r="AD156" s="1">
        <v>-0.02</v>
      </c>
      <c r="AE156" s="1" t="s">
        <v>538</v>
      </c>
      <c r="AF156" s="1" t="s">
        <v>539</v>
      </c>
    </row>
    <row r="157" spans="1:32" x14ac:dyDescent="0.2">
      <c r="A157" s="28" t="s">
        <v>540</v>
      </c>
      <c r="B157" s="1">
        <v>21</v>
      </c>
      <c r="C157" s="14">
        <v>20.7</v>
      </c>
      <c r="D157" s="1">
        <v>4.7</v>
      </c>
      <c r="F157" s="1">
        <v>-1.1200000000000001</v>
      </c>
      <c r="G157" s="1" t="s">
        <v>541</v>
      </c>
      <c r="H157" s="1" t="s">
        <v>542</v>
      </c>
      <c r="J157" s="1">
        <v>23</v>
      </c>
      <c r="K157" s="14">
        <v>43</v>
      </c>
      <c r="L157" s="1">
        <v>12.3</v>
      </c>
      <c r="N157" s="1" t="str">
        <f>"3.58"</f>
        <v>3.58</v>
      </c>
      <c r="O157" s="1" t="s">
        <v>526</v>
      </c>
      <c r="P157" s="1" t="s">
        <v>543</v>
      </c>
      <c r="R157" s="1">
        <v>19</v>
      </c>
      <c r="S157" s="14">
        <v>3.9</v>
      </c>
      <c r="T157" s="1">
        <v>0.6</v>
      </c>
      <c r="V157" s="1">
        <v>4.1000000000000002E-2</v>
      </c>
      <c r="W157" s="1" t="s">
        <v>372</v>
      </c>
      <c r="X157" s="1" t="s">
        <v>387</v>
      </c>
      <c r="Z157" s="1">
        <v>10</v>
      </c>
      <c r="AA157" s="14">
        <v>3.1</v>
      </c>
      <c r="AB157" s="14">
        <v>1</v>
      </c>
      <c r="AD157" s="1">
        <v>-0.34</v>
      </c>
      <c r="AE157" s="1" t="s">
        <v>544</v>
      </c>
      <c r="AF157" s="1" t="s">
        <v>545</v>
      </c>
    </row>
    <row r="158" spans="1:32" x14ac:dyDescent="0.2">
      <c r="A158" s="28" t="s">
        <v>546</v>
      </c>
      <c r="B158" s="1">
        <v>13</v>
      </c>
      <c r="C158" s="14">
        <v>17.5</v>
      </c>
      <c r="D158" s="1">
        <v>3.2</v>
      </c>
      <c r="F158" s="1" t="s">
        <v>547</v>
      </c>
      <c r="G158" s="1" t="s">
        <v>548</v>
      </c>
      <c r="H158" s="1" t="s">
        <v>549</v>
      </c>
      <c r="J158" s="1">
        <v>14</v>
      </c>
      <c r="K158" s="14">
        <v>40.799999999999997</v>
      </c>
      <c r="L158" s="1">
        <v>11</v>
      </c>
      <c r="N158" s="1" t="str">
        <f>"1.32"</f>
        <v>1.32</v>
      </c>
      <c r="O158" s="1" t="s">
        <v>550</v>
      </c>
      <c r="P158" s="1" t="s">
        <v>551</v>
      </c>
      <c r="R158" s="1">
        <v>16</v>
      </c>
      <c r="S158" s="14">
        <v>4</v>
      </c>
      <c r="T158" s="1">
        <v>0.4</v>
      </c>
      <c r="V158" s="1">
        <v>8.8999999999999996E-2</v>
      </c>
      <c r="W158" s="1" t="s">
        <v>411</v>
      </c>
      <c r="X158" s="1" t="s">
        <v>456</v>
      </c>
      <c r="Z158" s="1">
        <v>9</v>
      </c>
      <c r="AA158" s="14">
        <v>2.6</v>
      </c>
      <c r="AB158" s="14">
        <v>0.7</v>
      </c>
      <c r="AD158" s="1">
        <v>-0.84</v>
      </c>
      <c r="AE158" s="1" t="s">
        <v>552</v>
      </c>
      <c r="AF158" s="1" t="s">
        <v>553</v>
      </c>
    </row>
    <row r="159" spans="1:32" x14ac:dyDescent="0.2">
      <c r="A159" s="27" t="s">
        <v>554</v>
      </c>
    </row>
    <row r="160" spans="1:32" x14ac:dyDescent="0.2">
      <c r="A160" s="28">
        <v>0</v>
      </c>
      <c r="B160" s="1">
        <v>26</v>
      </c>
      <c r="C160" s="14">
        <v>21.2</v>
      </c>
      <c r="D160" s="1">
        <v>3.3</v>
      </c>
      <c r="F160" s="1">
        <v>0</v>
      </c>
      <c r="G160" s="1" t="s">
        <v>13</v>
      </c>
      <c r="H160" s="1" t="s">
        <v>14</v>
      </c>
      <c r="J160" s="1">
        <v>29</v>
      </c>
      <c r="K160" s="14">
        <v>42.7</v>
      </c>
      <c r="L160" s="1">
        <v>12.9</v>
      </c>
      <c r="N160" s="1" t="str">
        <f>"0"</f>
        <v>0</v>
      </c>
      <c r="O160" s="1" t="s">
        <v>13</v>
      </c>
      <c r="P160" s="1" t="s">
        <v>14</v>
      </c>
      <c r="R160" s="1">
        <v>30</v>
      </c>
      <c r="S160" s="14">
        <v>3.8</v>
      </c>
      <c r="T160" s="1">
        <v>0.5</v>
      </c>
      <c r="V160" s="1">
        <v>0</v>
      </c>
      <c r="W160" s="1" t="s">
        <v>13</v>
      </c>
      <c r="X160" s="1" t="s">
        <v>14</v>
      </c>
      <c r="Z160" s="1">
        <v>13</v>
      </c>
      <c r="AA160" s="14">
        <v>3.3</v>
      </c>
      <c r="AB160" s="14">
        <v>1.1000000000000001</v>
      </c>
      <c r="AD160" s="1">
        <v>0</v>
      </c>
      <c r="AE160" s="1" t="s">
        <v>13</v>
      </c>
      <c r="AF160" s="1" t="s">
        <v>14</v>
      </c>
    </row>
    <row r="161" spans="1:32" x14ac:dyDescent="0.2">
      <c r="A161" s="28" t="s">
        <v>555</v>
      </c>
      <c r="B161" s="1">
        <v>25</v>
      </c>
      <c r="C161" s="14">
        <v>21.9</v>
      </c>
      <c r="D161" s="1">
        <v>4.2</v>
      </c>
      <c r="F161" s="1">
        <v>0.77</v>
      </c>
      <c r="G161" s="1" t="s">
        <v>358</v>
      </c>
      <c r="H161" s="1" t="s">
        <v>556</v>
      </c>
      <c r="J161" s="1">
        <v>27</v>
      </c>
      <c r="K161" s="14">
        <v>41.6</v>
      </c>
      <c r="L161" s="1">
        <v>11</v>
      </c>
      <c r="N161" s="1" t="str">
        <f>"-1.17"</f>
        <v>-1.17</v>
      </c>
      <c r="O161" s="1" t="s">
        <v>557</v>
      </c>
      <c r="P161" s="1" t="s">
        <v>558</v>
      </c>
      <c r="R161" s="1">
        <v>26</v>
      </c>
      <c r="S161" s="14">
        <v>4</v>
      </c>
      <c r="T161" s="1">
        <v>0.6</v>
      </c>
      <c r="V161" s="1">
        <v>0.21</v>
      </c>
      <c r="W161" s="1" t="s">
        <v>559</v>
      </c>
      <c r="X161" s="1" t="s">
        <v>514</v>
      </c>
      <c r="Z161" s="1">
        <v>12</v>
      </c>
      <c r="AA161" s="14">
        <v>3.2</v>
      </c>
      <c r="AB161" s="14">
        <v>1</v>
      </c>
      <c r="AD161" s="1">
        <v>-0.17</v>
      </c>
      <c r="AE161" s="1" t="s">
        <v>560</v>
      </c>
      <c r="AF161" s="1" t="s">
        <v>199</v>
      </c>
    </row>
    <row r="162" spans="1:32" x14ac:dyDescent="0.2">
      <c r="A162" s="28" t="s">
        <v>561</v>
      </c>
      <c r="B162" s="1">
        <v>24</v>
      </c>
      <c r="C162" s="14">
        <v>20.100000000000001</v>
      </c>
      <c r="D162" s="1">
        <v>5.3</v>
      </c>
      <c r="F162" s="1">
        <v>-1.07</v>
      </c>
      <c r="G162" s="1" t="s">
        <v>562</v>
      </c>
      <c r="H162" s="1" t="s">
        <v>563</v>
      </c>
      <c r="J162" s="1">
        <v>29</v>
      </c>
      <c r="K162" s="14">
        <v>41.4</v>
      </c>
      <c r="L162" s="1">
        <v>13.6</v>
      </c>
      <c r="N162" s="1" t="str">
        <f>"-1.34"</f>
        <v>-1.34</v>
      </c>
      <c r="O162" s="1" t="s">
        <v>564</v>
      </c>
      <c r="P162" s="1" t="s">
        <v>565</v>
      </c>
      <c r="R162" s="1">
        <v>22</v>
      </c>
      <c r="S162" s="14">
        <v>4.2</v>
      </c>
      <c r="T162" s="1">
        <v>0.4</v>
      </c>
      <c r="V162" s="1" t="s">
        <v>566</v>
      </c>
      <c r="W162" s="1" t="s">
        <v>567</v>
      </c>
      <c r="X162" s="1" t="s">
        <v>241</v>
      </c>
      <c r="Z162" s="1">
        <v>11</v>
      </c>
      <c r="AA162" s="14">
        <v>3.5</v>
      </c>
      <c r="AB162" s="14">
        <v>1.1000000000000001</v>
      </c>
      <c r="AD162" s="1">
        <v>0.2</v>
      </c>
      <c r="AE162" s="1" t="s">
        <v>42</v>
      </c>
      <c r="AF162" s="1" t="s">
        <v>568</v>
      </c>
    </row>
    <row r="163" spans="1:32" x14ac:dyDescent="0.2">
      <c r="A163" s="28" t="s">
        <v>569</v>
      </c>
      <c r="B163" s="1">
        <v>12</v>
      </c>
      <c r="C163" s="14">
        <v>18.100000000000001</v>
      </c>
      <c r="D163" s="1">
        <v>2.7</v>
      </c>
      <c r="F163" s="1" t="s">
        <v>570</v>
      </c>
      <c r="G163" s="1" t="s">
        <v>571</v>
      </c>
      <c r="H163" s="1" t="s">
        <v>572</v>
      </c>
      <c r="J163" s="1">
        <v>12</v>
      </c>
      <c r="K163" s="14">
        <v>44.7</v>
      </c>
      <c r="L163" s="1">
        <v>11.9</v>
      </c>
      <c r="N163" s="1" t="str">
        <f>"1.94"</f>
        <v>1.94</v>
      </c>
      <c r="O163" s="1" t="s">
        <v>573</v>
      </c>
      <c r="P163" s="1" t="s">
        <v>543</v>
      </c>
      <c r="R163" s="1">
        <v>14</v>
      </c>
      <c r="S163" s="14">
        <v>4</v>
      </c>
      <c r="T163" s="1">
        <v>0.6</v>
      </c>
      <c r="V163" s="1">
        <v>0.16</v>
      </c>
      <c r="W163" s="1" t="s">
        <v>146</v>
      </c>
      <c r="X163" s="1" t="s">
        <v>574</v>
      </c>
      <c r="Z163" s="1">
        <v>8</v>
      </c>
      <c r="AA163" s="14">
        <v>2.4</v>
      </c>
      <c r="AB163" s="14">
        <v>0.5</v>
      </c>
      <c r="AD163" s="1">
        <v>-0.9</v>
      </c>
      <c r="AE163" s="1" t="s">
        <v>73</v>
      </c>
      <c r="AF163" s="1" t="s">
        <v>575</v>
      </c>
    </row>
    <row r="164" spans="1:32" x14ac:dyDescent="0.2">
      <c r="A164" s="27" t="s">
        <v>576</v>
      </c>
    </row>
    <row r="165" spans="1:32" x14ac:dyDescent="0.2">
      <c r="A165" s="28">
        <v>0</v>
      </c>
      <c r="B165" s="1">
        <v>30</v>
      </c>
      <c r="C165" s="14">
        <v>21.9</v>
      </c>
      <c r="D165" s="1">
        <v>4.5</v>
      </c>
      <c r="F165" s="1">
        <v>0</v>
      </c>
      <c r="G165" s="1" t="s">
        <v>13</v>
      </c>
      <c r="H165" s="1" t="s">
        <v>14</v>
      </c>
      <c r="J165" s="1">
        <v>33</v>
      </c>
      <c r="K165" s="14">
        <v>41.3</v>
      </c>
      <c r="L165" s="1">
        <v>13.7</v>
      </c>
      <c r="N165" s="1" t="str">
        <f>"0"</f>
        <v>0</v>
      </c>
      <c r="O165" s="1" t="s">
        <v>13</v>
      </c>
      <c r="P165" s="1" t="s">
        <v>14</v>
      </c>
      <c r="R165" s="1">
        <v>30</v>
      </c>
      <c r="S165" s="14">
        <v>3.9</v>
      </c>
      <c r="T165" s="1">
        <v>0.5</v>
      </c>
      <c r="V165" s="1">
        <v>0</v>
      </c>
      <c r="W165" s="1" t="s">
        <v>13</v>
      </c>
      <c r="X165" s="1" t="s">
        <v>14</v>
      </c>
      <c r="Z165" s="1">
        <v>19</v>
      </c>
      <c r="AA165" s="14">
        <v>3.5</v>
      </c>
      <c r="AB165" s="14">
        <v>1.1000000000000001</v>
      </c>
      <c r="AD165" s="1">
        <v>0</v>
      </c>
      <c r="AE165" s="1" t="s">
        <v>13</v>
      </c>
      <c r="AF165" s="1" t="s">
        <v>14</v>
      </c>
    </row>
    <row r="166" spans="1:32" x14ac:dyDescent="0.2">
      <c r="A166" s="28" t="s">
        <v>577</v>
      </c>
      <c r="B166" s="1">
        <v>24</v>
      </c>
      <c r="C166" s="14">
        <v>20.7</v>
      </c>
      <c r="D166" s="1">
        <v>4.0999999999999996</v>
      </c>
      <c r="F166" s="1">
        <v>-1.23</v>
      </c>
      <c r="G166" s="1" t="s">
        <v>289</v>
      </c>
      <c r="H166" s="1" t="s">
        <v>468</v>
      </c>
      <c r="J166" s="1">
        <v>28</v>
      </c>
      <c r="K166" s="14">
        <v>42.7</v>
      </c>
      <c r="L166" s="1">
        <v>12.2</v>
      </c>
      <c r="N166" s="1" t="str">
        <f>"1.44"</f>
        <v>1.44</v>
      </c>
      <c r="O166" s="1" t="s">
        <v>578</v>
      </c>
      <c r="P166" s="1" t="s">
        <v>579</v>
      </c>
      <c r="R166" s="1">
        <v>29</v>
      </c>
      <c r="S166" s="14">
        <v>4</v>
      </c>
      <c r="T166" s="1">
        <v>0.4</v>
      </c>
      <c r="V166" s="1">
        <v>0.11</v>
      </c>
      <c r="W166" s="1" t="s">
        <v>259</v>
      </c>
      <c r="X166" s="1" t="s">
        <v>387</v>
      </c>
      <c r="Z166" s="1">
        <v>8</v>
      </c>
      <c r="AA166" s="14">
        <v>3.2</v>
      </c>
      <c r="AB166" s="14">
        <v>0.5</v>
      </c>
      <c r="AD166" s="1">
        <v>-0.33</v>
      </c>
      <c r="AE166" s="1" t="s">
        <v>580</v>
      </c>
      <c r="AF166" s="1" t="s">
        <v>184</v>
      </c>
    </row>
    <row r="167" spans="1:32" x14ac:dyDescent="0.2">
      <c r="A167" s="28" t="s">
        <v>581</v>
      </c>
      <c r="B167" s="1">
        <v>26</v>
      </c>
      <c r="C167" s="14">
        <v>18.7</v>
      </c>
      <c r="D167" s="1">
        <v>3.3</v>
      </c>
      <c r="F167" s="1" t="s">
        <v>582</v>
      </c>
      <c r="G167" s="1" t="s">
        <v>583</v>
      </c>
      <c r="H167" s="1" t="s">
        <v>584</v>
      </c>
      <c r="J167" s="1">
        <v>28</v>
      </c>
      <c r="K167" s="14">
        <v>41.6</v>
      </c>
      <c r="L167" s="1">
        <v>11.8</v>
      </c>
      <c r="N167" s="1" t="str">
        <f>"0.30"</f>
        <v>0.30</v>
      </c>
      <c r="O167" s="1" t="s">
        <v>585</v>
      </c>
      <c r="P167" s="1" t="s">
        <v>586</v>
      </c>
      <c r="R167" s="1">
        <v>26</v>
      </c>
      <c r="S167" s="14">
        <v>3.9</v>
      </c>
      <c r="T167" s="1">
        <v>0.5</v>
      </c>
      <c r="V167" s="1">
        <v>7.9000000000000001E-2</v>
      </c>
      <c r="W167" s="1" t="s">
        <v>288</v>
      </c>
      <c r="X167" s="1" t="s">
        <v>338</v>
      </c>
      <c r="Z167" s="1">
        <v>15</v>
      </c>
      <c r="AA167" s="14">
        <v>2.7</v>
      </c>
      <c r="AB167" s="14">
        <v>0.9</v>
      </c>
      <c r="AD167" s="1" t="s">
        <v>587</v>
      </c>
      <c r="AE167" s="1" t="s">
        <v>588</v>
      </c>
      <c r="AF167" s="1" t="s">
        <v>159</v>
      </c>
    </row>
    <row r="168" spans="1:32" x14ac:dyDescent="0.2">
      <c r="A168" s="27" t="s">
        <v>589</v>
      </c>
    </row>
    <row r="169" spans="1:32" x14ac:dyDescent="0.2">
      <c r="A169" s="28" t="s">
        <v>92</v>
      </c>
      <c r="B169" s="1">
        <v>73</v>
      </c>
      <c r="C169" s="14">
        <v>20.8</v>
      </c>
      <c r="D169" s="1">
        <v>4</v>
      </c>
      <c r="F169" s="1">
        <v>0</v>
      </c>
      <c r="G169" s="1" t="s">
        <v>13</v>
      </c>
      <c r="H169" s="1" t="s">
        <v>14</v>
      </c>
      <c r="J169" s="1">
        <v>83</v>
      </c>
      <c r="K169" s="14">
        <v>42</v>
      </c>
      <c r="L169" s="1">
        <v>12.4</v>
      </c>
      <c r="N169" s="1" t="str">
        <f>"0"</f>
        <v>0</v>
      </c>
      <c r="O169" s="1" t="s">
        <v>13</v>
      </c>
      <c r="P169" s="1" t="s">
        <v>14</v>
      </c>
      <c r="R169" s="1">
        <v>76</v>
      </c>
      <c r="S169" s="14">
        <v>3.9</v>
      </c>
      <c r="T169" s="1">
        <v>0.6</v>
      </c>
      <c r="V169" s="1">
        <v>0</v>
      </c>
      <c r="W169" s="1" t="s">
        <v>13</v>
      </c>
      <c r="X169" s="1" t="s">
        <v>14</v>
      </c>
      <c r="Z169" s="1">
        <v>36</v>
      </c>
      <c r="AA169" s="14">
        <v>3.3</v>
      </c>
      <c r="AB169" s="14">
        <v>1.1000000000000001</v>
      </c>
      <c r="AD169" s="1">
        <v>0</v>
      </c>
      <c r="AE169" s="1" t="s">
        <v>13</v>
      </c>
      <c r="AF169" s="1" t="s">
        <v>14</v>
      </c>
    </row>
    <row r="170" spans="1:32" x14ac:dyDescent="0.2">
      <c r="A170" s="28" t="s">
        <v>590</v>
      </c>
      <c r="B170" s="1">
        <v>14</v>
      </c>
      <c r="C170" s="14">
        <v>20.100000000000001</v>
      </c>
      <c r="D170" s="1">
        <v>5.6</v>
      </c>
      <c r="F170" s="1">
        <v>-0.7</v>
      </c>
      <c r="G170" s="1" t="s">
        <v>591</v>
      </c>
      <c r="H170" s="1" t="s">
        <v>204</v>
      </c>
      <c r="J170" s="1">
        <v>14</v>
      </c>
      <c r="K170" s="14">
        <v>43.4</v>
      </c>
      <c r="L170" s="1">
        <v>12.3</v>
      </c>
      <c r="N170" s="1" t="str">
        <f>"1.31"</f>
        <v>1.31</v>
      </c>
      <c r="O170" s="1" t="s">
        <v>592</v>
      </c>
      <c r="P170" s="1" t="s">
        <v>593</v>
      </c>
      <c r="R170" s="1">
        <v>16</v>
      </c>
      <c r="S170" s="14">
        <v>4.0999999999999996</v>
      </c>
      <c r="T170" s="1">
        <v>0.5</v>
      </c>
      <c r="V170" s="1">
        <v>0.18</v>
      </c>
      <c r="W170" s="1" t="s">
        <v>594</v>
      </c>
      <c r="X170" s="1" t="s">
        <v>147</v>
      </c>
      <c r="Z170" s="1">
        <v>8</v>
      </c>
      <c r="AA170" s="14">
        <v>2.9</v>
      </c>
      <c r="AB170" s="14">
        <v>0.9</v>
      </c>
      <c r="AD170" s="1">
        <v>-0.35</v>
      </c>
      <c r="AE170" s="1" t="s">
        <v>391</v>
      </c>
      <c r="AF170" s="1" t="s">
        <v>184</v>
      </c>
    </row>
    <row r="171" spans="1:32" x14ac:dyDescent="0.2">
      <c r="A171" s="25" t="s">
        <v>595</v>
      </c>
    </row>
    <row r="172" spans="1:32" x14ac:dyDescent="0.2">
      <c r="A172" s="27" t="s">
        <v>596</v>
      </c>
    </row>
    <row r="173" spans="1:32" x14ac:dyDescent="0.2">
      <c r="A173" s="28" t="s">
        <v>92</v>
      </c>
      <c r="B173" s="1">
        <v>69</v>
      </c>
      <c r="C173" s="14">
        <v>20.7</v>
      </c>
      <c r="D173" s="1">
        <v>4</v>
      </c>
      <c r="F173" s="1">
        <v>0</v>
      </c>
      <c r="G173" s="1" t="s">
        <v>13</v>
      </c>
      <c r="H173" s="1" t="s">
        <v>14</v>
      </c>
      <c r="J173" s="1">
        <v>78</v>
      </c>
      <c r="K173" s="14">
        <v>42.1</v>
      </c>
      <c r="L173" s="1">
        <v>12.5</v>
      </c>
      <c r="N173" s="1" t="str">
        <f>"0"</f>
        <v>0</v>
      </c>
      <c r="O173" s="1" t="s">
        <v>13</v>
      </c>
      <c r="P173" s="1" t="s">
        <v>14</v>
      </c>
      <c r="R173" s="1">
        <v>71</v>
      </c>
      <c r="S173" s="14">
        <v>4</v>
      </c>
      <c r="T173" s="1">
        <v>0.6</v>
      </c>
      <c r="V173" s="1">
        <v>0</v>
      </c>
      <c r="W173" s="1" t="s">
        <v>13</v>
      </c>
      <c r="X173" s="1" t="s">
        <v>14</v>
      </c>
      <c r="Z173" s="1">
        <v>33</v>
      </c>
      <c r="AA173" s="14">
        <v>3.4</v>
      </c>
      <c r="AB173" s="14">
        <v>1</v>
      </c>
      <c r="AD173" s="1">
        <v>0</v>
      </c>
      <c r="AE173" s="1" t="s">
        <v>13</v>
      </c>
      <c r="AF173" s="1" t="s">
        <v>14</v>
      </c>
    </row>
    <row r="174" spans="1:32" x14ac:dyDescent="0.2">
      <c r="A174" s="28" t="s">
        <v>93</v>
      </c>
      <c r="B174" s="1">
        <v>18</v>
      </c>
      <c r="C174" s="14">
        <v>20.399999999999999</v>
      </c>
      <c r="D174" s="1">
        <v>5.3</v>
      </c>
      <c r="F174" s="1">
        <v>-0.27</v>
      </c>
      <c r="G174" s="1" t="s">
        <v>597</v>
      </c>
      <c r="H174" s="1" t="s">
        <v>178</v>
      </c>
      <c r="J174" s="1">
        <v>19</v>
      </c>
      <c r="K174" s="14">
        <v>42.9</v>
      </c>
      <c r="L174" s="1">
        <v>12.1</v>
      </c>
      <c r="N174" s="1" t="str">
        <f>"0.82"</f>
        <v>0.82</v>
      </c>
      <c r="O174" s="1" t="s">
        <v>598</v>
      </c>
      <c r="P174" s="1" t="s">
        <v>599</v>
      </c>
      <c r="R174" s="1">
        <v>21</v>
      </c>
      <c r="S174" s="14">
        <v>4</v>
      </c>
      <c r="T174" s="1">
        <v>0.5</v>
      </c>
      <c r="V174" s="1">
        <v>3.4000000000000002E-2</v>
      </c>
      <c r="W174" s="1" t="s">
        <v>20</v>
      </c>
      <c r="X174" s="1" t="s">
        <v>297</v>
      </c>
      <c r="Z174" s="1">
        <v>11</v>
      </c>
      <c r="AA174" s="14">
        <v>2.7</v>
      </c>
      <c r="AB174" s="14">
        <v>0.9</v>
      </c>
      <c r="AD174" s="1">
        <v>-0.7</v>
      </c>
      <c r="AE174" s="1" t="s">
        <v>442</v>
      </c>
      <c r="AF174" s="1" t="s">
        <v>600</v>
      </c>
    </row>
    <row r="175" spans="1:32" x14ac:dyDescent="0.2">
      <c r="A175" s="27" t="s">
        <v>601</v>
      </c>
    </row>
    <row r="176" spans="1:32" x14ac:dyDescent="0.2">
      <c r="A176" s="28" t="s">
        <v>602</v>
      </c>
      <c r="B176" s="1">
        <v>23</v>
      </c>
      <c r="C176" s="14">
        <v>19.899999999999999</v>
      </c>
      <c r="D176" s="1">
        <v>4.2</v>
      </c>
      <c r="F176" s="1" t="s">
        <v>603</v>
      </c>
      <c r="G176" s="1" t="s">
        <v>13</v>
      </c>
      <c r="H176" s="1" t="s">
        <v>14</v>
      </c>
      <c r="J176" s="1">
        <v>28</v>
      </c>
      <c r="K176" s="14">
        <v>42.7</v>
      </c>
      <c r="L176" s="1">
        <v>11.7</v>
      </c>
      <c r="N176" s="1" t="str">
        <f>"0"</f>
        <v>0</v>
      </c>
      <c r="O176" s="1" t="s">
        <v>13</v>
      </c>
      <c r="P176" s="1" t="s">
        <v>14</v>
      </c>
      <c r="R176" s="1">
        <v>24</v>
      </c>
      <c r="S176" s="14">
        <v>3.8</v>
      </c>
      <c r="T176" s="1">
        <v>0.4</v>
      </c>
      <c r="V176" s="1">
        <v>0</v>
      </c>
      <c r="W176" s="1" t="s">
        <v>13</v>
      </c>
      <c r="X176" s="1" t="s">
        <v>14</v>
      </c>
      <c r="Z176" s="1">
        <v>11</v>
      </c>
      <c r="AA176" s="14">
        <v>3</v>
      </c>
      <c r="AB176" s="14">
        <v>0.9</v>
      </c>
      <c r="AD176" s="1">
        <v>0</v>
      </c>
      <c r="AE176" s="1" t="s">
        <v>13</v>
      </c>
      <c r="AF176" s="1" t="s">
        <v>14</v>
      </c>
    </row>
    <row r="177" spans="1:32" x14ac:dyDescent="0.2">
      <c r="A177" s="28" t="s">
        <v>604</v>
      </c>
      <c r="B177" s="1">
        <v>34</v>
      </c>
      <c r="C177" s="14">
        <v>22.3</v>
      </c>
      <c r="D177" s="1">
        <v>4.0999999999999996</v>
      </c>
      <c r="F177" s="1" t="s">
        <v>605</v>
      </c>
      <c r="G177" s="1" t="s">
        <v>606</v>
      </c>
      <c r="H177" s="1" t="s">
        <v>167</v>
      </c>
      <c r="J177" s="1">
        <v>38</v>
      </c>
      <c r="K177" s="14">
        <v>43.9</v>
      </c>
      <c r="L177" s="1">
        <v>11.5</v>
      </c>
      <c r="N177" s="1" t="str">
        <f>"1.22"</f>
        <v>1.22</v>
      </c>
      <c r="O177" s="1" t="s">
        <v>607</v>
      </c>
      <c r="P177" s="1" t="s">
        <v>608</v>
      </c>
      <c r="R177" s="1">
        <v>39</v>
      </c>
      <c r="S177" s="14">
        <v>4.0999999999999996</v>
      </c>
      <c r="T177" s="1">
        <v>0.6</v>
      </c>
      <c r="V177" s="1">
        <v>0.25</v>
      </c>
      <c r="W177" s="1" t="s">
        <v>609</v>
      </c>
      <c r="X177" s="1" t="s">
        <v>267</v>
      </c>
      <c r="Z177" s="1">
        <v>18</v>
      </c>
      <c r="AA177" s="14">
        <v>3.2</v>
      </c>
      <c r="AB177" s="14">
        <v>1.1000000000000001</v>
      </c>
      <c r="AD177" s="1">
        <v>0.23</v>
      </c>
      <c r="AE177" s="1" t="s">
        <v>90</v>
      </c>
      <c r="AF177" s="1" t="s">
        <v>610</v>
      </c>
    </row>
    <row r="178" spans="1:32" x14ac:dyDescent="0.2">
      <c r="A178" s="28" t="s">
        <v>611</v>
      </c>
      <c r="B178" s="1">
        <v>30</v>
      </c>
      <c r="C178" s="14">
        <v>19.399999999999999</v>
      </c>
      <c r="D178" s="1">
        <v>4.0999999999999996</v>
      </c>
      <c r="F178" s="1">
        <v>-0.44</v>
      </c>
      <c r="G178" s="1" t="s">
        <v>612</v>
      </c>
      <c r="H178" s="1" t="s">
        <v>613</v>
      </c>
      <c r="J178" s="1">
        <v>31</v>
      </c>
      <c r="K178" s="14">
        <v>39.799999999999997</v>
      </c>
      <c r="L178" s="1">
        <v>13.8</v>
      </c>
      <c r="N178" s="1" t="str">
        <f>"-2.87"</f>
        <v>-2.87</v>
      </c>
      <c r="O178" s="1" t="s">
        <v>614</v>
      </c>
      <c r="P178" s="1" t="s">
        <v>615</v>
      </c>
      <c r="R178" s="1">
        <v>29</v>
      </c>
      <c r="S178" s="14">
        <v>3.9</v>
      </c>
      <c r="T178" s="1">
        <v>0.5</v>
      </c>
      <c r="V178" s="1">
        <v>5.0999999999999997E-2</v>
      </c>
      <c r="W178" s="1" t="s">
        <v>616</v>
      </c>
      <c r="X178" s="1" t="s">
        <v>617</v>
      </c>
      <c r="Z178" s="1">
        <v>15</v>
      </c>
      <c r="AA178" s="14">
        <v>3.4</v>
      </c>
      <c r="AB178" s="14">
        <v>1.1000000000000001</v>
      </c>
      <c r="AD178" s="1">
        <v>0.42</v>
      </c>
      <c r="AE178" s="1" t="s">
        <v>618</v>
      </c>
      <c r="AF178" s="1" t="s">
        <v>619</v>
      </c>
    </row>
    <row r="179" spans="1:32" x14ac:dyDescent="0.2">
      <c r="A179" s="27" t="s">
        <v>620</v>
      </c>
    </row>
    <row r="180" spans="1:32" x14ac:dyDescent="0.2">
      <c r="A180" s="28" t="s">
        <v>621</v>
      </c>
      <c r="B180" s="1">
        <v>32</v>
      </c>
      <c r="C180" s="14">
        <v>21</v>
      </c>
      <c r="D180" s="1">
        <v>3.9</v>
      </c>
      <c r="F180" s="1">
        <v>0</v>
      </c>
      <c r="G180" s="1" t="s">
        <v>13</v>
      </c>
      <c r="H180" s="1" t="s">
        <v>14</v>
      </c>
      <c r="J180" s="1">
        <v>38</v>
      </c>
      <c r="K180" s="14">
        <v>41.5</v>
      </c>
      <c r="L180" s="1">
        <v>11.1</v>
      </c>
      <c r="N180" s="1" t="str">
        <f>"0"</f>
        <v>0</v>
      </c>
      <c r="O180" s="1" t="s">
        <v>13</v>
      </c>
      <c r="P180" s="1" t="s">
        <v>14</v>
      </c>
      <c r="R180" s="1">
        <v>37</v>
      </c>
      <c r="S180" s="14">
        <v>3.9</v>
      </c>
      <c r="T180" s="1">
        <v>0.6</v>
      </c>
      <c r="V180" s="1">
        <v>0</v>
      </c>
      <c r="W180" s="1" t="s">
        <v>13</v>
      </c>
      <c r="X180" s="1" t="s">
        <v>14</v>
      </c>
      <c r="Z180" s="1">
        <v>16</v>
      </c>
      <c r="AA180" s="14">
        <v>3.1</v>
      </c>
      <c r="AB180" s="14">
        <v>1.2</v>
      </c>
      <c r="AD180" s="1">
        <v>0</v>
      </c>
      <c r="AE180" s="1" t="s">
        <v>13</v>
      </c>
      <c r="AF180" s="1" t="s">
        <v>14</v>
      </c>
    </row>
    <row r="181" spans="1:32" x14ac:dyDescent="0.2">
      <c r="A181" s="28" t="s">
        <v>622</v>
      </c>
      <c r="B181" s="1">
        <v>55</v>
      </c>
      <c r="C181" s="14">
        <v>20.5</v>
      </c>
      <c r="D181" s="1">
        <v>4.5</v>
      </c>
      <c r="F181" s="1">
        <v>-0.5</v>
      </c>
      <c r="G181" s="1" t="s">
        <v>623</v>
      </c>
      <c r="H181" s="1" t="s">
        <v>624</v>
      </c>
      <c r="J181" s="1">
        <v>59</v>
      </c>
      <c r="K181" s="14">
        <v>42.7</v>
      </c>
      <c r="L181" s="1">
        <v>13.1</v>
      </c>
      <c r="N181" s="1" t="str">
        <f>"1.21"</f>
        <v>1.21</v>
      </c>
      <c r="O181" s="1" t="s">
        <v>625</v>
      </c>
      <c r="P181" s="1" t="s">
        <v>626</v>
      </c>
      <c r="R181" s="1">
        <v>55</v>
      </c>
      <c r="S181" s="14">
        <v>4</v>
      </c>
      <c r="T181" s="1">
        <v>0.5</v>
      </c>
      <c r="V181" s="1">
        <v>0.11</v>
      </c>
      <c r="W181" s="1" t="s">
        <v>428</v>
      </c>
      <c r="X181" s="1" t="s">
        <v>260</v>
      </c>
      <c r="Z181" s="1">
        <v>28</v>
      </c>
      <c r="AA181" s="14">
        <v>3.2</v>
      </c>
      <c r="AB181" s="14">
        <v>0.9</v>
      </c>
      <c r="AD181" s="1">
        <v>6.2E-2</v>
      </c>
      <c r="AE181" s="1" t="s">
        <v>317</v>
      </c>
      <c r="AF181" s="1" t="s">
        <v>318</v>
      </c>
    </row>
    <row r="182" spans="1:32" x14ac:dyDescent="0.2">
      <c r="A182" s="27" t="s">
        <v>627</v>
      </c>
    </row>
    <row r="183" spans="1:32" x14ac:dyDescent="0.2">
      <c r="A183" s="28" t="s">
        <v>621</v>
      </c>
      <c r="B183" s="1">
        <v>52</v>
      </c>
      <c r="C183" s="14">
        <v>20.8</v>
      </c>
      <c r="D183" s="1">
        <v>3.8</v>
      </c>
      <c r="F183" s="1">
        <v>0</v>
      </c>
      <c r="G183" s="1" t="s">
        <v>13</v>
      </c>
      <c r="H183" s="1" t="s">
        <v>14</v>
      </c>
      <c r="J183" s="1">
        <v>58</v>
      </c>
      <c r="K183" s="14">
        <v>42.5</v>
      </c>
      <c r="L183" s="1">
        <v>11.2</v>
      </c>
      <c r="N183" s="1" t="str">
        <f>"0"</f>
        <v>0</v>
      </c>
      <c r="O183" s="1" t="s">
        <v>13</v>
      </c>
      <c r="P183" s="1" t="s">
        <v>14</v>
      </c>
      <c r="R183" s="1">
        <v>52</v>
      </c>
      <c r="S183" s="14">
        <v>3.9</v>
      </c>
      <c r="T183" s="1">
        <v>0.6</v>
      </c>
      <c r="V183" s="1">
        <v>0</v>
      </c>
      <c r="W183" s="1" t="s">
        <v>13</v>
      </c>
      <c r="X183" s="1" t="s">
        <v>14</v>
      </c>
      <c r="Z183" s="1">
        <v>25</v>
      </c>
      <c r="AA183" s="14">
        <v>3</v>
      </c>
      <c r="AB183" s="14">
        <v>1.2</v>
      </c>
      <c r="AD183" s="1">
        <v>0</v>
      </c>
      <c r="AE183" s="1" t="s">
        <v>13</v>
      </c>
      <c r="AF183" s="1" t="s">
        <v>14</v>
      </c>
    </row>
    <row r="184" spans="1:32" s="11" customFormat="1" x14ac:dyDescent="0.2">
      <c r="A184" s="29" t="s">
        <v>622</v>
      </c>
      <c r="B184" s="11">
        <v>35</v>
      </c>
      <c r="C184" s="12">
        <v>20.5</v>
      </c>
      <c r="D184" s="11">
        <v>5</v>
      </c>
      <c r="F184" s="11">
        <v>-0.24</v>
      </c>
      <c r="G184" s="11" t="s">
        <v>628</v>
      </c>
      <c r="H184" s="11" t="s">
        <v>629</v>
      </c>
      <c r="J184" s="11">
        <v>39</v>
      </c>
      <c r="K184" s="12">
        <v>41.8</v>
      </c>
      <c r="L184" s="11">
        <v>14</v>
      </c>
      <c r="N184" s="11" t="str">
        <f>"-0.70"</f>
        <v>-0.70</v>
      </c>
      <c r="O184" s="11" t="s">
        <v>630</v>
      </c>
      <c r="P184" s="11" t="s">
        <v>631</v>
      </c>
      <c r="R184" s="11">
        <v>40</v>
      </c>
      <c r="S184" s="12">
        <v>4</v>
      </c>
      <c r="T184" s="11">
        <v>0.5</v>
      </c>
      <c r="V184" s="11">
        <v>5.2999999999999999E-2</v>
      </c>
      <c r="W184" s="11" t="s">
        <v>632</v>
      </c>
      <c r="X184" s="11" t="s">
        <v>403</v>
      </c>
      <c r="Z184" s="11">
        <v>19</v>
      </c>
      <c r="AA184" s="12">
        <v>3.4</v>
      </c>
      <c r="AB184" s="12">
        <v>0.8</v>
      </c>
      <c r="AD184" s="11">
        <v>0.34</v>
      </c>
      <c r="AE184" s="11" t="s">
        <v>465</v>
      </c>
      <c r="AF184" s="11" t="s">
        <v>468</v>
      </c>
    </row>
    <row r="185" spans="1:32" x14ac:dyDescent="0.2">
      <c r="A185" s="27"/>
    </row>
    <row r="186" spans="1:32" x14ac:dyDescent="0.2">
      <c r="A186" s="28"/>
    </row>
    <row r="187" spans="1:32" x14ac:dyDescent="0.2">
      <c r="A187" s="28"/>
    </row>
    <row r="188" spans="1:32" x14ac:dyDescent="0.2">
      <c r="A188" s="28"/>
    </row>
    <row r="191" spans="1:32" x14ac:dyDescent="0.2">
      <c r="A191" s="30"/>
    </row>
    <row r="197" spans="1:1" x14ac:dyDescent="0.2">
      <c r="A197" s="27"/>
    </row>
    <row r="198" spans="1:1" x14ac:dyDescent="0.2">
      <c r="A198" s="27"/>
    </row>
    <row r="199" spans="1:1" x14ac:dyDescent="0.2">
      <c r="A199" s="27"/>
    </row>
    <row r="200" spans="1:1" x14ac:dyDescent="0.2">
      <c r="A200" s="27"/>
    </row>
    <row r="201" spans="1:1" x14ac:dyDescent="0.2">
      <c r="A201" s="27"/>
    </row>
    <row r="202" spans="1:1" x14ac:dyDescent="0.2">
      <c r="A202" s="27"/>
    </row>
    <row r="203" spans="1:1" x14ac:dyDescent="0.2">
      <c r="A203" s="27"/>
    </row>
    <row r="204" spans="1:1" x14ac:dyDescent="0.2">
      <c r="A204" s="27"/>
    </row>
    <row r="205" spans="1:1" x14ac:dyDescent="0.2">
      <c r="A205" s="27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27"/>
    </row>
    <row r="210" spans="1:1" x14ac:dyDescent="0.2">
      <c r="A210" s="27"/>
    </row>
    <row r="211" spans="1:1" x14ac:dyDescent="0.2">
      <c r="A211" s="27"/>
    </row>
    <row r="212" spans="1:1" x14ac:dyDescent="0.2">
      <c r="A212" s="27"/>
    </row>
    <row r="213" spans="1:1" x14ac:dyDescent="0.2">
      <c r="A213" s="27"/>
    </row>
    <row r="214" spans="1:1" x14ac:dyDescent="0.2">
      <c r="A214" s="27"/>
    </row>
    <row r="215" spans="1:1" x14ac:dyDescent="0.2">
      <c r="A215" s="27"/>
    </row>
    <row r="216" spans="1:1" x14ac:dyDescent="0.2">
      <c r="A216" s="27"/>
    </row>
    <row r="217" spans="1:1" x14ac:dyDescent="0.2">
      <c r="A217" s="27"/>
    </row>
    <row r="218" spans="1:1" x14ac:dyDescent="0.2">
      <c r="A218" s="27"/>
    </row>
    <row r="219" spans="1:1" x14ac:dyDescent="0.2">
      <c r="A219" s="27"/>
    </row>
    <row r="220" spans="1:1" x14ac:dyDescent="0.2">
      <c r="A220" s="27"/>
    </row>
    <row r="221" spans="1:1" x14ac:dyDescent="0.2">
      <c r="A221" s="27"/>
    </row>
    <row r="222" spans="1:1" x14ac:dyDescent="0.2">
      <c r="A222" s="27"/>
    </row>
    <row r="223" spans="1:1" x14ac:dyDescent="0.2">
      <c r="A223" s="27"/>
    </row>
    <row r="224" spans="1:1" x14ac:dyDescent="0.2">
      <c r="A224" s="27"/>
    </row>
    <row r="225" spans="1:1" x14ac:dyDescent="0.2">
      <c r="A225" s="27"/>
    </row>
    <row r="226" spans="1:1" x14ac:dyDescent="0.2">
      <c r="A226" s="27"/>
    </row>
    <row r="227" spans="1:1" x14ac:dyDescent="0.2">
      <c r="A227" s="27"/>
    </row>
  </sheetData>
  <mergeCells count="9">
    <mergeCell ref="G3:H3"/>
    <mergeCell ref="O3:P3"/>
    <mergeCell ref="W3:X3"/>
    <mergeCell ref="AE3:AF3"/>
    <mergeCell ref="A1:AF1"/>
    <mergeCell ref="B2:H2"/>
    <mergeCell ref="J2:P2"/>
    <mergeCell ref="R2:X2"/>
    <mergeCell ref="Z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Bivariate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2020-10-27T20:24:07Z</dcterms:created>
  <dcterms:modified xsi:type="dcterms:W3CDTF">2021-02-12T16:58:42Z</dcterms:modified>
</cp:coreProperties>
</file>