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48" windowHeight="7140" activeTab="1"/>
  </bookViews>
  <sheets>
    <sheet name="Sheet1" sheetId="1" r:id="rId1"/>
    <sheet name="HowToUse" sheetId="2" r:id="rId2"/>
  </sheets>
  <calcPr calcId="145621"/>
</workbook>
</file>

<file path=xl/calcChain.xml><?xml version="1.0" encoding="utf-8"?>
<calcChain xmlns="http://schemas.openxmlformats.org/spreadsheetml/2006/main">
  <c r="F66" i="2" l="1"/>
  <c r="E66" i="2"/>
  <c r="D66" i="2"/>
  <c r="C66" i="2"/>
  <c r="M53" i="2"/>
  <c r="L53" i="2"/>
  <c r="K53" i="2"/>
  <c r="J53" i="2"/>
  <c r="F53" i="2"/>
  <c r="E53" i="2"/>
  <c r="D53" i="2"/>
  <c r="C53" i="2"/>
  <c r="F41" i="2"/>
  <c r="E41" i="2"/>
  <c r="D41" i="2"/>
  <c r="C41" i="2"/>
  <c r="C35" i="2"/>
  <c r="B35" i="2" s="1"/>
  <c r="D29" i="2"/>
  <c r="C34" i="2" s="1"/>
  <c r="E67" i="2" s="1"/>
  <c r="F40" i="1"/>
  <c r="E40" i="1"/>
  <c r="D40" i="1"/>
  <c r="C40" i="1"/>
  <c r="M27" i="1"/>
  <c r="L27" i="1"/>
  <c r="K27" i="1"/>
  <c r="J27" i="1"/>
  <c r="F27" i="1"/>
  <c r="E27" i="1"/>
  <c r="D27" i="1"/>
  <c r="C27" i="1"/>
  <c r="F15" i="1"/>
  <c r="E15" i="1"/>
  <c r="D15" i="1"/>
  <c r="C15" i="1"/>
  <c r="C9" i="1"/>
  <c r="L28" i="1" s="1"/>
  <c r="D3" i="1"/>
  <c r="C8" i="1" s="1"/>
  <c r="E54" i="2" l="1"/>
  <c r="E55" i="2" s="1"/>
  <c r="E57" i="2" s="1"/>
  <c r="D34" i="2"/>
  <c r="E68" i="2"/>
  <c r="B8" i="1"/>
  <c r="E16" i="1"/>
  <c r="E17" i="1" s="1"/>
  <c r="E28" i="1"/>
  <c r="E29" i="1" s="1"/>
  <c r="D8" i="1"/>
  <c r="E41" i="1"/>
  <c r="E42" i="1" s="1"/>
  <c r="L29" i="1"/>
  <c r="L30" i="1" s="1"/>
  <c r="D29" i="1"/>
  <c r="D30" i="1" s="1"/>
  <c r="B9" i="1"/>
  <c r="D41" i="1"/>
  <c r="D42" i="1" s="1"/>
  <c r="D67" i="2"/>
  <c r="D68" i="2" s="1"/>
  <c r="D28" i="1"/>
  <c r="B34" i="2"/>
  <c r="B36" i="2" s="1"/>
  <c r="D16" i="1"/>
  <c r="D17" i="1" s="1"/>
  <c r="D35" i="2"/>
  <c r="D36" i="2" s="1"/>
  <c r="D42" i="2"/>
  <c r="D43" i="2" s="1"/>
  <c r="D54" i="2"/>
  <c r="D55" i="2" s="1"/>
  <c r="D9" i="1"/>
  <c r="K54" i="2"/>
  <c r="K55" i="2" s="1"/>
  <c r="E42" i="2"/>
  <c r="E43" i="2" s="1"/>
  <c r="L54" i="2"/>
  <c r="L55" i="2" s="1"/>
  <c r="K28" i="1"/>
  <c r="K29" i="1" s="1"/>
  <c r="E56" i="2" l="1"/>
  <c r="E58" i="2" s="1"/>
  <c r="E59" i="2" s="1"/>
  <c r="E60" i="2" s="1"/>
  <c r="E43" i="1"/>
  <c r="E44" i="1"/>
  <c r="L56" i="2"/>
  <c r="L57" i="2"/>
  <c r="D18" i="1"/>
  <c r="D19" i="1"/>
  <c r="E44" i="2"/>
  <c r="E45" i="2"/>
  <c r="E30" i="1"/>
  <c r="E31" i="1"/>
  <c r="K56" i="2"/>
  <c r="K57" i="2"/>
  <c r="D69" i="2"/>
  <c r="D70" i="2"/>
  <c r="E18" i="1"/>
  <c r="E20" i="1" s="1"/>
  <c r="E21" i="1" s="1"/>
  <c r="E22" i="1" s="1"/>
  <c r="E19" i="1"/>
  <c r="K30" i="1"/>
  <c r="K31" i="1"/>
  <c r="D43" i="1"/>
  <c r="D44" i="1"/>
  <c r="D56" i="2"/>
  <c r="D57" i="2"/>
  <c r="D44" i="2"/>
  <c r="D45" i="2"/>
  <c r="F67" i="2"/>
  <c r="F68" i="2" s="1"/>
  <c r="F69" i="2" s="1"/>
  <c r="M54" i="2"/>
  <c r="M55" i="2" s="1"/>
  <c r="M56" i="2" s="1"/>
  <c r="F42" i="2"/>
  <c r="F43" i="2" s="1"/>
  <c r="F44" i="2" s="1"/>
  <c r="F54" i="2"/>
  <c r="F55" i="2" s="1"/>
  <c r="F56" i="2" s="1"/>
  <c r="J54" i="2"/>
  <c r="J55" i="2" s="1"/>
  <c r="J56" i="2" s="1"/>
  <c r="C42" i="2"/>
  <c r="C43" i="2" s="1"/>
  <c r="C44" i="2" s="1"/>
  <c r="C54" i="2"/>
  <c r="C55" i="2" s="1"/>
  <c r="C56" i="2" s="1"/>
  <c r="C67" i="2"/>
  <c r="C68" i="2" s="1"/>
  <c r="C69" i="2" s="1"/>
  <c r="L31" i="1"/>
  <c r="L32" i="1" s="1"/>
  <c r="L33" i="1" s="1"/>
  <c r="L34" i="1" s="1"/>
  <c r="D31" i="1"/>
  <c r="D32" i="1" s="1"/>
  <c r="D33" i="1" s="1"/>
  <c r="D34" i="1" s="1"/>
  <c r="B10" i="1"/>
  <c r="D10" i="1"/>
  <c r="E69" i="2"/>
  <c r="E70" i="2"/>
  <c r="E46" i="2" l="1"/>
  <c r="E47" i="2" s="1"/>
  <c r="E48" i="2" s="1"/>
  <c r="F70" i="2"/>
  <c r="F71" i="2" s="1"/>
  <c r="F72" i="2" s="1"/>
  <c r="F73" i="2" s="1"/>
  <c r="D46" i="2"/>
  <c r="D47" i="2" s="1"/>
  <c r="D48" i="2" s="1"/>
  <c r="C45" i="2"/>
  <c r="C46" i="2" s="1"/>
  <c r="C47" i="2" s="1"/>
  <c r="C48" i="2" s="1"/>
  <c r="F45" i="2"/>
  <c r="F46" i="2" s="1"/>
  <c r="F47" i="2" s="1"/>
  <c r="F48" i="2" s="1"/>
  <c r="C28" i="1"/>
  <c r="C29" i="1" s="1"/>
  <c r="C30" i="1" s="1"/>
  <c r="C19" i="1"/>
  <c r="J28" i="1"/>
  <c r="J29" i="1" s="1"/>
  <c r="J30" i="1" s="1"/>
  <c r="C16" i="1"/>
  <c r="C17" i="1" s="1"/>
  <c r="C18" i="1" s="1"/>
  <c r="C41" i="1"/>
  <c r="C42" i="1" s="1"/>
  <c r="C43" i="1" s="1"/>
  <c r="C57" i="2"/>
  <c r="C58" i="2" s="1"/>
  <c r="C59" i="2" s="1"/>
  <c r="C60" i="2" s="1"/>
  <c r="F57" i="2"/>
  <c r="F58" i="2" s="1"/>
  <c r="F59" i="2" s="1"/>
  <c r="F60" i="2" s="1"/>
  <c r="D58" i="2"/>
  <c r="D59" i="2" s="1"/>
  <c r="D60" i="2" s="1"/>
  <c r="D71" i="2"/>
  <c r="D72" i="2" s="1"/>
  <c r="D73" i="2" s="1"/>
  <c r="D20" i="1"/>
  <c r="D21" i="1" s="1"/>
  <c r="D22" i="1" s="1"/>
  <c r="E71" i="2"/>
  <c r="E72" i="2" s="1"/>
  <c r="E73" i="2" s="1"/>
  <c r="D45" i="1"/>
  <c r="D46" i="1" s="1"/>
  <c r="D47" i="1" s="1"/>
  <c r="K58" i="2"/>
  <c r="K59" i="2" s="1"/>
  <c r="K60" i="2" s="1"/>
  <c r="L58" i="2"/>
  <c r="L59" i="2" s="1"/>
  <c r="L60" i="2" s="1"/>
  <c r="C70" i="2"/>
  <c r="C71" i="2" s="1"/>
  <c r="C72" i="2" s="1"/>
  <c r="C73" i="2" s="1"/>
  <c r="M57" i="2"/>
  <c r="M58" i="2" s="1"/>
  <c r="M59" i="2" s="1"/>
  <c r="M60" i="2" s="1"/>
  <c r="F41" i="1"/>
  <c r="F42" i="1" s="1"/>
  <c r="F43" i="1" s="1"/>
  <c r="M28" i="1"/>
  <c r="M29" i="1" s="1"/>
  <c r="M30" i="1" s="1"/>
  <c r="F16" i="1"/>
  <c r="F17" i="1" s="1"/>
  <c r="F18" i="1" s="1"/>
  <c r="F44" i="1"/>
  <c r="F28" i="1"/>
  <c r="F29" i="1" s="1"/>
  <c r="F30" i="1" s="1"/>
  <c r="J57" i="2"/>
  <c r="J58" i="2" s="1"/>
  <c r="J59" i="2" s="1"/>
  <c r="J60" i="2" s="1"/>
  <c r="K32" i="1"/>
  <c r="K33" i="1" s="1"/>
  <c r="K34" i="1" s="1"/>
  <c r="E32" i="1"/>
  <c r="E33" i="1" s="1"/>
  <c r="E34" i="1" s="1"/>
  <c r="E45" i="1"/>
  <c r="E46" i="1" s="1"/>
  <c r="E47" i="1" s="1"/>
  <c r="C31" i="1" l="1"/>
  <c r="C32" i="1" s="1"/>
  <c r="C33" i="1" s="1"/>
  <c r="C34" i="1" s="1"/>
  <c r="M31" i="1"/>
  <c r="M32" i="1" s="1"/>
  <c r="M33" i="1" s="1"/>
  <c r="M34" i="1" s="1"/>
  <c r="C44" i="1"/>
  <c r="C45" i="1" s="1"/>
  <c r="C46" i="1" s="1"/>
  <c r="C47" i="1" s="1"/>
  <c r="F45" i="1"/>
  <c r="F46" i="1" s="1"/>
  <c r="F47" i="1" s="1"/>
  <c r="C20" i="1"/>
  <c r="C21" i="1" s="1"/>
  <c r="C22" i="1" s="1"/>
  <c r="F31" i="1"/>
  <c r="F32" i="1" s="1"/>
  <c r="F33" i="1" s="1"/>
  <c r="F34" i="1" s="1"/>
  <c r="F19" i="1"/>
  <c r="F20" i="1" s="1"/>
  <c r="F21" i="1" s="1"/>
  <c r="F22" i="1" s="1"/>
  <c r="J31" i="1"/>
  <c r="J32" i="1" s="1"/>
  <c r="J33" i="1" s="1"/>
  <c r="J34" i="1" s="1"/>
</calcChain>
</file>

<file path=xl/sharedStrings.xml><?xml version="1.0" encoding="utf-8"?>
<sst xmlns="http://schemas.openxmlformats.org/spreadsheetml/2006/main" count="200" uniqueCount="72">
  <si>
    <t>Contralateral bony LL</t>
  </si>
  <si>
    <t>TA</t>
  </si>
  <si>
    <t>Angle of Pelvis Plane &amp; CORs (°)</t>
  </si>
  <si>
    <t>Contralateral Offset</t>
  </si>
  <si>
    <t>Vertical drop between CORs</t>
  </si>
  <si>
    <t>Contralateral Femur Head r</t>
  </si>
  <si>
    <t>Acceptable clinical LLD</t>
  </si>
  <si>
    <t>Distance between CORs</t>
  </si>
  <si>
    <t>Acceptable bony LLD</t>
  </si>
  <si>
    <t>Target LL for</t>
  </si>
  <si>
    <t>min</t>
  </si>
  <si>
    <t>max</t>
  </si>
  <si>
    <t>Pelvis horizontal</t>
  </si>
  <si>
    <t>CORs horizontal</t>
  </si>
  <si>
    <t>select union</t>
  </si>
  <si>
    <t>30 Neck Length</t>
  </si>
  <si>
    <t>Proximal &gt;12</t>
  </si>
  <si>
    <t>FH+-.-0,3,+6</t>
  </si>
  <si>
    <t>initial x</t>
  </si>
  <si>
    <t>Offset 28</t>
  </si>
  <si>
    <t>up</t>
  </si>
  <si>
    <t>down</t>
  </si>
  <si>
    <t>Vertical Drop 21</t>
  </si>
  <si>
    <t>x n</t>
  </si>
  <si>
    <t>up+1</t>
  </si>
  <si>
    <t>down+1</t>
  </si>
  <si>
    <t>x n+1</t>
  </si>
  <si>
    <t>Neck Height</t>
  </si>
  <si>
    <t>36 Neck Length</t>
  </si>
  <si>
    <t>Proximal &gt;14</t>
  </si>
  <si>
    <t>Distal &gt;9</t>
  </si>
  <si>
    <t>30+4 Neck Length</t>
  </si>
  <si>
    <t>Distal 9-13</t>
  </si>
  <si>
    <t>FH+-:-0,3,+6</t>
  </si>
  <si>
    <t>Offset 32</t>
  </si>
  <si>
    <t>Offset</t>
  </si>
  <si>
    <t>Vertical Drop 25</t>
  </si>
  <si>
    <t>VD</t>
  </si>
  <si>
    <t>42 NL</t>
  </si>
  <si>
    <t>Proximal &gt;22</t>
  </si>
  <si>
    <t>Distal &gt;17</t>
  </si>
  <si>
    <t>CORs horizontal</t>
    <phoneticPr fontId="4" type="noConversion"/>
  </si>
  <si>
    <t>Contralateral Offset</t>
    <phoneticPr fontId="4" type="noConversion"/>
  </si>
  <si>
    <t>Red Line</t>
    <phoneticPr fontId="4" type="noConversion"/>
  </si>
  <si>
    <t>Blue Line</t>
    <phoneticPr fontId="4" type="noConversion"/>
  </si>
  <si>
    <t>Pink Line</t>
    <phoneticPr fontId="4" type="noConversion"/>
  </si>
  <si>
    <t>Contralateral FemurHead Diameter</t>
    <phoneticPr fontId="4" type="noConversion"/>
  </si>
  <si>
    <t>Sleeve Height</t>
    <phoneticPr fontId="4" type="noConversion"/>
  </si>
  <si>
    <t>Instructions</t>
    <phoneticPr fontId="4" type="noConversion"/>
  </si>
  <si>
    <t>CORs Horizontal</t>
    <phoneticPr fontId="4" type="noConversion"/>
  </si>
  <si>
    <t>Pelvis Horizontal</t>
    <phoneticPr fontId="4" type="noConversion"/>
  </si>
  <si>
    <t>COR</t>
    <phoneticPr fontId="4" type="noConversion"/>
  </si>
  <si>
    <t>Pelvis</t>
    <phoneticPr fontId="4" type="noConversion"/>
  </si>
  <si>
    <t>Pelvis horizontal</t>
    <phoneticPr fontId="4" type="noConversion"/>
  </si>
  <si>
    <t>Lower Hip Center is MINUS</t>
    <phoneticPr fontId="4" type="noConversion"/>
  </si>
  <si>
    <t>Higher Hip Center is PLUS</t>
    <phoneticPr fontId="4" type="noConversion"/>
  </si>
  <si>
    <t>1. Adjust the magnification.</t>
    <phoneticPr fontId="4" type="noConversion"/>
  </si>
  <si>
    <t>2.1 Red Line: Contralateral Leg length.</t>
    <phoneticPr fontId="4" type="noConversion"/>
  </si>
  <si>
    <t>2.2 Blue Line: The distance from the projection point of the Great Trochanter on the Femoral axis to Ankle.</t>
    <phoneticPr fontId="4" type="noConversion"/>
  </si>
  <si>
    <t>2.3 Green Angle: The angle between Blue Line and Femoral Axis.</t>
    <phoneticPr fontId="4" type="noConversion"/>
  </si>
  <si>
    <t>3. Fill in the Form.</t>
    <phoneticPr fontId="4" type="noConversion"/>
  </si>
  <si>
    <t>5. The Form will calculate the height of the sleeve installation.</t>
    <phoneticPr fontId="4" type="noConversion"/>
  </si>
  <si>
    <t>4. Select the appropriate prosthesis based on the offset and the femoral canal diameter.</t>
    <phoneticPr fontId="4" type="noConversion"/>
  </si>
  <si>
    <t>Distal 6-13</t>
  </si>
  <si>
    <r>
      <t>FH+-</t>
    </r>
    <r>
      <rPr>
        <i/>
        <sz val="12"/>
        <rFont val="宋体"/>
        <family val="3"/>
        <charset val="134"/>
      </rPr>
      <t>：</t>
    </r>
    <r>
      <rPr>
        <i/>
        <sz val="12"/>
        <rFont val="Times New Roman"/>
        <family val="1"/>
      </rPr>
      <t>-0,3,+6</t>
    </r>
  </si>
  <si>
    <r>
      <rPr>
        <b/>
        <sz val="12"/>
        <color theme="9"/>
        <rFont val="宋体"/>
        <family val="3"/>
        <charset val="134"/>
      </rPr>
      <t>∠</t>
    </r>
    <r>
      <rPr>
        <b/>
        <sz val="12"/>
        <color theme="9"/>
        <rFont val="Times New Roman"/>
        <family val="1"/>
      </rPr>
      <t>Green Angle(°)</t>
    </r>
    <phoneticPr fontId="4" type="noConversion"/>
  </si>
  <si>
    <r>
      <rPr>
        <b/>
        <sz val="12"/>
        <color rgb="FFFF66FF"/>
        <rFont val="宋体"/>
        <family val="3"/>
        <charset val="134"/>
      </rPr>
      <t>∠</t>
    </r>
    <r>
      <rPr>
        <b/>
        <sz val="12"/>
        <color rgb="FFFF66FF"/>
        <rFont val="Times New Roman"/>
        <family val="1"/>
      </rPr>
      <t>(Pink and White)(°)</t>
    </r>
    <phoneticPr fontId="4" type="noConversion"/>
  </si>
  <si>
    <r>
      <rPr>
        <b/>
        <sz val="12"/>
        <rFont val="宋体"/>
        <family val="3"/>
        <charset val="134"/>
      </rPr>
      <t>∠</t>
    </r>
    <r>
      <rPr>
        <b/>
        <sz val="12"/>
        <rFont val="Times New Roman"/>
        <family val="1"/>
      </rPr>
      <t>ATF(°)</t>
    </r>
  </si>
  <si>
    <t>2.4 White Line: Pelvic reference line. In this case is ASIS Line.</t>
    <phoneticPr fontId="4" type="noConversion"/>
  </si>
  <si>
    <t>2.5 Orange Circle: Target position of acetabular prosthesis.</t>
    <phoneticPr fontId="4" type="noConversion"/>
  </si>
  <si>
    <t>2.6 Pink Line: CORs Line.</t>
    <phoneticPr fontId="4" type="noConversion"/>
  </si>
  <si>
    <t>2. Take the measurements on the two radiographs.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</si>
</sst>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8" formatCode="0.0_ "/>
    <numFmt numFmtId="179" formatCode="0.000_ "/>
    <numFmt numFmtId="180" formatCode="0.00_ "/>
    <numFmt numFmtId="181" formatCode="0.00000_ "/>
  </numFmts>
  <fonts count="27" x14ac:knownFonts="1">
    <font>
      <sz val="11"/>
      <color theme="1"/>
      <name val="宋体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B0F0"/>
      <name val="Times New Roman"/>
      <family val="1"/>
    </font>
    <font>
      <sz val="12"/>
      <color theme="9"/>
      <name val="Times New Roman"/>
      <family val="1"/>
    </font>
    <font>
      <sz val="12"/>
      <color theme="0" tint="-4.9989318521683403E-2"/>
      <name val="Times New Roman"/>
      <family val="1"/>
    </font>
    <font>
      <sz val="12"/>
      <color rgb="FFFFC000"/>
      <name val="Times New Roman"/>
      <family val="1"/>
    </font>
    <font>
      <sz val="12"/>
      <color rgb="FFFF66FF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9"/>
      <name val="Times New Roman"/>
      <family val="1"/>
    </font>
    <font>
      <b/>
      <sz val="12"/>
      <color theme="9"/>
      <name val="宋体"/>
      <family val="3"/>
      <charset val="134"/>
    </font>
    <font>
      <sz val="12"/>
      <name val="Times New Roman"/>
      <family val="1"/>
    </font>
    <font>
      <b/>
      <sz val="12"/>
      <color rgb="FF00B0F0"/>
      <name val="Times New Roman"/>
      <family val="1"/>
    </font>
    <font>
      <b/>
      <sz val="12"/>
      <color rgb="FFFF66FF"/>
      <name val="Times New Roman"/>
      <family val="1"/>
    </font>
    <font>
      <b/>
      <sz val="12"/>
      <color rgb="FFFF66FF"/>
      <name val="宋体"/>
      <family val="3"/>
      <charset val="134"/>
    </font>
    <font>
      <b/>
      <sz val="12"/>
      <name val="Times New Roman"/>
      <family val="1"/>
    </font>
    <font>
      <b/>
      <sz val="12"/>
      <color rgb="FFFA7D00"/>
      <name val="Times New Roman"/>
      <family val="1"/>
    </font>
    <font>
      <i/>
      <sz val="12"/>
      <name val="Times New Roman"/>
      <family val="1"/>
    </font>
    <font>
      <sz val="12"/>
      <color rgb="FF4F4F4F"/>
      <name val="Times New Roman"/>
      <family val="1"/>
    </font>
    <font>
      <b/>
      <sz val="12"/>
      <color theme="1"/>
      <name val="Times New Roman"/>
      <family val="1"/>
    </font>
    <font>
      <i/>
      <sz val="12"/>
      <name val="宋体"/>
      <family val="3"/>
      <charset val="134"/>
    </font>
    <font>
      <i/>
      <sz val="12"/>
      <color theme="1"/>
      <name val="Times New Roman"/>
      <family val="1"/>
    </font>
    <font>
      <b/>
      <sz val="12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>
      <alignment vertical="center"/>
    </xf>
    <xf numFmtId="0" fontId="1" fillId="3" borderId="3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2" fillId="2" borderId="1" xfId="2" applyFont="1" applyFill="1" applyBorder="1" applyAlignment="1">
      <alignment vertical="center" wrapText="1"/>
    </xf>
    <xf numFmtId="0" fontId="12" fillId="2" borderId="1" xfId="2" applyFont="1" applyFill="1" applyBorder="1">
      <alignment vertical="center"/>
    </xf>
    <xf numFmtId="0" fontId="13" fillId="2" borderId="1" xfId="2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6" fillId="2" borderId="1" xfId="2" applyFont="1" applyFill="1" applyBorder="1" applyAlignment="1">
      <alignment vertical="center" wrapText="1"/>
    </xf>
    <xf numFmtId="0" fontId="16" fillId="2" borderId="1" xfId="2" applyFont="1" applyFill="1" applyBorder="1">
      <alignment vertical="center"/>
    </xf>
    <xf numFmtId="0" fontId="17" fillId="2" borderId="1" xfId="3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0" fillId="3" borderId="1" xfId="1" applyFont="1" applyFill="1" applyBorder="1" applyAlignment="1">
      <alignment vertical="center" wrapText="1"/>
    </xf>
    <xf numFmtId="180" fontId="20" fillId="3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21" fillId="4" borderId="1" xfId="3" applyFont="1" applyFill="1" applyBorder="1" applyAlignment="1">
      <alignment vertical="center" wrapText="1"/>
    </xf>
    <xf numFmtId="0" fontId="21" fillId="4" borderId="1" xfId="3" applyFont="1" applyFill="1" applyBorder="1">
      <alignment vertical="center"/>
    </xf>
    <xf numFmtId="0" fontId="17" fillId="2" borderId="1" xfId="3" applyFont="1" applyFill="1" applyBorder="1">
      <alignment vertical="center"/>
    </xf>
    <xf numFmtId="180" fontId="5" fillId="0" borderId="0" xfId="0" applyNumberFormat="1" applyFont="1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vertical="center" wrapText="1"/>
    </xf>
    <xf numFmtId="0" fontId="21" fillId="2" borderId="1" xfId="3" applyFont="1" applyFill="1" applyBorder="1" applyAlignment="1">
      <alignment vertical="center" wrapText="1"/>
    </xf>
    <xf numFmtId="180" fontId="21" fillId="4" borderId="1" xfId="3" applyNumberFormat="1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180" fontId="5" fillId="0" borderId="1" xfId="0" applyNumberFormat="1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179" fontId="5" fillId="0" borderId="1" xfId="0" applyNumberFormat="1" applyFont="1" applyFill="1" applyBorder="1" applyAlignment="1">
      <alignment vertical="center" wrapText="1"/>
    </xf>
    <xf numFmtId="179" fontId="5" fillId="0" borderId="0" xfId="0" applyNumberFormat="1" applyFont="1" applyFill="1" applyAlignment="1">
      <alignment vertical="center" wrapText="1"/>
    </xf>
    <xf numFmtId="0" fontId="15" fillId="3" borderId="1" xfId="1" applyFont="1" applyFill="1" applyBorder="1" applyAlignment="1">
      <alignment vertical="center" wrapText="1"/>
    </xf>
    <xf numFmtId="178" fontId="15" fillId="3" borderId="1" xfId="1" applyNumberFormat="1" applyFont="1" applyFill="1" applyBorder="1" applyAlignment="1">
      <alignment vertical="center" wrapText="1"/>
    </xf>
    <xf numFmtId="178" fontId="20" fillId="3" borderId="1" xfId="1" applyNumberFormat="1" applyFont="1" applyFill="1" applyBorder="1" applyAlignment="1">
      <alignment vertical="center" wrapText="1"/>
    </xf>
    <xf numFmtId="181" fontId="5" fillId="0" borderId="0" xfId="0" applyNumberFormat="1" applyFont="1" applyFill="1" applyAlignment="1">
      <alignment vertical="center" wrapText="1"/>
    </xf>
    <xf numFmtId="181" fontId="23" fillId="0" borderId="1" xfId="0" applyNumberFormat="1" applyFont="1" applyFill="1" applyBorder="1" applyAlignment="1">
      <alignment vertical="center" wrapText="1"/>
    </xf>
    <xf numFmtId="181" fontId="25" fillId="0" borderId="1" xfId="0" applyNumberFormat="1" applyFont="1" applyFill="1" applyBorder="1" applyAlignment="1">
      <alignment vertical="center" wrapText="1"/>
    </xf>
    <xf numFmtId="178" fontId="15" fillId="0" borderId="0" xfId="0" applyNumberFormat="1" applyFont="1" applyFill="1" applyAlignment="1">
      <alignment vertical="center" wrapText="1"/>
    </xf>
    <xf numFmtId="178" fontId="15" fillId="0" borderId="1" xfId="0" applyNumberFormat="1" applyFont="1" applyFill="1" applyBorder="1" applyAlignment="1">
      <alignment vertical="center" wrapText="1"/>
    </xf>
    <xf numFmtId="178" fontId="5" fillId="0" borderId="0" xfId="0" applyNumberFormat="1" applyFont="1" applyFill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81" fontId="5" fillId="0" borderId="1" xfId="0" applyNumberFormat="1" applyFont="1" applyFill="1" applyBorder="1" applyAlignment="1">
      <alignment vertical="center" wrapText="1"/>
    </xf>
    <xf numFmtId="0" fontId="19" fillId="2" borderId="1" xfId="2" applyFont="1" applyFill="1" applyBorder="1" applyAlignment="1">
      <alignment vertical="center" wrapText="1"/>
    </xf>
    <xf numFmtId="0" fontId="19" fillId="2" borderId="1" xfId="2" applyFont="1" applyFill="1" applyBorder="1">
      <alignment vertical="center"/>
    </xf>
    <xf numFmtId="0" fontId="19" fillId="2" borderId="1" xfId="3" applyFont="1" applyFill="1" applyBorder="1" applyAlignment="1">
      <alignment vertical="center" wrapText="1"/>
    </xf>
    <xf numFmtId="0" fontId="19" fillId="2" borderId="1" xfId="3" applyFont="1" applyFill="1" applyBorder="1">
      <alignment vertical="center"/>
    </xf>
  </cellXfs>
  <cellStyles count="4">
    <cellStyle name="常规" xfId="0" builtinId="0"/>
    <cellStyle name="好" xfId="2" builtinId="26"/>
    <cellStyle name="计算" xfId="1" builtinId="22"/>
    <cellStyle name="适中" xfId="3" builtinId="28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403862</xdr:colOff>
      <xdr:row>0</xdr:row>
      <xdr:rowOff>7620</xdr:rowOff>
    </xdr:from>
    <xdr:to>
      <xdr:col>12</xdr:col>
      <xdr:colOff>583971</xdr:colOff>
      <xdr:row>44</xdr:row>
      <xdr:rowOff>2241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2" y="7620"/>
          <a:ext cx="3761509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1</xdr:colOff>
      <xdr:row>0</xdr:row>
      <xdr:rowOff>0</xdr:rowOff>
    </xdr:from>
    <xdr:to>
      <xdr:col>26</xdr:col>
      <xdr:colOff>98613</xdr:colOff>
      <xdr:row>33</xdr:row>
      <xdr:rowOff>177949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5554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="85" zoomScaleNormal="85" workbookViewId="0">
      <selection activeCell="B5" sqref="B5"/>
    </sheetView>
  </sheetViews>
  <sheetFormatPr defaultColWidth="9" defaultRowHeight="15.6" x14ac:dyDescent="0.25"/>
  <cols>
    <col min="1" max="1" width="20.33203125" style="1" customWidth="1"/>
    <col min="2" max="2" width="16" style="1" customWidth="1"/>
    <col min="3" max="3" width="19.21875" style="1" customWidth="1"/>
    <col min="4" max="4" width="13" style="1" customWidth="1"/>
    <col min="5" max="5" width="12.6640625" style="1" customWidth="1"/>
    <col min="6" max="6" width="11.6640625" style="1" customWidth="1"/>
    <col min="7" max="7" width="6.109375" style="1" customWidth="1"/>
    <col min="8" max="8" width="12.77734375" style="1" customWidth="1"/>
    <col min="9" max="9" width="9.44140625" style="1" customWidth="1"/>
    <col min="10" max="10" width="9.6640625" style="1" customWidth="1"/>
    <col min="11" max="11" width="10.109375" style="1" customWidth="1"/>
    <col min="12" max="12" width="10.21875" style="1" customWidth="1"/>
    <col min="13" max="13" width="9.77734375" style="1" customWidth="1"/>
    <col min="14" max="14" width="3.44140625" style="1" customWidth="1"/>
    <col min="15" max="15" width="8.77734375" style="1" customWidth="1"/>
    <col min="16" max="16" width="9" style="1"/>
    <col min="17" max="17" width="9.5546875" style="1" customWidth="1"/>
    <col min="18" max="18" width="9.6640625" style="1" customWidth="1"/>
    <col min="19" max="19" width="8.33203125" style="1" customWidth="1"/>
    <col min="20" max="20" width="9" style="1" customWidth="1"/>
    <col min="21" max="16384" width="9" style="1"/>
  </cols>
  <sheetData>
    <row r="1" spans="1:7" ht="31.2" x14ac:dyDescent="0.25">
      <c r="A1" s="47" t="s">
        <v>0</v>
      </c>
      <c r="B1" s="48">
        <v>636.9</v>
      </c>
      <c r="C1" s="47" t="s">
        <v>67</v>
      </c>
      <c r="D1" s="47">
        <v>8.1999999999999993</v>
      </c>
      <c r="E1" s="14"/>
    </row>
    <row r="2" spans="1:7" ht="46.8" x14ac:dyDescent="0.25">
      <c r="A2" s="47" t="s">
        <v>1</v>
      </c>
      <c r="B2" s="48">
        <v>640.20000000000005</v>
      </c>
      <c r="C2" s="49" t="s">
        <v>2</v>
      </c>
      <c r="D2" s="49">
        <v>-3.3</v>
      </c>
      <c r="E2" s="18" t="s">
        <v>55</v>
      </c>
      <c r="F2" s="18" t="s">
        <v>54</v>
      </c>
    </row>
    <row r="3" spans="1:7" ht="29.55" customHeight="1" x14ac:dyDescent="0.25">
      <c r="A3" s="19" t="s">
        <v>3</v>
      </c>
      <c r="B3" s="19">
        <v>28</v>
      </c>
      <c r="C3" s="20" t="s">
        <v>4</v>
      </c>
      <c r="D3" s="21">
        <f>(SIN(RADIANS(D2))*B5)</f>
        <v>-8.9281805814288848</v>
      </c>
    </row>
    <row r="4" spans="1:7" ht="31.2" x14ac:dyDescent="0.25">
      <c r="A4" s="22" t="s">
        <v>5</v>
      </c>
      <c r="B4" s="22">
        <v>24</v>
      </c>
      <c r="C4" s="23" t="s">
        <v>6</v>
      </c>
      <c r="D4" s="24">
        <v>15</v>
      </c>
    </row>
    <row r="5" spans="1:7" ht="31.2" x14ac:dyDescent="0.25">
      <c r="A5" s="49" t="s">
        <v>7</v>
      </c>
      <c r="B5" s="50">
        <v>155.1</v>
      </c>
      <c r="C5" s="23" t="s">
        <v>8</v>
      </c>
      <c r="D5" s="24">
        <v>20</v>
      </c>
    </row>
    <row r="7" spans="1:7" x14ac:dyDescent="0.25">
      <c r="A7" s="19" t="s">
        <v>9</v>
      </c>
      <c r="B7" s="19" t="s">
        <v>10</v>
      </c>
      <c r="C7" s="19"/>
      <c r="D7" s="19" t="s">
        <v>11</v>
      </c>
    </row>
    <row r="8" spans="1:7" x14ac:dyDescent="0.25">
      <c r="A8" s="19" t="s">
        <v>12</v>
      </c>
      <c r="B8" s="21">
        <f>C8-D4</f>
        <v>612.97181941857104</v>
      </c>
      <c r="C8" s="21">
        <f>B1+D3</f>
        <v>627.97181941857104</v>
      </c>
      <c r="D8" s="21">
        <f>C8+D4</f>
        <v>642.97181941857104</v>
      </c>
      <c r="F8" s="26"/>
      <c r="G8" s="26"/>
    </row>
    <row r="9" spans="1:7" x14ac:dyDescent="0.25">
      <c r="A9" s="19" t="s">
        <v>13</v>
      </c>
      <c r="B9" s="20">
        <f>C9-D5</f>
        <v>616.9</v>
      </c>
      <c r="C9" s="20">
        <f>B1</f>
        <v>636.9</v>
      </c>
      <c r="D9" s="20">
        <f>C9+D5</f>
        <v>656.9</v>
      </c>
      <c r="E9" s="27" t="s">
        <v>14</v>
      </c>
    </row>
    <row r="10" spans="1:7" x14ac:dyDescent="0.25">
      <c r="A10" s="19"/>
      <c r="B10" s="21">
        <f>MAX(B8:B9)</f>
        <v>616.9</v>
      </c>
      <c r="C10" s="19"/>
      <c r="D10" s="21">
        <f>MIN(D8:D9)</f>
        <v>642.97181941857104</v>
      </c>
    </row>
    <row r="12" spans="1:7" x14ac:dyDescent="0.25">
      <c r="A12" s="28" t="s">
        <v>15</v>
      </c>
      <c r="B12" s="1" t="s">
        <v>16</v>
      </c>
      <c r="C12" s="1" t="s">
        <v>63</v>
      </c>
    </row>
    <row r="13" spans="1:7" ht="31.2" x14ac:dyDescent="0.25">
      <c r="A13" s="29" t="s">
        <v>17</v>
      </c>
      <c r="B13" s="29">
        <v>3</v>
      </c>
      <c r="C13" s="22" t="s">
        <v>10</v>
      </c>
      <c r="D13" s="22" t="s">
        <v>49</v>
      </c>
      <c r="E13" s="22" t="s">
        <v>50</v>
      </c>
      <c r="F13" s="22" t="s">
        <v>11</v>
      </c>
    </row>
    <row r="14" spans="1:7" x14ac:dyDescent="0.25">
      <c r="A14" s="22"/>
      <c r="B14" s="23" t="s">
        <v>18</v>
      </c>
      <c r="C14" s="30">
        <v>1</v>
      </c>
      <c r="D14" s="30">
        <v>1</v>
      </c>
      <c r="E14" s="30">
        <v>1</v>
      </c>
      <c r="F14" s="30">
        <v>1</v>
      </c>
    </row>
    <row r="15" spans="1:7" x14ac:dyDescent="0.25">
      <c r="A15" s="31" t="s">
        <v>19</v>
      </c>
      <c r="B15" s="19" t="s">
        <v>20</v>
      </c>
      <c r="C15" s="32">
        <f>B2*SIN(RADIANS(D1))*SIN(RADIANS(45-D1+C14))</f>
        <v>55.965182550695552</v>
      </c>
      <c r="D15" s="32">
        <f>B2*SIN(RADIANS(D1))*SIN(RADIANS(45-D1+D14))</f>
        <v>55.965182550695552</v>
      </c>
      <c r="E15" s="32">
        <f>B2*SIN(RADIANS(D1))*SIN(RADIANS(45-D1+E14))</f>
        <v>55.965182550695552</v>
      </c>
      <c r="F15" s="32">
        <f>B2*SIN(RADIANS(D1))*SIN(RADIANS(45-D1+F14))</f>
        <v>55.965182550695552</v>
      </c>
    </row>
    <row r="16" spans="1:7" x14ac:dyDescent="0.25">
      <c r="A16" s="31">
        <v>28</v>
      </c>
      <c r="B16" s="19" t="s">
        <v>21</v>
      </c>
      <c r="C16" s="32">
        <f>B10*SIN(RADIANS(45-D1+C14-DEGREES(ASIN((A16+B13)/SIN(RADIANS(45))/B10*SIN(RADIANS(45-D1+C14))))))</f>
        <v>356.51187988632938</v>
      </c>
      <c r="D16" s="32">
        <f>C9*SIN(RADIANS(45-D1+D14-DEGREES(ASIN((A16+B13)/SIN(RADIANS(45))/C9*SIN(RADIANS(45-D1+D14))))))</f>
        <v>368.78129943704505</v>
      </c>
      <c r="E16" s="32">
        <f>C8*SIN(RADIANS(45-D1+E14-DEGREES(ASIN((A16+B13)/SIN(RADIANS(45))/C8*SIN(RADIANS(45-D1+E14))))))</f>
        <v>363.30420865959729</v>
      </c>
      <c r="F16" s="32">
        <f>D10*SIN(RADIANS(45-D1+F14-DEGREES(ASIN((A16+B13)/SIN(RADIANS(45))/D10*SIN(RADIANS(45-D1+F14))))))</f>
        <v>372.50604540455282</v>
      </c>
    </row>
    <row r="17" spans="1:13" x14ac:dyDescent="0.25">
      <c r="A17" s="31" t="s">
        <v>22</v>
      </c>
      <c r="B17" s="33" t="s">
        <v>23</v>
      </c>
      <c r="C17" s="34">
        <f>D1-DEGREES(ASIN(C15/C16))</f>
        <v>-0.83163933778910604</v>
      </c>
      <c r="D17" s="34">
        <f>D1-DEGREES(ASIN(D15/D16))</f>
        <v>-0.52876713970565525</v>
      </c>
      <c r="E17" s="34">
        <f>D1-DEGREES(ASIN(E15/E16))</f>
        <v>-0.66141131706628009</v>
      </c>
      <c r="F17" s="34">
        <f>D1-DEGREES(ASIN(F15/F16))</f>
        <v>-0.44081560330432801</v>
      </c>
    </row>
    <row r="18" spans="1:13" x14ac:dyDescent="0.25">
      <c r="A18" s="31"/>
      <c r="B18" s="33" t="s">
        <v>24</v>
      </c>
      <c r="C18" s="32">
        <f>B2*SIN(RADIANS(D1))*SIN(RADIANS(45-D1+C17))</f>
        <v>53.630483470963583</v>
      </c>
      <c r="D18" s="32">
        <f>B2*SIN(RADIANS(D1))*SIN(RADIANS(45-D1+D17))</f>
        <v>54.020385986356374</v>
      </c>
      <c r="E18" s="32">
        <f>B2*SIN(RADIANS(D1))*SIN(RADIANS(45-D1+E17))</f>
        <v>53.84981164746047</v>
      </c>
      <c r="F18" s="32">
        <f>B2*SIN(RADIANS(D1))*SIN(RADIANS(45-D1+F17))</f>
        <v>54.133328058784976</v>
      </c>
    </row>
    <row r="19" spans="1:13" x14ac:dyDescent="0.25">
      <c r="A19" s="31"/>
      <c r="B19" s="19" t="s">
        <v>25</v>
      </c>
      <c r="C19" s="32">
        <f>B10*SIN(RADIANS(45-D1+C17-DEGREES(ASIN((A16+B13)/SIN(RADIANS(45))/B10*SIN(RADIANS(45-D1+C17))))))</f>
        <v>341.17334371207386</v>
      </c>
      <c r="D19" s="32">
        <f>C9*SIN(RADIANS(45-D1+D17-DEGREES(ASIN((A16+B13)/SIN(RADIANS(45))/C9*SIN(RADIANS(45-D1+D17))))))</f>
        <v>355.57221728414652</v>
      </c>
      <c r="E19" s="32">
        <f>C8*SIN(RADIANS(45-D1+E17-DEGREES(ASIN((A16+B13)/SIN(RADIANS(45))/C8*SIN(RADIANS(45-D1+E17))))))</f>
        <v>349.14636119315043</v>
      </c>
      <c r="F19" s="32">
        <f>D10*SIN(RADIANS(45-D1+F17-DEGREES(ASIN((A16+B13)/SIN(RADIANS(45))/D10*SIN(RADIANS(45-D1+F17))))))</f>
        <v>359.94056196606942</v>
      </c>
    </row>
    <row r="20" spans="1:13" x14ac:dyDescent="0.25">
      <c r="A20" s="19"/>
      <c r="B20" s="19" t="s">
        <v>26</v>
      </c>
      <c r="C20" s="34">
        <f>D1-DEGREES(ASIN(C18/C19))</f>
        <v>-0.84407704837408382</v>
      </c>
      <c r="D20" s="34">
        <f>D1-DEGREES(ASIN(D18/D19))</f>
        <v>-0.53851217020345743</v>
      </c>
      <c r="E20" s="34">
        <f>D1-DEGREES(ASIN(E18/E19))</f>
        <v>-0.67230235418047357</v>
      </c>
      <c r="F20" s="34">
        <f>D1-DEGREES(ASIN(F18/F19))</f>
        <v>-0.44982889958985162</v>
      </c>
      <c r="G20" s="35"/>
    </row>
    <row r="21" spans="1:13" x14ac:dyDescent="0.25">
      <c r="A21" s="19"/>
      <c r="B21" s="36" t="s">
        <v>27</v>
      </c>
      <c r="C21" s="37">
        <f>B2*SIN(RADIANS(C20))/SIN(RADIANS((D1-C20)))</f>
        <v>-59.996069466989901</v>
      </c>
      <c r="D21" s="37">
        <f>B2*SIN(RADIANS(D20))/SIN(RADIANS((D1-D20)))</f>
        <v>-39.605208403012185</v>
      </c>
      <c r="E21" s="37">
        <f>B2*SIN(RADIANS(E20))/SIN(RADIANS((D1-E20)))</f>
        <v>-48.704718215111058</v>
      </c>
      <c r="F21" s="37">
        <f>B2*SIN(RADIANS(F20))/SIN(RADIANS((D1-F20)))</f>
        <v>-33.419657285550031</v>
      </c>
      <c r="G21" s="35"/>
    </row>
    <row r="22" spans="1:13" x14ac:dyDescent="0.25">
      <c r="A22" s="19"/>
      <c r="B22" s="20" t="s">
        <v>47</v>
      </c>
      <c r="C22" s="38">
        <f t="shared" ref="C22:F22" si="0">C21+6</f>
        <v>-53.996069466989901</v>
      </c>
      <c r="D22" s="38">
        <f t="shared" si="0"/>
        <v>-33.605208403012185</v>
      </c>
      <c r="E22" s="38">
        <f t="shared" si="0"/>
        <v>-42.704718215111058</v>
      </c>
      <c r="F22" s="38">
        <f t="shared" si="0"/>
        <v>-27.419657285550031</v>
      </c>
      <c r="G22" s="35"/>
    </row>
    <row r="23" spans="1:13" x14ac:dyDescent="0.25">
      <c r="A23" s="35"/>
    </row>
    <row r="24" spans="1:13" ht="30" customHeight="1" x14ac:dyDescent="0.25">
      <c r="A24" s="28" t="s">
        <v>28</v>
      </c>
      <c r="B24" s="1" t="s">
        <v>29</v>
      </c>
      <c r="C24" s="1" t="s">
        <v>30</v>
      </c>
      <c r="H24" s="28" t="s">
        <v>31</v>
      </c>
      <c r="I24" s="1" t="s">
        <v>29</v>
      </c>
      <c r="J24" s="1" t="s">
        <v>32</v>
      </c>
    </row>
    <row r="25" spans="1:13" ht="31.2" x14ac:dyDescent="0.25">
      <c r="A25" s="29" t="s">
        <v>33</v>
      </c>
      <c r="B25" s="29">
        <v>3</v>
      </c>
      <c r="C25" s="22" t="s">
        <v>10</v>
      </c>
      <c r="D25" s="22" t="s">
        <v>51</v>
      </c>
      <c r="E25" s="22" t="s">
        <v>52</v>
      </c>
      <c r="F25" s="22" t="s">
        <v>11</v>
      </c>
      <c r="G25" s="14"/>
      <c r="H25" s="29" t="s">
        <v>33</v>
      </c>
      <c r="I25" s="29">
        <v>3</v>
      </c>
      <c r="J25" s="22" t="s">
        <v>10</v>
      </c>
      <c r="K25" s="22" t="s">
        <v>51</v>
      </c>
      <c r="L25" s="22" t="s">
        <v>52</v>
      </c>
      <c r="M25" s="22" t="s">
        <v>11</v>
      </c>
    </row>
    <row r="26" spans="1:13" x14ac:dyDescent="0.25">
      <c r="A26" s="22"/>
      <c r="B26" s="23" t="s">
        <v>18</v>
      </c>
      <c r="C26" s="30">
        <v>1</v>
      </c>
      <c r="D26" s="30">
        <v>1</v>
      </c>
      <c r="E26" s="30">
        <v>1</v>
      </c>
      <c r="F26" s="30">
        <v>1</v>
      </c>
      <c r="G26" s="14"/>
      <c r="H26" s="22"/>
      <c r="I26" s="23" t="s">
        <v>18</v>
      </c>
      <c r="J26" s="30">
        <v>1</v>
      </c>
      <c r="K26" s="30">
        <v>1</v>
      </c>
      <c r="L26" s="30">
        <v>1</v>
      </c>
      <c r="M26" s="30">
        <v>1</v>
      </c>
    </row>
    <row r="27" spans="1:13" x14ac:dyDescent="0.25">
      <c r="A27" s="31" t="s">
        <v>34</v>
      </c>
      <c r="B27" s="19" t="s">
        <v>20</v>
      </c>
      <c r="C27" s="32">
        <f>B2*SIN(RADIANS(D1))*SIN(RADIANS(45-D1+C26))</f>
        <v>55.965182550695552</v>
      </c>
      <c r="D27" s="32">
        <f>B2*SIN(RADIANS(D1))*SIN(RADIANS(45-D1+D26))</f>
        <v>55.965182550695552</v>
      </c>
      <c r="E27" s="32">
        <f>B2*SIN(RADIANS(D1))*SIN(RADIANS(45-D1+E26))</f>
        <v>55.965182550695552</v>
      </c>
      <c r="F27" s="32">
        <f>B2*SIN(RADIANS(D1))*SIN(RADIANS(45-D1+F26))</f>
        <v>55.965182550695552</v>
      </c>
      <c r="H27" s="31" t="s">
        <v>35</v>
      </c>
      <c r="I27" s="19" t="s">
        <v>20</v>
      </c>
      <c r="J27" s="32">
        <f>B2*SIN(RADIANS(D1))*SIN(RADIANS(45-D1+J26))</f>
        <v>55.965182550695552</v>
      </c>
      <c r="K27" s="32">
        <f>B2*SIN(RADIANS(D1))*SIN(RADIANS(45-D1+K26))</f>
        <v>55.965182550695552</v>
      </c>
      <c r="L27" s="32">
        <f>B2*SIN(RADIANS(D1))*SIN(RADIANS(45-D1+L26))</f>
        <v>55.965182550695552</v>
      </c>
      <c r="M27" s="32">
        <f>B2*SIN(RADIANS(D1))*SIN(RADIANS(45-D1+M26))</f>
        <v>55.965182550695552</v>
      </c>
    </row>
    <row r="28" spans="1:13" x14ac:dyDescent="0.25">
      <c r="A28" s="31">
        <v>32</v>
      </c>
      <c r="B28" s="19" t="s">
        <v>21</v>
      </c>
      <c r="C28" s="32">
        <f>B10*SIN(RADIANS(45-D1+C26-DEGREES(ASIN((A28+B25)/SIN(RADIANS(45))/B2*SIN(RADIANS(45-B10+C26))))))</f>
        <v>358.4502532735417</v>
      </c>
      <c r="D28" s="32">
        <f>C9*SIN(RADIANS(45-D1+D26-DEGREES(ASIN((A28+B25)/SIN(RADIANS(45))/B2*SIN(RADIANS(45-C9+D26))))))</f>
        <v>359.46195882016423</v>
      </c>
      <c r="E28" s="32">
        <f>C8*SIN(RADIANS(45-D1+E26-DEGREES(ASIN((A28+B25)/SIN(RADIANS(45))/B2*SIN(RADIANS(45-C8+E26))))))</f>
        <v>358.7172503951391</v>
      </c>
      <c r="F28" s="32">
        <f>D10*SIN(RADIANS(45-D1+F26-DEGREES(ASIN((A28+B25)/SIN(RADIANS(45))/B2*SIN(RADIANS(45-D10+F26))))))</f>
        <v>360.32069265912685</v>
      </c>
      <c r="H28" s="31">
        <v>32</v>
      </c>
      <c r="I28" s="19" t="s">
        <v>21</v>
      </c>
      <c r="J28" s="32">
        <f>B10*SIN(RADIANS(45-D1+J26-DEGREES(ASIN((H28+I25)/SIN(RADIANS(45))/B2*SIN(RADIANS(45-B10+J26))))))</f>
        <v>358.4502532735417</v>
      </c>
      <c r="K28" s="32">
        <f>C9*SIN(RADIANS(45-D1+K26-DEGREES(ASIN((H28+I25)/SIN(RADIANS(45))/B2*SIN(RADIANS(45-C9+K26))))))</f>
        <v>359.46195882016423</v>
      </c>
      <c r="L28" s="32">
        <f>C9*SIN(RADIANS(45-D1+L26-DEGREES(ASIN((H28+I25)/SIN(RADIANS(45))/B2*SIN(RADIANS(45-C9+L26))))))</f>
        <v>359.46195882016423</v>
      </c>
      <c r="M28" s="32">
        <f>D10*SIN(RADIANS(45-D1+M26-DEGREES(ASIN((H28+I25)/SIN(RADIANS(45))/B2*SIN(RADIANS(45-D10+M26))))))</f>
        <v>360.32069265912685</v>
      </c>
    </row>
    <row r="29" spans="1:13" x14ac:dyDescent="0.25">
      <c r="A29" s="31" t="s">
        <v>36</v>
      </c>
      <c r="B29" s="33" t="s">
        <v>23</v>
      </c>
      <c r="C29" s="34">
        <f>D1-DEGREES(ASIN(C27/C28))</f>
        <v>-0.78239417115507237</v>
      </c>
      <c r="D29" s="34">
        <f>D1-DEGREES(ASIN(D27/D28))</f>
        <v>-0.75690495018960391</v>
      </c>
      <c r="E29" s="34">
        <f>D1-DEGREES(ASIN(E27/E28))</f>
        <v>-0.77565322430031536</v>
      </c>
      <c r="F29" s="34">
        <f>D1-DEGREES(ASIN(F27/F28))</f>
        <v>-0.73538344658276067</v>
      </c>
      <c r="G29" s="39"/>
      <c r="H29" s="40" t="s">
        <v>37</v>
      </c>
      <c r="I29" s="41" t="s">
        <v>23</v>
      </c>
      <c r="J29" s="34">
        <f>D1-DEGREES(ASIN(J27/J28))</f>
        <v>-0.78239417115507237</v>
      </c>
      <c r="K29" s="34">
        <f>D1-DEGREES(ASIN(K27/K28))</f>
        <v>-0.75690495018960391</v>
      </c>
      <c r="L29" s="34">
        <f>D1-DEGREES(ASIN(L27/L28))</f>
        <v>-0.75690495018960391</v>
      </c>
      <c r="M29" s="34">
        <f>D1-DEGREES(ASIN(M27/M28))</f>
        <v>-0.73538344658276067</v>
      </c>
    </row>
    <row r="30" spans="1:13" x14ac:dyDescent="0.25">
      <c r="A30" s="31">
        <v>25</v>
      </c>
      <c r="B30" s="33" t="s">
        <v>24</v>
      </c>
      <c r="C30" s="32">
        <f>B2*SIN(RADIANS(D1))*SIN(RADIANS(45-D1+C29))</f>
        <v>53.693981544923425</v>
      </c>
      <c r="D30" s="32">
        <f>B2*SIN(RADIANS(D1))*SIN(RADIANS(45-D1+D29))</f>
        <v>53.726832472751894</v>
      </c>
      <c r="E30" s="32">
        <f>B2*SIN(RADIANS(D1))*SIN(RADIANS(45-D1+E29))</f>
        <v>53.702670422083052</v>
      </c>
      <c r="F30" s="32">
        <f>B2*SIN(RADIANS(D1))*SIN(RADIANS(45-D1+F29))</f>
        <v>53.754561462210866</v>
      </c>
      <c r="H30" s="31">
        <v>21</v>
      </c>
      <c r="I30" s="33" t="s">
        <v>24</v>
      </c>
      <c r="J30" s="32">
        <f>B2*SIN(RADIANS(D1))*SIN(RADIANS(45-D1+J29))</f>
        <v>53.693981544923425</v>
      </c>
      <c r="K30" s="32">
        <f>B2*SIN(RADIANS(D1))*SIN(RADIANS(45-D1+K29))</f>
        <v>53.726832472751894</v>
      </c>
      <c r="L30" s="32">
        <f>B2*SIN(RADIANS(D1))*SIN(RADIANS(45-D1+L29))</f>
        <v>53.726832472751894</v>
      </c>
      <c r="M30" s="32">
        <f>B2*SIN(RADIANS(D1))*SIN(RADIANS(45-D1+M29))</f>
        <v>53.754561462210866</v>
      </c>
    </row>
    <row r="31" spans="1:13" x14ac:dyDescent="0.25">
      <c r="A31" s="31"/>
      <c r="B31" s="19" t="s">
        <v>25</v>
      </c>
      <c r="C31" s="32">
        <f>B10*SIN(RADIANS(45-D1+C29-DEGREES(ASIN((A28+B25)/SIN(RADIANS(45))/B10*SIN(RADIANS(45-D1+C29))))))</f>
        <v>338.8119299214232</v>
      </c>
      <c r="D31" s="32">
        <f>C9*SIN(RADIANS(45-D1+D29-DEGREES(ASIN((A28+B25)/SIN(RADIANS(45))/C9*SIN(RADIANS(45-D1+D29))))))</f>
        <v>350.80694185496219</v>
      </c>
      <c r="E31" s="32">
        <f>C8*SIN(RADIANS(45-D1+E29-DEGREES(ASIN((A28+B25)/SIN(RADIANS(45))/C8*SIN(RADIANS(45-D1+E29))))))</f>
        <v>345.38743228601197</v>
      </c>
      <c r="F31" s="32">
        <f>D10*SIN(RADIANS(45-D1+F29-DEGREES(ASIN((A28+B25)/SIN(RADIANS(45))/D10*SIN(RADIANS(45-D1+F29))))))</f>
        <v>354.57220858454946</v>
      </c>
      <c r="H31" s="19"/>
      <c r="I31" s="19" t="s">
        <v>25</v>
      </c>
      <c r="J31" s="32">
        <f>B10*SIN(RADIANS(45-D1+J29-DEGREES(ASIN((H28+I25)/SIN(RADIANS(45))/B10*SIN(RADIANS(45-D1+J29))))))</f>
        <v>338.8119299214232</v>
      </c>
      <c r="K31" s="32">
        <f>C9*SIN(RADIANS(45-D1+K29-DEGREES(ASIN((H28+I25)/SIN(RADIANS(45))/C9*SIN(RADIANS(45-D1+K29))))))</f>
        <v>350.80694185496219</v>
      </c>
      <c r="L31" s="32">
        <f>C8*SIN(RADIANS(45-D1+L29-DEGREES(ASIN((H28+I25)/SIN(RADIANS(45))/C8*SIN(RADIANS(45-D1+L29))))))</f>
        <v>345.54807830230999</v>
      </c>
      <c r="M31" s="32">
        <f>D10*SIN(RADIANS(45-D1+M29-DEGREES(ASIN((H28+I25)/SIN(RADIANS(45))/D10*SIN(RADIANS(45-D1+M29))))))</f>
        <v>354.57220858454946</v>
      </c>
    </row>
    <row r="32" spans="1:13" x14ac:dyDescent="0.25">
      <c r="A32" s="19"/>
      <c r="B32" s="19" t="s">
        <v>26</v>
      </c>
      <c r="C32" s="34">
        <f>D1-DEGREES(ASIN(C30/C31))</f>
        <v>-0.91852117635762021</v>
      </c>
      <c r="D32" s="34">
        <f>D1-DEGREES(ASIN(D30/D31))</f>
        <v>-0.6096418974164326</v>
      </c>
      <c r="E32" s="34">
        <f>D1-DEGREES(ASIN(E30/E31))</f>
        <v>-0.7449434560842132</v>
      </c>
      <c r="F32" s="34">
        <f>D1-DEGREES(ASIN(F30/F31))</f>
        <v>-0.51989155917311436</v>
      </c>
      <c r="G32" s="35"/>
      <c r="H32" s="34"/>
      <c r="I32" s="34" t="s">
        <v>26</v>
      </c>
      <c r="J32" s="34">
        <f>D1-DEGREES(ASIN(J30/J31))</f>
        <v>-0.91852117635762021</v>
      </c>
      <c r="K32" s="34">
        <f>D1-DEGREES(ASIN(K30/K31))</f>
        <v>-0.6096418974164326</v>
      </c>
      <c r="L32" s="34">
        <f>D1-DEGREES(ASIN(L30/L31))</f>
        <v>-0.74480648087905443</v>
      </c>
      <c r="M32" s="34">
        <f>D1-DEGREES(ASIN(M30/M31))</f>
        <v>-0.51989155917311436</v>
      </c>
    </row>
    <row r="33" spans="1:13" ht="31.2" x14ac:dyDescent="0.25">
      <c r="A33" s="19"/>
      <c r="B33" s="36" t="s">
        <v>27</v>
      </c>
      <c r="C33" s="37">
        <f>B2*SIN(RADIANS(C32))/SIN(RADIANS((D1-C32)))</f>
        <v>-64.75848693183589</v>
      </c>
      <c r="D33" s="37">
        <f>B2*SIN(RADIANS(D32))/SIN(RADIANS((D1-D32)))</f>
        <v>-44.477113088127183</v>
      </c>
      <c r="E33" s="37">
        <f>B2*SIN(RADIANS(E32))/SIN(RADIANS((D1-E32)))</f>
        <v>-53.532159055270419</v>
      </c>
      <c r="F33" s="37">
        <f>B2*SIN(RADIANS(F32))/SIN(RADIANS((D1-F32)))</f>
        <v>-38.316798365345129</v>
      </c>
      <c r="G33" s="42"/>
      <c r="H33" s="43"/>
      <c r="I33" s="37" t="s">
        <v>27</v>
      </c>
      <c r="J33" s="37">
        <f>B2*SIN(RADIANS(J32))/SIN(RADIANS((D1-J32)))</f>
        <v>-64.75848693183589</v>
      </c>
      <c r="K33" s="37">
        <f>B2*SIN(RADIANS(K32))/SIN(RADIANS((D1-K32)))</f>
        <v>-44.477113088127183</v>
      </c>
      <c r="L33" s="37">
        <f>B2*SIN(RADIANS(L32))/SIN(RADIANS((D1-L32)))</f>
        <v>-53.523129413392567</v>
      </c>
      <c r="M33" s="37">
        <f>B2*SIN(RADIANS(M32))/SIN(RADIANS((D1-M32)))</f>
        <v>-38.316798365345129</v>
      </c>
    </row>
    <row r="34" spans="1:13" ht="31.2" x14ac:dyDescent="0.25">
      <c r="A34" s="19"/>
      <c r="B34" s="20" t="s">
        <v>47</v>
      </c>
      <c r="C34" s="38">
        <f t="shared" ref="C34:F34" si="1">C33+6</f>
        <v>-58.75848693183589</v>
      </c>
      <c r="D34" s="38">
        <f t="shared" si="1"/>
        <v>-38.477113088127183</v>
      </c>
      <c r="E34" s="38">
        <f t="shared" si="1"/>
        <v>-47.532159055270419</v>
      </c>
      <c r="F34" s="38">
        <f t="shared" si="1"/>
        <v>-32.316798365345129</v>
      </c>
      <c r="G34" s="44"/>
      <c r="H34" s="45"/>
      <c r="I34" s="38" t="s">
        <v>47</v>
      </c>
      <c r="J34" s="38">
        <f t="shared" ref="J34:M34" si="2">J33+10</f>
        <v>-54.75848693183589</v>
      </c>
      <c r="K34" s="38">
        <f t="shared" si="2"/>
        <v>-34.477113088127183</v>
      </c>
      <c r="L34" s="38">
        <f t="shared" si="2"/>
        <v>-43.523129413392567</v>
      </c>
      <c r="M34" s="38">
        <f t="shared" si="2"/>
        <v>-28.316798365345129</v>
      </c>
    </row>
    <row r="37" spans="1:13" x14ac:dyDescent="0.25">
      <c r="A37" s="1" t="s">
        <v>38</v>
      </c>
      <c r="B37" s="1" t="s">
        <v>39</v>
      </c>
      <c r="C37" s="1" t="s">
        <v>40</v>
      </c>
    </row>
    <row r="38" spans="1:13" x14ac:dyDescent="0.25">
      <c r="A38" s="29" t="s">
        <v>33</v>
      </c>
      <c r="B38" s="29">
        <v>3</v>
      </c>
      <c r="C38" s="22" t="s">
        <v>10</v>
      </c>
      <c r="D38" s="22" t="s">
        <v>51</v>
      </c>
      <c r="E38" s="22" t="s">
        <v>52</v>
      </c>
      <c r="F38" s="22" t="s">
        <v>11</v>
      </c>
    </row>
    <row r="39" spans="1:13" x14ac:dyDescent="0.25">
      <c r="A39" s="22"/>
      <c r="B39" s="23" t="s">
        <v>18</v>
      </c>
      <c r="C39" s="30">
        <v>1</v>
      </c>
      <c r="D39" s="30">
        <v>1</v>
      </c>
      <c r="E39" s="30">
        <v>1</v>
      </c>
      <c r="F39" s="30">
        <v>1</v>
      </c>
    </row>
    <row r="40" spans="1:13" x14ac:dyDescent="0.25">
      <c r="A40" s="31" t="s">
        <v>35</v>
      </c>
      <c r="B40" s="19" t="s">
        <v>20</v>
      </c>
      <c r="C40" s="32">
        <f>B2*SIN(RADIANS(D1))*SIN(RADIANS(45-D1+C39))</f>
        <v>55.965182550695552</v>
      </c>
      <c r="D40" s="32">
        <f>B2*SIN(RADIANS(D1))*SIN(RADIANS(45-D1+D39))</f>
        <v>55.965182550695552</v>
      </c>
      <c r="E40" s="32">
        <f>B2*SIN(RADIANS(D1))*SIN(RADIANS(45-D1+E39))</f>
        <v>55.965182550695552</v>
      </c>
      <c r="F40" s="32">
        <f>B2*SIN(RADIANS(D1))*SIN(RADIANS(45-D1+F39))</f>
        <v>55.965182550695552</v>
      </c>
    </row>
    <row r="41" spans="1:13" x14ac:dyDescent="0.25">
      <c r="A41" s="31">
        <v>37</v>
      </c>
      <c r="B41" s="19" t="s">
        <v>21</v>
      </c>
      <c r="C41" s="32">
        <f>B10*SIN(RADIANS(45-D1+C39-DEGREES(ASIN((A41+B38)/SIN(RADIANS(45))/B2*SIN(RADIANS(45-B10+C39))))))</f>
        <v>355.59408451340522</v>
      </c>
      <c r="D41" s="32">
        <f>C9*SIN(RADIANS(45-D1+D39-DEGREES(ASIN((A41+B38)/SIN(RADIANS(45))/B2*SIN(RADIANS(45-C9+D39))))))</f>
        <v>354.93280360479832</v>
      </c>
      <c r="E41" s="32">
        <f>C8*SIN(RADIANS(45-D1+E39-DEGREES(ASIN((A41+B38)/SIN(RADIANS(45))/B2*SIN(RADIANS(45-C8+E39))))))</f>
        <v>354.89432641380643</v>
      </c>
      <c r="F41" s="32">
        <f>D10*SIN(RADIANS(45-D1+F39-DEGREES(ASIN((A41+B38)/SIN(RADIANS(45))/B2*SIN(RADIANS(45-D10+F39))))))</f>
        <v>355.36198910178456</v>
      </c>
    </row>
    <row r="42" spans="1:13" x14ac:dyDescent="0.25">
      <c r="A42" s="31" t="s">
        <v>37</v>
      </c>
      <c r="B42" s="33" t="s">
        <v>23</v>
      </c>
      <c r="C42" s="46">
        <f>D1-DEGREES(ASIN(C40/C41))</f>
        <v>-0.8551459577002074</v>
      </c>
      <c r="D42" s="46">
        <f>D1-DEGREES(ASIN(D40/D41))</f>
        <v>-0.87215902581476712</v>
      </c>
      <c r="E42" s="46">
        <f>D1-DEGREES(ASIN(E40/E41))</f>
        <v>-0.87315092235578184</v>
      </c>
      <c r="F42" s="46">
        <f>D1-DEGREES(ASIN(F40/F41))</f>
        <v>-0.86110987618571677</v>
      </c>
    </row>
    <row r="43" spans="1:13" x14ac:dyDescent="0.25">
      <c r="A43" s="31">
        <v>29</v>
      </c>
      <c r="B43" s="33" t="s">
        <v>24</v>
      </c>
      <c r="C43" s="32">
        <f>B2*SIN(RADIANS(D1))*SIN(RADIANS(45-D1+C42))</f>
        <v>53.600159415888392</v>
      </c>
      <c r="D43" s="32">
        <f>B2*SIN(RADIANS(D1))*SIN(RADIANS(45-D1+D42))</f>
        <v>53.578206556899048</v>
      </c>
      <c r="E43" s="32">
        <f>B2*SIN(RADIANS(D1))*SIN(RADIANS(45-D1+E42))</f>
        <v>53.576926514727205</v>
      </c>
      <c r="F43" s="32">
        <f>B2*SIN(RADIANS(D1))*SIN(RADIANS(45-D1+F42))</f>
        <v>53.592464395215899</v>
      </c>
    </row>
    <row r="44" spans="1:13" x14ac:dyDescent="0.25">
      <c r="A44" s="19"/>
      <c r="B44" s="19" t="s">
        <v>25</v>
      </c>
      <c r="C44" s="32">
        <f>B10*SIN(RADIANS(45-D1+C42-DEGREES(ASIN((A41+B38)/SIN(RADIANS(45))/B10*SIN(RADIANS(45-D1+C42))))))</f>
        <v>334.71614518500962</v>
      </c>
      <c r="D44" s="32">
        <f>C9*SIN(RADIANS(45-D1+D42-DEGREES(ASIN((A41+B38)/SIN(RADIANS(45))/C9*SIN(RADIANS(45-D1+D42))))))</f>
        <v>346.32550843618463</v>
      </c>
      <c r="E44" s="32">
        <f>C8*SIN(RADIANS(45-D1+E42-DEGREES(ASIN((A41+B38)/SIN(RADIANS(45))/C8*SIN(RADIANS(45-D1+E42))))))</f>
        <v>341.07106478849772</v>
      </c>
      <c r="F44" s="32">
        <f>D10*SIN(RADIANS(45-D1+F42-DEGREES(ASIN((A41+B38)/SIN(RADIANS(45))/D10*SIN(RADIANS(45-D1+F42))))))</f>
        <v>349.98964762048217</v>
      </c>
    </row>
    <row r="45" spans="1:13" x14ac:dyDescent="0.25">
      <c r="A45" s="19"/>
      <c r="B45" s="19" t="s">
        <v>26</v>
      </c>
      <c r="C45" s="46">
        <f>D1-DEGREES(ASIN(C43/C44))</f>
        <v>-1.0147997343399595</v>
      </c>
      <c r="D45" s="46">
        <f>D1-DEGREES(ASIN(D43/D44))</f>
        <v>-0.69967402522677347</v>
      </c>
      <c r="E45" s="46">
        <f>D1-DEGREES(ASIN(E43/E44))</f>
        <v>-0.8377017797447639</v>
      </c>
      <c r="F45" s="46">
        <f>D1-DEGREES(ASIN(F43/F44))</f>
        <v>-0.60811819305461512</v>
      </c>
    </row>
    <row r="46" spans="1:13" x14ac:dyDescent="0.25">
      <c r="A46" s="19"/>
      <c r="B46" s="36" t="s">
        <v>27</v>
      </c>
      <c r="C46" s="37">
        <f>B2*SIN(RADIANS(C45))/SIN(RADIANS((D1-C45)))</f>
        <v>-70.804564435373933</v>
      </c>
      <c r="D46" s="37">
        <f>B2*SIN(RADIANS(D45))/SIN(RADIANS((D1-D45)))</f>
        <v>-50.532909389924995</v>
      </c>
      <c r="E46" s="37">
        <f>B2*SIN(RADIANS(E45))/SIN(RADIANS((D1-E45)))</f>
        <v>-59.584607572457806</v>
      </c>
      <c r="F46" s="37">
        <f>B2*SIN(RADIANS(F45))/SIN(RADIANS((D1-F45)))</f>
        <v>-44.373567929998302</v>
      </c>
    </row>
    <row r="47" spans="1:13" x14ac:dyDescent="0.25">
      <c r="A47" s="19"/>
      <c r="B47" s="20" t="s">
        <v>47</v>
      </c>
      <c r="C47" s="38">
        <f t="shared" ref="C47:F47" si="3">C46+6</f>
        <v>-64.804564435373933</v>
      </c>
      <c r="D47" s="38">
        <f t="shared" si="3"/>
        <v>-44.532909389924995</v>
      </c>
      <c r="E47" s="38">
        <f t="shared" si="3"/>
        <v>-53.584607572457806</v>
      </c>
      <c r="F47" s="38">
        <f t="shared" si="3"/>
        <v>-38.373567929998302</v>
      </c>
    </row>
  </sheetData>
  <phoneticPr fontId="4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Normal="100" workbookViewId="0">
      <selection activeCell="C20" sqref="C20"/>
    </sheetView>
  </sheetViews>
  <sheetFormatPr defaultColWidth="9" defaultRowHeight="15.6" x14ac:dyDescent="0.25"/>
  <cols>
    <col min="1" max="1" width="20.33203125" style="1" customWidth="1"/>
    <col min="2" max="2" width="17" style="1" customWidth="1"/>
    <col min="3" max="3" width="19.21875" style="1" customWidth="1"/>
    <col min="4" max="4" width="13" style="1" customWidth="1"/>
    <col min="5" max="5" width="12.6640625" style="1" customWidth="1"/>
    <col min="6" max="6" width="11.6640625" style="1" customWidth="1"/>
    <col min="7" max="7" width="6.109375" style="1" customWidth="1"/>
    <col min="8" max="8" width="12.77734375" style="1" customWidth="1"/>
    <col min="9" max="9" width="9.44140625" style="1" customWidth="1"/>
    <col min="10" max="10" width="9.6640625" style="1" customWidth="1"/>
    <col min="11" max="11" width="10.109375" style="1" customWidth="1"/>
    <col min="12" max="12" width="10.21875" style="1" customWidth="1"/>
    <col min="13" max="13" width="9.77734375" style="1" customWidth="1"/>
    <col min="14" max="14" width="3.44140625" style="1" customWidth="1"/>
    <col min="15" max="15" width="8.77734375" style="1" customWidth="1"/>
    <col min="16" max="16" width="9" style="1"/>
    <col min="17" max="17" width="9.5546875" style="1" customWidth="1"/>
    <col min="18" max="18" width="9.6640625" style="1" customWidth="1"/>
    <col min="19" max="19" width="8.33203125" style="1" customWidth="1"/>
    <col min="20" max="20" width="9" style="1" customWidth="1"/>
    <col min="21" max="16384" width="9" style="1"/>
  </cols>
  <sheetData>
    <row r="1" spans="1:7" x14ac:dyDescent="0.25">
      <c r="A1" s="1" t="s">
        <v>48</v>
      </c>
    </row>
    <row r="2" spans="1:7" x14ac:dyDescent="0.25">
      <c r="A2" s="2" t="s">
        <v>56</v>
      </c>
      <c r="B2" s="2"/>
      <c r="C2" s="2"/>
      <c r="D2" s="2"/>
      <c r="E2" s="2"/>
      <c r="F2" s="2"/>
      <c r="G2" s="2"/>
    </row>
    <row r="3" spans="1:7" x14ac:dyDescent="0.25">
      <c r="A3" s="2" t="s">
        <v>71</v>
      </c>
      <c r="B3" s="2"/>
      <c r="C3" s="2"/>
      <c r="D3" s="2"/>
      <c r="E3" s="2"/>
      <c r="F3" s="2"/>
      <c r="G3" s="2"/>
    </row>
    <row r="4" spans="1:7" x14ac:dyDescent="0.25">
      <c r="A4" s="3" t="s">
        <v>57</v>
      </c>
      <c r="B4" s="3"/>
      <c r="C4" s="3"/>
      <c r="D4" s="3"/>
      <c r="E4" s="3"/>
      <c r="F4" s="3"/>
      <c r="G4" s="3"/>
    </row>
    <row r="5" spans="1:7" ht="29.4" customHeight="1" x14ac:dyDescent="0.25">
      <c r="A5" s="4" t="s">
        <v>58</v>
      </c>
      <c r="B5" s="4"/>
      <c r="C5" s="4"/>
      <c r="D5" s="4"/>
      <c r="E5" s="4"/>
      <c r="F5" s="4"/>
      <c r="G5" s="4"/>
    </row>
    <row r="6" spans="1:7" x14ac:dyDescent="0.25">
      <c r="A6" s="5" t="s">
        <v>59</v>
      </c>
      <c r="B6" s="5"/>
      <c r="C6" s="5"/>
      <c r="D6" s="5"/>
      <c r="E6" s="5"/>
      <c r="F6" s="5"/>
      <c r="G6" s="5"/>
    </row>
    <row r="7" spans="1:7" x14ac:dyDescent="0.25">
      <c r="A7" s="6" t="s">
        <v>68</v>
      </c>
      <c r="B7" s="6"/>
      <c r="C7" s="6"/>
      <c r="D7" s="6"/>
      <c r="E7" s="6"/>
      <c r="F7" s="6"/>
      <c r="G7" s="6"/>
    </row>
    <row r="8" spans="1:7" x14ac:dyDescent="0.25">
      <c r="A8" s="7" t="s">
        <v>69</v>
      </c>
      <c r="B8" s="7"/>
      <c r="C8" s="7"/>
      <c r="D8" s="7"/>
      <c r="E8" s="7"/>
      <c r="F8" s="7"/>
      <c r="G8" s="7"/>
    </row>
    <row r="9" spans="1:7" x14ac:dyDescent="0.25">
      <c r="A9" s="8" t="s">
        <v>70</v>
      </c>
      <c r="B9" s="8"/>
      <c r="C9" s="8"/>
      <c r="D9" s="8"/>
      <c r="E9" s="8"/>
      <c r="F9" s="8"/>
      <c r="G9" s="8"/>
    </row>
    <row r="10" spans="1:7" x14ac:dyDescent="0.25">
      <c r="A10" s="2" t="s">
        <v>60</v>
      </c>
      <c r="B10" s="2"/>
      <c r="C10" s="2"/>
      <c r="D10" s="2"/>
      <c r="E10" s="2"/>
      <c r="F10" s="2"/>
      <c r="G10" s="2"/>
    </row>
    <row r="11" spans="1:7" x14ac:dyDescent="0.25">
      <c r="A11" s="9" t="s">
        <v>62</v>
      </c>
      <c r="B11" s="9"/>
      <c r="C11" s="9"/>
      <c r="D11" s="9"/>
      <c r="E11" s="9"/>
      <c r="F11" s="9"/>
      <c r="G11" s="9"/>
    </row>
    <row r="12" spans="1:7" x14ac:dyDescent="0.25">
      <c r="A12" s="9" t="s">
        <v>61</v>
      </c>
      <c r="B12" s="9"/>
      <c r="C12" s="9"/>
      <c r="D12" s="9"/>
      <c r="E12" s="9"/>
      <c r="F12" s="9"/>
      <c r="G12" s="9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6" x14ac:dyDescent="0.25">
      <c r="A17" s="10"/>
      <c r="B17" s="10"/>
      <c r="C17" s="10"/>
    </row>
    <row r="18" spans="1:6" x14ac:dyDescent="0.25">
      <c r="A18" s="10"/>
      <c r="B18" s="10"/>
      <c r="C18" s="10"/>
    </row>
    <row r="19" spans="1:6" x14ac:dyDescent="0.25">
      <c r="A19" s="10"/>
      <c r="B19" s="10"/>
      <c r="C19" s="10"/>
    </row>
    <row r="20" spans="1:6" x14ac:dyDescent="0.25">
      <c r="A20" s="10"/>
      <c r="B20" s="10"/>
      <c r="C20" s="10"/>
    </row>
    <row r="21" spans="1:6" x14ac:dyDescent="0.25">
      <c r="A21" s="10"/>
      <c r="B21" s="10"/>
      <c r="C21" s="10"/>
    </row>
    <row r="22" spans="1:6" x14ac:dyDescent="0.25">
      <c r="A22" s="10"/>
      <c r="B22" s="10"/>
      <c r="C22" s="10"/>
    </row>
    <row r="27" spans="1:6" ht="16.2" x14ac:dyDescent="0.25">
      <c r="A27" s="11" t="s">
        <v>43</v>
      </c>
      <c r="B27" s="12">
        <v>637.29999999999995</v>
      </c>
      <c r="C27" s="13" t="s">
        <v>65</v>
      </c>
      <c r="D27" s="13">
        <v>2.1</v>
      </c>
      <c r="E27" s="14"/>
    </row>
    <row r="28" spans="1:6" ht="46.8" x14ac:dyDescent="0.25">
      <c r="A28" s="15" t="s">
        <v>44</v>
      </c>
      <c r="B28" s="16">
        <v>654.5</v>
      </c>
      <c r="C28" s="17" t="s">
        <v>66</v>
      </c>
      <c r="D28" s="17">
        <v>3.5</v>
      </c>
      <c r="E28" s="18" t="s">
        <v>55</v>
      </c>
      <c r="F28" s="18" t="s">
        <v>54</v>
      </c>
    </row>
    <row r="29" spans="1:6" ht="29.55" customHeight="1" x14ac:dyDescent="0.25">
      <c r="A29" s="19" t="s">
        <v>42</v>
      </c>
      <c r="B29" s="19">
        <v>31</v>
      </c>
      <c r="C29" s="20" t="s">
        <v>4</v>
      </c>
      <c r="D29" s="21">
        <f>(SIN(RADIANS(D28))*B31)</f>
        <v>10.164581832553669</v>
      </c>
    </row>
    <row r="30" spans="1:6" ht="31.2" x14ac:dyDescent="0.25">
      <c r="A30" s="22" t="s">
        <v>46</v>
      </c>
      <c r="B30" s="22">
        <v>50</v>
      </c>
      <c r="C30" s="23" t="s">
        <v>6</v>
      </c>
      <c r="D30" s="24">
        <v>15</v>
      </c>
    </row>
    <row r="31" spans="1:6" ht="31.2" x14ac:dyDescent="0.25">
      <c r="A31" s="17" t="s">
        <v>45</v>
      </c>
      <c r="B31" s="25">
        <v>166.5</v>
      </c>
      <c r="C31" s="23" t="s">
        <v>8</v>
      </c>
      <c r="D31" s="24">
        <v>20</v>
      </c>
    </row>
    <row r="33" spans="1:7" x14ac:dyDescent="0.25">
      <c r="A33" s="19" t="s">
        <v>9</v>
      </c>
      <c r="B33" s="19" t="s">
        <v>10</v>
      </c>
      <c r="C33" s="19"/>
      <c r="D33" s="19" t="s">
        <v>11</v>
      </c>
    </row>
    <row r="34" spans="1:7" x14ac:dyDescent="0.25">
      <c r="A34" s="19" t="s">
        <v>53</v>
      </c>
      <c r="B34" s="21">
        <f>C34-D30</f>
        <v>632.46458183255368</v>
      </c>
      <c r="C34" s="21">
        <f>B27+D29</f>
        <v>647.46458183255368</v>
      </c>
      <c r="D34" s="21">
        <f>C34+D30</f>
        <v>662.46458183255368</v>
      </c>
      <c r="F34" s="26"/>
      <c r="G34" s="26"/>
    </row>
    <row r="35" spans="1:7" x14ac:dyDescent="0.25">
      <c r="A35" s="19" t="s">
        <v>41</v>
      </c>
      <c r="B35" s="20">
        <f>C35-D31</f>
        <v>617.29999999999995</v>
      </c>
      <c r="C35" s="20">
        <f>B27</f>
        <v>637.29999999999995</v>
      </c>
      <c r="D35" s="20">
        <f>C35+D31</f>
        <v>657.3</v>
      </c>
      <c r="E35" s="27" t="s">
        <v>14</v>
      </c>
    </row>
    <row r="36" spans="1:7" x14ac:dyDescent="0.25">
      <c r="A36" s="19"/>
      <c r="B36" s="21">
        <f>MAX(B34:B35)</f>
        <v>632.46458183255368</v>
      </c>
      <c r="C36" s="19"/>
      <c r="D36" s="21">
        <f>MIN(D34:D35)</f>
        <v>657.3</v>
      </c>
    </row>
    <row r="38" spans="1:7" x14ac:dyDescent="0.25">
      <c r="A38" s="28" t="s">
        <v>15</v>
      </c>
      <c r="B38" s="1" t="s">
        <v>16</v>
      </c>
      <c r="C38" s="1" t="s">
        <v>63</v>
      </c>
    </row>
    <row r="39" spans="1:7" ht="31.2" x14ac:dyDescent="0.25">
      <c r="A39" s="29" t="s">
        <v>64</v>
      </c>
      <c r="B39" s="29">
        <v>3</v>
      </c>
      <c r="C39" s="22" t="s">
        <v>10</v>
      </c>
      <c r="D39" s="22" t="s">
        <v>41</v>
      </c>
      <c r="E39" s="22" t="s">
        <v>53</v>
      </c>
      <c r="F39" s="22" t="s">
        <v>11</v>
      </c>
    </row>
    <row r="40" spans="1:7" x14ac:dyDescent="0.25">
      <c r="A40" s="22"/>
      <c r="B40" s="23" t="s">
        <v>18</v>
      </c>
      <c r="C40" s="30">
        <v>1</v>
      </c>
      <c r="D40" s="30">
        <v>1</v>
      </c>
      <c r="E40" s="30">
        <v>1</v>
      </c>
      <c r="F40" s="30">
        <v>1</v>
      </c>
    </row>
    <row r="41" spans="1:7" x14ac:dyDescent="0.25">
      <c r="A41" s="31" t="s">
        <v>19</v>
      </c>
      <c r="B41" s="19" t="s">
        <v>20</v>
      </c>
      <c r="C41" s="32">
        <f>B28*SIN(RADIANS(D27))*SIN(RADIANS(45-D27+C40))</f>
        <v>16.630069163509788</v>
      </c>
      <c r="D41" s="32">
        <f>B28*SIN(RADIANS(D27))*SIN(RADIANS(45-D27+D40))</f>
        <v>16.630069163509788</v>
      </c>
      <c r="E41" s="32">
        <f>B28*SIN(RADIANS(D27))*SIN(RADIANS(45-D27+E40))</f>
        <v>16.630069163509788</v>
      </c>
      <c r="F41" s="32">
        <f>B28*SIN(RADIANS(D27))*SIN(RADIANS(45-D27+F40))</f>
        <v>16.630069163509788</v>
      </c>
    </row>
    <row r="42" spans="1:7" x14ac:dyDescent="0.25">
      <c r="A42" s="31">
        <v>28</v>
      </c>
      <c r="B42" s="19" t="s">
        <v>21</v>
      </c>
      <c r="C42" s="32">
        <f>B36*SIN(RADIANS(45-D27+C40-DEGREES(ASIN((A42+B39)/SIN(RADIANS(45))/B36*SIN(RADIANS(45-D27+C40))))))</f>
        <v>416.14107823498745</v>
      </c>
      <c r="D42" s="32">
        <f>C35*SIN(RADIANS(45-D27+D40-DEGREES(ASIN((A42+B39)/SIN(RADIANS(45))/C35*SIN(RADIANS(45-D27+D40))))))</f>
        <v>419.49781620199559</v>
      </c>
      <c r="E42" s="32">
        <f>C34*SIN(RADIANS(45-D27+E40-DEGREES(ASIN((A42+B39)/SIN(RADIANS(45))/C34*SIN(RADIANS(45-D27+E40))))))</f>
        <v>426.55386148958058</v>
      </c>
      <c r="F42" s="32">
        <f>D36*SIN(RADIANS(45-D27+F40-DEGREES(ASIN((A42+B39)/SIN(RADIANS(45))/D36*SIN(RADIANS(45-D27+F40))))))</f>
        <v>433.38117493813564</v>
      </c>
    </row>
    <row r="43" spans="1:7" x14ac:dyDescent="0.25">
      <c r="A43" s="31" t="s">
        <v>22</v>
      </c>
      <c r="B43" s="33" t="s">
        <v>23</v>
      </c>
      <c r="C43" s="34">
        <f>D27-DEGREES(ASIN(C41/C42))</f>
        <v>-0.19029678122246629</v>
      </c>
      <c r="D43" s="34">
        <f>D27-DEGREES(ASIN(D41/D42))</f>
        <v>-0.17196063231486169</v>
      </c>
      <c r="E43" s="34">
        <f>D27-DEGREES(ASIN(E41/E42))</f>
        <v>-0.13435868218820923</v>
      </c>
      <c r="F43" s="34">
        <f>D27-DEGREES(ASIN(F41/F42))</f>
        <v>-9.9142056460106431E-2</v>
      </c>
    </row>
    <row r="44" spans="1:7" x14ac:dyDescent="0.25">
      <c r="A44" s="31"/>
      <c r="B44" s="33" t="s">
        <v>24</v>
      </c>
      <c r="C44" s="32">
        <f>B28*SIN(RADIANS(D27))*SIN(RADIANS(45-D27+C43))</f>
        <v>16.26749652477859</v>
      </c>
      <c r="D44" s="32">
        <f>B28*SIN(RADIANS(D27))*SIN(RADIANS(45-D27+D43))</f>
        <v>16.273135489784192</v>
      </c>
      <c r="E44" s="32">
        <f>B28*SIN(RADIANS(D27))*SIN(RADIANS(45-D27+E43))</f>
        <v>16.284694104313253</v>
      </c>
      <c r="F44" s="32">
        <f>B28*SIN(RADIANS(D27))*SIN(RADIANS(45-D27+F43))</f>
        <v>16.295513123943092</v>
      </c>
    </row>
    <row r="45" spans="1:7" x14ac:dyDescent="0.25">
      <c r="A45" s="31"/>
      <c r="B45" s="19" t="s">
        <v>25</v>
      </c>
      <c r="C45" s="32">
        <f>B36*SIN(RADIANS(45-D27+C43-DEGREES(ASIN((A42+B39)/SIN(RADIANS(45))/B36*SIN(RADIANS(45-D27+C43))))))</f>
        <v>406.66596675163646</v>
      </c>
      <c r="D45" s="32">
        <f>C35*SIN(RADIANS(45-D27+D43-DEGREES(ASIN((A42+B39)/SIN(RADIANS(45))/C35*SIN(RADIANS(45-D27+D43))))))</f>
        <v>410.0975939215748</v>
      </c>
      <c r="E45" s="32">
        <f>C34*SIN(RADIANS(45-D27+E43-DEGREES(ASIN((A42+B39)/SIN(RADIANS(45))/C34*SIN(RADIANS(45-D27+E43))))))</f>
        <v>417.31065685353457</v>
      </c>
      <c r="F45" s="32">
        <f>D36*SIN(RADIANS(45-D27+F43-DEGREES(ASIN((A42+B39)/SIN(RADIANS(45))/D36*SIN(RADIANS(45-D27+F43))))))</f>
        <v>424.28939644016248</v>
      </c>
    </row>
    <row r="46" spans="1:7" x14ac:dyDescent="0.25">
      <c r="A46" s="19"/>
      <c r="B46" s="19" t="s">
        <v>26</v>
      </c>
      <c r="C46" s="34">
        <f>D27-DEGREES(ASIN(C44/C45))</f>
        <v>-0.19256373720912734</v>
      </c>
      <c r="D46" s="34">
        <f>D27-DEGREES(ASIN(D44/D45))</f>
        <v>-0.174158291195321</v>
      </c>
      <c r="E46" s="34">
        <f>D27-DEGREES(ASIN(E44/E45))</f>
        <v>-0.13641834958462251</v>
      </c>
      <c r="F46" s="34">
        <f>D27-DEGREES(ASIN(F44/F45))</f>
        <v>-0.10107743325954788</v>
      </c>
      <c r="G46" s="35"/>
    </row>
    <row r="47" spans="1:7" x14ac:dyDescent="0.25">
      <c r="A47" s="19"/>
      <c r="B47" s="36" t="s">
        <v>27</v>
      </c>
      <c r="C47" s="37">
        <f>B28*SIN(RADIANS(C46))/SIN(RADIANS((D27-C46)))</f>
        <v>-54.989252071754962</v>
      </c>
      <c r="D47" s="37">
        <f>B28*SIN(RADIANS(D46))/SIN(RADIANS((D27-D46)))</f>
        <v>-50.135631016756392</v>
      </c>
      <c r="E47" s="37">
        <f>B28*SIN(RADIANS(E46))/SIN(RADIANS((D27-E46)))</f>
        <v>-39.933674119652515</v>
      </c>
      <c r="F47" s="37">
        <f>B28*SIN(RADIANS(F46))/SIN(RADIANS((D27-F46)))</f>
        <v>-30.063195159397388</v>
      </c>
      <c r="G47" s="35"/>
    </row>
    <row r="48" spans="1:7" x14ac:dyDescent="0.25">
      <c r="A48" s="19"/>
      <c r="B48" s="20" t="s">
        <v>47</v>
      </c>
      <c r="C48" s="38">
        <f t="shared" ref="C48:F48" si="0">C47+6</f>
        <v>-48.989252071754962</v>
      </c>
      <c r="D48" s="38">
        <f t="shared" si="0"/>
        <v>-44.135631016756392</v>
      </c>
      <c r="E48" s="38">
        <f t="shared" si="0"/>
        <v>-33.933674119652515</v>
      </c>
      <c r="F48" s="38">
        <f t="shared" si="0"/>
        <v>-24.063195159397388</v>
      </c>
      <c r="G48" s="35"/>
    </row>
    <row r="49" spans="1:13" x14ac:dyDescent="0.25">
      <c r="A49" s="35"/>
    </row>
    <row r="50" spans="1:13" ht="30" customHeight="1" x14ac:dyDescent="0.25">
      <c r="A50" s="28" t="s">
        <v>28</v>
      </c>
      <c r="B50" s="1" t="s">
        <v>29</v>
      </c>
      <c r="C50" s="1" t="s">
        <v>30</v>
      </c>
      <c r="H50" s="28" t="s">
        <v>31</v>
      </c>
      <c r="I50" s="1" t="s">
        <v>29</v>
      </c>
      <c r="J50" s="1" t="s">
        <v>32</v>
      </c>
    </row>
    <row r="51" spans="1:13" ht="31.2" x14ac:dyDescent="0.25">
      <c r="A51" s="29" t="s">
        <v>33</v>
      </c>
      <c r="B51" s="29">
        <v>3</v>
      </c>
      <c r="C51" s="22" t="s">
        <v>10</v>
      </c>
      <c r="D51" s="22" t="s">
        <v>51</v>
      </c>
      <c r="E51" s="22" t="s">
        <v>52</v>
      </c>
      <c r="F51" s="22" t="s">
        <v>11</v>
      </c>
      <c r="G51" s="14"/>
      <c r="H51" s="29" t="s">
        <v>33</v>
      </c>
      <c r="I51" s="29">
        <v>3</v>
      </c>
      <c r="J51" s="22" t="s">
        <v>10</v>
      </c>
      <c r="K51" s="22" t="s">
        <v>51</v>
      </c>
      <c r="L51" s="22" t="s">
        <v>52</v>
      </c>
      <c r="M51" s="22" t="s">
        <v>11</v>
      </c>
    </row>
    <row r="52" spans="1:13" x14ac:dyDescent="0.25">
      <c r="A52" s="22"/>
      <c r="B52" s="23" t="s">
        <v>18</v>
      </c>
      <c r="C52" s="30">
        <v>1</v>
      </c>
      <c r="D52" s="30">
        <v>1</v>
      </c>
      <c r="E52" s="30">
        <v>1</v>
      </c>
      <c r="F52" s="30">
        <v>1</v>
      </c>
      <c r="G52" s="14"/>
      <c r="H52" s="22"/>
      <c r="I52" s="23" t="s">
        <v>18</v>
      </c>
      <c r="J52" s="30">
        <v>1</v>
      </c>
      <c r="K52" s="30">
        <v>1</v>
      </c>
      <c r="L52" s="30">
        <v>1</v>
      </c>
      <c r="M52" s="30">
        <v>1</v>
      </c>
    </row>
    <row r="53" spans="1:13" x14ac:dyDescent="0.25">
      <c r="A53" s="31" t="s">
        <v>34</v>
      </c>
      <c r="B53" s="19" t="s">
        <v>20</v>
      </c>
      <c r="C53" s="32">
        <f>B28*SIN(RADIANS(D27))*SIN(RADIANS(45-D27+C52))</f>
        <v>16.630069163509788</v>
      </c>
      <c r="D53" s="32">
        <f>B28*SIN(RADIANS(D27))*SIN(RADIANS(45-D27+D52))</f>
        <v>16.630069163509788</v>
      </c>
      <c r="E53" s="32">
        <f>B28*SIN(RADIANS(D27))*SIN(RADIANS(45-D27+E52))</f>
        <v>16.630069163509788</v>
      </c>
      <c r="F53" s="32">
        <f>B28*SIN(RADIANS(D27))*SIN(RADIANS(45-D27+F52))</f>
        <v>16.630069163509788</v>
      </c>
      <c r="H53" s="31" t="s">
        <v>35</v>
      </c>
      <c r="I53" s="19" t="s">
        <v>20</v>
      </c>
      <c r="J53" s="32">
        <f>B28*SIN(RADIANS(D27))*SIN(RADIANS(45-D27+J52))</f>
        <v>16.630069163509788</v>
      </c>
      <c r="K53" s="32">
        <f>B28*SIN(RADIANS(D27))*SIN(RADIANS(45-D27+K52))</f>
        <v>16.630069163509788</v>
      </c>
      <c r="L53" s="32">
        <f>B28*SIN(RADIANS(D27))*SIN(RADIANS(45-D27+L52))</f>
        <v>16.630069163509788</v>
      </c>
      <c r="M53" s="32">
        <f>B28*SIN(RADIANS(D27))*SIN(RADIANS(45-D27+M52))</f>
        <v>16.630069163509788</v>
      </c>
    </row>
    <row r="54" spans="1:13" x14ac:dyDescent="0.25">
      <c r="A54" s="31">
        <v>32</v>
      </c>
      <c r="B54" s="19" t="s">
        <v>21</v>
      </c>
      <c r="C54" s="32">
        <f>B36*SIN(RADIANS(45-D27+C52-DEGREES(ASIN((A54+B51)/SIN(RADIANS(45))/B28*SIN(RADIANS(45-B36+C52))))))</f>
        <v>412.9073656727146</v>
      </c>
      <c r="D54" s="32">
        <f>C35*SIN(RADIANS(45-D27+D52-DEGREES(ASIN((A54+B51)/SIN(RADIANS(45))/B28*SIN(RADIANS(45-C35+D52))))))</f>
        <v>414.03169430395428</v>
      </c>
      <c r="E54" s="32">
        <f>C34*SIN(RADIANS(45-D27+E52-DEGREES(ASIN((A54+B51)/SIN(RADIANS(45))/B28*SIN(RADIANS(45-C34+E52))))))</f>
        <v>416.96506005862994</v>
      </c>
      <c r="F54" s="32">
        <f>D36*SIN(RADIANS(45-D27+F52-DEGREES(ASIN((A54+B51)/SIN(RADIANS(45))/B28*SIN(RADIANS(45-D36+F52))))))</f>
        <v>420.67491531638336</v>
      </c>
      <c r="H54" s="31">
        <v>32</v>
      </c>
      <c r="I54" s="19" t="s">
        <v>21</v>
      </c>
      <c r="J54" s="32">
        <f>B36*SIN(RADIANS(45-D27+J52-DEGREES(ASIN((H54+I51)/SIN(RADIANS(45))/B28*SIN(RADIANS(45-B36+J52))))))</f>
        <v>412.9073656727146</v>
      </c>
      <c r="K54" s="32">
        <f>C35*SIN(RADIANS(45-D27+K52-DEGREES(ASIN((H54+I51)/SIN(RADIANS(45))/B28*SIN(RADIANS(45-C35+K52))))))</f>
        <v>414.03169430395428</v>
      </c>
      <c r="L54" s="32">
        <f>C35*SIN(RADIANS(45-D27+L52-DEGREES(ASIN((H54+I51)/SIN(RADIANS(45))/B28*SIN(RADIANS(45-C35+L52))))))</f>
        <v>414.03169430395428</v>
      </c>
      <c r="M54" s="32">
        <f>D36*SIN(RADIANS(45-D27+M52-DEGREES(ASIN((H54+I51)/SIN(RADIANS(45))/B28*SIN(RADIANS(45-D36+M52))))))</f>
        <v>420.67491531638336</v>
      </c>
    </row>
    <row r="55" spans="1:13" x14ac:dyDescent="0.25">
      <c r="A55" s="31" t="s">
        <v>36</v>
      </c>
      <c r="B55" s="33" t="s">
        <v>23</v>
      </c>
      <c r="C55" s="34">
        <f>D27-DEGREES(ASIN(C53/C54))</f>
        <v>-0.20824307090490768</v>
      </c>
      <c r="D55" s="34">
        <f>D27-DEGREES(ASIN(D53/D54))</f>
        <v>-0.2019715148598995</v>
      </c>
      <c r="E55" s="34">
        <f>D27-DEGREES(ASIN(E53/E54))</f>
        <v>-0.18576842645227565</v>
      </c>
      <c r="F55" s="34">
        <f>D27-DEGREES(ASIN(F53/F54))</f>
        <v>-0.16560009255781472</v>
      </c>
      <c r="G55" s="39"/>
      <c r="H55" s="40" t="s">
        <v>37</v>
      </c>
      <c r="I55" s="41" t="s">
        <v>23</v>
      </c>
      <c r="J55" s="34">
        <f>D27-DEGREES(ASIN(J53/J54))</f>
        <v>-0.20824307090490768</v>
      </c>
      <c r="K55" s="34">
        <f>D27-DEGREES(ASIN(K53/K54))</f>
        <v>-0.2019715148598995</v>
      </c>
      <c r="L55" s="34">
        <f>D27-DEGREES(ASIN(L53/L54))</f>
        <v>-0.2019715148598995</v>
      </c>
      <c r="M55" s="34">
        <f>D27-DEGREES(ASIN(M53/M54))</f>
        <v>-0.16560009255781472</v>
      </c>
    </row>
    <row r="56" spans="1:13" x14ac:dyDescent="0.25">
      <c r="A56" s="31">
        <v>25</v>
      </c>
      <c r="B56" s="33" t="s">
        <v>24</v>
      </c>
      <c r="C56" s="32">
        <f>B28*SIN(RADIANS(D27))*SIN(RADIANS(45-D27+C55))</f>
        <v>16.261975840915721</v>
      </c>
      <c r="D56" s="32">
        <f>B28*SIN(RADIANS(D27))*SIN(RADIANS(45-D27+D55))</f>
        <v>16.263905294521059</v>
      </c>
      <c r="E56" s="32">
        <f>B28*SIN(RADIANS(D27))*SIN(RADIANS(45-D27+E55))</f>
        <v>16.268889296798168</v>
      </c>
      <c r="F56" s="32">
        <f>B28*SIN(RADIANS(D27))*SIN(RADIANS(45-D27+F55))</f>
        <v>16.275091174308539</v>
      </c>
      <c r="H56" s="31">
        <v>21</v>
      </c>
      <c r="I56" s="33" t="s">
        <v>24</v>
      </c>
      <c r="J56" s="32">
        <f>B28*SIN(RADIANS(D27))*SIN(RADIANS(45-D27+J55))</f>
        <v>16.261975840915721</v>
      </c>
      <c r="K56" s="32">
        <f>B28*SIN(RADIANS(D27))*SIN(RADIANS(45-D27+K55))</f>
        <v>16.263905294521059</v>
      </c>
      <c r="L56" s="32">
        <f>B28*SIN(RADIANS(D27))*SIN(RADIANS(45-D27+L55))</f>
        <v>16.263905294521059</v>
      </c>
      <c r="M56" s="32">
        <f>B28*SIN(RADIANS(D27))*SIN(RADIANS(45-D27+M55))</f>
        <v>16.275091174308539</v>
      </c>
    </row>
    <row r="57" spans="1:13" x14ac:dyDescent="0.25">
      <c r="A57" s="31"/>
      <c r="B57" s="19" t="s">
        <v>25</v>
      </c>
      <c r="C57" s="32">
        <f>B36*SIN(RADIANS(45-D27+C55-DEGREES(ASIN((A54+B51)/SIN(RADIANS(45))/B36*SIN(RADIANS(45-D27+C55))))))</f>
        <v>403.57242485294006</v>
      </c>
      <c r="D57" s="32">
        <f>C35*SIN(RADIANS(45-D27+D55-DEGREES(ASIN((A54+B51)/SIN(RADIANS(45))/C35*SIN(RADIANS(45-D27+D55))))))</f>
        <v>406.90631166827768</v>
      </c>
      <c r="E57" s="32">
        <f>C34*SIN(RADIANS(45-D27+E55-DEGREES(ASIN((A54+B51)/SIN(RADIANS(45))/C34*SIN(RADIANS(45-D27+E55))))))</f>
        <v>413.94158153938787</v>
      </c>
      <c r="F57" s="32">
        <f>D36*SIN(RADIANS(45-D27+F55-DEGREES(ASIN((A54+B51)/SIN(RADIANS(45))/D36*SIN(RADIANS(45-D27+F55))))))</f>
        <v>420.79013836938833</v>
      </c>
      <c r="H57" s="19"/>
      <c r="I57" s="19" t="s">
        <v>25</v>
      </c>
      <c r="J57" s="32">
        <f>B36*SIN(RADIANS(45-D27+J55-DEGREES(ASIN((H54+I51)/SIN(RADIANS(45))/B36*SIN(RADIANS(45-D27+J55))))))</f>
        <v>403.57242485294006</v>
      </c>
      <c r="K57" s="32">
        <f>C35*SIN(RADIANS(45-D27+K55-DEGREES(ASIN((H54+I51)/SIN(RADIANS(45))/C35*SIN(RADIANS(45-D27+K55))))))</f>
        <v>406.90631166827768</v>
      </c>
      <c r="L57" s="32">
        <f>C34*SIN(RADIANS(45-D27+L55-DEGREES(ASIN((H54+I51)/SIN(RADIANS(45))/C34*SIN(RADIANS(45-D27+L55))))))</f>
        <v>413.8086939048801</v>
      </c>
      <c r="M57" s="32">
        <f>D36*SIN(RADIANS(45-D27+M55-DEGREES(ASIN((H54+I51)/SIN(RADIANS(45))/D36*SIN(RADIANS(45-D27+M55))))))</f>
        <v>420.79013836938833</v>
      </c>
    </row>
    <row r="58" spans="1:13" x14ac:dyDescent="0.25">
      <c r="A58" s="19"/>
      <c r="B58" s="19" t="s">
        <v>26</v>
      </c>
      <c r="C58" s="34">
        <f>D27-DEGREES(ASIN(C56/C57))</f>
        <v>-0.20936221871302241</v>
      </c>
      <c r="D58" s="34">
        <f>D27-DEGREES(ASIN(D56/D57))</f>
        <v>-0.19070280034298914</v>
      </c>
      <c r="E58" s="34">
        <f>D27-DEGREES(ASIN(E56/E57))</f>
        <v>-0.15244062969046013</v>
      </c>
      <c r="F58" s="34">
        <f>D27-DEGREES(ASIN(F56/F57))</f>
        <v>-0.11660775869858675</v>
      </c>
      <c r="G58" s="35"/>
      <c r="H58" s="34"/>
      <c r="I58" s="34" t="s">
        <v>26</v>
      </c>
      <c r="J58" s="34">
        <f>D27-DEGREES(ASIN(J56/J57))</f>
        <v>-0.20936221871302241</v>
      </c>
      <c r="K58" s="34">
        <f>D27-DEGREES(ASIN(K56/K57))</f>
        <v>-0.19070280034298914</v>
      </c>
      <c r="L58" s="34">
        <f>D27-DEGREES(ASIN(L56/L57))</f>
        <v>-0.15247371913130303</v>
      </c>
      <c r="M58" s="34">
        <f>D27-DEGREES(ASIN(M56/M57))</f>
        <v>-0.11660775869858675</v>
      </c>
    </row>
    <row r="59" spans="1:13" ht="31.2" x14ac:dyDescent="0.25">
      <c r="A59" s="19"/>
      <c r="B59" s="36" t="s">
        <v>27</v>
      </c>
      <c r="C59" s="37">
        <f>B28*SIN(RADIANS(C58))/SIN(RADIANS((D27-C58)))</f>
        <v>-59.351614442264285</v>
      </c>
      <c r="D59" s="37">
        <f>B28*SIN(RADIANS(D58))/SIN(RADIANS((D27-D58)))</f>
        <v>-54.502054880762799</v>
      </c>
      <c r="E59" s="37">
        <f>B28*SIN(RADIANS(E58))/SIN(RADIANS((D27-E58)))</f>
        <v>-44.306596572627356</v>
      </c>
      <c r="F59" s="37">
        <f>B28*SIN(RADIANS(F58))/SIN(RADIANS((D27-F58)))</f>
        <v>-34.439456534875148</v>
      </c>
      <c r="G59" s="42"/>
      <c r="H59" s="43"/>
      <c r="I59" s="37" t="s">
        <v>27</v>
      </c>
      <c r="J59" s="37">
        <f>B28*SIN(RADIANS(J58))/SIN(RADIANS((D27-J58)))</f>
        <v>-59.351614442264285</v>
      </c>
      <c r="K59" s="37">
        <f>B28*SIN(RADIANS(K58))/SIN(RADIANS((D27-K58)))</f>
        <v>-54.502054880762799</v>
      </c>
      <c r="L59" s="37">
        <f>B28*SIN(RADIANS(L58))/SIN(RADIANS((D27-L58)))</f>
        <v>-44.315563255157898</v>
      </c>
      <c r="M59" s="37">
        <f>B28*SIN(RADIANS(M58))/SIN(RADIANS((D27-M58)))</f>
        <v>-34.439456534875148</v>
      </c>
    </row>
    <row r="60" spans="1:13" ht="31.2" x14ac:dyDescent="0.25">
      <c r="A60" s="19"/>
      <c r="B60" s="20" t="s">
        <v>47</v>
      </c>
      <c r="C60" s="38">
        <f t="shared" ref="C60:F60" si="1">C59+6</f>
        <v>-53.351614442264285</v>
      </c>
      <c r="D60" s="38">
        <f t="shared" si="1"/>
        <v>-48.502054880762799</v>
      </c>
      <c r="E60" s="38">
        <f t="shared" si="1"/>
        <v>-38.306596572627356</v>
      </c>
      <c r="F60" s="38">
        <f t="shared" si="1"/>
        <v>-28.439456534875148</v>
      </c>
      <c r="G60" s="44"/>
      <c r="H60" s="45"/>
      <c r="I60" s="38" t="s">
        <v>47</v>
      </c>
      <c r="J60" s="38">
        <f t="shared" ref="J60:M60" si="2">J59+10</f>
        <v>-49.351614442264285</v>
      </c>
      <c r="K60" s="38">
        <f t="shared" si="2"/>
        <v>-44.502054880762799</v>
      </c>
      <c r="L60" s="38">
        <f t="shared" si="2"/>
        <v>-34.315563255157898</v>
      </c>
      <c r="M60" s="38">
        <f t="shared" si="2"/>
        <v>-24.439456534875148</v>
      </c>
    </row>
    <row r="63" spans="1:13" x14ac:dyDescent="0.25">
      <c r="A63" s="1" t="s">
        <v>38</v>
      </c>
      <c r="B63" s="1" t="s">
        <v>39</v>
      </c>
      <c r="C63" s="1" t="s">
        <v>40</v>
      </c>
    </row>
    <row r="64" spans="1:13" x14ac:dyDescent="0.25">
      <c r="A64" s="29" t="s">
        <v>33</v>
      </c>
      <c r="B64" s="29">
        <v>3</v>
      </c>
      <c r="C64" s="22" t="s">
        <v>10</v>
      </c>
      <c r="D64" s="22" t="s">
        <v>51</v>
      </c>
      <c r="E64" s="22" t="s">
        <v>52</v>
      </c>
      <c r="F64" s="22" t="s">
        <v>11</v>
      </c>
    </row>
    <row r="65" spans="1:6" x14ac:dyDescent="0.25">
      <c r="A65" s="22"/>
      <c r="B65" s="23" t="s">
        <v>18</v>
      </c>
      <c r="C65" s="30">
        <v>1</v>
      </c>
      <c r="D65" s="30">
        <v>1</v>
      </c>
      <c r="E65" s="30">
        <v>1</v>
      </c>
      <c r="F65" s="30">
        <v>1</v>
      </c>
    </row>
    <row r="66" spans="1:6" x14ac:dyDescent="0.25">
      <c r="A66" s="31" t="s">
        <v>35</v>
      </c>
      <c r="B66" s="19" t="s">
        <v>20</v>
      </c>
      <c r="C66" s="32">
        <f>B28*SIN(RADIANS(D27))*SIN(RADIANS(45-D27+C65))</f>
        <v>16.630069163509788</v>
      </c>
      <c r="D66" s="32">
        <f>B28*SIN(RADIANS(D27))*SIN(RADIANS(45-D27+D65))</f>
        <v>16.630069163509788</v>
      </c>
      <c r="E66" s="32">
        <f>B28*SIN(RADIANS(D27))*SIN(RADIANS(45-D27+E65))</f>
        <v>16.630069163509788</v>
      </c>
      <c r="F66" s="32">
        <f>B28*SIN(RADIANS(D27))*SIN(RADIANS(45-D27+F65))</f>
        <v>16.630069163509788</v>
      </c>
    </row>
    <row r="67" spans="1:6" x14ac:dyDescent="0.25">
      <c r="A67" s="31">
        <v>37</v>
      </c>
      <c r="B67" s="19" t="s">
        <v>21</v>
      </c>
      <c r="C67" s="32">
        <f>B36*SIN(RADIANS(45-D27+C65-DEGREES(ASIN((A67+B64)/SIN(RADIANS(45))/B28*SIN(RADIANS(45-B36+C65))))))</f>
        <v>409.13594440017636</v>
      </c>
      <c r="D67" s="32">
        <f>C35*SIN(RADIANS(45-D27+D65-DEGREES(ASIN((A67+B64)/SIN(RADIANS(45))/B28*SIN(RADIANS(45-C35+D65))))))</f>
        <v>409.92375373858061</v>
      </c>
      <c r="E67" s="32">
        <f>C34*SIN(RADIANS(45-D27+E65-DEGREES(ASIN((A67+B64)/SIN(RADIANS(45))/B28*SIN(RADIANS(45-C34+E65))))))</f>
        <v>412.23294108424204</v>
      </c>
      <c r="F67" s="32">
        <f>D36*SIN(RADIANS(45-D27+F65-DEGREES(ASIN((A67+B64)/SIN(RADIANS(45))/B28*SIN(RADIANS(45-D36+F65))))))</f>
        <v>415.46913087537075</v>
      </c>
    </row>
    <row r="68" spans="1:6" x14ac:dyDescent="0.25">
      <c r="A68" s="31" t="s">
        <v>37</v>
      </c>
      <c r="B68" s="33" t="s">
        <v>23</v>
      </c>
      <c r="C68" s="46">
        <f>D27-DEGREES(ASIN(C66/C67))</f>
        <v>-0.22953216861395198</v>
      </c>
      <c r="D68" s="46">
        <f>D27-DEGREES(ASIN(D66/D67))</f>
        <v>-0.22505271070037391</v>
      </c>
      <c r="E68" s="46">
        <f>D27-DEGREES(ASIN(E66/E67))</f>
        <v>-0.21202147029778562</v>
      </c>
      <c r="F68" s="46">
        <f>D27-DEGREES(ASIN(F66/F67))</f>
        <v>-0.19400290751891669</v>
      </c>
    </row>
    <row r="69" spans="1:6" x14ac:dyDescent="0.25">
      <c r="A69" s="31">
        <v>29</v>
      </c>
      <c r="B69" s="33" t="s">
        <v>24</v>
      </c>
      <c r="C69" s="32">
        <f>B28*SIN(RADIANS(D27))*SIN(RADIANS(45-D27+C68))</f>
        <v>16.255424765009831</v>
      </c>
      <c r="D69" s="32">
        <f>B28*SIN(RADIANS(D27))*SIN(RADIANS(45-D27+D68))</f>
        <v>16.256803369152717</v>
      </c>
      <c r="E69" s="32">
        <f>B28*SIN(RADIANS(D27))*SIN(RADIANS(45-D27+E68))</f>
        <v>16.260813316632582</v>
      </c>
      <c r="F69" s="32">
        <f>B28*SIN(RADIANS(D27))*SIN(RADIANS(45-D27+F68))</f>
        <v>16.266356567403946</v>
      </c>
    </row>
    <row r="70" spans="1:6" x14ac:dyDescent="0.25">
      <c r="A70" s="19"/>
      <c r="B70" s="19" t="s">
        <v>25</v>
      </c>
      <c r="C70" s="32">
        <f>B36*SIN(RADIANS(45-D27+C68-DEGREES(ASIN((A67+B64)/SIN(RADIANS(45))/B36*SIN(RADIANS(45-D27+C68))))))</f>
        <v>399.69311877847804</v>
      </c>
      <c r="D70" s="32">
        <f>C35*SIN(RADIANS(45-D27+D68-DEGREES(ASIN((A67+B64)/SIN(RADIANS(45))/C35*SIN(RADIANS(45-D27+D68))))))</f>
        <v>403.01254017271367</v>
      </c>
      <c r="E70" s="32">
        <f>C34*SIN(RADIANS(45-D27+E68-DEGREES(ASIN((A67+B64)/SIN(RADIANS(45))/C34*SIN(RADIANS(45-D27+E68))))))</f>
        <v>410.02143453910651</v>
      </c>
      <c r="F70" s="32">
        <f>D36*SIN(RADIANS(45-D27+F68-DEGREES(ASIN((A67+B64)/SIN(RADIANS(45))/D36*SIN(RADIANS(45-D27+F68))))))</f>
        <v>416.85117209632796</v>
      </c>
    </row>
    <row r="71" spans="1:6" x14ac:dyDescent="0.25">
      <c r="A71" s="19"/>
      <c r="B71" s="19" t="s">
        <v>26</v>
      </c>
      <c r="C71" s="46">
        <f>D27-DEGREES(ASIN(C69/C70))</f>
        <v>-0.23084867429439671</v>
      </c>
      <c r="D71" s="46">
        <f>D27-DEGREES(ASIN(D69/D70))</f>
        <v>-0.21183627655228632</v>
      </c>
      <c r="E71" s="46">
        <f>D27-DEGREES(ASIN(E69/E70))</f>
        <v>-0.17285768780271926</v>
      </c>
      <c r="F71" s="46">
        <f>D27-DEGREES(ASIN(F69/F70))</f>
        <v>-0.136362353522816</v>
      </c>
    </row>
    <row r="72" spans="1:6" x14ac:dyDescent="0.25">
      <c r="A72" s="19"/>
      <c r="B72" s="36" t="s">
        <v>27</v>
      </c>
      <c r="C72" s="37">
        <f>B28*SIN(RADIANS(C71))/SIN(RADIANS((D27-C71)))</f>
        <v>-64.839786673997239</v>
      </c>
      <c r="D72" s="37">
        <f>B28*SIN(RADIANS(D71))/SIN(RADIANS((D27-D71)))</f>
        <v>-59.988744169266354</v>
      </c>
      <c r="E72" s="37">
        <f>B28*SIN(RADIANS(E71))/SIN(RADIANS((D27-E71)))</f>
        <v>-49.789682398109314</v>
      </c>
      <c r="F72" s="37">
        <f>B28*SIN(RADIANS(F71))/SIN(RADIANS((D27-F71)))</f>
        <v>-39.91828142925965</v>
      </c>
    </row>
    <row r="73" spans="1:6" x14ac:dyDescent="0.25">
      <c r="A73" s="19"/>
      <c r="B73" s="20" t="s">
        <v>47</v>
      </c>
      <c r="C73" s="38">
        <f t="shared" ref="C73:F73" si="3">C72+6</f>
        <v>-58.839786673997239</v>
      </c>
      <c r="D73" s="38">
        <f t="shared" si="3"/>
        <v>-53.988744169266354</v>
      </c>
      <c r="E73" s="38">
        <f t="shared" si="3"/>
        <v>-43.789682398109314</v>
      </c>
      <c r="F73" s="38">
        <f t="shared" si="3"/>
        <v>-33.91828142925965</v>
      </c>
    </row>
  </sheetData>
  <mergeCells count="11">
    <mergeCell ref="A8:G8"/>
    <mergeCell ref="A9:G9"/>
    <mergeCell ref="A10:G10"/>
    <mergeCell ref="A11:G11"/>
    <mergeCell ref="A12:G12"/>
    <mergeCell ref="A2:G2"/>
    <mergeCell ref="A3:G3"/>
    <mergeCell ref="A4:G4"/>
    <mergeCell ref="A5:G5"/>
    <mergeCell ref="A6:G6"/>
    <mergeCell ref="A7:G7"/>
  </mergeCells>
  <phoneticPr fontId="4" type="noConversion"/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HowToUse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</dc:creator>
  <cp:lastModifiedBy>Guo</cp:lastModifiedBy>
  <dcterms:created xsi:type="dcterms:W3CDTF">2019-05-07T15:21:00Z</dcterms:created>
  <dcterms:modified xsi:type="dcterms:W3CDTF">2019-09-04T15:59:59Z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