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ncentMaes/Desktop/ORTHOPEDIE/1e Jaar/Helical PLate/Publicatie/Publicatie 24-09/"/>
    </mc:Choice>
  </mc:AlternateContent>
  <xr:revisionPtr revIDLastSave="0" documentId="13_ncr:1_{AC06C892-D444-B448-8BC0-5C94F244E65E}" xr6:coauthVersionLast="36" xr6:coauthVersionMax="36" xr10:uidLastSave="{00000000-0000-0000-0000-000000000000}"/>
  <bookViews>
    <workbookView xWindow="160" yWindow="500" windowWidth="28000" windowHeight="16000" xr2:uid="{31C0D621-C0BA-0D47-93ED-87AE99BB2670}"/>
  </bookViews>
  <sheets>
    <sheet name="GENERAL" sheetId="1" r:id="rId1"/>
    <sheet name="CMS" sheetId="2" r:id="rId2"/>
    <sheet name="DASH" sheetId="3" r:id="rId3"/>
    <sheet name="EQ5D5L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I3" i="2"/>
  <c r="I17" i="2" s="1"/>
  <c r="I4" i="2"/>
  <c r="I5" i="2"/>
  <c r="I6" i="2"/>
  <c r="C17" i="3"/>
  <c r="C16" i="3"/>
  <c r="B14" i="3"/>
  <c r="B13" i="3"/>
  <c r="B12" i="3"/>
  <c r="B11" i="3"/>
  <c r="B10" i="3"/>
  <c r="B9" i="3"/>
  <c r="B8" i="3"/>
  <c r="B7" i="3"/>
  <c r="B6" i="3"/>
  <c r="B5" i="3"/>
  <c r="B4" i="3"/>
  <c r="B3" i="3"/>
  <c r="J17" i="2"/>
  <c r="J16" i="2"/>
  <c r="I16" i="2" l="1"/>
  <c r="M5" i="1" l="1"/>
  <c r="M6" i="1"/>
  <c r="M7" i="1"/>
  <c r="M8" i="1"/>
  <c r="M9" i="1"/>
  <c r="M10" i="1"/>
  <c r="M11" i="1"/>
  <c r="M12" i="1"/>
  <c r="M13" i="1"/>
  <c r="M14" i="1"/>
  <c r="M15" i="1"/>
  <c r="M4" i="1"/>
</calcChain>
</file>

<file path=xl/sharedStrings.xml><?xml version="1.0" encoding="utf-8"?>
<sst xmlns="http://schemas.openxmlformats.org/spreadsheetml/2006/main" count="124" uniqueCount="55">
  <si>
    <t>EQ VAS</t>
  </si>
  <si>
    <t>Mobility</t>
  </si>
  <si>
    <t>Self-Care</t>
  </si>
  <si>
    <t>Activity</t>
  </si>
  <si>
    <t>Pain</t>
  </si>
  <si>
    <t>Anxiety</t>
  </si>
  <si>
    <t>MEAN score</t>
  </si>
  <si>
    <t>Constant-Murley Score</t>
  </si>
  <si>
    <t>standaard dev</t>
  </si>
  <si>
    <t>date of injury</t>
  </si>
  <si>
    <t>M</t>
  </si>
  <si>
    <t>F</t>
  </si>
  <si>
    <t>12B2</t>
  </si>
  <si>
    <t>12A1</t>
  </si>
  <si>
    <t>12C3</t>
  </si>
  <si>
    <t>12B3</t>
  </si>
  <si>
    <t>12A2</t>
  </si>
  <si>
    <t>Age</t>
  </si>
  <si>
    <t>AO/OTA</t>
  </si>
  <si>
    <t>DASH (dutch language version) sum</t>
  </si>
  <si>
    <t>DASH SCORE</t>
  </si>
  <si>
    <t>Median</t>
  </si>
  <si>
    <t>Standard deviation</t>
  </si>
  <si>
    <t>EQ-5D-5L score</t>
  </si>
  <si>
    <t>Pain (0-15 points)</t>
  </si>
  <si>
    <t>ADL (0-20 points)</t>
  </si>
  <si>
    <t>Abduction (0-10 points)</t>
  </si>
  <si>
    <t>Anteflexion (0-10 points)</t>
  </si>
  <si>
    <t>Endorotation (0-10 points)</t>
  </si>
  <si>
    <t>Exorotation (0-10 points)</t>
  </si>
  <si>
    <t>CASE N°</t>
  </si>
  <si>
    <t>Strenght (0-25 points)</t>
  </si>
  <si>
    <r>
      <t xml:space="preserve">Normalised constant Murley (Volgens Katolik. </t>
    </r>
    <r>
      <rPr>
        <b/>
        <i/>
        <sz val="12"/>
        <color theme="1"/>
        <rFont val="Calibri"/>
        <family val="2"/>
        <scheme val="minor"/>
      </rPr>
      <t>et al.</t>
    </r>
    <r>
      <rPr>
        <b/>
        <sz val="12"/>
        <color theme="1"/>
        <rFont val="Calibri"/>
        <family val="2"/>
        <scheme val="minor"/>
      </rPr>
      <t>)</t>
    </r>
  </si>
  <si>
    <t>Type A (Wright and Cofield classification)</t>
  </si>
  <si>
    <t>Orthopaedic surgeon</t>
  </si>
  <si>
    <t>LEEFTIJD Bij ongeval</t>
  </si>
  <si>
    <t>Side injury</t>
  </si>
  <si>
    <t>Injury-type</t>
  </si>
  <si>
    <t>dr. Guy Putzeys</t>
  </si>
  <si>
    <t>RIGHT</t>
  </si>
  <si>
    <t>Simple fall</t>
  </si>
  <si>
    <t>LEFT</t>
  </si>
  <si>
    <t>Fall with bicycle</t>
  </si>
  <si>
    <t/>
  </si>
  <si>
    <t>dr. Joeri Barth</t>
  </si>
  <si>
    <t>Follow-up Time till Sept 2019</t>
  </si>
  <si>
    <t>Date of operation</t>
  </si>
  <si>
    <t>Preoperative radial nerve palsy</t>
  </si>
  <si>
    <t>Yes</t>
  </si>
  <si>
    <t>No</t>
  </si>
  <si>
    <t>Sex</t>
  </si>
  <si>
    <t>Type of Helical plate</t>
  </si>
  <si>
    <t>A.L.P.S. Proximal Humerus plating system</t>
  </si>
  <si>
    <t>self-molded PHILOS plate</t>
  </si>
  <si>
    <t>Type B (Wright and Cofield classification)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</si>
</sst>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43" fontId="0" fillId="0" borderId="0" xfId="1" applyFont="1"/>
    <xf numFmtId="164" fontId="0" fillId="0" borderId="0" xfId="1" applyNumberFormat="1" applyFont="1"/>
    <xf numFmtId="1" fontId="0" fillId="0" borderId="0" xfId="0" applyNumberFormat="1"/>
    <xf numFmtId="1" fontId="0" fillId="0" borderId="2" xfId="0" applyNumberFormat="1" applyBorder="1"/>
    <xf numFmtId="0" fontId="0" fillId="0" borderId="0" xfId="0" applyBorder="1"/>
    <xf numFmtId="1" fontId="0" fillId="0" borderId="0" xfId="0" applyNumberFormat="1" applyBorder="1"/>
    <xf numFmtId="0" fontId="0" fillId="0" borderId="0" xfId="0" applyFill="1" applyBorder="1"/>
    <xf numFmtId="43" fontId="0" fillId="0" borderId="0" xfId="1" applyFont="1" applyBorder="1"/>
    <xf numFmtId="164" fontId="0" fillId="0" borderId="0" xfId="1" applyNumberFormat="1" applyFont="1" applyBorder="1"/>
    <xf numFmtId="0" fontId="0" fillId="0" borderId="3" xfId="0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5" xfId="0" applyBorder="1"/>
    <xf numFmtId="0" fontId="2" fillId="0" borderId="1" xfId="0" applyFont="1" applyBorder="1"/>
    <xf numFmtId="0" fontId="2" fillId="0" borderId="0" xfId="0" applyFont="1"/>
    <xf numFmtId="43" fontId="2" fillId="0" borderId="0" xfId="1" applyFont="1"/>
    <xf numFmtId="164" fontId="2" fillId="0" borderId="0" xfId="1" applyNumberFormat="1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quotePrefix="1"/>
    <xf numFmtId="0" fontId="0" fillId="0" borderId="0" xfId="0" applyFont="1"/>
    <xf numFmtId="0" fontId="0" fillId="0" borderId="0" xfId="0" applyFont="1" applyBorder="1"/>
    <xf numFmtId="0" fontId="0" fillId="0" borderId="1" xfId="0" quotePrefix="1" applyFill="1" applyBorder="1"/>
    <xf numFmtId="0" fontId="0" fillId="0" borderId="0" xfId="0" applyAlignment="1"/>
    <xf numFmtId="1" fontId="0" fillId="0" borderId="0" xfId="0" applyNumberFormat="1" applyAlignment="1"/>
    <xf numFmtId="14" fontId="0" fillId="0" borderId="0" xfId="0" applyNumberFormat="1" applyAlignment="1"/>
  </cellXfs>
  <cellStyles count="3">
    <cellStyle name="Komma" xfId="1" builtinId="3"/>
    <cellStyle name="Standaard" xfId="0" builtinId="0"/>
    <cellStyle name="Standaard 2" xfId="2" xr:uid="{FC9A600B-0B3F-174B-8124-B9C69EBCE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4A81-518D-A748-8D5E-11AEF653CEC7}">
  <dimension ref="A1:M23"/>
  <sheetViews>
    <sheetView tabSelected="1" zoomScale="130" zoomScaleNormal="130" workbookViewId="0">
      <selection activeCell="B22" sqref="B22"/>
    </sheetView>
  </sheetViews>
  <sheetFormatPr baseColWidth="10" defaultRowHeight="16" x14ac:dyDescent="0.2"/>
  <cols>
    <col min="1" max="1" width="16.83203125" customWidth="1"/>
    <col min="2" max="2" width="22.6640625" bestFit="1" customWidth="1"/>
    <col min="3" max="3" width="13.83203125" bestFit="1" customWidth="1"/>
    <col min="4" max="4" width="36" bestFit="1" customWidth="1"/>
    <col min="5" max="5" width="18.1640625" bestFit="1" customWidth="1"/>
    <col min="6" max="7" width="27.5" bestFit="1" customWidth="1"/>
    <col min="8" max="9" width="18.6640625" bestFit="1" customWidth="1"/>
    <col min="10" max="10" width="9.6640625" bestFit="1" customWidth="1"/>
    <col min="11" max="11" width="20.6640625" bestFit="1" customWidth="1"/>
    <col min="12" max="12" width="36" bestFit="1" customWidth="1"/>
    <col min="13" max="13" width="25.6640625" bestFit="1" customWidth="1"/>
    <col min="14" max="14" width="14.33203125" bestFit="1" customWidth="1"/>
    <col min="15" max="15" width="21.83203125" bestFit="1" customWidth="1"/>
  </cols>
  <sheetData>
    <row r="1" spans="1:13" x14ac:dyDescent="0.2">
      <c r="E1" s="24" t="s">
        <v>43</v>
      </c>
      <c r="F1" s="24"/>
    </row>
    <row r="3" spans="1:13" x14ac:dyDescent="0.2">
      <c r="A3" s="1" t="s">
        <v>30</v>
      </c>
      <c r="B3" s="27" t="s">
        <v>50</v>
      </c>
      <c r="C3" s="1" t="s">
        <v>17</v>
      </c>
      <c r="D3" s="1" t="s">
        <v>18</v>
      </c>
      <c r="E3" s="1" t="s">
        <v>9</v>
      </c>
      <c r="F3" s="1" t="s">
        <v>47</v>
      </c>
      <c r="G3" s="1" t="s">
        <v>46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51</v>
      </c>
      <c r="M3" s="1" t="s">
        <v>45</v>
      </c>
    </row>
    <row r="4" spans="1:13" x14ac:dyDescent="0.2">
      <c r="A4" s="28">
        <v>1</v>
      </c>
      <c r="B4" s="28" t="s">
        <v>10</v>
      </c>
      <c r="C4" s="29">
        <v>82.2</v>
      </c>
      <c r="D4" s="29" t="s">
        <v>12</v>
      </c>
      <c r="E4" s="30">
        <v>42658</v>
      </c>
      <c r="F4" s="30" t="s">
        <v>49</v>
      </c>
      <c r="G4" s="30">
        <v>42660</v>
      </c>
      <c r="H4" s="28" t="s">
        <v>38</v>
      </c>
      <c r="I4" s="29">
        <v>82.230136986301375</v>
      </c>
      <c r="J4" s="28" t="s">
        <v>39</v>
      </c>
      <c r="K4" s="28" t="s">
        <v>40</v>
      </c>
      <c r="L4" s="28" t="s">
        <v>53</v>
      </c>
      <c r="M4" s="29">
        <f t="shared" ref="M4:M15" si="0">(2019-YEAR(E4))*12+(9-MONTH(E4))</f>
        <v>35</v>
      </c>
    </row>
    <row r="5" spans="1:13" x14ac:dyDescent="0.2">
      <c r="A5" s="28">
        <v>2</v>
      </c>
      <c r="B5" s="28" t="s">
        <v>11</v>
      </c>
      <c r="C5" s="29">
        <v>79.599999999999994</v>
      </c>
      <c r="D5" s="29" t="s">
        <v>33</v>
      </c>
      <c r="E5" s="30">
        <v>42789</v>
      </c>
      <c r="F5" s="30" t="s">
        <v>49</v>
      </c>
      <c r="G5" s="30">
        <v>42790</v>
      </c>
      <c r="H5" s="28" t="s">
        <v>38</v>
      </c>
      <c r="I5" s="29">
        <v>79.649315068493152</v>
      </c>
      <c r="J5" s="28" t="s">
        <v>41</v>
      </c>
      <c r="K5" s="28" t="s">
        <v>40</v>
      </c>
      <c r="L5" s="28" t="s">
        <v>53</v>
      </c>
      <c r="M5" s="29">
        <f t="shared" si="0"/>
        <v>31</v>
      </c>
    </row>
    <row r="6" spans="1:13" x14ac:dyDescent="0.2">
      <c r="A6" s="28">
        <v>3</v>
      </c>
      <c r="B6" s="28" t="s">
        <v>11</v>
      </c>
      <c r="C6" s="29">
        <v>65.599999999999994</v>
      </c>
      <c r="D6" s="28" t="s">
        <v>13</v>
      </c>
      <c r="E6" s="30">
        <v>42686</v>
      </c>
      <c r="F6" s="30" t="s">
        <v>49</v>
      </c>
      <c r="G6" s="30">
        <v>42752</v>
      </c>
      <c r="H6" s="28" t="s">
        <v>38</v>
      </c>
      <c r="I6" s="29">
        <v>65.608219178082194</v>
      </c>
      <c r="J6" s="28" t="s">
        <v>41</v>
      </c>
      <c r="K6" s="28" t="s">
        <v>40</v>
      </c>
      <c r="L6" s="28" t="s">
        <v>53</v>
      </c>
      <c r="M6" s="29">
        <f t="shared" si="0"/>
        <v>34</v>
      </c>
    </row>
    <row r="7" spans="1:13" x14ac:dyDescent="0.2">
      <c r="A7" s="28">
        <v>4</v>
      </c>
      <c r="B7" s="28" t="s">
        <v>11</v>
      </c>
      <c r="C7" s="29">
        <v>77.400000000000006</v>
      </c>
      <c r="D7" s="28" t="s">
        <v>14</v>
      </c>
      <c r="E7" s="30">
        <v>43301</v>
      </c>
      <c r="F7" s="30" t="s">
        <v>48</v>
      </c>
      <c r="G7" s="30">
        <v>43336</v>
      </c>
      <c r="H7" s="28" t="s">
        <v>38</v>
      </c>
      <c r="I7" s="29">
        <v>77.358904109589048</v>
      </c>
      <c r="J7" s="28" t="s">
        <v>41</v>
      </c>
      <c r="K7" s="28" t="s">
        <v>40</v>
      </c>
      <c r="L7" s="28" t="s">
        <v>52</v>
      </c>
      <c r="M7" s="29">
        <f t="shared" si="0"/>
        <v>14</v>
      </c>
    </row>
    <row r="8" spans="1:13" x14ac:dyDescent="0.2">
      <c r="A8" s="28">
        <v>5</v>
      </c>
      <c r="B8" s="28" t="s">
        <v>11</v>
      </c>
      <c r="C8" s="29">
        <v>56.3</v>
      </c>
      <c r="D8" s="29" t="s">
        <v>14</v>
      </c>
      <c r="E8" s="30">
        <v>43053</v>
      </c>
      <c r="F8" s="30" t="s">
        <v>49</v>
      </c>
      <c r="G8" s="30">
        <v>43055</v>
      </c>
      <c r="H8" s="28" t="s">
        <v>38</v>
      </c>
      <c r="I8" s="29">
        <v>56.323287671232876</v>
      </c>
      <c r="J8" s="28" t="s">
        <v>41</v>
      </c>
      <c r="K8" s="28" t="s">
        <v>40</v>
      </c>
      <c r="L8" s="28" t="s">
        <v>53</v>
      </c>
      <c r="M8" s="29">
        <f t="shared" si="0"/>
        <v>22</v>
      </c>
    </row>
    <row r="9" spans="1:13" x14ac:dyDescent="0.2">
      <c r="A9" s="28">
        <v>6</v>
      </c>
      <c r="B9" s="28" t="s">
        <v>11</v>
      </c>
      <c r="C9" s="29">
        <v>58.3</v>
      </c>
      <c r="D9" s="28" t="s">
        <v>15</v>
      </c>
      <c r="E9" s="30">
        <v>43037</v>
      </c>
      <c r="F9" s="30" t="s">
        <v>49</v>
      </c>
      <c r="G9" s="30">
        <v>43046</v>
      </c>
      <c r="H9" s="28" t="s">
        <v>38</v>
      </c>
      <c r="I9" s="29">
        <v>58.339726027397262</v>
      </c>
      <c r="J9" s="28" t="s">
        <v>41</v>
      </c>
      <c r="K9" s="28" t="s">
        <v>40</v>
      </c>
      <c r="L9" s="28" t="s">
        <v>53</v>
      </c>
      <c r="M9" s="29">
        <f t="shared" si="0"/>
        <v>23</v>
      </c>
    </row>
    <row r="10" spans="1:13" x14ac:dyDescent="0.2">
      <c r="A10" s="28">
        <v>7</v>
      </c>
      <c r="B10" s="28" t="s">
        <v>11</v>
      </c>
      <c r="C10" s="29">
        <v>63.4</v>
      </c>
      <c r="D10" s="28" t="s">
        <v>13</v>
      </c>
      <c r="E10" s="30">
        <v>43245</v>
      </c>
      <c r="F10" s="30" t="s">
        <v>48</v>
      </c>
      <c r="G10" s="30">
        <v>43249</v>
      </c>
      <c r="H10" s="28" t="s">
        <v>38</v>
      </c>
      <c r="I10" s="29">
        <v>63.38082191780822</v>
      </c>
      <c r="J10" s="28" t="s">
        <v>39</v>
      </c>
      <c r="K10" s="28" t="s">
        <v>40</v>
      </c>
      <c r="L10" s="28" t="s">
        <v>52</v>
      </c>
      <c r="M10" s="29">
        <f t="shared" si="0"/>
        <v>16</v>
      </c>
    </row>
    <row r="11" spans="1:13" x14ac:dyDescent="0.2">
      <c r="A11" s="28">
        <v>8</v>
      </c>
      <c r="B11" s="28" t="s">
        <v>11</v>
      </c>
      <c r="C11" s="29">
        <v>75.8</v>
      </c>
      <c r="D11" s="28" t="s">
        <v>16</v>
      </c>
      <c r="E11" s="30">
        <v>43324</v>
      </c>
      <c r="F11" s="30" t="s">
        <v>49</v>
      </c>
      <c r="G11" s="30">
        <v>43326</v>
      </c>
      <c r="H11" s="28" t="s">
        <v>38</v>
      </c>
      <c r="I11" s="29">
        <v>75.778082191780825</v>
      </c>
      <c r="J11" s="28" t="s">
        <v>41</v>
      </c>
      <c r="K11" s="28" t="s">
        <v>40</v>
      </c>
      <c r="L11" s="28" t="s">
        <v>52</v>
      </c>
      <c r="M11" s="29">
        <f t="shared" si="0"/>
        <v>13</v>
      </c>
    </row>
    <row r="12" spans="1:13" x14ac:dyDescent="0.2">
      <c r="A12" s="28">
        <v>9</v>
      </c>
      <c r="B12" s="28" t="s">
        <v>11</v>
      </c>
      <c r="C12" s="29">
        <v>70.7</v>
      </c>
      <c r="D12" s="28" t="s">
        <v>14</v>
      </c>
      <c r="E12" s="30">
        <v>43245</v>
      </c>
      <c r="F12" s="30" t="s">
        <v>49</v>
      </c>
      <c r="G12" s="30">
        <v>43249</v>
      </c>
      <c r="H12" s="28" t="s">
        <v>38</v>
      </c>
      <c r="I12" s="29">
        <v>70.701369863013696</v>
      </c>
      <c r="J12" s="28" t="s">
        <v>41</v>
      </c>
      <c r="K12" s="28" t="s">
        <v>40</v>
      </c>
      <c r="L12" s="28" t="s">
        <v>52</v>
      </c>
      <c r="M12" s="29">
        <f t="shared" si="0"/>
        <v>16</v>
      </c>
    </row>
    <row r="13" spans="1:13" x14ac:dyDescent="0.2">
      <c r="A13" s="28">
        <v>10</v>
      </c>
      <c r="B13" s="28" t="s">
        <v>10</v>
      </c>
      <c r="C13" s="29">
        <v>66.099999999999994</v>
      </c>
      <c r="D13" s="28" t="s">
        <v>13</v>
      </c>
      <c r="E13" s="30">
        <v>43259</v>
      </c>
      <c r="F13" s="30" t="s">
        <v>49</v>
      </c>
      <c r="G13" s="30">
        <v>43259</v>
      </c>
      <c r="H13" s="28" t="s">
        <v>44</v>
      </c>
      <c r="I13" s="29">
        <v>66.147945205479445</v>
      </c>
      <c r="J13" s="28" t="s">
        <v>39</v>
      </c>
      <c r="K13" s="28" t="s">
        <v>42</v>
      </c>
      <c r="L13" s="28" t="s">
        <v>52</v>
      </c>
      <c r="M13" s="29">
        <f t="shared" si="0"/>
        <v>15</v>
      </c>
    </row>
    <row r="14" spans="1:13" x14ac:dyDescent="0.2">
      <c r="A14" s="28">
        <v>11</v>
      </c>
      <c r="B14" s="28" t="s">
        <v>10</v>
      </c>
      <c r="C14" s="29">
        <v>70.400000000000006</v>
      </c>
      <c r="D14" s="28" t="s">
        <v>15</v>
      </c>
      <c r="E14" s="30">
        <v>43099</v>
      </c>
      <c r="F14" s="30" t="s">
        <v>49</v>
      </c>
      <c r="G14" s="30">
        <v>43103</v>
      </c>
      <c r="H14" s="28" t="s">
        <v>38</v>
      </c>
      <c r="I14" s="29">
        <v>70.438356164383563</v>
      </c>
      <c r="J14" s="28" t="s">
        <v>41</v>
      </c>
      <c r="K14" s="28" t="s">
        <v>40</v>
      </c>
      <c r="L14" s="28" t="s">
        <v>52</v>
      </c>
      <c r="M14" s="29">
        <f t="shared" si="0"/>
        <v>21</v>
      </c>
    </row>
    <row r="15" spans="1:13" x14ac:dyDescent="0.2">
      <c r="A15" s="28">
        <v>12</v>
      </c>
      <c r="B15" s="28" t="s">
        <v>11</v>
      </c>
      <c r="C15" s="29">
        <v>80.3</v>
      </c>
      <c r="D15" s="29" t="s">
        <v>54</v>
      </c>
      <c r="E15" s="30">
        <v>43238</v>
      </c>
      <c r="F15" s="30" t="s">
        <v>49</v>
      </c>
      <c r="G15" s="30">
        <v>43243</v>
      </c>
      <c r="H15" s="28" t="s">
        <v>38</v>
      </c>
      <c r="I15" s="29">
        <v>80.298630136986304</v>
      </c>
      <c r="J15" s="28" t="s">
        <v>41</v>
      </c>
      <c r="K15" s="28" t="s">
        <v>40</v>
      </c>
      <c r="L15" s="28" t="s">
        <v>52</v>
      </c>
      <c r="M15" s="29">
        <f t="shared" si="0"/>
        <v>16</v>
      </c>
    </row>
    <row r="20" spans="2:12" x14ac:dyDescent="0.2">
      <c r="B20" s="21"/>
      <c r="C20" s="21"/>
      <c r="D20" s="22"/>
      <c r="E20" s="21"/>
      <c r="F20" s="23"/>
      <c r="G20" s="21"/>
      <c r="H20" s="23"/>
      <c r="I20" s="21"/>
      <c r="J20" s="21"/>
      <c r="K20" s="21"/>
      <c r="L20" s="21"/>
    </row>
    <row r="21" spans="2:12" x14ac:dyDescent="0.2">
      <c r="B21" s="21"/>
      <c r="C21" s="21"/>
      <c r="D21" s="22"/>
      <c r="E21" s="21"/>
      <c r="F21" s="23"/>
      <c r="G21" s="21"/>
      <c r="H21" s="23"/>
      <c r="I21" s="21"/>
      <c r="J21" s="21"/>
      <c r="K21" s="21"/>
      <c r="L21" s="21"/>
    </row>
    <row r="22" spans="2:12" x14ac:dyDescent="0.2">
      <c r="B22" s="21"/>
      <c r="C22" s="21"/>
      <c r="D22" s="22"/>
      <c r="E22" s="21"/>
      <c r="F22" s="23"/>
      <c r="G22" s="21"/>
      <c r="H22" s="23"/>
      <c r="I22" s="21"/>
      <c r="J22" s="21"/>
      <c r="K22" s="21"/>
      <c r="L22" s="21"/>
    </row>
    <row r="23" spans="2:12" x14ac:dyDescent="0.2">
      <c r="B23" s="21"/>
      <c r="C23" s="21"/>
      <c r="D23" s="22"/>
      <c r="E23" s="21"/>
      <c r="F23" s="23"/>
      <c r="G23" s="21"/>
      <c r="H23" s="23"/>
      <c r="I23" s="21"/>
      <c r="J23" s="21"/>
      <c r="K23" s="21"/>
      <c r="L23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DE4D-8A23-DB4C-93BA-B0C85E02DAFD}">
  <dimension ref="A1:K18"/>
  <sheetViews>
    <sheetView zoomScale="140" zoomScaleNormal="140" workbookViewId="0">
      <selection activeCell="D18" sqref="D18"/>
    </sheetView>
  </sheetViews>
  <sheetFormatPr baseColWidth="10" defaultRowHeight="16" x14ac:dyDescent="0.2"/>
  <cols>
    <col min="2" max="2" width="15.83203125" bestFit="1" customWidth="1"/>
    <col min="3" max="3" width="15.5" bestFit="1" customWidth="1"/>
    <col min="4" max="4" width="21" bestFit="1" customWidth="1"/>
    <col min="5" max="5" width="21.83203125" bestFit="1" customWidth="1"/>
    <col min="6" max="6" width="23.5" bestFit="1" customWidth="1"/>
    <col min="7" max="7" width="22" bestFit="1" customWidth="1"/>
    <col min="8" max="8" width="20.6640625" bestFit="1" customWidth="1"/>
    <col min="9" max="9" width="20.6640625" customWidth="1"/>
    <col min="10" max="10" width="46" bestFit="1" customWidth="1"/>
  </cols>
  <sheetData>
    <row r="1" spans="1:11" x14ac:dyDescent="0.2">
      <c r="B1" s="12"/>
      <c r="C1" s="2"/>
      <c r="D1" t="s">
        <v>1</v>
      </c>
    </row>
    <row r="2" spans="1:11" x14ac:dyDescent="0.2">
      <c r="A2" s="1" t="s">
        <v>30</v>
      </c>
      <c r="B2" s="13" t="s">
        <v>24</v>
      </c>
      <c r="C2" s="14" t="s">
        <v>25</v>
      </c>
      <c r="D2" s="15" t="s">
        <v>26</v>
      </c>
      <c r="E2" s="15" t="s">
        <v>27</v>
      </c>
      <c r="F2" s="15" t="s">
        <v>28</v>
      </c>
      <c r="G2" s="15" t="s">
        <v>29</v>
      </c>
      <c r="H2" s="16" t="s">
        <v>31</v>
      </c>
      <c r="I2" s="17" t="s">
        <v>7</v>
      </c>
      <c r="J2" s="17" t="s">
        <v>32</v>
      </c>
      <c r="K2" s="1"/>
    </row>
    <row r="3" spans="1:11" x14ac:dyDescent="0.2">
      <c r="A3">
        <v>1</v>
      </c>
      <c r="B3" s="12">
        <v>15</v>
      </c>
      <c r="C3" s="6">
        <v>18</v>
      </c>
      <c r="D3" s="5">
        <v>6</v>
      </c>
      <c r="E3" s="5">
        <v>6</v>
      </c>
      <c r="F3" s="5">
        <v>8</v>
      </c>
      <c r="G3" s="5">
        <v>6</v>
      </c>
      <c r="H3" s="6">
        <v>10</v>
      </c>
      <c r="I3" s="7">
        <f t="shared" ref="I3:I5" si="0">SUM(B3:H3)</f>
        <v>69</v>
      </c>
      <c r="J3" s="18">
        <v>78</v>
      </c>
    </row>
    <row r="4" spans="1:11" x14ac:dyDescent="0.2">
      <c r="A4">
        <v>2</v>
      </c>
      <c r="B4" s="12">
        <v>15</v>
      </c>
      <c r="C4" s="6">
        <v>20</v>
      </c>
      <c r="D4" s="5">
        <v>10</v>
      </c>
      <c r="E4" s="5">
        <v>10</v>
      </c>
      <c r="F4" s="5">
        <v>8</v>
      </c>
      <c r="G4" s="5">
        <v>10</v>
      </c>
      <c r="H4" s="6">
        <v>5</v>
      </c>
      <c r="I4" s="7">
        <f t="shared" si="0"/>
        <v>78</v>
      </c>
      <c r="J4" s="18">
        <v>96</v>
      </c>
    </row>
    <row r="5" spans="1:11" x14ac:dyDescent="0.2">
      <c r="A5">
        <v>3</v>
      </c>
      <c r="B5" s="12">
        <v>15</v>
      </c>
      <c r="C5" s="6">
        <v>20</v>
      </c>
      <c r="D5" s="9">
        <v>10</v>
      </c>
      <c r="E5" s="9">
        <v>10</v>
      </c>
      <c r="F5" s="9">
        <v>10</v>
      </c>
      <c r="G5" s="9">
        <v>10</v>
      </c>
      <c r="H5" s="2">
        <v>10</v>
      </c>
      <c r="I5" s="7">
        <f t="shared" si="0"/>
        <v>85</v>
      </c>
      <c r="J5" s="18">
        <v>100</v>
      </c>
    </row>
    <row r="6" spans="1:11" x14ac:dyDescent="0.2">
      <c r="A6">
        <v>4</v>
      </c>
      <c r="B6" s="12">
        <v>5</v>
      </c>
      <c r="C6" s="6">
        <v>10</v>
      </c>
      <c r="D6" s="9">
        <v>6</v>
      </c>
      <c r="E6" s="9">
        <v>6</v>
      </c>
      <c r="F6" s="9">
        <v>0</v>
      </c>
      <c r="G6" s="9">
        <v>4</v>
      </c>
      <c r="H6" s="2">
        <v>2</v>
      </c>
      <c r="I6" s="7">
        <f>SUM(B6:H6)</f>
        <v>33</v>
      </c>
      <c r="J6" s="18">
        <v>41</v>
      </c>
    </row>
    <row r="7" spans="1:11" x14ac:dyDescent="0.2">
      <c r="A7">
        <v>5</v>
      </c>
      <c r="B7" s="12">
        <v>9</v>
      </c>
      <c r="C7" s="6">
        <v>17</v>
      </c>
      <c r="D7" s="5">
        <v>8</v>
      </c>
      <c r="E7" s="5">
        <v>10</v>
      </c>
      <c r="F7" s="5">
        <v>8</v>
      </c>
      <c r="G7" s="5">
        <v>10</v>
      </c>
      <c r="H7" s="6">
        <v>6</v>
      </c>
      <c r="I7" s="7">
        <f t="shared" ref="I7:I14" si="1">SUM(B7:H7)</f>
        <v>68</v>
      </c>
      <c r="J7" s="18">
        <v>81</v>
      </c>
    </row>
    <row r="8" spans="1:11" x14ac:dyDescent="0.2">
      <c r="A8">
        <v>6</v>
      </c>
      <c r="B8" s="12">
        <v>15</v>
      </c>
      <c r="C8" s="6">
        <v>20</v>
      </c>
      <c r="D8" s="5">
        <v>8</v>
      </c>
      <c r="E8" s="5">
        <v>8</v>
      </c>
      <c r="F8" s="5">
        <v>8</v>
      </c>
      <c r="G8" s="5">
        <v>8</v>
      </c>
      <c r="H8" s="2">
        <v>0</v>
      </c>
      <c r="I8" s="7">
        <f t="shared" si="1"/>
        <v>67</v>
      </c>
      <c r="J8" s="18">
        <v>80</v>
      </c>
    </row>
    <row r="9" spans="1:11" x14ac:dyDescent="0.2">
      <c r="A9">
        <v>7</v>
      </c>
      <c r="B9" s="12">
        <v>15</v>
      </c>
      <c r="C9" s="6">
        <v>20</v>
      </c>
      <c r="D9" s="9">
        <v>8</v>
      </c>
      <c r="E9" s="9">
        <v>10</v>
      </c>
      <c r="F9" s="9">
        <v>10</v>
      </c>
      <c r="G9" s="9">
        <v>10</v>
      </c>
      <c r="H9" s="2">
        <v>6</v>
      </c>
      <c r="I9" s="7">
        <f t="shared" si="1"/>
        <v>79</v>
      </c>
      <c r="J9" s="18">
        <v>95</v>
      </c>
    </row>
    <row r="10" spans="1:11" x14ac:dyDescent="0.2">
      <c r="A10">
        <v>8</v>
      </c>
      <c r="B10" s="12">
        <v>15</v>
      </c>
      <c r="C10" s="6">
        <v>20</v>
      </c>
      <c r="D10" s="9">
        <v>10</v>
      </c>
      <c r="E10" s="9">
        <v>10</v>
      </c>
      <c r="F10" s="9">
        <v>8</v>
      </c>
      <c r="G10" s="9">
        <v>10</v>
      </c>
      <c r="H10" s="2">
        <v>10</v>
      </c>
      <c r="I10" s="7">
        <f t="shared" si="1"/>
        <v>83</v>
      </c>
      <c r="J10" s="18">
        <v>100</v>
      </c>
    </row>
    <row r="11" spans="1:11" x14ac:dyDescent="0.2">
      <c r="A11">
        <v>9</v>
      </c>
      <c r="B11" s="12">
        <v>9</v>
      </c>
      <c r="C11" s="6">
        <v>19</v>
      </c>
      <c r="D11" s="9">
        <v>4</v>
      </c>
      <c r="E11" s="9">
        <v>8</v>
      </c>
      <c r="F11" s="9">
        <v>6</v>
      </c>
      <c r="G11" s="9">
        <v>10</v>
      </c>
      <c r="H11" s="2">
        <v>0</v>
      </c>
      <c r="I11" s="7">
        <f t="shared" si="1"/>
        <v>56</v>
      </c>
      <c r="J11" s="18">
        <v>69</v>
      </c>
    </row>
    <row r="12" spans="1:11" x14ac:dyDescent="0.2">
      <c r="A12">
        <v>10</v>
      </c>
      <c r="B12" s="12">
        <v>15</v>
      </c>
      <c r="C12" s="6">
        <v>20</v>
      </c>
      <c r="D12" s="9">
        <v>10</v>
      </c>
      <c r="E12" s="9">
        <v>10</v>
      </c>
      <c r="F12" s="9">
        <v>10</v>
      </c>
      <c r="G12" s="9">
        <v>10</v>
      </c>
      <c r="H12" s="2">
        <v>20</v>
      </c>
      <c r="I12" s="7">
        <f t="shared" si="1"/>
        <v>95</v>
      </c>
      <c r="J12" s="18">
        <v>100</v>
      </c>
    </row>
    <row r="13" spans="1:11" x14ac:dyDescent="0.2">
      <c r="A13">
        <v>11</v>
      </c>
      <c r="B13" s="12">
        <v>9</v>
      </c>
      <c r="C13" s="6">
        <v>15</v>
      </c>
      <c r="D13" s="9">
        <v>4</v>
      </c>
      <c r="E13" s="9">
        <v>6</v>
      </c>
      <c r="F13" s="9">
        <v>4</v>
      </c>
      <c r="G13" s="9">
        <v>2</v>
      </c>
      <c r="H13" s="2">
        <v>8</v>
      </c>
      <c r="I13" s="7">
        <f t="shared" si="1"/>
        <v>48</v>
      </c>
      <c r="J13" s="18">
        <v>55</v>
      </c>
    </row>
    <row r="14" spans="1:11" x14ac:dyDescent="0.2">
      <c r="A14">
        <v>12</v>
      </c>
      <c r="B14" s="12">
        <v>10</v>
      </c>
      <c r="C14" s="6">
        <v>18</v>
      </c>
      <c r="D14" s="5">
        <v>4</v>
      </c>
      <c r="E14" s="5">
        <v>6</v>
      </c>
      <c r="F14" s="5">
        <v>8</v>
      </c>
      <c r="G14" s="5">
        <v>6</v>
      </c>
      <c r="H14" s="6">
        <v>3</v>
      </c>
      <c r="I14" s="7">
        <f t="shared" si="1"/>
        <v>55</v>
      </c>
      <c r="J14" s="18">
        <v>68</v>
      </c>
    </row>
    <row r="15" spans="1:11" x14ac:dyDescent="0.2">
      <c r="J15" s="18"/>
    </row>
    <row r="16" spans="1:11" x14ac:dyDescent="0.2">
      <c r="H16" t="s">
        <v>6</v>
      </c>
      <c r="I16" s="19">
        <f>AVERAGE(I3:I14)</f>
        <v>68</v>
      </c>
      <c r="J16" s="19">
        <f>AVERAGE(J3:J14)</f>
        <v>80.25</v>
      </c>
    </row>
    <row r="17" spans="8:10" x14ac:dyDescent="0.2">
      <c r="H17" t="s">
        <v>8</v>
      </c>
      <c r="I17" s="20">
        <f>_xlfn.STDEV.S(I3:I14)</f>
        <v>17.591320173726174</v>
      </c>
      <c r="J17" s="20">
        <f>_xlfn.STDEV.S(J3:J14)</f>
        <v>19.297314933336285</v>
      </c>
    </row>
    <row r="18" spans="8:10" x14ac:dyDescent="0.2">
      <c r="J1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A413-1636-3C4F-9A79-C75A39024216}">
  <dimension ref="A2:E23"/>
  <sheetViews>
    <sheetView zoomScale="140" zoomScaleNormal="140" workbookViewId="0">
      <selection activeCell="D19" sqref="D19"/>
    </sheetView>
  </sheetViews>
  <sheetFormatPr baseColWidth="10" defaultRowHeight="16" x14ac:dyDescent="0.2"/>
  <cols>
    <col min="2" max="2" width="31" bestFit="1" customWidth="1"/>
    <col min="3" max="3" width="11.6640625" bestFit="1" customWidth="1"/>
    <col min="4" max="4" width="31.1640625" customWidth="1"/>
    <col min="5" max="5" width="12.33203125" customWidth="1"/>
  </cols>
  <sheetData>
    <row r="2" spans="1:3" x14ac:dyDescent="0.2">
      <c r="A2" s="7" t="s">
        <v>30</v>
      </c>
      <c r="B2" s="25" t="s">
        <v>19</v>
      </c>
      <c r="C2" s="26" t="s">
        <v>20</v>
      </c>
    </row>
    <row r="3" spans="1:3" x14ac:dyDescent="0.2">
      <c r="A3">
        <v>1</v>
      </c>
      <c r="B3" s="7">
        <f>1+1+1+3+1+1+5+3+1+1+3+1+4+2+1+1+1+1+1+1+1+1+1+1+1+1+1</f>
        <v>41</v>
      </c>
      <c r="C3" s="8">
        <v>12.96</v>
      </c>
    </row>
    <row r="4" spans="1:3" x14ac:dyDescent="0.2">
      <c r="A4">
        <v>2</v>
      </c>
      <c r="B4" s="7">
        <f>3+1+1+1+1+2+2+3+1+1+1+1+1+1+1+1+1+1+1+1+1+1+1+1+1+1+1+1</f>
        <v>34</v>
      </c>
      <c r="C4" s="8">
        <v>5.36</v>
      </c>
    </row>
    <row r="5" spans="1:3" x14ac:dyDescent="0.2">
      <c r="A5">
        <v>3</v>
      </c>
      <c r="B5" s="7">
        <f>1+1+1+1+1+1+1+1+1+1+1+1+1+1+1+1+1+1+1+1+1+1+1+1+1+1+1+1</f>
        <v>28</v>
      </c>
      <c r="C5" s="8">
        <v>0</v>
      </c>
    </row>
    <row r="6" spans="1:3" x14ac:dyDescent="0.2">
      <c r="A6">
        <v>4</v>
      </c>
      <c r="B6" s="7">
        <f xml:space="preserve"> 5+2+1+5+4+5+5+5+5+5+5+5+5+4+4+4+1+3+2+1+3+1+3+1+4+2+1+4</f>
        <v>95</v>
      </c>
      <c r="C6" s="8">
        <v>62.96</v>
      </c>
    </row>
    <row r="7" spans="1:3" x14ac:dyDescent="0.2">
      <c r="A7">
        <v>5</v>
      </c>
      <c r="B7" s="7">
        <f xml:space="preserve"> 4+1+1+3+3+3+3+2+3+3+3+5+1+1+1+3+2+1+1+1+4+3+3+2+3+2+1+4</f>
        <v>67</v>
      </c>
      <c r="C7" s="8">
        <v>34.82</v>
      </c>
    </row>
    <row r="8" spans="1:3" x14ac:dyDescent="0.2">
      <c r="A8">
        <v>6</v>
      </c>
      <c r="B8" s="7">
        <f>1+1+1+5+5+1+5+5+5+5+5+5+2+5+5+1+1+4+1+1+1+1+1+1+1+1+1+1</f>
        <v>72</v>
      </c>
      <c r="C8" s="8">
        <v>39.28</v>
      </c>
    </row>
    <row r="9" spans="1:3" x14ac:dyDescent="0.2">
      <c r="A9">
        <v>7</v>
      </c>
      <c r="B9" s="7">
        <f>4+1+1+2+2+3+5+3+5+5+5+1+5+1+1+1+3+1+1+1+2+1+1+2+1+1+4</f>
        <v>63</v>
      </c>
      <c r="C9" s="8">
        <v>33.33</v>
      </c>
    </row>
    <row r="10" spans="1:3" x14ac:dyDescent="0.2">
      <c r="A10">
        <v>8</v>
      </c>
      <c r="B10" s="7">
        <f>1+2+1+1+1+1+1+1+1+1+1+1+1+3+1+1+1+1+1+1+1+1+1+2+1+1+1</f>
        <v>31</v>
      </c>
      <c r="C10" s="8">
        <v>3.7</v>
      </c>
    </row>
    <row r="11" spans="1:3" x14ac:dyDescent="0.2">
      <c r="A11">
        <v>9</v>
      </c>
      <c r="B11" s="7">
        <f>3+1+1+2+1+1+3+1+2+4+1+1+3+2+1+3+1+1+1+1+3+3+1+3+2+2+4</f>
        <v>52</v>
      </c>
      <c r="C11" s="8">
        <v>23.15</v>
      </c>
    </row>
    <row r="12" spans="1:3" x14ac:dyDescent="0.2">
      <c r="A12">
        <v>10</v>
      </c>
      <c r="B12" s="7">
        <f>1+1+1+1+1+1+1+1+1+1+1+1+1+1+2+1+1+1+1+1+1+1+1+1+1+1+2+1+1+1</f>
        <v>32</v>
      </c>
      <c r="C12" s="8">
        <v>1.67</v>
      </c>
    </row>
    <row r="13" spans="1:3" x14ac:dyDescent="0.2">
      <c r="A13">
        <v>11</v>
      </c>
      <c r="B13" s="7">
        <f>2+1+2+1+2+3+5+1+1+3+2+1+2+1+1+1+1+1+1+3+2+2+2+3+3+1+1</f>
        <v>49</v>
      </c>
      <c r="C13" s="8">
        <v>20.37</v>
      </c>
    </row>
    <row r="14" spans="1:3" x14ac:dyDescent="0.2">
      <c r="A14">
        <v>12</v>
      </c>
      <c r="B14" s="7">
        <f>5+2+1+1+5+4+3+1+1+1+3+1+1+1+1+1+1+1+1+3+3+3+2+4+1+1+1</f>
        <v>53</v>
      </c>
      <c r="C14" s="8">
        <v>24.07</v>
      </c>
    </row>
    <row r="15" spans="1:3" x14ac:dyDescent="0.2">
      <c r="C15" s="9"/>
    </row>
    <row r="16" spans="1:3" x14ac:dyDescent="0.2">
      <c r="B16" s="3" t="s">
        <v>21</v>
      </c>
      <c r="C16" s="10">
        <f>AVERAGE(C3:C14)</f>
        <v>21.805833333333329</v>
      </c>
    </row>
    <row r="17" spans="2:5" x14ac:dyDescent="0.2">
      <c r="B17" s="3" t="s">
        <v>22</v>
      </c>
      <c r="C17" s="11">
        <f>_xlfn.STDEV.S(C3:C14)</f>
        <v>18.751153398867999</v>
      </c>
    </row>
    <row r="18" spans="2:5" x14ac:dyDescent="0.2">
      <c r="C18" s="5"/>
    </row>
    <row r="21" spans="2:5" x14ac:dyDescent="0.2">
      <c r="E21" s="7"/>
    </row>
    <row r="22" spans="2:5" x14ac:dyDescent="0.2">
      <c r="E22" s="7"/>
    </row>
    <row r="23" spans="2:5" x14ac:dyDescent="0.2">
      <c r="E2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FCF8-1BA4-5845-8ECE-D397877D46AA}">
  <dimension ref="A1:G25"/>
  <sheetViews>
    <sheetView zoomScale="140" zoomScaleNormal="140" workbookViewId="0">
      <selection activeCell="A19" sqref="A19:C24"/>
    </sheetView>
  </sheetViews>
  <sheetFormatPr baseColWidth="10" defaultRowHeight="16" x14ac:dyDescent="0.2"/>
  <sheetData>
    <row r="1" spans="1:7" x14ac:dyDescent="0.2">
      <c r="B1" t="s">
        <v>23</v>
      </c>
    </row>
    <row r="2" spans="1:7" x14ac:dyDescent="0.2">
      <c r="A2" s="7" t="s">
        <v>30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A3">
        <v>1</v>
      </c>
      <c r="B3">
        <v>80</v>
      </c>
      <c r="C3">
        <v>1</v>
      </c>
      <c r="D3">
        <v>2</v>
      </c>
      <c r="E3">
        <v>1</v>
      </c>
      <c r="F3">
        <v>1</v>
      </c>
      <c r="G3">
        <v>1</v>
      </c>
    </row>
    <row r="4" spans="1:7" x14ac:dyDescent="0.2">
      <c r="A4">
        <v>2</v>
      </c>
      <c r="B4">
        <v>80</v>
      </c>
      <c r="C4">
        <v>1</v>
      </c>
      <c r="D4">
        <v>1</v>
      </c>
      <c r="E4">
        <v>1</v>
      </c>
      <c r="F4">
        <v>2</v>
      </c>
      <c r="G4">
        <v>1</v>
      </c>
    </row>
    <row r="5" spans="1:7" x14ac:dyDescent="0.2">
      <c r="A5">
        <v>3</v>
      </c>
      <c r="B5">
        <v>70</v>
      </c>
      <c r="C5">
        <v>4</v>
      </c>
      <c r="D5">
        <v>1</v>
      </c>
      <c r="E5">
        <v>2</v>
      </c>
      <c r="F5">
        <v>4</v>
      </c>
      <c r="G5">
        <v>1</v>
      </c>
    </row>
    <row r="6" spans="1:7" x14ac:dyDescent="0.2">
      <c r="A6">
        <v>4</v>
      </c>
      <c r="B6">
        <v>30</v>
      </c>
      <c r="C6">
        <v>3</v>
      </c>
      <c r="D6">
        <v>5</v>
      </c>
      <c r="E6">
        <v>5</v>
      </c>
      <c r="F6">
        <v>3</v>
      </c>
      <c r="G6">
        <v>1</v>
      </c>
    </row>
    <row r="7" spans="1:7" x14ac:dyDescent="0.2">
      <c r="A7">
        <v>5</v>
      </c>
      <c r="B7">
        <v>70</v>
      </c>
      <c r="C7">
        <v>1</v>
      </c>
      <c r="D7">
        <v>1</v>
      </c>
      <c r="E7">
        <v>3</v>
      </c>
      <c r="F7">
        <v>3</v>
      </c>
      <c r="G7">
        <v>1</v>
      </c>
    </row>
    <row r="8" spans="1:7" x14ac:dyDescent="0.2">
      <c r="A8">
        <v>6</v>
      </c>
      <c r="B8">
        <v>50</v>
      </c>
      <c r="C8">
        <v>4</v>
      </c>
      <c r="D8">
        <v>5</v>
      </c>
      <c r="E8">
        <v>5</v>
      </c>
      <c r="F8">
        <v>3</v>
      </c>
      <c r="G8">
        <v>2</v>
      </c>
    </row>
    <row r="9" spans="1:7" x14ac:dyDescent="0.2">
      <c r="A9">
        <v>7</v>
      </c>
      <c r="B9">
        <v>50</v>
      </c>
      <c r="C9">
        <v>4</v>
      </c>
      <c r="D9">
        <v>5</v>
      </c>
      <c r="E9">
        <v>3</v>
      </c>
      <c r="F9">
        <v>2</v>
      </c>
      <c r="G9">
        <v>3</v>
      </c>
    </row>
    <row r="10" spans="1:7" x14ac:dyDescent="0.2">
      <c r="A10">
        <v>8</v>
      </c>
      <c r="B10">
        <v>80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7" x14ac:dyDescent="0.2">
      <c r="A11">
        <v>9</v>
      </c>
      <c r="B11">
        <v>60</v>
      </c>
      <c r="C11">
        <v>1</v>
      </c>
      <c r="D11">
        <v>1</v>
      </c>
      <c r="E11">
        <v>1</v>
      </c>
      <c r="F11">
        <v>2</v>
      </c>
      <c r="G11">
        <v>1</v>
      </c>
    </row>
    <row r="12" spans="1:7" x14ac:dyDescent="0.2">
      <c r="A12">
        <v>10</v>
      </c>
      <c r="B12">
        <v>75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7" x14ac:dyDescent="0.2">
      <c r="A13">
        <v>11</v>
      </c>
      <c r="B13">
        <v>90</v>
      </c>
      <c r="C13">
        <v>1</v>
      </c>
      <c r="D13">
        <v>1</v>
      </c>
      <c r="E13">
        <v>1</v>
      </c>
      <c r="F13">
        <v>2</v>
      </c>
      <c r="G13">
        <v>1</v>
      </c>
    </row>
    <row r="14" spans="1:7" x14ac:dyDescent="0.2">
      <c r="A14">
        <v>12</v>
      </c>
      <c r="B14">
        <v>70</v>
      </c>
      <c r="C14">
        <v>3</v>
      </c>
      <c r="D14">
        <v>1</v>
      </c>
      <c r="E14">
        <v>2</v>
      </c>
      <c r="F14">
        <v>3</v>
      </c>
      <c r="G14">
        <v>1</v>
      </c>
    </row>
    <row r="15" spans="1:7" x14ac:dyDescent="0.2">
      <c r="C15" s="9"/>
    </row>
    <row r="16" spans="1:7" x14ac:dyDescent="0.2">
      <c r="C16" s="3"/>
      <c r="D16" s="3"/>
    </row>
    <row r="17" spans="3:4" x14ac:dyDescent="0.2">
      <c r="C17" s="4"/>
      <c r="D17" s="4"/>
    </row>
    <row r="21" spans="3:4" x14ac:dyDescent="0.2">
      <c r="C21" s="7"/>
    </row>
    <row r="22" spans="3:4" x14ac:dyDescent="0.2">
      <c r="C22" s="7"/>
    </row>
    <row r="23" spans="3:4" x14ac:dyDescent="0.2">
      <c r="C23" s="7"/>
    </row>
    <row r="24" spans="3:4" x14ac:dyDescent="0.2">
      <c r="C24" s="7"/>
    </row>
    <row r="25" spans="3:4" x14ac:dyDescent="0.2">
      <c r="C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GENERAL</vt:lpstr>
      <vt:lpstr>CMS</vt:lpstr>
      <vt:lpstr>DASH</vt:lpstr>
      <vt:lpstr>EQ5D5L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Maes</dc:creator>
  <cp:lastModifiedBy>Vincent Maes</cp:lastModifiedBy>
  <dcterms:created xsi:type="dcterms:W3CDTF">2019-10-08T11:27:44Z</dcterms:created>
  <dcterms:modified xsi:type="dcterms:W3CDTF">2021-09-24T19:10:18Z</dcterms:modified>
</cp:coreProperties>
</file>