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awe_dfs\users_staff\SFS1\L.J.Condon\Documents\2019 research\articles and chapters\MANIFeST article\tables\"/>
    </mc:Choice>
  </mc:AlternateContent>
  <bookViews>
    <workbookView xWindow="-120" yWindow="-120" windowWidth="20730" windowHeight="11160" activeTab="5"/>
  </bookViews>
  <sheets>
    <sheet name="workshop2" sheetId="1" r:id="rId1"/>
    <sheet name="workshop3" sheetId="2" r:id="rId2"/>
    <sheet name="workshop1" sheetId="3" r:id="rId3"/>
    <sheet name="workshop4" sheetId="4" r:id="rId4"/>
    <sheet name="Combined List with Themes" sheetId="5" r:id="rId5"/>
    <sheet name="Sheet1" sheetId="6" r:id="rId6"/>
  </sheets>
  <definedNames>
    <definedName name="_xlnm._FilterDatabase" localSheetId="2" hidden="1">workshop1!$B$1:$D$72</definedName>
    <definedName name="_xlnm._FilterDatabase" localSheetId="0" hidden="1">workshop2!$B$1:$D$22</definedName>
    <definedName name="_xlnm._FilterDatabase" localSheetId="1" hidden="1">workshop3!$A$1:$D$61</definedName>
    <definedName name="_xlnm._FilterDatabase" localSheetId="3" hidden="1">workshop4!$B$1:$D$36</definedName>
    <definedName name="_xlnm.Print_Area" localSheetId="4">'Combined List with Themes'!$A$1:$H$86</definedName>
    <definedName name="_xlnm.Print_Area" localSheetId="5">Sheet1!$A$1:$H$7</definedName>
  </definedNames>
  <calcPr calcId="162913"/>
  <pivotCaches>
    <pivotCache cacheId="0" r:id="rId7"/>
    <pivotCache cacheId="1" r:id="rId8"/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6" l="1"/>
  <c r="H4" i="6"/>
  <c r="H2" i="6"/>
  <c r="H5" i="6"/>
  <c r="H3" i="6"/>
  <c r="H7" i="6"/>
  <c r="F7" i="6"/>
  <c r="F5" i="6"/>
  <c r="F6" i="6"/>
  <c r="F3" i="6"/>
  <c r="F4" i="6"/>
  <c r="F2" i="6"/>
  <c r="F54" i="5"/>
  <c r="F52" i="5" l="1"/>
  <c r="F81" i="5"/>
  <c r="F65" i="5"/>
  <c r="F42" i="5"/>
  <c r="F61" i="5"/>
  <c r="F12" i="5"/>
  <c r="F11" i="5"/>
  <c r="F39" i="5"/>
  <c r="F8" i="5"/>
  <c r="F34" i="5"/>
  <c r="F60" i="5"/>
  <c r="F59" i="5"/>
  <c r="F30" i="5"/>
  <c r="F71" i="5"/>
  <c r="F78" i="5"/>
  <c r="F56" i="5"/>
  <c r="F47" i="5"/>
  <c r="F24" i="5"/>
  <c r="F23" i="5"/>
  <c r="F44" i="5"/>
  <c r="F67" i="5"/>
  <c r="F22" i="5"/>
  <c r="F45" i="5"/>
  <c r="F69" i="5"/>
  <c r="F79" i="5"/>
  <c r="F57" i="5"/>
  <c r="F29" i="5"/>
  <c r="F31" i="5"/>
  <c r="F32" i="5"/>
  <c r="F58" i="5"/>
  <c r="F51" i="5"/>
  <c r="F73" i="5"/>
  <c r="F35" i="5"/>
  <c r="F36" i="5"/>
  <c r="F9" i="5"/>
  <c r="F13" i="5"/>
  <c r="F14" i="5"/>
  <c r="F62" i="5"/>
  <c r="F16" i="5"/>
  <c r="F17" i="5"/>
  <c r="F63" i="5"/>
  <c r="F18" i="5"/>
  <c r="F82" i="5"/>
  <c r="F76" i="5"/>
  <c r="F19" i="5"/>
  <c r="F20" i="5"/>
  <c r="F84" i="5"/>
  <c r="F85" i="5"/>
  <c r="F66" i="5"/>
  <c r="F21" i="5"/>
  <c r="F83" i="5"/>
  <c r="F75" i="5"/>
  <c r="F64" i="5"/>
  <c r="F74" i="5"/>
  <c r="F41" i="5"/>
  <c r="F38" i="5"/>
  <c r="F10" i="5"/>
  <c r="F37" i="5"/>
  <c r="F72" i="5"/>
  <c r="F50" i="5"/>
  <c r="F49" i="5"/>
  <c r="F80" i="5"/>
  <c r="F28" i="5"/>
  <c r="F70" i="5"/>
  <c r="F27" i="5"/>
  <c r="F26" i="5"/>
  <c r="F7" i="5"/>
  <c r="F6" i="5"/>
  <c r="F46" i="5"/>
  <c r="F55" i="5"/>
  <c r="F53" i="5"/>
  <c r="F68" i="5"/>
  <c r="F3" i="5"/>
  <c r="L2" i="2"/>
  <c r="L3" i="2"/>
  <c r="L4" i="2"/>
  <c r="L5" i="2"/>
  <c r="L6" i="2"/>
  <c r="L7" i="2"/>
  <c r="L8" i="2"/>
  <c r="L9" i="2"/>
  <c r="L10" i="2"/>
  <c r="L11" i="2"/>
  <c r="L12" i="2"/>
  <c r="F15" i="5"/>
  <c r="F40" i="5"/>
  <c r="F48" i="5"/>
  <c r="F33" i="5"/>
  <c r="F77" i="5"/>
  <c r="F25" i="5"/>
  <c r="F5" i="5"/>
  <c r="F4" i="5"/>
  <c r="F2" i="5"/>
  <c r="F43" i="5"/>
  <c r="F1" i="5"/>
  <c r="H52" i="5" l="1"/>
  <c r="H42" i="5"/>
  <c r="H21" i="5"/>
  <c r="F86" i="5"/>
  <c r="H85" i="5"/>
  <c r="H66" i="5"/>
  <c r="H76" i="5"/>
  <c r="L22" i="4"/>
  <c r="L18" i="4"/>
  <c r="L7" i="4"/>
  <c r="L21" i="4"/>
  <c r="L8" i="4"/>
  <c r="L5" i="4"/>
  <c r="L10" i="4"/>
  <c r="L6" i="4"/>
  <c r="L20" i="4"/>
  <c r="L14" i="4"/>
  <c r="L19" i="4"/>
  <c r="L17" i="4"/>
  <c r="L13" i="4"/>
  <c r="L2" i="4"/>
  <c r="L12" i="4"/>
  <c r="L16" i="4"/>
  <c r="L15" i="4"/>
  <c r="L3" i="4"/>
  <c r="L11" i="4"/>
  <c r="L9" i="4"/>
  <c r="L4" i="4"/>
  <c r="B61" i="4"/>
  <c r="L5" i="3"/>
  <c r="L19" i="3"/>
  <c r="L22" i="3"/>
  <c r="L18" i="3"/>
  <c r="L12" i="3"/>
  <c r="L27" i="3"/>
  <c r="L16" i="3"/>
  <c r="L26" i="3"/>
  <c r="L11" i="3"/>
  <c r="L29" i="3"/>
  <c r="L25" i="3"/>
  <c r="L17" i="3"/>
  <c r="L8" i="3"/>
  <c r="L4" i="3"/>
  <c r="L15" i="3"/>
  <c r="L10" i="3"/>
  <c r="L3" i="3"/>
  <c r="L7" i="3"/>
  <c r="L28" i="3"/>
  <c r="L6" i="3"/>
  <c r="L14" i="3"/>
  <c r="L21" i="3"/>
  <c r="L20" i="3"/>
  <c r="L9" i="3"/>
  <c r="L24" i="3"/>
  <c r="L2" i="3"/>
  <c r="L23" i="3"/>
  <c r="L13" i="3"/>
  <c r="D72" i="3"/>
  <c r="B105" i="3"/>
  <c r="L4" i="1"/>
  <c r="L12" i="1"/>
  <c r="L11" i="1"/>
  <c r="L3" i="1"/>
  <c r="L10" i="1"/>
  <c r="L7" i="1"/>
  <c r="L2" i="1"/>
  <c r="L6" i="1"/>
  <c r="L8" i="1"/>
  <c r="L9" i="1"/>
  <c r="L5" i="1"/>
  <c r="L19" i="2"/>
  <c r="L26" i="2"/>
  <c r="L25" i="2"/>
  <c r="L21" i="2"/>
  <c r="L18" i="2"/>
  <c r="L15" i="2"/>
  <c r="L24" i="2"/>
  <c r="L23" i="2"/>
  <c r="L20" i="2"/>
  <c r="L17" i="2"/>
  <c r="L14" i="2"/>
  <c r="L16" i="2"/>
  <c r="L13" i="2"/>
  <c r="L22" i="2"/>
  <c r="H86" i="5" l="1"/>
  <c r="I86" i="5" s="1"/>
  <c r="D22" i="1"/>
  <c r="B91" i="2"/>
  <c r="C94" i="2"/>
  <c r="C98" i="2"/>
  <c r="D41" i="1"/>
  <c r="C95" i="2"/>
  <c r="C96" i="2"/>
  <c r="D44" i="1"/>
  <c r="D42" i="1"/>
  <c r="D43" i="1"/>
  <c r="C97" i="2"/>
  <c r="D40" i="1"/>
</calcChain>
</file>

<file path=xl/sharedStrings.xml><?xml version="1.0" encoding="utf-8"?>
<sst xmlns="http://schemas.openxmlformats.org/spreadsheetml/2006/main" count="753" uniqueCount="144">
  <si>
    <t>Item No</t>
  </si>
  <si>
    <t>Score</t>
  </si>
  <si>
    <t>Sum of Score</t>
  </si>
  <si>
    <t>Grand Total</t>
  </si>
  <si>
    <t>Check</t>
  </si>
  <si>
    <t>Top Five</t>
  </si>
  <si>
    <t>2=</t>
  </si>
  <si>
    <t>4=</t>
  </si>
  <si>
    <t>Row Labels</t>
  </si>
  <si>
    <t>Question</t>
  </si>
  <si>
    <t>Group</t>
  </si>
  <si>
    <t>Theme</t>
  </si>
  <si>
    <t>Statement</t>
  </si>
  <si>
    <t>Scores</t>
  </si>
  <si>
    <t>Average</t>
  </si>
  <si>
    <t>Top5</t>
  </si>
  <si>
    <t>P</t>
  </si>
  <si>
    <t>No. in Group =</t>
  </si>
  <si>
    <t>Total</t>
  </si>
  <si>
    <t>x</t>
  </si>
  <si>
    <t>S</t>
  </si>
  <si>
    <t>C</t>
  </si>
  <si>
    <t>No in Group =</t>
  </si>
  <si>
    <t>3=</t>
  </si>
  <si>
    <t>W</t>
  </si>
  <si>
    <t>8 Each service is aware of focus of others</t>
  </si>
  <si>
    <t>5 Better handovers from one service to another</t>
  </si>
  <si>
    <t>1 Joint working to bring together all specialities</t>
  </si>
  <si>
    <t>22 Promote infant mental health in universal service</t>
  </si>
  <si>
    <t>20 Use EPDS to decide which service to refer to</t>
  </si>
  <si>
    <t>27 Use CAPHNA, not FRAIT as more focused on a conversation</t>
  </si>
  <si>
    <t xml:space="preserve">24 If services don’t accept a referral provide a suggestion where to go </t>
  </si>
  <si>
    <t>3 Building up relationship and communication with client</t>
  </si>
  <si>
    <t>21 Offer baby massage as a universal preventive service</t>
  </si>
  <si>
    <t>2 Sharing effective communication with GPs and other services</t>
  </si>
  <si>
    <t>7 Improved awareness of the services available</t>
  </si>
  <si>
    <t>11 Offer whole HCW programme with enhanced services as needed</t>
  </si>
  <si>
    <t>15 Better understanding of MH issues among wider HV team</t>
  </si>
  <si>
    <t>4 GPs to share information with HVs about requests for support</t>
  </si>
  <si>
    <t>6 Timely and appropriate referrals to other services</t>
  </si>
  <si>
    <t xml:space="preserve">13 SCPHNs have awareness of specific MH disorders and impacts  </t>
  </si>
  <si>
    <t>14 HVs must action concerns if child at risk of emotional harm</t>
  </si>
  <si>
    <t>17 Targeted school transition meetings</t>
  </si>
  <si>
    <t>25 PMH team specialist with no caseload</t>
  </si>
  <si>
    <t>12 Support groups for early intervention</t>
  </si>
  <si>
    <t>9 Listening to family rather than giving out information</t>
  </si>
  <si>
    <t>16 Joint catch up meetings to support family and share information</t>
  </si>
  <si>
    <t>18 Seamless service interlinking with 3rd sector and volunteers</t>
  </si>
  <si>
    <t xml:space="preserve">8 Remain child focussed when supporting parents with MH issues </t>
  </si>
  <si>
    <t>5 Better training in psychological support to improve intervention</t>
  </si>
  <si>
    <t>1 Conversations about MH to be routine practice for HVs</t>
  </si>
  <si>
    <t>22 Ensure the clients voice is heard when making assessments</t>
  </si>
  <si>
    <t>20 Training in MHFA</t>
  </si>
  <si>
    <t>27 Support families to overcome barriers to accessing additional support</t>
  </si>
  <si>
    <t>24 clear referral pathways</t>
  </si>
  <si>
    <t>3 Develop/improve ability to recognise signs of impact on child</t>
  </si>
  <si>
    <t>21 Time to build up open and honest therapeutic relationships with clients</t>
  </si>
  <si>
    <t>2 Positive approach - work on strengths</t>
  </si>
  <si>
    <t>7 Assess protective factors within the home</t>
  </si>
  <si>
    <t>11 More MDT meetings outside statutory intervention meetings</t>
  </si>
  <si>
    <t>15 HVs contribute to planning with perinatal MH team in pregnancy</t>
  </si>
  <si>
    <t>4 Two way feedback between HVs and MDT</t>
  </si>
  <si>
    <t>6 Routine screening for MH issues for Dads/significant others</t>
  </si>
  <si>
    <t>13 Clarity about MDT roles and responsibilities</t>
  </si>
  <si>
    <t>28 Flexibility within role to meet indivdual's needs</t>
  </si>
  <si>
    <t>14 Induction to meet MDT team members &amp; learn roles/responsibilities</t>
  </si>
  <si>
    <t xml:space="preserve">17 Aim to build resilience and positive mental health </t>
  </si>
  <si>
    <t>25 HVs refer directly to MH services</t>
  </si>
  <si>
    <t>30 Reflective clinical supervision to support staff</t>
  </si>
  <si>
    <t xml:space="preserve">8 HVs have direct access to tangible, practical support </t>
  </si>
  <si>
    <t>6 Maintaining a focus on on the child's well-being within the team</t>
  </si>
  <si>
    <t>5 Building a trusting relationship with the team</t>
  </si>
  <si>
    <t>1 Work with MDTs on signs of safety, set sustainable goals</t>
  </si>
  <si>
    <t>12 HVs need training on understanding of health issues</t>
  </si>
  <si>
    <t>9 More services to work in a preventative way</t>
  </si>
  <si>
    <t>31 Mental Health workers being part of the HV team</t>
  </si>
  <si>
    <t>4 Effective communication with MDT and the family</t>
  </si>
  <si>
    <t>19 Early discussion and identification</t>
  </si>
  <si>
    <t>22 HVs in a unique position to assess the home environment</t>
  </si>
  <si>
    <t>11 HVs to raise awareness of role within MH &amp; MDT</t>
  </si>
  <si>
    <t>3 Understanding roles and pathways of MDT</t>
  </si>
  <si>
    <t>13 Interprofessional training</t>
  </si>
  <si>
    <t>23 Increased HV contact if identifed risk and referral to MH</t>
  </si>
  <si>
    <t>7 Focussing on wishes and feelings of the child</t>
  </si>
  <si>
    <t>14 Desgnated/Protected time to discuss whole family in MDT</t>
  </si>
  <si>
    <t>32 HVs to inform MDT of the level of maternity anxiety</t>
  </si>
  <si>
    <t>15 Advocating for clients with mental health issues</t>
  </si>
  <si>
    <t>28 Impact of future generations - generational cycle of MH problems</t>
  </si>
  <si>
    <t>25 Funding for resources to acces MH services</t>
  </si>
  <si>
    <t>2 Involving wider extended family</t>
  </si>
  <si>
    <t>18 Identifying young carers</t>
  </si>
  <si>
    <t>20 Design of referral to mental health services</t>
  </si>
  <si>
    <t>29 Commitment/Continuity of MDT</t>
  </si>
  <si>
    <t>30 Communicate with fathers using positive language</t>
  </si>
  <si>
    <t>3 Improve communication pathway</t>
  </si>
  <si>
    <t>13 Education for staff</t>
  </si>
  <si>
    <t>16 Wider definition of risk inc;lude neuro developmental</t>
  </si>
  <si>
    <t>30 Discuss safety plans with family</t>
  </si>
  <si>
    <t>9 Appropriate referrals with clear roles and responsibilities</t>
  </si>
  <si>
    <t>17 HVs liaise more often</t>
  </si>
  <si>
    <t>5 Regular liaison with extended services</t>
  </si>
  <si>
    <t>12 "Team around the HV"</t>
  </si>
  <si>
    <t>14 HVs liaise with MH to refer to other MH services</t>
  </si>
  <si>
    <t>21 Supporting the whole family</t>
  </si>
  <si>
    <t>25 Joint visits, learn about roles</t>
  </si>
  <si>
    <t>1 HVs experts on attachment</t>
  </si>
  <si>
    <t>8 Forums for services to meet for information sharing</t>
  </si>
  <si>
    <t>15 Professionals meetings</t>
  </si>
  <si>
    <t>23 Third sector befriending</t>
  </si>
  <si>
    <t>18 One stop shop</t>
  </si>
  <si>
    <t>26 Evaluating effectiveness of interventions</t>
  </si>
  <si>
    <t>29 Positive and constructive language</t>
  </si>
  <si>
    <t xml:space="preserve">6 More resources for family members who provide support </t>
  </si>
  <si>
    <t>7 Record time spent and quality of support given</t>
  </si>
  <si>
    <t>28 Undersanding about MH welbeing from a family perspective</t>
  </si>
  <si>
    <t>2 Extra support if past history of MH issues</t>
  </si>
  <si>
    <t>4 Parity of referal to MH services</t>
  </si>
  <si>
    <t>19 Not sufficient recognition/support for attachment</t>
  </si>
  <si>
    <t>22 Have smaller caseload for high need families</t>
  </si>
  <si>
    <t>24 Use MH team as advisory</t>
  </si>
  <si>
    <t>10 Parity of referral to support services</t>
  </si>
  <si>
    <t>20 Better GP liaison, appointments in timely fashion</t>
  </si>
  <si>
    <t>3 Education</t>
  </si>
  <si>
    <t>1 Services</t>
  </si>
  <si>
    <t>4 Strengths</t>
  </si>
  <si>
    <t>2 Communication</t>
  </si>
  <si>
    <t>5 Child Focus</t>
  </si>
  <si>
    <t>28 Understanding about MH wellbeing from a family perspective</t>
  </si>
  <si>
    <t>6 Referrals</t>
  </si>
  <si>
    <t>14 Designated/Protected time to discuss whole family in MDT</t>
  </si>
  <si>
    <t>28 Flexibility within role to meet individual's needs</t>
  </si>
  <si>
    <t>23 Increased HV contact if identified risk and referral to MH</t>
  </si>
  <si>
    <t>Top5 1</t>
  </si>
  <si>
    <t>Top5 2</t>
  </si>
  <si>
    <t>Number 1</t>
  </si>
  <si>
    <t>Number 2</t>
  </si>
  <si>
    <t>Average 1</t>
  </si>
  <si>
    <t>Average 2</t>
  </si>
  <si>
    <t>Final Rank</t>
  </si>
  <si>
    <t>workshop2</t>
  </si>
  <si>
    <t>wo</t>
  </si>
  <si>
    <t>workshop4</t>
  </si>
  <si>
    <t>workshop3</t>
  </si>
  <si>
    <t>workshop1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</si>
</sst>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pivotButton="1"/>
    <xf numFmtId="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ony Condon" refreshedDate="43369.613813657408" createdVersion="6" refreshedVersion="6" minRefreshableVersion="3" recordCount="20">
  <cacheSource type="worksheet">
    <worksheetSource ref="C1:D21" sheet="workshop2"/>
  </cacheSource>
  <cacheFields count="2">
    <cacheField name="Proposal" numFmtId="0">
      <sharedItems containsSemiMixedTypes="0" containsString="0" containsNumber="1" containsInteger="1" minValue="1" maxValue="25" count="12">
        <n v="2"/>
        <n v="7"/>
        <n v="12"/>
        <n v="13"/>
        <n v="25"/>
        <n v="16"/>
        <n v="15"/>
        <n v="1"/>
        <n v="18"/>
        <n v="9"/>
        <n v="6"/>
        <n v="14" u="1"/>
      </sharedItems>
    </cacheField>
    <cacheField name="Score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Tony Condon" refreshedDate="43369.844885763887" createdVersion="6" refreshedVersion="6" minRefreshableVersion="3" recordCount="60">
  <cacheSource type="worksheet">
    <worksheetSource ref="C1:D61" sheet="workshop3"/>
  </cacheSource>
  <cacheFields count="2">
    <cacheField name="Proposal" numFmtId="0">
      <sharedItems containsSemiMixedTypes="0" containsString="0" containsNumber="1" containsInteger="1" minValue="1" maxValue="32" count="25">
        <n v="1"/>
        <n v="2"/>
        <n v="3"/>
        <n v="4"/>
        <n v="5"/>
        <n v="6"/>
        <n v="7"/>
        <n v="8"/>
        <n v="9"/>
        <n v="11"/>
        <n v="12"/>
        <n v="13"/>
        <n v="14"/>
        <n v="15"/>
        <n v="18"/>
        <n v="19"/>
        <n v="20"/>
        <n v="22"/>
        <n v="23"/>
        <n v="25"/>
        <n v="29"/>
        <n v="28"/>
        <n v="30"/>
        <n v="31"/>
        <n v="32"/>
      </sharedItems>
    </cacheField>
    <cacheField name="Score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Tony Condon" refreshedDate="43369.880956597219" createdVersion="6" refreshedVersion="6" minRefreshableVersion="3" recordCount="70">
  <cacheSource type="worksheet">
    <worksheetSource ref="C1:D71" sheet="workshop1"/>
  </cacheSource>
  <cacheFields count="2">
    <cacheField name="Proposal" numFmtId="0">
      <sharedItems containsSemiMixedTypes="0" containsString="0" containsNumber="1" containsInteger="1" minValue="1" maxValue="30" count="28">
        <n v="20"/>
        <n v="19"/>
        <n v="3"/>
        <n v="30"/>
        <n v="1"/>
        <n v="16"/>
        <n v="13"/>
        <n v="17"/>
        <n v="12"/>
        <n v="25"/>
        <n v="4"/>
        <n v="14"/>
        <n v="15"/>
        <n v="9"/>
        <n v="18"/>
        <n v="29"/>
        <n v="5"/>
        <n v="6"/>
        <n v="7"/>
        <n v="8"/>
        <n v="26"/>
        <n v="24"/>
        <n v="10"/>
        <n v="23"/>
        <n v="2"/>
        <n v="22"/>
        <n v="21"/>
        <n v="28"/>
      </sharedItems>
    </cacheField>
    <cacheField name="Score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Tony Condon" refreshedDate="43369.894008333336" createdVersion="6" refreshedVersion="6" minRefreshableVersion="3" recordCount="35">
  <cacheSource type="worksheet">
    <worksheetSource ref="C1:D36" sheet="workshop4"/>
  </cacheSource>
  <cacheFields count="2">
    <cacheField name="Proposal" numFmtId="0">
      <sharedItems containsSemiMixedTypes="0" containsString="0" containsNumber="1" containsInteger="1" minValue="1" maxValue="30" count="21">
        <n v="30"/>
        <n v="28"/>
        <n v="27"/>
        <n v="25"/>
        <n v="24"/>
        <n v="22"/>
        <n v="21"/>
        <n v="20"/>
        <n v="17"/>
        <n v="15"/>
        <n v="14"/>
        <n v="13"/>
        <n v="11"/>
        <n v="8"/>
        <n v="6"/>
        <n v="5"/>
        <n v="4"/>
        <n v="3"/>
        <n v="2"/>
        <n v="1"/>
        <n v="7"/>
      </sharedItems>
    </cacheField>
    <cacheField name="Score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</r>
  <r>
    <x v="1"/>
    <n v="5"/>
  </r>
  <r>
    <x v="2"/>
    <n v="5"/>
  </r>
  <r>
    <x v="2"/>
    <n v="4"/>
  </r>
  <r>
    <x v="3"/>
    <n v="2"/>
  </r>
  <r>
    <x v="4"/>
    <n v="3"/>
  </r>
  <r>
    <x v="4"/>
    <n v="4"/>
  </r>
  <r>
    <x v="5"/>
    <n v="1"/>
  </r>
  <r>
    <x v="6"/>
    <n v="3"/>
  </r>
  <r>
    <x v="6"/>
    <n v="2"/>
  </r>
  <r>
    <x v="7"/>
    <n v="5"/>
  </r>
  <r>
    <x v="2"/>
    <n v="4"/>
  </r>
  <r>
    <x v="4"/>
    <n v="3"/>
  </r>
  <r>
    <x v="6"/>
    <n v="2"/>
  </r>
  <r>
    <x v="8"/>
    <n v="1"/>
  </r>
  <r>
    <x v="0"/>
    <n v="1"/>
  </r>
  <r>
    <x v="6"/>
    <n v="5"/>
  </r>
  <r>
    <x v="9"/>
    <n v="4"/>
  </r>
  <r>
    <x v="10"/>
    <n v="3"/>
  </r>
  <r>
    <x v="4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n v="5"/>
  </r>
  <r>
    <x v="0"/>
    <n v="2"/>
  </r>
  <r>
    <x v="0"/>
    <n v="3"/>
  </r>
  <r>
    <x v="0"/>
    <n v="2"/>
  </r>
  <r>
    <x v="1"/>
    <n v="2"/>
  </r>
  <r>
    <x v="2"/>
    <n v="4"/>
  </r>
  <r>
    <x v="2"/>
    <n v="3"/>
  </r>
  <r>
    <x v="3"/>
    <n v="5"/>
  </r>
  <r>
    <x v="3"/>
    <n v="4"/>
  </r>
  <r>
    <x v="4"/>
    <n v="5"/>
  </r>
  <r>
    <x v="4"/>
    <n v="2"/>
  </r>
  <r>
    <x v="4"/>
    <n v="4"/>
  </r>
  <r>
    <x v="4"/>
    <n v="4"/>
  </r>
  <r>
    <x v="4"/>
    <n v="1"/>
  </r>
  <r>
    <x v="5"/>
    <n v="2"/>
  </r>
  <r>
    <x v="5"/>
    <n v="5"/>
  </r>
  <r>
    <x v="5"/>
    <n v="1"/>
  </r>
  <r>
    <x v="5"/>
    <n v="3"/>
  </r>
  <r>
    <x v="5"/>
    <n v="5"/>
  </r>
  <r>
    <x v="5"/>
    <n v="1"/>
  </r>
  <r>
    <x v="6"/>
    <n v="5"/>
  </r>
  <r>
    <x v="7"/>
    <n v="4"/>
  </r>
  <r>
    <x v="7"/>
    <n v="1"/>
  </r>
  <r>
    <x v="7"/>
    <n v="3"/>
  </r>
  <r>
    <x v="7"/>
    <n v="3"/>
  </r>
  <r>
    <x v="7"/>
    <n v="5"/>
  </r>
  <r>
    <x v="7"/>
    <n v="2"/>
  </r>
  <r>
    <x v="8"/>
    <n v="2"/>
  </r>
  <r>
    <x v="8"/>
    <n v="2"/>
  </r>
  <r>
    <x v="8"/>
    <n v="2"/>
  </r>
  <r>
    <x v="8"/>
    <n v="5"/>
  </r>
  <r>
    <x v="9"/>
    <n v="5"/>
  </r>
  <r>
    <x v="9"/>
    <n v="3"/>
  </r>
  <r>
    <x v="10"/>
    <n v="3"/>
  </r>
  <r>
    <x v="10"/>
    <n v="5"/>
  </r>
  <r>
    <x v="10"/>
    <n v="4"/>
  </r>
  <r>
    <x v="11"/>
    <n v="2"/>
  </r>
  <r>
    <x v="11"/>
    <n v="4"/>
  </r>
  <r>
    <x v="12"/>
    <n v="4"/>
  </r>
  <r>
    <x v="13"/>
    <n v="3"/>
  </r>
  <r>
    <x v="14"/>
    <n v="2"/>
  </r>
  <r>
    <x v="15"/>
    <n v="4"/>
  </r>
  <r>
    <x v="15"/>
    <n v="4"/>
  </r>
  <r>
    <x v="15"/>
    <n v="1"/>
  </r>
  <r>
    <x v="16"/>
    <n v="1"/>
  </r>
  <r>
    <x v="17"/>
    <n v="4"/>
  </r>
  <r>
    <x v="17"/>
    <n v="5"/>
  </r>
  <r>
    <x v="18"/>
    <n v="3"/>
  </r>
  <r>
    <x v="18"/>
    <n v="3"/>
  </r>
  <r>
    <x v="19"/>
    <n v="3"/>
  </r>
  <r>
    <x v="19"/>
    <n v="1"/>
  </r>
  <r>
    <x v="20"/>
    <n v="1"/>
  </r>
  <r>
    <x v="21"/>
    <n v="3"/>
  </r>
  <r>
    <x v="22"/>
    <n v="1"/>
  </r>
  <r>
    <x v="23"/>
    <n v="1"/>
  </r>
  <r>
    <x v="23"/>
    <n v="1"/>
  </r>
  <r>
    <x v="23"/>
    <n v="2"/>
  </r>
  <r>
    <x v="23"/>
    <n v="5"/>
  </r>
  <r>
    <x v="23"/>
    <n v="1"/>
  </r>
  <r>
    <x v="24"/>
    <n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n v="1"/>
  </r>
  <r>
    <x v="1"/>
    <n v="2"/>
  </r>
  <r>
    <x v="2"/>
    <n v="4"/>
  </r>
  <r>
    <x v="3"/>
    <n v="3"/>
  </r>
  <r>
    <x v="4"/>
    <n v="4"/>
  </r>
  <r>
    <x v="5"/>
    <n v="5"/>
  </r>
  <r>
    <x v="6"/>
    <n v="1"/>
  </r>
  <r>
    <x v="6"/>
    <n v="3"/>
  </r>
  <r>
    <x v="7"/>
    <n v="5"/>
  </r>
  <r>
    <x v="8"/>
    <n v="1"/>
  </r>
  <r>
    <x v="6"/>
    <n v="2"/>
  </r>
  <r>
    <x v="9"/>
    <n v="3"/>
  </r>
  <r>
    <x v="10"/>
    <n v="2"/>
  </r>
  <r>
    <x v="11"/>
    <n v="3"/>
  </r>
  <r>
    <x v="12"/>
    <n v="4"/>
  </r>
  <r>
    <x v="7"/>
    <n v="2"/>
  </r>
  <r>
    <x v="2"/>
    <n v="1"/>
  </r>
  <r>
    <x v="13"/>
    <n v="5"/>
  </r>
  <r>
    <x v="14"/>
    <n v="3"/>
  </r>
  <r>
    <x v="2"/>
    <n v="5"/>
  </r>
  <r>
    <x v="7"/>
    <n v="1"/>
  </r>
  <r>
    <x v="6"/>
    <n v="3"/>
  </r>
  <r>
    <x v="13"/>
    <n v="4"/>
  </r>
  <r>
    <x v="14"/>
    <n v="1"/>
  </r>
  <r>
    <x v="2"/>
    <n v="5"/>
  </r>
  <r>
    <x v="4"/>
    <n v="2"/>
  </r>
  <r>
    <x v="15"/>
    <n v="4"/>
  </r>
  <r>
    <x v="3"/>
    <n v="5"/>
  </r>
  <r>
    <x v="16"/>
    <n v="4"/>
  </r>
  <r>
    <x v="17"/>
    <n v="3"/>
  </r>
  <r>
    <x v="11"/>
    <n v="3"/>
  </r>
  <r>
    <x v="13"/>
    <n v="1"/>
  </r>
  <r>
    <x v="18"/>
    <n v="2"/>
  </r>
  <r>
    <x v="2"/>
    <n v="5"/>
  </r>
  <r>
    <x v="19"/>
    <n v="4"/>
  </r>
  <r>
    <x v="3"/>
    <n v="5"/>
  </r>
  <r>
    <x v="2"/>
    <n v="1"/>
  </r>
  <r>
    <x v="12"/>
    <n v="2"/>
  </r>
  <r>
    <x v="20"/>
    <n v="4"/>
  </r>
  <r>
    <x v="2"/>
    <n v="5"/>
  </r>
  <r>
    <x v="21"/>
    <n v="2"/>
  </r>
  <r>
    <x v="6"/>
    <n v="3"/>
  </r>
  <r>
    <x v="22"/>
    <n v="1"/>
  </r>
  <r>
    <x v="6"/>
    <n v="4"/>
  </r>
  <r>
    <x v="2"/>
    <n v="5"/>
  </r>
  <r>
    <x v="23"/>
    <n v="5"/>
  </r>
  <r>
    <x v="6"/>
    <n v="4"/>
  </r>
  <r>
    <x v="2"/>
    <n v="5"/>
  </r>
  <r>
    <x v="9"/>
    <n v="4"/>
  </r>
  <r>
    <x v="5"/>
    <n v="5"/>
  </r>
  <r>
    <x v="24"/>
    <n v="2"/>
  </r>
  <r>
    <x v="16"/>
    <n v="4"/>
  </r>
  <r>
    <x v="6"/>
    <n v="3"/>
  </r>
  <r>
    <x v="3"/>
    <n v="5"/>
  </r>
  <r>
    <x v="18"/>
    <n v="1"/>
  </r>
  <r>
    <x v="2"/>
    <n v="1"/>
  </r>
  <r>
    <x v="25"/>
    <n v="2"/>
  </r>
  <r>
    <x v="26"/>
    <n v="4"/>
  </r>
  <r>
    <x v="6"/>
    <n v="2"/>
  </r>
  <r>
    <x v="26"/>
    <n v="3"/>
  </r>
  <r>
    <x v="5"/>
    <n v="3"/>
  </r>
  <r>
    <x v="8"/>
    <n v="4"/>
  </r>
  <r>
    <x v="2"/>
    <n v="5"/>
  </r>
  <r>
    <x v="2"/>
    <n v="1"/>
  </r>
  <r>
    <x v="11"/>
    <n v="2"/>
  </r>
  <r>
    <x v="8"/>
    <n v="4"/>
  </r>
  <r>
    <x v="27"/>
    <n v="3"/>
  </r>
  <r>
    <x v="5"/>
    <n v="5"/>
  </r>
  <r>
    <x v="7"/>
    <n v="1"/>
  </r>
  <r>
    <x v="19"/>
    <n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n v="1"/>
  </r>
  <r>
    <x v="1"/>
    <n v="2"/>
  </r>
  <r>
    <x v="2"/>
    <n v="3"/>
  </r>
  <r>
    <x v="2"/>
    <n v="3"/>
  </r>
  <r>
    <x v="3"/>
    <n v="1"/>
  </r>
  <r>
    <x v="4"/>
    <n v="4"/>
  </r>
  <r>
    <x v="4"/>
    <n v="1"/>
  </r>
  <r>
    <x v="5"/>
    <n v="4"/>
  </r>
  <r>
    <x v="5"/>
    <n v="4"/>
  </r>
  <r>
    <x v="6"/>
    <n v="4"/>
  </r>
  <r>
    <x v="7"/>
    <n v="3"/>
  </r>
  <r>
    <x v="7"/>
    <n v="4"/>
  </r>
  <r>
    <x v="8"/>
    <n v="1"/>
  </r>
  <r>
    <x v="9"/>
    <n v="3"/>
  </r>
  <r>
    <x v="10"/>
    <n v="1"/>
  </r>
  <r>
    <x v="11"/>
    <n v="2"/>
  </r>
  <r>
    <x v="12"/>
    <n v="1"/>
  </r>
  <r>
    <x v="12"/>
    <n v="2"/>
  </r>
  <r>
    <x v="13"/>
    <n v="5"/>
  </r>
  <r>
    <x v="13"/>
    <n v="5"/>
  </r>
  <r>
    <x v="13"/>
    <n v="5"/>
  </r>
  <r>
    <x v="14"/>
    <n v="2"/>
  </r>
  <r>
    <x v="15"/>
    <n v="4"/>
  </r>
  <r>
    <x v="15"/>
    <n v="5"/>
  </r>
  <r>
    <x v="15"/>
    <n v="5"/>
  </r>
  <r>
    <x v="15"/>
    <n v="2"/>
  </r>
  <r>
    <x v="16"/>
    <n v="2"/>
  </r>
  <r>
    <x v="17"/>
    <n v="4"/>
  </r>
  <r>
    <x v="18"/>
    <n v="3"/>
  </r>
  <r>
    <x v="19"/>
    <n v="5"/>
  </r>
  <r>
    <x v="19"/>
    <n v="3"/>
  </r>
  <r>
    <x v="19"/>
    <n v="3"/>
  </r>
  <r>
    <x v="13"/>
    <n v="5"/>
  </r>
  <r>
    <x v="20"/>
    <n v="2"/>
  </r>
  <r>
    <x v="2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3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24:C36" firstHeaderRow="1" firstDataRow="1" firstDataCol="1"/>
  <pivotFields count="2">
    <pivotField axis="axisRow" showAll="0">
      <items count="13">
        <item x="7"/>
        <item x="0"/>
        <item x="10"/>
        <item x="1"/>
        <item x="9"/>
        <item x="2"/>
        <item x="3"/>
        <item m="1" x="11"/>
        <item x="6"/>
        <item x="5"/>
        <item x="8"/>
        <item x="4"/>
        <item t="default"/>
      </items>
    </pivotField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3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4:B90" firstHeaderRow="1" firstDataRow="1" firstDataCol="1"/>
  <pivotFields count="2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t="default"/>
      </items>
    </pivotField>
    <pivotField dataField="1" showAll="0"/>
  </pivotFields>
  <rowFields count="1">
    <field x="0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3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5:B104" firstHeaderRow="1" firstDataRow="1" firstDataCol="1"/>
  <pivotFields count="2">
    <pivotField axis="axisRow" showAll="0">
      <items count="29">
        <item x="4"/>
        <item x="24"/>
        <item x="2"/>
        <item x="10"/>
        <item x="16"/>
        <item x="17"/>
        <item x="18"/>
        <item x="19"/>
        <item x="13"/>
        <item x="22"/>
        <item x="8"/>
        <item x="6"/>
        <item x="11"/>
        <item x="12"/>
        <item x="5"/>
        <item x="7"/>
        <item x="14"/>
        <item x="1"/>
        <item x="0"/>
        <item x="26"/>
        <item x="25"/>
        <item x="23"/>
        <item x="21"/>
        <item x="9"/>
        <item x="20"/>
        <item x="27"/>
        <item x="15"/>
        <item x="3"/>
        <item t="default"/>
      </items>
    </pivotField>
    <pivotField dataField="1" showAll="0"/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40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8:B60" firstHeaderRow="1" firstDataRow="1" firstDataCol="1"/>
  <pivotFields count="2">
    <pivotField axis="axisRow" showAll="0">
      <items count="22">
        <item x="19"/>
        <item x="18"/>
        <item x="17"/>
        <item x="16"/>
        <item x="15"/>
        <item x="14"/>
        <item x="20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J4" sqref="J4"/>
    </sheetView>
  </sheetViews>
  <sheetFormatPr defaultRowHeight="15" x14ac:dyDescent="0.25"/>
  <cols>
    <col min="1" max="1" width="11.140625" customWidth="1"/>
    <col min="2" max="2" width="11.140625" style="1" customWidth="1"/>
    <col min="3" max="3" width="9.140625" style="1"/>
    <col min="4" max="4" width="9.140625" style="1" customWidth="1"/>
    <col min="5" max="5" width="9.140625" style="1"/>
    <col min="7" max="7" width="12.42578125" bestFit="1" customWidth="1"/>
    <col min="9" max="9" width="59.7109375" customWidth="1"/>
    <col min="10" max="10" width="14.140625" customWidth="1"/>
  </cols>
  <sheetData>
    <row r="1" spans="1:13" x14ac:dyDescent="0.25">
      <c r="A1" s="1"/>
      <c r="B1" s="1" t="s">
        <v>0</v>
      </c>
      <c r="C1" s="1" t="s">
        <v>9</v>
      </c>
      <c r="D1" s="1" t="s">
        <v>1</v>
      </c>
      <c r="G1" t="s">
        <v>10</v>
      </c>
      <c r="H1" t="s">
        <v>11</v>
      </c>
      <c r="I1" t="s">
        <v>12</v>
      </c>
      <c r="J1" t="s">
        <v>13</v>
      </c>
      <c r="K1" t="s">
        <v>18</v>
      </c>
      <c r="L1" t="s">
        <v>14</v>
      </c>
      <c r="M1" t="s">
        <v>15</v>
      </c>
    </row>
    <row r="2" spans="1:13" x14ac:dyDescent="0.25">
      <c r="A2" s="1" t="s">
        <v>139</v>
      </c>
      <c r="B2" s="1">
        <v>1</v>
      </c>
      <c r="C2" s="1">
        <v>2</v>
      </c>
      <c r="D2" s="1">
        <v>1</v>
      </c>
      <c r="G2" t="s">
        <v>20</v>
      </c>
      <c r="I2" t="s">
        <v>44</v>
      </c>
      <c r="J2">
        <v>544</v>
      </c>
      <c r="K2">
        <v>13</v>
      </c>
      <c r="L2" s="4">
        <f t="shared" ref="L2:L12" si="0">+K2/4</f>
        <v>3.25</v>
      </c>
      <c r="M2" t="s">
        <v>19</v>
      </c>
    </row>
    <row r="3" spans="1:13" x14ac:dyDescent="0.25">
      <c r="A3" s="1" t="s">
        <v>139</v>
      </c>
      <c r="B3" s="1">
        <v>2</v>
      </c>
      <c r="C3" s="1">
        <v>7</v>
      </c>
      <c r="D3" s="1">
        <v>5</v>
      </c>
      <c r="G3" t="s">
        <v>20</v>
      </c>
      <c r="I3" s="8" t="s">
        <v>37</v>
      </c>
      <c r="J3">
        <v>3225</v>
      </c>
      <c r="K3">
        <v>12</v>
      </c>
      <c r="L3" s="4">
        <f t="shared" si="0"/>
        <v>3</v>
      </c>
      <c r="M3" t="s">
        <v>19</v>
      </c>
    </row>
    <row r="4" spans="1:13" x14ac:dyDescent="0.25">
      <c r="A4" s="1" t="s">
        <v>139</v>
      </c>
      <c r="B4" s="1">
        <v>3</v>
      </c>
      <c r="C4" s="1">
        <v>12</v>
      </c>
      <c r="D4" s="1">
        <v>5</v>
      </c>
      <c r="G4" t="s">
        <v>20</v>
      </c>
      <c r="I4" s="8" t="s">
        <v>43</v>
      </c>
      <c r="J4">
        <v>3432</v>
      </c>
      <c r="K4">
        <v>12</v>
      </c>
      <c r="L4" s="4">
        <f t="shared" si="0"/>
        <v>3</v>
      </c>
      <c r="M4" t="s">
        <v>19</v>
      </c>
    </row>
    <row r="5" spans="1:13" x14ac:dyDescent="0.25">
      <c r="A5" s="1" t="s">
        <v>139</v>
      </c>
      <c r="B5" s="1">
        <v>4</v>
      </c>
      <c r="C5" s="1">
        <v>12</v>
      </c>
      <c r="D5" s="1">
        <v>4</v>
      </c>
      <c r="G5" t="s">
        <v>20</v>
      </c>
      <c r="I5" s="8" t="s">
        <v>27</v>
      </c>
      <c r="J5">
        <v>5</v>
      </c>
      <c r="K5">
        <v>5</v>
      </c>
      <c r="L5" s="4">
        <f t="shared" si="0"/>
        <v>1.25</v>
      </c>
      <c r="M5" t="s">
        <v>19</v>
      </c>
    </row>
    <row r="6" spans="1:13" x14ac:dyDescent="0.25">
      <c r="A6" s="1" t="s">
        <v>139</v>
      </c>
      <c r="B6" s="1">
        <v>5</v>
      </c>
      <c r="C6" s="1">
        <v>13</v>
      </c>
      <c r="D6" s="1">
        <v>2</v>
      </c>
      <c r="G6" t="s">
        <v>20</v>
      </c>
      <c r="I6" s="8" t="s">
        <v>35</v>
      </c>
      <c r="J6">
        <v>5</v>
      </c>
      <c r="K6">
        <v>5</v>
      </c>
      <c r="L6" s="4">
        <f t="shared" si="0"/>
        <v>1.25</v>
      </c>
      <c r="M6" t="s">
        <v>19</v>
      </c>
    </row>
    <row r="7" spans="1:13" x14ac:dyDescent="0.25">
      <c r="A7" s="1" t="s">
        <v>139</v>
      </c>
      <c r="B7" s="1">
        <v>6</v>
      </c>
      <c r="C7" s="1">
        <v>25</v>
      </c>
      <c r="D7" s="1">
        <v>3</v>
      </c>
      <c r="G7" t="s">
        <v>20</v>
      </c>
      <c r="I7" t="s">
        <v>45</v>
      </c>
      <c r="J7">
        <v>4</v>
      </c>
      <c r="K7">
        <v>4</v>
      </c>
      <c r="L7" s="4">
        <f t="shared" si="0"/>
        <v>1</v>
      </c>
    </row>
    <row r="8" spans="1:13" x14ac:dyDescent="0.25">
      <c r="A8" s="1" t="s">
        <v>139</v>
      </c>
      <c r="B8" s="1">
        <v>7</v>
      </c>
      <c r="C8" s="1">
        <v>25</v>
      </c>
      <c r="D8" s="1">
        <v>4</v>
      </c>
      <c r="G8" t="s">
        <v>20</v>
      </c>
      <c r="I8" s="8" t="s">
        <v>39</v>
      </c>
      <c r="J8">
        <v>3</v>
      </c>
      <c r="K8">
        <v>3</v>
      </c>
      <c r="L8" s="4">
        <f t="shared" si="0"/>
        <v>0.75</v>
      </c>
    </row>
    <row r="9" spans="1:13" x14ac:dyDescent="0.25">
      <c r="A9" s="1" t="s">
        <v>139</v>
      </c>
      <c r="B9" s="1">
        <v>8</v>
      </c>
      <c r="C9" s="1">
        <v>16</v>
      </c>
      <c r="D9" s="1">
        <v>1</v>
      </c>
      <c r="G9" t="s">
        <v>20</v>
      </c>
      <c r="I9" s="8" t="s">
        <v>34</v>
      </c>
      <c r="J9" s="5">
        <v>11</v>
      </c>
      <c r="K9">
        <v>2</v>
      </c>
      <c r="L9" s="4">
        <f t="shared" si="0"/>
        <v>0.5</v>
      </c>
    </row>
    <row r="10" spans="1:13" x14ac:dyDescent="0.25">
      <c r="A10" s="1" t="s">
        <v>139</v>
      </c>
      <c r="B10" s="1">
        <v>9</v>
      </c>
      <c r="C10" s="1">
        <v>15</v>
      </c>
      <c r="D10" s="1">
        <v>3</v>
      </c>
      <c r="G10" t="s">
        <v>20</v>
      </c>
      <c r="I10" s="8" t="s">
        <v>40</v>
      </c>
      <c r="J10" s="5">
        <v>2</v>
      </c>
      <c r="K10">
        <v>2</v>
      </c>
      <c r="L10" s="4">
        <f t="shared" si="0"/>
        <v>0.5</v>
      </c>
    </row>
    <row r="11" spans="1:13" x14ac:dyDescent="0.25">
      <c r="A11" s="1" t="s">
        <v>139</v>
      </c>
      <c r="B11" s="1">
        <v>10</v>
      </c>
      <c r="C11" s="1">
        <v>15</v>
      </c>
      <c r="D11" s="1">
        <v>2</v>
      </c>
      <c r="G11" t="s">
        <v>20</v>
      </c>
      <c r="I11" t="s">
        <v>46</v>
      </c>
      <c r="J11">
        <v>1</v>
      </c>
      <c r="K11">
        <v>1</v>
      </c>
      <c r="L11" s="4">
        <f t="shared" si="0"/>
        <v>0.25</v>
      </c>
    </row>
    <row r="12" spans="1:13" x14ac:dyDescent="0.25">
      <c r="A12" s="1" t="s">
        <v>139</v>
      </c>
      <c r="B12" s="1">
        <v>11</v>
      </c>
      <c r="C12" s="1">
        <v>1</v>
      </c>
      <c r="D12" s="1">
        <v>5</v>
      </c>
      <c r="G12" t="s">
        <v>20</v>
      </c>
      <c r="I12" t="s">
        <v>47</v>
      </c>
      <c r="J12">
        <v>1</v>
      </c>
      <c r="K12">
        <v>1</v>
      </c>
      <c r="L12" s="4">
        <f t="shared" si="0"/>
        <v>0.25</v>
      </c>
    </row>
    <row r="13" spans="1:13" x14ac:dyDescent="0.25">
      <c r="A13" s="1" t="s">
        <v>139</v>
      </c>
      <c r="B13" s="1">
        <v>12</v>
      </c>
      <c r="C13" s="1">
        <v>12</v>
      </c>
      <c r="D13" s="1">
        <v>4</v>
      </c>
      <c r="J13" s="2"/>
    </row>
    <row r="14" spans="1:13" x14ac:dyDescent="0.25">
      <c r="A14" s="1" t="s">
        <v>139</v>
      </c>
      <c r="B14" s="1">
        <v>13</v>
      </c>
      <c r="C14" s="1">
        <v>25</v>
      </c>
      <c r="D14" s="1">
        <v>3</v>
      </c>
    </row>
    <row r="15" spans="1:13" x14ac:dyDescent="0.25">
      <c r="A15" s="1" t="s">
        <v>139</v>
      </c>
      <c r="B15" s="1">
        <v>14</v>
      </c>
      <c r="C15" s="1">
        <v>15</v>
      </c>
      <c r="D15" s="1">
        <v>2</v>
      </c>
    </row>
    <row r="16" spans="1:13" x14ac:dyDescent="0.25">
      <c r="A16" s="1" t="s">
        <v>139</v>
      </c>
      <c r="B16" s="1">
        <v>15</v>
      </c>
      <c r="C16" s="1">
        <v>18</v>
      </c>
      <c r="D16" s="1">
        <v>1</v>
      </c>
    </row>
    <row r="17" spans="1:10" x14ac:dyDescent="0.25">
      <c r="A17" s="1" t="s">
        <v>139</v>
      </c>
      <c r="B17" s="1">
        <v>16</v>
      </c>
      <c r="C17" s="1">
        <v>2</v>
      </c>
      <c r="D17" s="1">
        <v>1</v>
      </c>
    </row>
    <row r="18" spans="1:10" x14ac:dyDescent="0.25">
      <c r="A18" s="1" t="s">
        <v>139</v>
      </c>
      <c r="B18" s="1">
        <v>17</v>
      </c>
      <c r="C18" s="1">
        <v>15</v>
      </c>
      <c r="D18" s="1">
        <v>5</v>
      </c>
      <c r="J18" s="2"/>
    </row>
    <row r="19" spans="1:10" x14ac:dyDescent="0.25">
      <c r="A19" s="1" t="s">
        <v>139</v>
      </c>
      <c r="B19" s="1">
        <v>18</v>
      </c>
      <c r="C19" s="1">
        <v>9</v>
      </c>
      <c r="D19" s="1">
        <v>4</v>
      </c>
    </row>
    <row r="20" spans="1:10" x14ac:dyDescent="0.25">
      <c r="A20" s="1" t="s">
        <v>139</v>
      </c>
      <c r="B20" s="1">
        <v>19</v>
      </c>
      <c r="C20" s="1">
        <v>6</v>
      </c>
      <c r="D20" s="1">
        <v>3</v>
      </c>
    </row>
    <row r="21" spans="1:10" x14ac:dyDescent="0.25">
      <c r="A21" s="1" t="s">
        <v>139</v>
      </c>
      <c r="B21" s="1">
        <v>20</v>
      </c>
      <c r="C21" s="1">
        <v>25</v>
      </c>
      <c r="D21" s="1">
        <v>2</v>
      </c>
    </row>
    <row r="22" spans="1:10" x14ac:dyDescent="0.25">
      <c r="C22" s="1" t="s">
        <v>4</v>
      </c>
      <c r="D22" s="1">
        <f>SUM(D2:D21)</f>
        <v>60</v>
      </c>
    </row>
    <row r="24" spans="1:10" x14ac:dyDescent="0.25">
      <c r="B24" s="3" t="s">
        <v>8</v>
      </c>
      <c r="C24" t="s">
        <v>2</v>
      </c>
      <c r="D24"/>
    </row>
    <row r="25" spans="1:10" x14ac:dyDescent="0.25">
      <c r="B25" s="2">
        <v>1</v>
      </c>
      <c r="C25">
        <v>5</v>
      </c>
      <c r="D25"/>
    </row>
    <row r="26" spans="1:10" x14ac:dyDescent="0.25">
      <c r="B26" s="2">
        <v>2</v>
      </c>
      <c r="C26">
        <v>2</v>
      </c>
      <c r="D26"/>
    </row>
    <row r="27" spans="1:10" x14ac:dyDescent="0.25">
      <c r="B27" s="2">
        <v>6</v>
      </c>
      <c r="C27">
        <v>3</v>
      </c>
      <c r="D27"/>
    </row>
    <row r="28" spans="1:10" x14ac:dyDescent="0.25">
      <c r="B28" s="2">
        <v>7</v>
      </c>
      <c r="C28">
        <v>5</v>
      </c>
      <c r="D28"/>
    </row>
    <row r="29" spans="1:10" x14ac:dyDescent="0.25">
      <c r="B29" s="2">
        <v>9</v>
      </c>
      <c r="C29">
        <v>4</v>
      </c>
      <c r="D29"/>
    </row>
    <row r="30" spans="1:10" x14ac:dyDescent="0.25">
      <c r="B30" s="2">
        <v>12</v>
      </c>
      <c r="C30">
        <v>13</v>
      </c>
      <c r="D30"/>
    </row>
    <row r="31" spans="1:10" x14ac:dyDescent="0.25">
      <c r="B31" s="2">
        <v>13</v>
      </c>
      <c r="C31">
        <v>2</v>
      </c>
      <c r="D31"/>
    </row>
    <row r="32" spans="1:10" x14ac:dyDescent="0.25">
      <c r="B32" s="2">
        <v>15</v>
      </c>
      <c r="C32">
        <v>12</v>
      </c>
      <c r="D32"/>
    </row>
    <row r="33" spans="2:9" x14ac:dyDescent="0.25">
      <c r="B33" s="2">
        <v>16</v>
      </c>
      <c r="C33">
        <v>1</v>
      </c>
      <c r="D33"/>
    </row>
    <row r="34" spans="2:9" x14ac:dyDescent="0.25">
      <c r="B34" s="2">
        <v>18</v>
      </c>
      <c r="C34">
        <v>1</v>
      </c>
      <c r="D34"/>
      <c r="I34" s="8"/>
    </row>
    <row r="35" spans="2:9" x14ac:dyDescent="0.25">
      <c r="B35" s="2">
        <v>25</v>
      </c>
      <c r="C35">
        <v>12</v>
      </c>
      <c r="D35"/>
    </row>
    <row r="36" spans="2:9" x14ac:dyDescent="0.25">
      <c r="B36" s="2" t="s">
        <v>3</v>
      </c>
      <c r="C36">
        <v>60</v>
      </c>
      <c r="D36"/>
    </row>
    <row r="37" spans="2:9" x14ac:dyDescent="0.25">
      <c r="B37" t="s">
        <v>17</v>
      </c>
      <c r="C37">
        <v>4</v>
      </c>
      <c r="D37"/>
    </row>
    <row r="38" spans="2:9" x14ac:dyDescent="0.25">
      <c r="B38"/>
      <c r="C38"/>
      <c r="D38"/>
    </row>
    <row r="39" spans="2:9" x14ac:dyDescent="0.25">
      <c r="B39" t="s">
        <v>5</v>
      </c>
      <c r="C39"/>
      <c r="D39"/>
    </row>
    <row r="40" spans="2:9" x14ac:dyDescent="0.25">
      <c r="B40" s="1">
        <v>1</v>
      </c>
      <c r="C40" s="1">
        <v>12</v>
      </c>
      <c r="D40">
        <f>+GETPIVOTDATA("Score",$B$24,"Proposal",12)</f>
        <v>13</v>
      </c>
    </row>
    <row r="41" spans="2:9" x14ac:dyDescent="0.25">
      <c r="B41" s="1" t="s">
        <v>6</v>
      </c>
      <c r="C41" s="1">
        <v>15</v>
      </c>
      <c r="D41">
        <f>+GETPIVOTDATA("Score",$B$24,"Proposal",15)</f>
        <v>12</v>
      </c>
    </row>
    <row r="42" spans="2:9" x14ac:dyDescent="0.25">
      <c r="B42" s="1" t="s">
        <v>6</v>
      </c>
      <c r="C42" s="1">
        <v>25</v>
      </c>
      <c r="D42">
        <f>+GETPIVOTDATA("Score",$B$24,"Proposal",25)</f>
        <v>12</v>
      </c>
    </row>
    <row r="43" spans="2:9" x14ac:dyDescent="0.25">
      <c r="B43" s="1" t="s">
        <v>7</v>
      </c>
      <c r="C43" s="1">
        <v>1</v>
      </c>
      <c r="D43">
        <f>+GETPIVOTDATA("Score",$B$24,"Proposal",1)</f>
        <v>5</v>
      </c>
    </row>
    <row r="44" spans="2:9" x14ac:dyDescent="0.25">
      <c r="B44" s="1" t="s">
        <v>7</v>
      </c>
      <c r="C44" s="1">
        <v>7</v>
      </c>
      <c r="D44">
        <f>+GETPIVOTDATA("Score",$B$24,"Proposal",7)</f>
        <v>5</v>
      </c>
    </row>
    <row r="46" spans="2:9" x14ac:dyDescent="0.25">
      <c r="B46" s="8" t="s">
        <v>25</v>
      </c>
    </row>
    <row r="47" spans="2:9" x14ac:dyDescent="0.25">
      <c r="B47" s="8" t="s">
        <v>26</v>
      </c>
    </row>
    <row r="48" spans="2:9" x14ac:dyDescent="0.25">
      <c r="B48" s="8" t="s">
        <v>27</v>
      </c>
    </row>
    <row r="49" spans="2:2" x14ac:dyDescent="0.25">
      <c r="B49" s="8" t="s">
        <v>28</v>
      </c>
    </row>
    <row r="50" spans="2:2" x14ac:dyDescent="0.25">
      <c r="B50" s="8" t="s">
        <v>29</v>
      </c>
    </row>
    <row r="51" spans="2:2" x14ac:dyDescent="0.25">
      <c r="B51" s="8" t="s">
        <v>30</v>
      </c>
    </row>
    <row r="52" spans="2:2" x14ac:dyDescent="0.25">
      <c r="B52" s="8" t="s">
        <v>31</v>
      </c>
    </row>
    <row r="53" spans="2:2" x14ac:dyDescent="0.25">
      <c r="B53" s="8" t="s">
        <v>32</v>
      </c>
    </row>
    <row r="54" spans="2:2" x14ac:dyDescent="0.25">
      <c r="B54" s="8" t="s">
        <v>33</v>
      </c>
    </row>
    <row r="55" spans="2:2" x14ac:dyDescent="0.25">
      <c r="B55" s="8" t="s">
        <v>34</v>
      </c>
    </row>
    <row r="56" spans="2:2" x14ac:dyDescent="0.25">
      <c r="B56" s="8" t="s">
        <v>35</v>
      </c>
    </row>
    <row r="57" spans="2:2" x14ac:dyDescent="0.25">
      <c r="B57" s="8" t="s">
        <v>36</v>
      </c>
    </row>
    <row r="58" spans="2:2" x14ac:dyDescent="0.25">
      <c r="B58" s="8" t="s">
        <v>37</v>
      </c>
    </row>
    <row r="59" spans="2:2" x14ac:dyDescent="0.25">
      <c r="B59" s="8" t="s">
        <v>38</v>
      </c>
    </row>
    <row r="60" spans="2:2" x14ac:dyDescent="0.25">
      <c r="B60" s="8" t="s">
        <v>39</v>
      </c>
    </row>
    <row r="61" spans="2:2" x14ac:dyDescent="0.25">
      <c r="B61" s="8" t="s">
        <v>40</v>
      </c>
    </row>
    <row r="62" spans="2:2" x14ac:dyDescent="0.25">
      <c r="B62" s="8" t="s">
        <v>41</v>
      </c>
    </row>
    <row r="63" spans="2:2" x14ac:dyDescent="0.25">
      <c r="B63" s="8" t="s">
        <v>42</v>
      </c>
    </row>
    <row r="64" spans="2:2" x14ac:dyDescent="0.25">
      <c r="B64" s="8" t="s">
        <v>43</v>
      </c>
    </row>
  </sheetData>
  <autoFilter ref="B1:D22"/>
  <sortState ref="G2:M12">
    <sortCondition descending="1" ref="L2:L12"/>
  </sortState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I5" sqref="I5"/>
    </sheetView>
  </sheetViews>
  <sheetFormatPr defaultRowHeight="15" x14ac:dyDescent="0.25"/>
  <cols>
    <col min="1" max="1" width="11.28515625" customWidth="1"/>
    <col min="9" max="9" width="61" customWidth="1"/>
    <col min="10" max="11" width="14.85546875" customWidth="1"/>
    <col min="12" max="12" width="11.85546875" customWidth="1"/>
  </cols>
  <sheetData>
    <row r="1" spans="1:13" x14ac:dyDescent="0.25">
      <c r="A1" t="s">
        <v>10</v>
      </c>
      <c r="B1" s="1" t="s">
        <v>0</v>
      </c>
      <c r="C1" s="1" t="s">
        <v>9</v>
      </c>
      <c r="D1" s="1" t="s">
        <v>1</v>
      </c>
      <c r="G1" t="s">
        <v>10</v>
      </c>
      <c r="H1" t="s">
        <v>11</v>
      </c>
      <c r="I1" t="s">
        <v>12</v>
      </c>
      <c r="J1" t="s">
        <v>13</v>
      </c>
      <c r="K1" t="s">
        <v>18</v>
      </c>
      <c r="L1" t="s">
        <v>14</v>
      </c>
      <c r="M1" t="s">
        <v>15</v>
      </c>
    </row>
    <row r="2" spans="1:13" x14ac:dyDescent="0.25">
      <c r="A2" t="s">
        <v>142</v>
      </c>
      <c r="B2">
        <v>1</v>
      </c>
      <c r="C2">
        <v>1</v>
      </c>
      <c r="D2">
        <v>5</v>
      </c>
      <c r="G2" t="s">
        <v>16</v>
      </c>
      <c r="I2" t="s">
        <v>69</v>
      </c>
      <c r="J2">
        <v>413352</v>
      </c>
      <c r="K2">
        <v>18</v>
      </c>
      <c r="L2" s="4">
        <f t="shared" ref="L2:L26" si="0">+K2/12</f>
        <v>1.5</v>
      </c>
      <c r="M2" t="s">
        <v>19</v>
      </c>
    </row>
    <row r="3" spans="1:13" x14ac:dyDescent="0.25">
      <c r="A3" t="s">
        <v>142</v>
      </c>
      <c r="B3">
        <v>2</v>
      </c>
      <c r="C3">
        <v>1</v>
      </c>
      <c r="D3">
        <v>2</v>
      </c>
      <c r="G3" t="s">
        <v>16</v>
      </c>
      <c r="I3" t="s">
        <v>70</v>
      </c>
      <c r="J3">
        <v>251351</v>
      </c>
      <c r="K3">
        <v>17</v>
      </c>
      <c r="L3" s="4">
        <f t="shared" si="0"/>
        <v>1.4166666666666667</v>
      </c>
      <c r="M3" t="s">
        <v>19</v>
      </c>
    </row>
    <row r="4" spans="1:13" x14ac:dyDescent="0.25">
      <c r="A4" t="s">
        <v>142</v>
      </c>
      <c r="B4">
        <v>3</v>
      </c>
      <c r="C4">
        <v>1</v>
      </c>
      <c r="D4">
        <v>3</v>
      </c>
      <c r="G4" t="s">
        <v>16</v>
      </c>
      <c r="I4" t="s">
        <v>71</v>
      </c>
      <c r="J4">
        <v>52441</v>
      </c>
      <c r="K4">
        <v>16</v>
      </c>
      <c r="L4" s="4">
        <f t="shared" si="0"/>
        <v>1.3333333333333333</v>
      </c>
      <c r="M4" t="s">
        <v>19</v>
      </c>
    </row>
    <row r="5" spans="1:13" x14ac:dyDescent="0.25">
      <c r="A5" t="s">
        <v>142</v>
      </c>
      <c r="B5">
        <v>4</v>
      </c>
      <c r="C5">
        <v>1</v>
      </c>
      <c r="D5">
        <v>2</v>
      </c>
      <c r="G5" t="s">
        <v>16</v>
      </c>
      <c r="I5" t="s">
        <v>72</v>
      </c>
      <c r="J5">
        <v>5232</v>
      </c>
      <c r="K5">
        <v>12</v>
      </c>
      <c r="L5" s="4">
        <f t="shared" si="0"/>
        <v>1</v>
      </c>
      <c r="M5" t="s">
        <v>19</v>
      </c>
    </row>
    <row r="6" spans="1:13" x14ac:dyDescent="0.25">
      <c r="A6" t="s">
        <v>142</v>
      </c>
      <c r="B6">
        <v>5</v>
      </c>
      <c r="C6">
        <v>2</v>
      </c>
      <c r="D6">
        <v>2</v>
      </c>
      <c r="G6" t="s">
        <v>16</v>
      </c>
      <c r="I6" t="s">
        <v>73</v>
      </c>
      <c r="J6">
        <v>354</v>
      </c>
      <c r="K6">
        <v>12</v>
      </c>
      <c r="L6" s="4">
        <f t="shared" si="0"/>
        <v>1</v>
      </c>
      <c r="M6" t="s">
        <v>19</v>
      </c>
    </row>
    <row r="7" spans="1:13" x14ac:dyDescent="0.25">
      <c r="A7" t="s">
        <v>142</v>
      </c>
      <c r="B7">
        <v>6</v>
      </c>
      <c r="C7">
        <v>3</v>
      </c>
      <c r="D7">
        <v>4</v>
      </c>
      <c r="G7" t="s">
        <v>16</v>
      </c>
      <c r="I7" t="s">
        <v>74</v>
      </c>
      <c r="J7">
        <v>2225</v>
      </c>
      <c r="K7">
        <v>11</v>
      </c>
      <c r="L7" s="4">
        <f t="shared" si="0"/>
        <v>0.91666666666666663</v>
      </c>
    </row>
    <row r="8" spans="1:13" x14ac:dyDescent="0.25">
      <c r="A8" t="s">
        <v>142</v>
      </c>
      <c r="B8">
        <v>7</v>
      </c>
      <c r="C8">
        <v>3</v>
      </c>
      <c r="D8">
        <v>3</v>
      </c>
      <c r="G8" t="s">
        <v>16</v>
      </c>
      <c r="I8" t="s">
        <v>75</v>
      </c>
      <c r="J8">
        <v>11251</v>
      </c>
      <c r="K8">
        <v>10</v>
      </c>
      <c r="L8" s="4">
        <f t="shared" si="0"/>
        <v>0.83333333333333337</v>
      </c>
    </row>
    <row r="9" spans="1:13" x14ac:dyDescent="0.25">
      <c r="A9" t="s">
        <v>142</v>
      </c>
      <c r="B9">
        <v>8</v>
      </c>
      <c r="C9">
        <v>4</v>
      </c>
      <c r="D9">
        <v>5</v>
      </c>
      <c r="G9" t="s">
        <v>16</v>
      </c>
      <c r="I9" t="s">
        <v>76</v>
      </c>
      <c r="J9">
        <v>54</v>
      </c>
      <c r="K9">
        <v>9</v>
      </c>
      <c r="L9" s="4">
        <f t="shared" si="0"/>
        <v>0.75</v>
      </c>
    </row>
    <row r="10" spans="1:13" x14ac:dyDescent="0.25">
      <c r="A10" t="s">
        <v>142</v>
      </c>
      <c r="B10">
        <v>9</v>
      </c>
      <c r="C10">
        <v>4</v>
      </c>
      <c r="D10">
        <v>4</v>
      </c>
      <c r="G10" t="s">
        <v>16</v>
      </c>
      <c r="I10" t="s">
        <v>77</v>
      </c>
      <c r="J10">
        <v>441</v>
      </c>
      <c r="K10">
        <v>9</v>
      </c>
      <c r="L10" s="4">
        <f t="shared" si="0"/>
        <v>0.75</v>
      </c>
    </row>
    <row r="11" spans="1:13" x14ac:dyDescent="0.25">
      <c r="A11" t="s">
        <v>142</v>
      </c>
      <c r="B11">
        <v>10</v>
      </c>
      <c r="C11">
        <v>5</v>
      </c>
      <c r="D11">
        <v>5</v>
      </c>
      <c r="G11" t="s">
        <v>16</v>
      </c>
      <c r="I11" t="s">
        <v>78</v>
      </c>
      <c r="J11">
        <v>45</v>
      </c>
      <c r="K11">
        <v>9</v>
      </c>
      <c r="L11" s="4">
        <f t="shared" si="0"/>
        <v>0.75</v>
      </c>
    </row>
    <row r="12" spans="1:13" x14ac:dyDescent="0.25">
      <c r="A12" t="s">
        <v>142</v>
      </c>
      <c r="B12">
        <v>11</v>
      </c>
      <c r="C12">
        <v>5</v>
      </c>
      <c r="D12">
        <v>2</v>
      </c>
      <c r="G12" t="s">
        <v>16</v>
      </c>
      <c r="I12" t="s">
        <v>79</v>
      </c>
      <c r="J12">
        <v>53</v>
      </c>
      <c r="K12">
        <v>8</v>
      </c>
      <c r="L12" s="4">
        <f t="shared" si="0"/>
        <v>0.66666666666666663</v>
      </c>
    </row>
    <row r="13" spans="1:13" x14ac:dyDescent="0.25">
      <c r="A13" t="s">
        <v>142</v>
      </c>
      <c r="B13">
        <v>12</v>
      </c>
      <c r="C13">
        <v>5</v>
      </c>
      <c r="D13">
        <v>4</v>
      </c>
      <c r="G13" t="s">
        <v>16</v>
      </c>
      <c r="I13" t="s">
        <v>80</v>
      </c>
      <c r="J13">
        <v>43</v>
      </c>
      <c r="K13">
        <v>7</v>
      </c>
      <c r="L13" s="4">
        <f t="shared" si="0"/>
        <v>0.58333333333333337</v>
      </c>
    </row>
    <row r="14" spans="1:13" x14ac:dyDescent="0.25">
      <c r="A14" t="s">
        <v>142</v>
      </c>
      <c r="B14">
        <v>13</v>
      </c>
      <c r="C14">
        <v>5</v>
      </c>
      <c r="D14">
        <v>4</v>
      </c>
      <c r="G14" t="s">
        <v>16</v>
      </c>
      <c r="I14" t="s">
        <v>81</v>
      </c>
      <c r="J14">
        <v>24</v>
      </c>
      <c r="K14">
        <v>6</v>
      </c>
      <c r="L14" s="4">
        <f t="shared" si="0"/>
        <v>0.5</v>
      </c>
    </row>
    <row r="15" spans="1:13" x14ac:dyDescent="0.25">
      <c r="A15" t="s">
        <v>142</v>
      </c>
      <c r="B15">
        <v>14</v>
      </c>
      <c r="C15">
        <v>5</v>
      </c>
      <c r="D15">
        <v>1</v>
      </c>
      <c r="G15" t="s">
        <v>16</v>
      </c>
      <c r="I15" t="s">
        <v>82</v>
      </c>
      <c r="J15">
        <v>33</v>
      </c>
      <c r="K15">
        <v>6</v>
      </c>
      <c r="L15" s="4">
        <f t="shared" si="0"/>
        <v>0.5</v>
      </c>
    </row>
    <row r="16" spans="1:13" x14ac:dyDescent="0.25">
      <c r="A16" t="s">
        <v>142</v>
      </c>
      <c r="B16">
        <v>15</v>
      </c>
      <c r="C16">
        <v>6</v>
      </c>
      <c r="D16">
        <v>2</v>
      </c>
      <c r="G16" t="s">
        <v>16</v>
      </c>
      <c r="I16" t="s">
        <v>83</v>
      </c>
      <c r="J16">
        <v>5</v>
      </c>
      <c r="K16">
        <v>5</v>
      </c>
      <c r="L16" s="4">
        <f t="shared" si="0"/>
        <v>0.41666666666666669</v>
      </c>
    </row>
    <row r="17" spans="1:12" x14ac:dyDescent="0.25">
      <c r="A17" t="s">
        <v>142</v>
      </c>
      <c r="B17">
        <v>16</v>
      </c>
      <c r="C17">
        <v>6</v>
      </c>
      <c r="D17">
        <v>5</v>
      </c>
      <c r="G17" t="s">
        <v>16</v>
      </c>
      <c r="I17" t="s">
        <v>84</v>
      </c>
      <c r="J17">
        <v>4</v>
      </c>
      <c r="K17">
        <v>4</v>
      </c>
      <c r="L17" s="4">
        <f t="shared" si="0"/>
        <v>0.33333333333333331</v>
      </c>
    </row>
    <row r="18" spans="1:12" x14ac:dyDescent="0.25">
      <c r="A18" t="s">
        <v>142</v>
      </c>
      <c r="B18">
        <v>17</v>
      </c>
      <c r="C18">
        <v>6</v>
      </c>
      <c r="D18">
        <v>1</v>
      </c>
      <c r="G18" t="s">
        <v>16</v>
      </c>
      <c r="I18" t="s">
        <v>88</v>
      </c>
      <c r="J18">
        <v>31</v>
      </c>
      <c r="K18">
        <v>4</v>
      </c>
      <c r="L18" s="4">
        <f t="shared" si="0"/>
        <v>0.33333333333333331</v>
      </c>
    </row>
    <row r="19" spans="1:12" x14ac:dyDescent="0.25">
      <c r="A19" t="s">
        <v>142</v>
      </c>
      <c r="B19">
        <v>18</v>
      </c>
      <c r="C19">
        <v>6</v>
      </c>
      <c r="D19">
        <v>3</v>
      </c>
      <c r="G19" t="s">
        <v>16</v>
      </c>
      <c r="I19" t="s">
        <v>85</v>
      </c>
      <c r="J19">
        <v>4</v>
      </c>
      <c r="K19">
        <v>4</v>
      </c>
      <c r="L19" s="4">
        <f t="shared" si="0"/>
        <v>0.33333333333333331</v>
      </c>
    </row>
    <row r="20" spans="1:12" x14ac:dyDescent="0.25">
      <c r="A20" t="s">
        <v>142</v>
      </c>
      <c r="B20">
        <v>19</v>
      </c>
      <c r="C20">
        <v>6</v>
      </c>
      <c r="D20">
        <v>5</v>
      </c>
      <c r="G20" t="s">
        <v>16</v>
      </c>
      <c r="I20" t="s">
        <v>86</v>
      </c>
      <c r="J20">
        <v>3</v>
      </c>
      <c r="K20">
        <v>3</v>
      </c>
      <c r="L20" s="4">
        <f t="shared" si="0"/>
        <v>0.25</v>
      </c>
    </row>
    <row r="21" spans="1:12" x14ac:dyDescent="0.25">
      <c r="A21" t="s">
        <v>142</v>
      </c>
      <c r="B21">
        <v>20</v>
      </c>
      <c r="C21">
        <v>6</v>
      </c>
      <c r="D21">
        <v>1</v>
      </c>
      <c r="G21" t="s">
        <v>16</v>
      </c>
      <c r="I21" t="s">
        <v>87</v>
      </c>
      <c r="J21">
        <v>3</v>
      </c>
      <c r="K21">
        <v>3</v>
      </c>
      <c r="L21" s="4">
        <f t="shared" si="0"/>
        <v>0.25</v>
      </c>
    </row>
    <row r="22" spans="1:12" x14ac:dyDescent="0.25">
      <c r="A22" t="s">
        <v>142</v>
      </c>
      <c r="B22">
        <v>21</v>
      </c>
      <c r="C22">
        <v>7</v>
      </c>
      <c r="D22">
        <v>5</v>
      </c>
      <c r="G22" t="s">
        <v>16</v>
      </c>
      <c r="I22" t="s">
        <v>89</v>
      </c>
      <c r="J22">
        <v>2</v>
      </c>
      <c r="K22">
        <v>2</v>
      </c>
      <c r="L22" s="4">
        <f t="shared" si="0"/>
        <v>0.16666666666666666</v>
      </c>
    </row>
    <row r="23" spans="1:12" x14ac:dyDescent="0.25">
      <c r="A23" t="s">
        <v>142</v>
      </c>
      <c r="B23">
        <v>22</v>
      </c>
      <c r="C23">
        <v>8</v>
      </c>
      <c r="D23">
        <v>4</v>
      </c>
      <c r="G23" t="s">
        <v>16</v>
      </c>
      <c r="I23" t="s">
        <v>90</v>
      </c>
      <c r="J23">
        <v>2</v>
      </c>
      <c r="K23">
        <v>2</v>
      </c>
      <c r="L23" s="4">
        <f t="shared" si="0"/>
        <v>0.16666666666666666</v>
      </c>
    </row>
    <row r="24" spans="1:12" x14ac:dyDescent="0.25">
      <c r="A24" t="s">
        <v>142</v>
      </c>
      <c r="B24">
        <v>23</v>
      </c>
      <c r="C24">
        <v>8</v>
      </c>
      <c r="D24">
        <v>1</v>
      </c>
      <c r="G24" t="s">
        <v>16</v>
      </c>
      <c r="I24" t="s">
        <v>91</v>
      </c>
      <c r="J24">
        <v>1</v>
      </c>
      <c r="K24">
        <v>1</v>
      </c>
      <c r="L24" s="4">
        <f t="shared" si="0"/>
        <v>8.3333333333333329E-2</v>
      </c>
    </row>
    <row r="25" spans="1:12" x14ac:dyDescent="0.25">
      <c r="A25" t="s">
        <v>142</v>
      </c>
      <c r="B25">
        <v>24</v>
      </c>
      <c r="C25">
        <v>8</v>
      </c>
      <c r="D25">
        <v>3</v>
      </c>
      <c r="G25" t="s">
        <v>16</v>
      </c>
      <c r="I25" t="s">
        <v>92</v>
      </c>
      <c r="J25">
        <v>1</v>
      </c>
      <c r="K25">
        <v>1</v>
      </c>
      <c r="L25" s="4">
        <f t="shared" si="0"/>
        <v>8.3333333333333329E-2</v>
      </c>
    </row>
    <row r="26" spans="1:12" x14ac:dyDescent="0.25">
      <c r="A26" t="s">
        <v>142</v>
      </c>
      <c r="B26">
        <v>25</v>
      </c>
      <c r="C26">
        <v>8</v>
      </c>
      <c r="D26">
        <v>3</v>
      </c>
      <c r="G26" t="s">
        <v>16</v>
      </c>
      <c r="I26" t="s">
        <v>93</v>
      </c>
      <c r="J26">
        <v>1</v>
      </c>
      <c r="K26">
        <v>1</v>
      </c>
      <c r="L26" s="4">
        <f t="shared" si="0"/>
        <v>8.3333333333333329E-2</v>
      </c>
    </row>
    <row r="27" spans="1:12" x14ac:dyDescent="0.25">
      <c r="A27" t="s">
        <v>142</v>
      </c>
      <c r="B27">
        <v>26</v>
      </c>
      <c r="C27">
        <v>8</v>
      </c>
      <c r="D27">
        <v>5</v>
      </c>
    </row>
    <row r="28" spans="1:12" x14ac:dyDescent="0.25">
      <c r="A28" t="s">
        <v>142</v>
      </c>
      <c r="B28">
        <v>27</v>
      </c>
      <c r="C28">
        <v>8</v>
      </c>
      <c r="D28">
        <v>2</v>
      </c>
    </row>
    <row r="29" spans="1:12" x14ac:dyDescent="0.25">
      <c r="A29" t="s">
        <v>142</v>
      </c>
      <c r="B29">
        <v>28</v>
      </c>
      <c r="C29">
        <v>9</v>
      </c>
      <c r="D29">
        <v>2</v>
      </c>
    </row>
    <row r="30" spans="1:12" x14ac:dyDescent="0.25">
      <c r="A30" t="s">
        <v>142</v>
      </c>
      <c r="B30">
        <v>29</v>
      </c>
      <c r="C30">
        <v>9</v>
      </c>
      <c r="D30">
        <v>2</v>
      </c>
    </row>
    <row r="31" spans="1:12" x14ac:dyDescent="0.25">
      <c r="A31" t="s">
        <v>142</v>
      </c>
      <c r="B31">
        <v>30</v>
      </c>
      <c r="C31">
        <v>9</v>
      </c>
      <c r="D31">
        <v>2</v>
      </c>
    </row>
    <row r="32" spans="1:12" x14ac:dyDescent="0.25">
      <c r="A32" t="s">
        <v>142</v>
      </c>
      <c r="B32">
        <v>31</v>
      </c>
      <c r="C32">
        <v>9</v>
      </c>
      <c r="D32">
        <v>5</v>
      </c>
    </row>
    <row r="33" spans="1:4" x14ac:dyDescent="0.25">
      <c r="A33" t="s">
        <v>142</v>
      </c>
      <c r="B33">
        <v>32</v>
      </c>
      <c r="C33">
        <v>11</v>
      </c>
      <c r="D33">
        <v>5</v>
      </c>
    </row>
    <row r="34" spans="1:4" x14ac:dyDescent="0.25">
      <c r="A34" t="s">
        <v>142</v>
      </c>
      <c r="B34">
        <v>33</v>
      </c>
      <c r="C34">
        <v>11</v>
      </c>
      <c r="D34">
        <v>3</v>
      </c>
    </row>
    <row r="35" spans="1:4" x14ac:dyDescent="0.25">
      <c r="A35" t="s">
        <v>142</v>
      </c>
      <c r="B35">
        <v>34</v>
      </c>
      <c r="C35">
        <v>12</v>
      </c>
      <c r="D35">
        <v>3</v>
      </c>
    </row>
    <row r="36" spans="1:4" x14ac:dyDescent="0.25">
      <c r="A36" t="s">
        <v>142</v>
      </c>
      <c r="B36">
        <v>35</v>
      </c>
      <c r="C36">
        <v>12</v>
      </c>
      <c r="D36">
        <v>5</v>
      </c>
    </row>
    <row r="37" spans="1:4" x14ac:dyDescent="0.25">
      <c r="A37" t="s">
        <v>142</v>
      </c>
      <c r="B37">
        <v>36</v>
      </c>
      <c r="C37">
        <v>12</v>
      </c>
      <c r="D37">
        <v>4</v>
      </c>
    </row>
    <row r="38" spans="1:4" x14ac:dyDescent="0.25">
      <c r="A38" t="s">
        <v>142</v>
      </c>
      <c r="B38">
        <v>37</v>
      </c>
      <c r="C38">
        <v>13</v>
      </c>
      <c r="D38">
        <v>2</v>
      </c>
    </row>
    <row r="39" spans="1:4" x14ac:dyDescent="0.25">
      <c r="A39" t="s">
        <v>142</v>
      </c>
      <c r="B39">
        <v>38</v>
      </c>
      <c r="C39">
        <v>13</v>
      </c>
      <c r="D39">
        <v>4</v>
      </c>
    </row>
    <row r="40" spans="1:4" x14ac:dyDescent="0.25">
      <c r="A40" t="s">
        <v>142</v>
      </c>
      <c r="B40">
        <v>39</v>
      </c>
      <c r="C40">
        <v>14</v>
      </c>
      <c r="D40">
        <v>4</v>
      </c>
    </row>
    <row r="41" spans="1:4" x14ac:dyDescent="0.25">
      <c r="A41" t="s">
        <v>142</v>
      </c>
      <c r="B41">
        <v>40</v>
      </c>
      <c r="C41">
        <v>15</v>
      </c>
      <c r="D41">
        <v>3</v>
      </c>
    </row>
    <row r="42" spans="1:4" x14ac:dyDescent="0.25">
      <c r="A42" t="s">
        <v>142</v>
      </c>
      <c r="B42">
        <v>41</v>
      </c>
      <c r="C42">
        <v>18</v>
      </c>
      <c r="D42">
        <v>2</v>
      </c>
    </row>
    <row r="43" spans="1:4" x14ac:dyDescent="0.25">
      <c r="A43" t="s">
        <v>142</v>
      </c>
      <c r="B43">
        <v>42</v>
      </c>
      <c r="C43">
        <v>19</v>
      </c>
      <c r="D43">
        <v>4</v>
      </c>
    </row>
    <row r="44" spans="1:4" x14ac:dyDescent="0.25">
      <c r="A44" t="s">
        <v>142</v>
      </c>
      <c r="B44">
        <v>43</v>
      </c>
      <c r="C44">
        <v>19</v>
      </c>
      <c r="D44">
        <v>4</v>
      </c>
    </row>
    <row r="45" spans="1:4" x14ac:dyDescent="0.25">
      <c r="A45" t="s">
        <v>142</v>
      </c>
      <c r="B45">
        <v>44</v>
      </c>
      <c r="C45">
        <v>19</v>
      </c>
      <c r="D45">
        <v>1</v>
      </c>
    </row>
    <row r="46" spans="1:4" x14ac:dyDescent="0.25">
      <c r="A46" t="s">
        <v>142</v>
      </c>
      <c r="B46">
        <v>45</v>
      </c>
      <c r="C46">
        <v>20</v>
      </c>
      <c r="D46">
        <v>1</v>
      </c>
    </row>
    <row r="47" spans="1:4" x14ac:dyDescent="0.25">
      <c r="A47" t="s">
        <v>142</v>
      </c>
      <c r="B47">
        <v>46</v>
      </c>
      <c r="C47">
        <v>22</v>
      </c>
      <c r="D47">
        <v>4</v>
      </c>
    </row>
    <row r="48" spans="1:4" x14ac:dyDescent="0.25">
      <c r="A48" t="s">
        <v>142</v>
      </c>
      <c r="B48">
        <v>47</v>
      </c>
      <c r="C48">
        <v>22</v>
      </c>
      <c r="D48">
        <v>5</v>
      </c>
    </row>
    <row r="49" spans="1:4" x14ac:dyDescent="0.25">
      <c r="A49" t="s">
        <v>142</v>
      </c>
      <c r="B49">
        <v>48</v>
      </c>
      <c r="C49">
        <v>23</v>
      </c>
      <c r="D49">
        <v>3</v>
      </c>
    </row>
    <row r="50" spans="1:4" x14ac:dyDescent="0.25">
      <c r="A50" t="s">
        <v>142</v>
      </c>
      <c r="B50">
        <v>49</v>
      </c>
      <c r="C50">
        <v>23</v>
      </c>
      <c r="D50">
        <v>3</v>
      </c>
    </row>
    <row r="51" spans="1:4" x14ac:dyDescent="0.25">
      <c r="A51" t="s">
        <v>142</v>
      </c>
      <c r="B51">
        <v>50</v>
      </c>
      <c r="C51">
        <v>25</v>
      </c>
      <c r="D51">
        <v>3</v>
      </c>
    </row>
    <row r="52" spans="1:4" x14ac:dyDescent="0.25">
      <c r="A52" t="s">
        <v>142</v>
      </c>
      <c r="B52">
        <v>51</v>
      </c>
      <c r="C52">
        <v>25</v>
      </c>
      <c r="D52">
        <v>1</v>
      </c>
    </row>
    <row r="53" spans="1:4" x14ac:dyDescent="0.25">
      <c r="A53" t="s">
        <v>142</v>
      </c>
      <c r="B53">
        <v>52</v>
      </c>
      <c r="C53">
        <v>29</v>
      </c>
      <c r="D53">
        <v>1</v>
      </c>
    </row>
    <row r="54" spans="1:4" x14ac:dyDescent="0.25">
      <c r="A54" t="s">
        <v>142</v>
      </c>
      <c r="B54">
        <v>53</v>
      </c>
      <c r="C54">
        <v>28</v>
      </c>
      <c r="D54">
        <v>3</v>
      </c>
    </row>
    <row r="55" spans="1:4" x14ac:dyDescent="0.25">
      <c r="A55" t="s">
        <v>142</v>
      </c>
      <c r="B55">
        <v>54</v>
      </c>
      <c r="C55">
        <v>30</v>
      </c>
      <c r="D55">
        <v>1</v>
      </c>
    </row>
    <row r="56" spans="1:4" x14ac:dyDescent="0.25">
      <c r="A56" t="s">
        <v>142</v>
      </c>
      <c r="B56">
        <v>55</v>
      </c>
      <c r="C56">
        <v>31</v>
      </c>
      <c r="D56">
        <v>1</v>
      </c>
    </row>
    <row r="57" spans="1:4" x14ac:dyDescent="0.25">
      <c r="A57" t="s">
        <v>142</v>
      </c>
      <c r="B57">
        <v>56</v>
      </c>
      <c r="C57">
        <v>31</v>
      </c>
      <c r="D57">
        <v>1</v>
      </c>
    </row>
    <row r="58" spans="1:4" x14ac:dyDescent="0.25">
      <c r="A58" t="s">
        <v>142</v>
      </c>
      <c r="B58">
        <v>57</v>
      </c>
      <c r="C58">
        <v>31</v>
      </c>
      <c r="D58">
        <v>2</v>
      </c>
    </row>
    <row r="59" spans="1:4" x14ac:dyDescent="0.25">
      <c r="A59" t="s">
        <v>142</v>
      </c>
      <c r="B59">
        <v>58</v>
      </c>
      <c r="C59">
        <v>31</v>
      </c>
      <c r="D59">
        <v>5</v>
      </c>
    </row>
    <row r="60" spans="1:4" x14ac:dyDescent="0.25">
      <c r="A60" t="s">
        <v>142</v>
      </c>
      <c r="B60">
        <v>59</v>
      </c>
      <c r="C60">
        <v>31</v>
      </c>
      <c r="D60">
        <v>1</v>
      </c>
    </row>
    <row r="61" spans="1:4" x14ac:dyDescent="0.25">
      <c r="A61" t="s">
        <v>142</v>
      </c>
      <c r="B61">
        <v>60</v>
      </c>
      <c r="C61">
        <v>32</v>
      </c>
      <c r="D61">
        <v>4</v>
      </c>
    </row>
    <row r="64" spans="1:4" x14ac:dyDescent="0.25">
      <c r="A64" s="3" t="s">
        <v>8</v>
      </c>
      <c r="B64" t="s">
        <v>2</v>
      </c>
    </row>
    <row r="65" spans="1:2" x14ac:dyDescent="0.25">
      <c r="A65" s="2">
        <v>1</v>
      </c>
      <c r="B65">
        <v>12</v>
      </c>
    </row>
    <row r="66" spans="1:2" x14ac:dyDescent="0.25">
      <c r="A66" s="2">
        <v>2</v>
      </c>
      <c r="B66">
        <v>2</v>
      </c>
    </row>
    <row r="67" spans="1:2" x14ac:dyDescent="0.25">
      <c r="A67" s="2">
        <v>3</v>
      </c>
      <c r="B67">
        <v>7</v>
      </c>
    </row>
    <row r="68" spans="1:2" x14ac:dyDescent="0.25">
      <c r="A68" s="2">
        <v>4</v>
      </c>
      <c r="B68">
        <v>9</v>
      </c>
    </row>
    <row r="69" spans="1:2" x14ac:dyDescent="0.25">
      <c r="A69" s="2">
        <v>5</v>
      </c>
      <c r="B69">
        <v>16</v>
      </c>
    </row>
    <row r="70" spans="1:2" x14ac:dyDescent="0.25">
      <c r="A70" s="2">
        <v>6</v>
      </c>
      <c r="B70">
        <v>17</v>
      </c>
    </row>
    <row r="71" spans="1:2" x14ac:dyDescent="0.25">
      <c r="A71" s="2">
        <v>7</v>
      </c>
      <c r="B71">
        <v>5</v>
      </c>
    </row>
    <row r="72" spans="1:2" x14ac:dyDescent="0.25">
      <c r="A72" s="2">
        <v>8</v>
      </c>
      <c r="B72">
        <v>18</v>
      </c>
    </row>
    <row r="73" spans="1:2" x14ac:dyDescent="0.25">
      <c r="A73" s="2">
        <v>9</v>
      </c>
      <c r="B73">
        <v>11</v>
      </c>
    </row>
    <row r="74" spans="1:2" x14ac:dyDescent="0.25">
      <c r="A74" s="2">
        <v>11</v>
      </c>
      <c r="B74">
        <v>8</v>
      </c>
    </row>
    <row r="75" spans="1:2" x14ac:dyDescent="0.25">
      <c r="A75" s="2">
        <v>12</v>
      </c>
      <c r="B75">
        <v>12</v>
      </c>
    </row>
    <row r="76" spans="1:2" x14ac:dyDescent="0.25">
      <c r="A76" s="2">
        <v>13</v>
      </c>
      <c r="B76">
        <v>6</v>
      </c>
    </row>
    <row r="77" spans="1:2" x14ac:dyDescent="0.25">
      <c r="A77" s="2">
        <v>14</v>
      </c>
      <c r="B77">
        <v>4</v>
      </c>
    </row>
    <row r="78" spans="1:2" x14ac:dyDescent="0.25">
      <c r="A78" s="2">
        <v>15</v>
      </c>
      <c r="B78">
        <v>3</v>
      </c>
    </row>
    <row r="79" spans="1:2" x14ac:dyDescent="0.25">
      <c r="A79" s="2">
        <v>18</v>
      </c>
      <c r="B79">
        <v>2</v>
      </c>
    </row>
    <row r="80" spans="1:2" x14ac:dyDescent="0.25">
      <c r="A80" s="2">
        <v>19</v>
      </c>
      <c r="B80">
        <v>9</v>
      </c>
    </row>
    <row r="81" spans="1:3" x14ac:dyDescent="0.25">
      <c r="A81" s="2">
        <v>20</v>
      </c>
      <c r="B81">
        <v>1</v>
      </c>
    </row>
    <row r="82" spans="1:3" x14ac:dyDescent="0.25">
      <c r="A82" s="2">
        <v>22</v>
      </c>
      <c r="B82">
        <v>9</v>
      </c>
    </row>
    <row r="83" spans="1:3" x14ac:dyDescent="0.25">
      <c r="A83" s="2">
        <v>23</v>
      </c>
      <c r="B83">
        <v>6</v>
      </c>
    </row>
    <row r="84" spans="1:3" x14ac:dyDescent="0.25">
      <c r="A84" s="2">
        <v>25</v>
      </c>
      <c r="B84">
        <v>4</v>
      </c>
    </row>
    <row r="85" spans="1:3" x14ac:dyDescent="0.25">
      <c r="A85" s="2">
        <v>28</v>
      </c>
      <c r="B85">
        <v>3</v>
      </c>
    </row>
    <row r="86" spans="1:3" x14ac:dyDescent="0.25">
      <c r="A86" s="2">
        <v>29</v>
      </c>
      <c r="B86">
        <v>1</v>
      </c>
    </row>
    <row r="87" spans="1:3" x14ac:dyDescent="0.25">
      <c r="A87" s="2">
        <v>30</v>
      </c>
      <c r="B87">
        <v>1</v>
      </c>
    </row>
    <row r="88" spans="1:3" x14ac:dyDescent="0.25">
      <c r="A88" s="2">
        <v>31</v>
      </c>
      <c r="B88">
        <v>10</v>
      </c>
    </row>
    <row r="89" spans="1:3" x14ac:dyDescent="0.25">
      <c r="A89" s="2">
        <v>32</v>
      </c>
      <c r="B89">
        <v>4</v>
      </c>
    </row>
    <row r="90" spans="1:3" x14ac:dyDescent="0.25">
      <c r="A90" s="2" t="s">
        <v>3</v>
      </c>
      <c r="B90">
        <v>180</v>
      </c>
    </row>
    <row r="91" spans="1:3" x14ac:dyDescent="0.25">
      <c r="A91" t="s">
        <v>17</v>
      </c>
      <c r="B91">
        <f>+GETPIVOTDATA("Score",$A$64)/15</f>
        <v>12</v>
      </c>
    </row>
    <row r="93" spans="1:3" x14ac:dyDescent="0.25">
      <c r="A93" t="s">
        <v>5</v>
      </c>
    </row>
    <row r="94" spans="1:3" x14ac:dyDescent="0.25">
      <c r="A94" s="1">
        <v>1</v>
      </c>
      <c r="B94" s="1">
        <v>8</v>
      </c>
      <c r="C94">
        <f>+GETPIVOTDATA("Score",$A$64,"Proposal",8)</f>
        <v>18</v>
      </c>
    </row>
    <row r="95" spans="1:3" x14ac:dyDescent="0.25">
      <c r="A95" s="1">
        <v>2</v>
      </c>
      <c r="B95" s="1">
        <v>6</v>
      </c>
      <c r="C95">
        <f>+GETPIVOTDATA("Score",$A$64,"Proposal",6)</f>
        <v>17</v>
      </c>
    </row>
    <row r="96" spans="1:3" x14ac:dyDescent="0.25">
      <c r="A96" s="1">
        <v>3</v>
      </c>
      <c r="B96" s="1">
        <v>5</v>
      </c>
      <c r="C96">
        <f>+GETPIVOTDATA("Score",$A$64,"Proposal",5)</f>
        <v>16</v>
      </c>
    </row>
    <row r="97" spans="1:3" x14ac:dyDescent="0.25">
      <c r="A97" s="1" t="s">
        <v>7</v>
      </c>
      <c r="B97" s="1">
        <v>1</v>
      </c>
      <c r="C97">
        <f>+GETPIVOTDATA("Score",$A$64,"Proposal",1)</f>
        <v>12</v>
      </c>
    </row>
    <row r="98" spans="1:3" x14ac:dyDescent="0.25">
      <c r="A98" s="1" t="s">
        <v>7</v>
      </c>
      <c r="B98" s="1">
        <v>12</v>
      </c>
      <c r="C98">
        <f>+GETPIVOTDATA("Score",$A$64,"Proposal",12)</f>
        <v>12</v>
      </c>
    </row>
  </sheetData>
  <autoFilter ref="A1:D61"/>
  <sortState ref="G2:M26">
    <sortCondition descending="1" ref="L2:L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workbookViewId="0">
      <selection activeCell="A2" sqref="A2:A71"/>
    </sheetView>
  </sheetViews>
  <sheetFormatPr defaultRowHeight="15" x14ac:dyDescent="0.25"/>
  <cols>
    <col min="1" max="1" width="11" customWidth="1"/>
    <col min="9" max="9" width="59.42578125" customWidth="1"/>
    <col min="10" max="10" width="22.42578125" style="6" customWidth="1"/>
    <col min="12" max="12" width="9.5703125" bestFit="1" customWidth="1"/>
  </cols>
  <sheetData>
    <row r="1" spans="1:13" x14ac:dyDescent="0.25">
      <c r="B1" s="1" t="s">
        <v>0</v>
      </c>
      <c r="C1" s="1" t="s">
        <v>9</v>
      </c>
      <c r="D1" s="1" t="s">
        <v>1</v>
      </c>
      <c r="G1" t="s">
        <v>140</v>
      </c>
      <c r="H1" t="s">
        <v>11</v>
      </c>
      <c r="I1" t="s">
        <v>12</v>
      </c>
      <c r="J1" s="6" t="s">
        <v>13</v>
      </c>
      <c r="K1" t="s">
        <v>18</v>
      </c>
      <c r="L1" t="s">
        <v>14</v>
      </c>
      <c r="M1" t="s">
        <v>15</v>
      </c>
    </row>
    <row r="2" spans="1:13" x14ac:dyDescent="0.25">
      <c r="A2" t="s">
        <v>143</v>
      </c>
      <c r="B2">
        <v>1</v>
      </c>
      <c r="C2">
        <v>20</v>
      </c>
      <c r="D2">
        <v>1</v>
      </c>
      <c r="G2" t="s">
        <v>21</v>
      </c>
      <c r="I2" t="s">
        <v>94</v>
      </c>
      <c r="J2" s="6">
        <v>415551555151</v>
      </c>
      <c r="K2">
        <v>43</v>
      </c>
      <c r="L2" s="4">
        <f t="shared" ref="L2:L29" si="0">+K2/14.53</f>
        <v>2.9593943565037852</v>
      </c>
      <c r="M2" t="s">
        <v>19</v>
      </c>
    </row>
    <row r="3" spans="1:13" x14ac:dyDescent="0.25">
      <c r="A3" t="s">
        <v>143</v>
      </c>
      <c r="B3">
        <v>2</v>
      </c>
      <c r="C3">
        <v>19</v>
      </c>
      <c r="D3">
        <v>2</v>
      </c>
      <c r="G3" t="s">
        <v>21</v>
      </c>
      <c r="I3" t="s">
        <v>95</v>
      </c>
      <c r="J3" s="6">
        <v>132334432</v>
      </c>
      <c r="K3">
        <v>25</v>
      </c>
      <c r="L3" s="4">
        <f t="shared" si="0"/>
        <v>1.720578114246387</v>
      </c>
      <c r="M3" t="s">
        <v>19</v>
      </c>
    </row>
    <row r="4" spans="1:13" x14ac:dyDescent="0.25">
      <c r="A4" t="s">
        <v>143</v>
      </c>
      <c r="B4">
        <v>3</v>
      </c>
      <c r="C4">
        <v>3</v>
      </c>
      <c r="D4">
        <v>4</v>
      </c>
      <c r="G4" t="s">
        <v>21</v>
      </c>
      <c r="I4" t="s">
        <v>96</v>
      </c>
      <c r="J4" s="6">
        <v>5535</v>
      </c>
      <c r="K4">
        <v>18</v>
      </c>
      <c r="L4" s="4">
        <f t="shared" si="0"/>
        <v>1.2388162422573985</v>
      </c>
      <c r="M4" t="s">
        <v>19</v>
      </c>
    </row>
    <row r="5" spans="1:13" x14ac:dyDescent="0.25">
      <c r="A5" t="s">
        <v>143</v>
      </c>
      <c r="B5">
        <v>4</v>
      </c>
      <c r="C5">
        <v>30</v>
      </c>
      <c r="D5">
        <v>3</v>
      </c>
      <c r="G5" t="s">
        <v>21</v>
      </c>
      <c r="I5" t="s">
        <v>97</v>
      </c>
      <c r="J5" s="6">
        <v>5355</v>
      </c>
      <c r="K5">
        <v>18</v>
      </c>
      <c r="L5" s="4">
        <f t="shared" si="0"/>
        <v>1.2388162422573985</v>
      </c>
      <c r="M5" t="s">
        <v>19</v>
      </c>
    </row>
    <row r="6" spans="1:13" x14ac:dyDescent="0.25">
      <c r="A6" t="s">
        <v>143</v>
      </c>
      <c r="B6">
        <v>5</v>
      </c>
      <c r="C6">
        <v>1</v>
      </c>
      <c r="D6">
        <v>4</v>
      </c>
      <c r="G6" t="s">
        <v>21</v>
      </c>
      <c r="I6" t="s">
        <v>98</v>
      </c>
      <c r="J6" s="6">
        <v>541</v>
      </c>
      <c r="K6">
        <v>10</v>
      </c>
      <c r="L6" s="4">
        <f t="shared" si="0"/>
        <v>0.68823124569855476</v>
      </c>
      <c r="M6" t="s">
        <v>19</v>
      </c>
    </row>
    <row r="7" spans="1:13" x14ac:dyDescent="0.25">
      <c r="A7" t="s">
        <v>143</v>
      </c>
      <c r="B7">
        <v>6</v>
      </c>
      <c r="C7">
        <v>16</v>
      </c>
      <c r="D7">
        <v>5</v>
      </c>
      <c r="G7" t="s">
        <v>21</v>
      </c>
      <c r="I7" t="s">
        <v>101</v>
      </c>
      <c r="J7" s="6">
        <v>144</v>
      </c>
      <c r="K7">
        <v>9</v>
      </c>
      <c r="L7" s="4">
        <f t="shared" si="0"/>
        <v>0.61940812112869925</v>
      </c>
    </row>
    <row r="8" spans="1:13" x14ac:dyDescent="0.25">
      <c r="A8" t="s">
        <v>143</v>
      </c>
      <c r="B8">
        <v>7</v>
      </c>
      <c r="C8">
        <v>13</v>
      </c>
      <c r="D8">
        <v>1</v>
      </c>
      <c r="G8" t="s">
        <v>21</v>
      </c>
      <c r="I8" t="s">
        <v>99</v>
      </c>
      <c r="J8" s="6">
        <v>5211</v>
      </c>
      <c r="K8">
        <v>9</v>
      </c>
      <c r="L8" s="4">
        <f t="shared" si="0"/>
        <v>0.61940812112869925</v>
      </c>
    </row>
    <row r="9" spans="1:13" x14ac:dyDescent="0.25">
      <c r="A9" t="s">
        <v>143</v>
      </c>
      <c r="B9">
        <v>8</v>
      </c>
      <c r="C9">
        <v>13</v>
      </c>
      <c r="D9">
        <v>3</v>
      </c>
      <c r="G9" t="s">
        <v>21</v>
      </c>
      <c r="I9" t="s">
        <v>100</v>
      </c>
      <c r="J9" s="6">
        <v>44</v>
      </c>
      <c r="K9">
        <v>8</v>
      </c>
      <c r="L9" s="4">
        <f t="shared" si="0"/>
        <v>0.55058499655884374</v>
      </c>
    </row>
    <row r="10" spans="1:13" x14ac:dyDescent="0.25">
      <c r="A10" t="s">
        <v>143</v>
      </c>
      <c r="B10">
        <v>9</v>
      </c>
      <c r="C10">
        <v>17</v>
      </c>
      <c r="D10">
        <v>5</v>
      </c>
      <c r="G10" t="s">
        <v>21</v>
      </c>
      <c r="I10" t="s">
        <v>102</v>
      </c>
      <c r="J10" s="6">
        <v>332</v>
      </c>
      <c r="K10">
        <v>8</v>
      </c>
      <c r="L10" s="4">
        <f t="shared" si="0"/>
        <v>0.55058499655884374</v>
      </c>
    </row>
    <row r="11" spans="1:13" x14ac:dyDescent="0.25">
      <c r="A11" t="s">
        <v>143</v>
      </c>
      <c r="B11">
        <v>10</v>
      </c>
      <c r="C11">
        <v>12</v>
      </c>
      <c r="D11">
        <v>1</v>
      </c>
      <c r="G11" t="s">
        <v>21</v>
      </c>
      <c r="I11" t="s">
        <v>103</v>
      </c>
      <c r="J11" s="6">
        <v>43</v>
      </c>
      <c r="K11">
        <v>7</v>
      </c>
      <c r="L11" s="4">
        <f t="shared" si="0"/>
        <v>0.48176187198898834</v>
      </c>
    </row>
    <row r="12" spans="1:13" x14ac:dyDescent="0.25">
      <c r="A12" t="s">
        <v>143</v>
      </c>
      <c r="B12">
        <v>11</v>
      </c>
      <c r="C12">
        <v>13</v>
      </c>
      <c r="D12">
        <v>2</v>
      </c>
      <c r="G12" t="s">
        <v>21</v>
      </c>
      <c r="I12" t="s">
        <v>104</v>
      </c>
      <c r="J12" s="6">
        <v>34</v>
      </c>
      <c r="K12">
        <v>7</v>
      </c>
      <c r="L12" s="4">
        <f t="shared" si="0"/>
        <v>0.48176187198898834</v>
      </c>
    </row>
    <row r="13" spans="1:13" x14ac:dyDescent="0.25">
      <c r="A13" t="s">
        <v>143</v>
      </c>
      <c r="B13">
        <v>12</v>
      </c>
      <c r="C13">
        <v>25</v>
      </c>
      <c r="D13">
        <v>3</v>
      </c>
      <c r="G13" t="s">
        <v>21</v>
      </c>
      <c r="I13" t="s">
        <v>105</v>
      </c>
      <c r="J13" s="6">
        <v>42</v>
      </c>
      <c r="K13">
        <v>6</v>
      </c>
      <c r="L13" s="4">
        <f t="shared" si="0"/>
        <v>0.41293874741913283</v>
      </c>
    </row>
    <row r="14" spans="1:13" x14ac:dyDescent="0.25">
      <c r="A14" t="s">
        <v>143</v>
      </c>
      <c r="B14">
        <v>13</v>
      </c>
      <c r="C14">
        <v>4</v>
      </c>
      <c r="D14">
        <v>2</v>
      </c>
      <c r="G14" t="s">
        <v>21</v>
      </c>
      <c r="I14" t="s">
        <v>106</v>
      </c>
      <c r="J14" s="6">
        <v>42</v>
      </c>
      <c r="K14">
        <v>6</v>
      </c>
      <c r="L14" s="4">
        <f t="shared" si="0"/>
        <v>0.41293874741913283</v>
      </c>
    </row>
    <row r="15" spans="1:13" x14ac:dyDescent="0.25">
      <c r="A15" t="s">
        <v>143</v>
      </c>
      <c r="B15">
        <v>14</v>
      </c>
      <c r="C15">
        <v>14</v>
      </c>
      <c r="D15">
        <v>3</v>
      </c>
      <c r="G15" t="s">
        <v>21</v>
      </c>
      <c r="I15" t="s">
        <v>107</v>
      </c>
      <c r="J15" s="6">
        <v>42</v>
      </c>
      <c r="K15">
        <v>6</v>
      </c>
      <c r="L15" s="4">
        <f t="shared" si="0"/>
        <v>0.41293874741913283</v>
      </c>
    </row>
    <row r="16" spans="1:13" x14ac:dyDescent="0.25">
      <c r="A16" t="s">
        <v>143</v>
      </c>
      <c r="B16">
        <v>15</v>
      </c>
      <c r="C16">
        <v>15</v>
      </c>
      <c r="D16">
        <v>4</v>
      </c>
      <c r="G16" t="s">
        <v>21</v>
      </c>
      <c r="I16" t="s">
        <v>108</v>
      </c>
      <c r="J16" s="6">
        <v>5</v>
      </c>
      <c r="K16">
        <v>5</v>
      </c>
      <c r="L16" s="4">
        <f t="shared" si="0"/>
        <v>0.34411562284927738</v>
      </c>
    </row>
    <row r="17" spans="1:12" x14ac:dyDescent="0.25">
      <c r="A17" t="s">
        <v>143</v>
      </c>
      <c r="B17">
        <v>16</v>
      </c>
      <c r="C17">
        <v>17</v>
      </c>
      <c r="D17">
        <v>2</v>
      </c>
      <c r="G17" t="s">
        <v>21</v>
      </c>
      <c r="I17" t="s">
        <v>109</v>
      </c>
      <c r="J17" s="6">
        <v>31</v>
      </c>
      <c r="K17">
        <v>4</v>
      </c>
      <c r="L17" s="4">
        <f t="shared" si="0"/>
        <v>0.27529249827942187</v>
      </c>
    </row>
    <row r="18" spans="1:12" x14ac:dyDescent="0.25">
      <c r="A18" t="s">
        <v>143</v>
      </c>
      <c r="B18">
        <v>17</v>
      </c>
      <c r="C18">
        <v>3</v>
      </c>
      <c r="D18">
        <v>1</v>
      </c>
      <c r="G18" t="s">
        <v>21</v>
      </c>
      <c r="I18" t="s">
        <v>110</v>
      </c>
      <c r="J18" s="6">
        <v>4</v>
      </c>
      <c r="K18">
        <v>4</v>
      </c>
      <c r="L18" s="4">
        <f t="shared" si="0"/>
        <v>0.27529249827942187</v>
      </c>
    </row>
    <row r="19" spans="1:12" x14ac:dyDescent="0.25">
      <c r="A19" t="s">
        <v>143</v>
      </c>
      <c r="B19">
        <v>18</v>
      </c>
      <c r="C19">
        <v>9</v>
      </c>
      <c r="D19">
        <v>5</v>
      </c>
      <c r="G19" t="s">
        <v>21</v>
      </c>
      <c r="I19" t="s">
        <v>111</v>
      </c>
      <c r="J19" s="6">
        <v>4</v>
      </c>
      <c r="K19">
        <v>4</v>
      </c>
      <c r="L19" s="4">
        <f t="shared" si="0"/>
        <v>0.27529249827942187</v>
      </c>
    </row>
    <row r="20" spans="1:12" x14ac:dyDescent="0.25">
      <c r="A20" t="s">
        <v>143</v>
      </c>
      <c r="B20">
        <v>19</v>
      </c>
      <c r="C20">
        <v>18</v>
      </c>
      <c r="D20">
        <v>3</v>
      </c>
      <c r="G20" t="s">
        <v>21</v>
      </c>
      <c r="I20" t="s">
        <v>112</v>
      </c>
      <c r="J20" s="6">
        <v>3</v>
      </c>
      <c r="K20">
        <v>3</v>
      </c>
      <c r="L20" s="4">
        <f t="shared" si="0"/>
        <v>0.20646937370956642</v>
      </c>
    </row>
    <row r="21" spans="1:12" x14ac:dyDescent="0.25">
      <c r="A21" t="s">
        <v>143</v>
      </c>
      <c r="B21">
        <v>20</v>
      </c>
      <c r="C21">
        <v>3</v>
      </c>
      <c r="D21">
        <v>5</v>
      </c>
      <c r="G21" t="s">
        <v>21</v>
      </c>
      <c r="I21" t="s">
        <v>113</v>
      </c>
      <c r="J21" s="6">
        <v>21</v>
      </c>
      <c r="K21">
        <v>3</v>
      </c>
      <c r="L21" s="4">
        <f t="shared" si="0"/>
        <v>0.20646937370956642</v>
      </c>
    </row>
    <row r="22" spans="1:12" x14ac:dyDescent="0.25">
      <c r="A22" t="s">
        <v>143</v>
      </c>
      <c r="B22">
        <v>21</v>
      </c>
      <c r="C22">
        <v>17</v>
      </c>
      <c r="D22">
        <v>1</v>
      </c>
      <c r="G22" t="s">
        <v>21</v>
      </c>
      <c r="I22" t="s">
        <v>114</v>
      </c>
      <c r="J22" s="6">
        <v>3</v>
      </c>
      <c r="K22">
        <v>3</v>
      </c>
      <c r="L22" s="4">
        <f t="shared" si="0"/>
        <v>0.20646937370956642</v>
      </c>
    </row>
    <row r="23" spans="1:12" x14ac:dyDescent="0.25">
      <c r="A23" t="s">
        <v>143</v>
      </c>
      <c r="B23">
        <v>22</v>
      </c>
      <c r="C23">
        <v>13</v>
      </c>
      <c r="D23">
        <v>3</v>
      </c>
      <c r="G23" t="s">
        <v>21</v>
      </c>
      <c r="I23" t="s">
        <v>115</v>
      </c>
      <c r="J23" s="6">
        <v>2</v>
      </c>
      <c r="K23">
        <v>2</v>
      </c>
      <c r="L23" s="4">
        <f t="shared" si="0"/>
        <v>0.13764624913971094</v>
      </c>
    </row>
    <row r="24" spans="1:12" x14ac:dyDescent="0.25">
      <c r="A24" t="s">
        <v>143</v>
      </c>
      <c r="B24">
        <v>23</v>
      </c>
      <c r="C24">
        <v>9</v>
      </c>
      <c r="D24">
        <v>4</v>
      </c>
      <c r="G24" t="s">
        <v>21</v>
      </c>
      <c r="I24" t="s">
        <v>116</v>
      </c>
      <c r="J24" s="6">
        <v>2</v>
      </c>
      <c r="K24">
        <v>2</v>
      </c>
      <c r="L24" s="4">
        <f t="shared" si="0"/>
        <v>0.13764624913971094</v>
      </c>
    </row>
    <row r="25" spans="1:12" x14ac:dyDescent="0.25">
      <c r="A25" t="s">
        <v>143</v>
      </c>
      <c r="B25">
        <v>24</v>
      </c>
      <c r="C25">
        <v>18</v>
      </c>
      <c r="D25">
        <v>1</v>
      </c>
      <c r="G25" t="s">
        <v>21</v>
      </c>
      <c r="I25" t="s">
        <v>117</v>
      </c>
      <c r="J25" s="6">
        <v>2</v>
      </c>
      <c r="K25">
        <v>2</v>
      </c>
      <c r="L25" s="4">
        <f t="shared" si="0"/>
        <v>0.13764624913971094</v>
      </c>
    </row>
    <row r="26" spans="1:12" x14ac:dyDescent="0.25">
      <c r="A26" t="s">
        <v>143</v>
      </c>
      <c r="B26">
        <v>25</v>
      </c>
      <c r="C26">
        <v>3</v>
      </c>
      <c r="D26">
        <v>5</v>
      </c>
      <c r="G26" t="s">
        <v>21</v>
      </c>
      <c r="I26" t="s">
        <v>118</v>
      </c>
      <c r="J26" s="6">
        <v>2</v>
      </c>
      <c r="K26">
        <v>2</v>
      </c>
      <c r="L26" s="4">
        <f t="shared" si="0"/>
        <v>0.13764624913971094</v>
      </c>
    </row>
    <row r="27" spans="1:12" x14ac:dyDescent="0.25">
      <c r="A27" t="s">
        <v>143</v>
      </c>
      <c r="B27">
        <v>26</v>
      </c>
      <c r="C27">
        <v>1</v>
      </c>
      <c r="D27">
        <v>2</v>
      </c>
      <c r="G27" t="s">
        <v>21</v>
      </c>
      <c r="I27" t="s">
        <v>119</v>
      </c>
      <c r="J27" s="6">
        <v>2</v>
      </c>
      <c r="K27">
        <v>2</v>
      </c>
      <c r="L27" s="4">
        <f t="shared" si="0"/>
        <v>0.13764624913971094</v>
      </c>
    </row>
    <row r="28" spans="1:12" x14ac:dyDescent="0.25">
      <c r="A28" t="s">
        <v>143</v>
      </c>
      <c r="B28">
        <v>27</v>
      </c>
      <c r="C28">
        <v>29</v>
      </c>
      <c r="D28">
        <v>4</v>
      </c>
      <c r="G28" t="s">
        <v>21</v>
      </c>
      <c r="I28" t="s">
        <v>120</v>
      </c>
      <c r="J28" s="6">
        <v>1</v>
      </c>
      <c r="K28">
        <v>1</v>
      </c>
      <c r="L28" s="4">
        <f t="shared" si="0"/>
        <v>6.8823124569855468E-2</v>
      </c>
    </row>
    <row r="29" spans="1:12" x14ac:dyDescent="0.25">
      <c r="A29" t="s">
        <v>143</v>
      </c>
      <c r="B29">
        <v>28</v>
      </c>
      <c r="C29">
        <v>30</v>
      </c>
      <c r="D29">
        <v>5</v>
      </c>
      <c r="G29" t="s">
        <v>21</v>
      </c>
      <c r="I29" t="s">
        <v>121</v>
      </c>
      <c r="J29" s="6">
        <v>1</v>
      </c>
      <c r="K29">
        <v>1</v>
      </c>
      <c r="L29" s="4">
        <f t="shared" si="0"/>
        <v>6.8823124569855468E-2</v>
      </c>
    </row>
    <row r="30" spans="1:12" x14ac:dyDescent="0.25">
      <c r="A30" t="s">
        <v>143</v>
      </c>
      <c r="B30">
        <v>29</v>
      </c>
      <c r="C30">
        <v>5</v>
      </c>
      <c r="D30">
        <v>4</v>
      </c>
    </row>
    <row r="31" spans="1:12" x14ac:dyDescent="0.25">
      <c r="A31" t="s">
        <v>143</v>
      </c>
      <c r="B31">
        <v>30</v>
      </c>
      <c r="C31">
        <v>6</v>
      </c>
      <c r="D31">
        <v>3</v>
      </c>
    </row>
    <row r="32" spans="1:12" x14ac:dyDescent="0.25">
      <c r="A32" t="s">
        <v>143</v>
      </c>
      <c r="B32">
        <v>31</v>
      </c>
      <c r="C32">
        <v>14</v>
      </c>
      <c r="D32">
        <v>3</v>
      </c>
    </row>
    <row r="33" spans="1:4" x14ac:dyDescent="0.25">
      <c r="A33" t="s">
        <v>143</v>
      </c>
      <c r="B33">
        <v>32</v>
      </c>
      <c r="C33">
        <v>9</v>
      </c>
      <c r="D33">
        <v>1</v>
      </c>
    </row>
    <row r="34" spans="1:4" x14ac:dyDescent="0.25">
      <c r="A34" t="s">
        <v>143</v>
      </c>
      <c r="B34">
        <v>33</v>
      </c>
      <c r="C34">
        <v>7</v>
      </c>
      <c r="D34">
        <v>2</v>
      </c>
    </row>
    <row r="35" spans="1:4" x14ac:dyDescent="0.25">
      <c r="A35" t="s">
        <v>143</v>
      </c>
      <c r="B35">
        <v>34</v>
      </c>
      <c r="C35">
        <v>3</v>
      </c>
      <c r="D35">
        <v>5</v>
      </c>
    </row>
    <row r="36" spans="1:4" x14ac:dyDescent="0.25">
      <c r="A36" t="s">
        <v>143</v>
      </c>
      <c r="B36">
        <v>35</v>
      </c>
      <c r="C36">
        <v>8</v>
      </c>
      <c r="D36">
        <v>4</v>
      </c>
    </row>
    <row r="37" spans="1:4" x14ac:dyDescent="0.25">
      <c r="A37" t="s">
        <v>143</v>
      </c>
      <c r="B37">
        <v>36</v>
      </c>
      <c r="C37">
        <v>30</v>
      </c>
      <c r="D37">
        <v>5</v>
      </c>
    </row>
    <row r="38" spans="1:4" x14ac:dyDescent="0.25">
      <c r="A38" t="s">
        <v>143</v>
      </c>
      <c r="B38">
        <v>37</v>
      </c>
      <c r="C38">
        <v>3</v>
      </c>
      <c r="D38">
        <v>1</v>
      </c>
    </row>
    <row r="39" spans="1:4" x14ac:dyDescent="0.25">
      <c r="A39" t="s">
        <v>143</v>
      </c>
      <c r="B39">
        <v>38</v>
      </c>
      <c r="C39">
        <v>15</v>
      </c>
      <c r="D39">
        <v>2</v>
      </c>
    </row>
    <row r="40" spans="1:4" x14ac:dyDescent="0.25">
      <c r="A40" t="s">
        <v>143</v>
      </c>
      <c r="B40">
        <v>39</v>
      </c>
      <c r="C40">
        <v>26</v>
      </c>
      <c r="D40">
        <v>4</v>
      </c>
    </row>
    <row r="41" spans="1:4" x14ac:dyDescent="0.25">
      <c r="A41" t="s">
        <v>143</v>
      </c>
      <c r="B41">
        <v>40</v>
      </c>
      <c r="C41">
        <v>3</v>
      </c>
      <c r="D41">
        <v>5</v>
      </c>
    </row>
    <row r="42" spans="1:4" x14ac:dyDescent="0.25">
      <c r="A42" t="s">
        <v>143</v>
      </c>
      <c r="B42">
        <v>41</v>
      </c>
      <c r="C42">
        <v>24</v>
      </c>
      <c r="D42">
        <v>2</v>
      </c>
    </row>
    <row r="43" spans="1:4" x14ac:dyDescent="0.25">
      <c r="A43" t="s">
        <v>143</v>
      </c>
      <c r="B43">
        <v>42</v>
      </c>
      <c r="C43">
        <v>13</v>
      </c>
      <c r="D43">
        <v>3</v>
      </c>
    </row>
    <row r="44" spans="1:4" x14ac:dyDescent="0.25">
      <c r="A44" t="s">
        <v>143</v>
      </c>
      <c r="B44">
        <v>43</v>
      </c>
      <c r="C44">
        <v>10</v>
      </c>
      <c r="D44">
        <v>1</v>
      </c>
    </row>
    <row r="45" spans="1:4" x14ac:dyDescent="0.25">
      <c r="A45" t="s">
        <v>143</v>
      </c>
      <c r="B45">
        <v>44</v>
      </c>
      <c r="C45">
        <v>13</v>
      </c>
      <c r="D45">
        <v>4</v>
      </c>
    </row>
    <row r="46" spans="1:4" x14ac:dyDescent="0.25">
      <c r="A46" t="s">
        <v>143</v>
      </c>
      <c r="B46">
        <v>45</v>
      </c>
      <c r="C46">
        <v>3</v>
      </c>
      <c r="D46">
        <v>5</v>
      </c>
    </row>
    <row r="47" spans="1:4" x14ac:dyDescent="0.25">
      <c r="A47" t="s">
        <v>143</v>
      </c>
      <c r="B47">
        <v>46</v>
      </c>
      <c r="C47">
        <v>23</v>
      </c>
      <c r="D47">
        <v>5</v>
      </c>
    </row>
    <row r="48" spans="1:4" x14ac:dyDescent="0.25">
      <c r="A48" t="s">
        <v>143</v>
      </c>
      <c r="B48">
        <v>47</v>
      </c>
      <c r="C48">
        <v>13</v>
      </c>
      <c r="D48">
        <v>4</v>
      </c>
    </row>
    <row r="49" spans="1:4" x14ac:dyDescent="0.25">
      <c r="A49" t="s">
        <v>143</v>
      </c>
      <c r="B49">
        <v>48</v>
      </c>
      <c r="C49">
        <v>3</v>
      </c>
      <c r="D49">
        <v>5</v>
      </c>
    </row>
    <row r="50" spans="1:4" x14ac:dyDescent="0.25">
      <c r="A50" t="s">
        <v>143</v>
      </c>
      <c r="B50">
        <v>49</v>
      </c>
      <c r="C50">
        <v>25</v>
      </c>
      <c r="D50">
        <v>4</v>
      </c>
    </row>
    <row r="51" spans="1:4" x14ac:dyDescent="0.25">
      <c r="A51" t="s">
        <v>143</v>
      </c>
      <c r="B51">
        <v>50</v>
      </c>
      <c r="C51">
        <v>16</v>
      </c>
      <c r="D51">
        <v>5</v>
      </c>
    </row>
    <row r="52" spans="1:4" x14ac:dyDescent="0.25">
      <c r="A52" t="s">
        <v>143</v>
      </c>
      <c r="B52">
        <v>51</v>
      </c>
      <c r="C52">
        <v>2</v>
      </c>
      <c r="D52">
        <v>2</v>
      </c>
    </row>
    <row r="53" spans="1:4" x14ac:dyDescent="0.25">
      <c r="A53" t="s">
        <v>143</v>
      </c>
      <c r="B53">
        <v>52</v>
      </c>
      <c r="C53">
        <v>5</v>
      </c>
      <c r="D53">
        <v>4</v>
      </c>
    </row>
    <row r="54" spans="1:4" x14ac:dyDescent="0.25">
      <c r="A54" t="s">
        <v>143</v>
      </c>
      <c r="B54">
        <v>53</v>
      </c>
      <c r="C54">
        <v>13</v>
      </c>
      <c r="D54">
        <v>3</v>
      </c>
    </row>
    <row r="55" spans="1:4" x14ac:dyDescent="0.25">
      <c r="A55" t="s">
        <v>143</v>
      </c>
      <c r="B55">
        <v>54</v>
      </c>
      <c r="C55">
        <v>30</v>
      </c>
      <c r="D55">
        <v>5</v>
      </c>
    </row>
    <row r="56" spans="1:4" x14ac:dyDescent="0.25">
      <c r="A56" t="s">
        <v>143</v>
      </c>
      <c r="B56">
        <v>55</v>
      </c>
      <c r="C56">
        <v>7</v>
      </c>
      <c r="D56">
        <v>1</v>
      </c>
    </row>
    <row r="57" spans="1:4" x14ac:dyDescent="0.25">
      <c r="A57" t="s">
        <v>143</v>
      </c>
      <c r="B57">
        <v>56</v>
      </c>
      <c r="C57">
        <v>3</v>
      </c>
      <c r="D57">
        <v>1</v>
      </c>
    </row>
    <row r="58" spans="1:4" x14ac:dyDescent="0.25">
      <c r="A58" t="s">
        <v>143</v>
      </c>
      <c r="B58">
        <v>57</v>
      </c>
      <c r="C58">
        <v>22</v>
      </c>
      <c r="D58">
        <v>2</v>
      </c>
    </row>
    <row r="59" spans="1:4" x14ac:dyDescent="0.25">
      <c r="A59" t="s">
        <v>143</v>
      </c>
      <c r="B59">
        <v>58</v>
      </c>
      <c r="C59">
        <v>21</v>
      </c>
      <c r="D59">
        <v>4</v>
      </c>
    </row>
    <row r="60" spans="1:4" x14ac:dyDescent="0.25">
      <c r="A60" t="s">
        <v>143</v>
      </c>
      <c r="B60">
        <v>59</v>
      </c>
      <c r="C60">
        <v>13</v>
      </c>
      <c r="D60">
        <v>2</v>
      </c>
    </row>
    <row r="61" spans="1:4" x14ac:dyDescent="0.25">
      <c r="A61" t="s">
        <v>143</v>
      </c>
      <c r="B61">
        <v>60</v>
      </c>
      <c r="C61">
        <v>21</v>
      </c>
      <c r="D61">
        <v>3</v>
      </c>
    </row>
    <row r="62" spans="1:4" x14ac:dyDescent="0.25">
      <c r="A62" t="s">
        <v>143</v>
      </c>
      <c r="B62">
        <v>61</v>
      </c>
      <c r="C62">
        <v>16</v>
      </c>
      <c r="D62">
        <v>3</v>
      </c>
    </row>
    <row r="63" spans="1:4" x14ac:dyDescent="0.25">
      <c r="A63" t="s">
        <v>143</v>
      </c>
      <c r="B63">
        <v>62</v>
      </c>
      <c r="C63">
        <v>12</v>
      </c>
      <c r="D63">
        <v>4</v>
      </c>
    </row>
    <row r="64" spans="1:4" x14ac:dyDescent="0.25">
      <c r="A64" t="s">
        <v>143</v>
      </c>
      <c r="B64">
        <v>63</v>
      </c>
      <c r="C64">
        <v>3</v>
      </c>
      <c r="D64">
        <v>5</v>
      </c>
    </row>
    <row r="65" spans="1:4" x14ac:dyDescent="0.25">
      <c r="A65" t="s">
        <v>143</v>
      </c>
      <c r="B65">
        <v>64</v>
      </c>
      <c r="C65">
        <v>3</v>
      </c>
      <c r="D65">
        <v>1</v>
      </c>
    </row>
    <row r="66" spans="1:4" x14ac:dyDescent="0.25">
      <c r="A66" t="s">
        <v>143</v>
      </c>
      <c r="B66">
        <v>65</v>
      </c>
      <c r="C66">
        <v>14</v>
      </c>
      <c r="D66">
        <v>2</v>
      </c>
    </row>
    <row r="67" spans="1:4" x14ac:dyDescent="0.25">
      <c r="A67" t="s">
        <v>143</v>
      </c>
      <c r="B67">
        <v>66</v>
      </c>
      <c r="C67">
        <v>12</v>
      </c>
      <c r="D67">
        <v>4</v>
      </c>
    </row>
    <row r="68" spans="1:4" x14ac:dyDescent="0.25">
      <c r="A68" t="s">
        <v>143</v>
      </c>
      <c r="B68">
        <v>67</v>
      </c>
      <c r="C68">
        <v>28</v>
      </c>
      <c r="D68">
        <v>3</v>
      </c>
    </row>
    <row r="69" spans="1:4" x14ac:dyDescent="0.25">
      <c r="A69" t="s">
        <v>143</v>
      </c>
      <c r="B69">
        <v>68</v>
      </c>
      <c r="C69">
        <v>16</v>
      </c>
      <c r="D69">
        <v>5</v>
      </c>
    </row>
    <row r="70" spans="1:4" x14ac:dyDescent="0.25">
      <c r="A70" t="s">
        <v>143</v>
      </c>
      <c r="B70">
        <v>69</v>
      </c>
      <c r="C70">
        <v>17</v>
      </c>
      <c r="D70">
        <v>1</v>
      </c>
    </row>
    <row r="71" spans="1:4" x14ac:dyDescent="0.25">
      <c r="A71" t="s">
        <v>143</v>
      </c>
      <c r="B71">
        <v>70</v>
      </c>
      <c r="C71">
        <v>8</v>
      </c>
      <c r="D71">
        <v>2</v>
      </c>
    </row>
    <row r="72" spans="1:4" x14ac:dyDescent="0.25">
      <c r="D72">
        <f>SUM(D2:D71)</f>
        <v>218</v>
      </c>
    </row>
    <row r="75" spans="1:4" x14ac:dyDescent="0.25">
      <c r="A75" s="3" t="s">
        <v>8</v>
      </c>
      <c r="B75" t="s">
        <v>2</v>
      </c>
    </row>
    <row r="76" spans="1:4" x14ac:dyDescent="0.25">
      <c r="A76" s="2">
        <v>1</v>
      </c>
      <c r="B76">
        <v>6</v>
      </c>
    </row>
    <row r="77" spans="1:4" x14ac:dyDescent="0.25">
      <c r="A77" s="2">
        <v>2</v>
      </c>
      <c r="B77">
        <v>2</v>
      </c>
    </row>
    <row r="78" spans="1:4" x14ac:dyDescent="0.25">
      <c r="A78" s="2">
        <v>3</v>
      </c>
      <c r="B78">
        <v>43</v>
      </c>
    </row>
    <row r="79" spans="1:4" x14ac:dyDescent="0.25">
      <c r="A79" s="2">
        <v>4</v>
      </c>
      <c r="B79">
        <v>2</v>
      </c>
    </row>
    <row r="80" spans="1:4" x14ac:dyDescent="0.25">
      <c r="A80" s="2">
        <v>5</v>
      </c>
      <c r="B80">
        <v>8</v>
      </c>
    </row>
    <row r="81" spans="1:2" x14ac:dyDescent="0.25">
      <c r="A81" s="2">
        <v>6</v>
      </c>
      <c r="B81">
        <v>3</v>
      </c>
    </row>
    <row r="82" spans="1:2" x14ac:dyDescent="0.25">
      <c r="A82" s="2">
        <v>7</v>
      </c>
      <c r="B82">
        <v>3</v>
      </c>
    </row>
    <row r="83" spans="1:2" x14ac:dyDescent="0.25">
      <c r="A83" s="2">
        <v>8</v>
      </c>
      <c r="B83">
        <v>6</v>
      </c>
    </row>
    <row r="84" spans="1:2" x14ac:dyDescent="0.25">
      <c r="A84" s="2">
        <v>9</v>
      </c>
      <c r="B84">
        <v>10</v>
      </c>
    </row>
    <row r="85" spans="1:2" x14ac:dyDescent="0.25">
      <c r="A85" s="2">
        <v>10</v>
      </c>
      <c r="B85">
        <v>1</v>
      </c>
    </row>
    <row r="86" spans="1:2" x14ac:dyDescent="0.25">
      <c r="A86" s="2">
        <v>12</v>
      </c>
      <c r="B86">
        <v>9</v>
      </c>
    </row>
    <row r="87" spans="1:2" x14ac:dyDescent="0.25">
      <c r="A87" s="2">
        <v>13</v>
      </c>
      <c r="B87">
        <v>25</v>
      </c>
    </row>
    <row r="88" spans="1:2" x14ac:dyDescent="0.25">
      <c r="A88" s="2">
        <v>14</v>
      </c>
      <c r="B88">
        <v>8</v>
      </c>
    </row>
    <row r="89" spans="1:2" x14ac:dyDescent="0.25">
      <c r="A89" s="2">
        <v>15</v>
      </c>
      <c r="B89">
        <v>6</v>
      </c>
    </row>
    <row r="90" spans="1:2" x14ac:dyDescent="0.25">
      <c r="A90" s="2">
        <v>16</v>
      </c>
      <c r="B90">
        <v>18</v>
      </c>
    </row>
    <row r="91" spans="1:2" x14ac:dyDescent="0.25">
      <c r="A91" s="2">
        <v>17</v>
      </c>
      <c r="B91">
        <v>9</v>
      </c>
    </row>
    <row r="92" spans="1:2" x14ac:dyDescent="0.25">
      <c r="A92" s="2">
        <v>18</v>
      </c>
      <c r="B92">
        <v>4</v>
      </c>
    </row>
    <row r="93" spans="1:2" x14ac:dyDescent="0.25">
      <c r="A93" s="2">
        <v>19</v>
      </c>
      <c r="B93">
        <v>2</v>
      </c>
    </row>
    <row r="94" spans="1:2" x14ac:dyDescent="0.25">
      <c r="A94" s="2">
        <v>20</v>
      </c>
      <c r="B94">
        <v>1</v>
      </c>
    </row>
    <row r="95" spans="1:2" x14ac:dyDescent="0.25">
      <c r="A95" s="2">
        <v>21</v>
      </c>
      <c r="B95">
        <v>7</v>
      </c>
    </row>
    <row r="96" spans="1:2" x14ac:dyDescent="0.25">
      <c r="A96" s="2">
        <v>22</v>
      </c>
      <c r="B96">
        <v>2</v>
      </c>
    </row>
    <row r="97" spans="1:3" x14ac:dyDescent="0.25">
      <c r="A97" s="2">
        <v>23</v>
      </c>
      <c r="B97">
        <v>5</v>
      </c>
    </row>
    <row r="98" spans="1:3" x14ac:dyDescent="0.25">
      <c r="A98" s="2">
        <v>24</v>
      </c>
      <c r="B98">
        <v>2</v>
      </c>
    </row>
    <row r="99" spans="1:3" x14ac:dyDescent="0.25">
      <c r="A99" s="2">
        <v>25</v>
      </c>
      <c r="B99">
        <v>7</v>
      </c>
    </row>
    <row r="100" spans="1:3" x14ac:dyDescent="0.25">
      <c r="A100" s="2">
        <v>26</v>
      </c>
      <c r="B100">
        <v>4</v>
      </c>
    </row>
    <row r="101" spans="1:3" x14ac:dyDescent="0.25">
      <c r="A101" s="2">
        <v>28</v>
      </c>
      <c r="B101">
        <v>3</v>
      </c>
    </row>
    <row r="102" spans="1:3" x14ac:dyDescent="0.25">
      <c r="A102" s="2">
        <v>29</v>
      </c>
      <c r="B102">
        <v>4</v>
      </c>
    </row>
    <row r="103" spans="1:3" x14ac:dyDescent="0.25">
      <c r="A103" s="2">
        <v>30</v>
      </c>
      <c r="B103">
        <v>18</v>
      </c>
    </row>
    <row r="104" spans="1:3" x14ac:dyDescent="0.25">
      <c r="A104" s="2" t="s">
        <v>3</v>
      </c>
      <c r="B104">
        <v>218</v>
      </c>
    </row>
    <row r="105" spans="1:3" x14ac:dyDescent="0.25">
      <c r="A105" t="s">
        <v>22</v>
      </c>
      <c r="B105">
        <f>218/15</f>
        <v>14.533333333333333</v>
      </c>
    </row>
    <row r="107" spans="1:3" x14ac:dyDescent="0.25">
      <c r="A107" t="s">
        <v>5</v>
      </c>
    </row>
    <row r="108" spans="1:3" x14ac:dyDescent="0.25">
      <c r="A108" s="1">
        <v>1</v>
      </c>
      <c r="B108" s="1">
        <v>3</v>
      </c>
      <c r="C108" s="1">
        <v>43</v>
      </c>
    </row>
    <row r="109" spans="1:3" x14ac:dyDescent="0.25">
      <c r="A109" s="1">
        <v>2</v>
      </c>
      <c r="B109" s="1">
        <v>13</v>
      </c>
      <c r="C109" s="7">
        <v>25</v>
      </c>
    </row>
    <row r="110" spans="1:3" x14ac:dyDescent="0.25">
      <c r="A110" s="1" t="s">
        <v>23</v>
      </c>
      <c r="B110" s="1">
        <v>16</v>
      </c>
      <c r="C110" s="1">
        <v>18</v>
      </c>
    </row>
    <row r="111" spans="1:3" x14ac:dyDescent="0.25">
      <c r="A111" s="1" t="s">
        <v>23</v>
      </c>
      <c r="B111" s="1">
        <v>30</v>
      </c>
      <c r="C111" s="1">
        <v>18</v>
      </c>
    </row>
    <row r="112" spans="1:3" x14ac:dyDescent="0.25">
      <c r="A112" s="1">
        <v>5</v>
      </c>
      <c r="B112" s="1">
        <v>9</v>
      </c>
      <c r="C112" s="1">
        <v>10</v>
      </c>
    </row>
  </sheetData>
  <autoFilter ref="B1:D72"/>
  <sortState ref="G2:M29">
    <sortCondition descending="1" ref="L2:L29"/>
  </sortState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14" workbookViewId="0">
      <selection activeCell="U35" sqref="U35"/>
    </sheetView>
  </sheetViews>
  <sheetFormatPr defaultRowHeight="15" x14ac:dyDescent="0.25"/>
  <cols>
    <col min="1" max="1" width="10.42578125" customWidth="1"/>
    <col min="5" max="5" width="12.5703125" customWidth="1"/>
    <col min="9" max="9" width="66.28515625" style="8" customWidth="1"/>
  </cols>
  <sheetData>
    <row r="1" spans="1:13" x14ac:dyDescent="0.25">
      <c r="B1" s="1" t="s">
        <v>0</v>
      </c>
      <c r="C1" s="1" t="s">
        <v>9</v>
      </c>
      <c r="D1" s="1" t="s">
        <v>1</v>
      </c>
      <c r="G1" t="s">
        <v>10</v>
      </c>
      <c r="H1" t="s">
        <v>11</v>
      </c>
      <c r="I1" s="8" t="s">
        <v>12</v>
      </c>
      <c r="J1" s="6" t="s">
        <v>13</v>
      </c>
      <c r="K1" t="s">
        <v>18</v>
      </c>
      <c r="L1" t="s">
        <v>14</v>
      </c>
      <c r="M1" t="s">
        <v>15</v>
      </c>
    </row>
    <row r="2" spans="1:13" x14ac:dyDescent="0.25">
      <c r="A2" t="s">
        <v>141</v>
      </c>
      <c r="B2">
        <v>1</v>
      </c>
      <c r="C2">
        <v>30</v>
      </c>
      <c r="D2">
        <v>1</v>
      </c>
      <c r="G2" t="s">
        <v>24</v>
      </c>
      <c r="I2" s="8" t="s">
        <v>48</v>
      </c>
      <c r="J2">
        <v>5555</v>
      </c>
      <c r="K2">
        <v>20</v>
      </c>
      <c r="L2" s="4">
        <f t="shared" ref="L2:L22" si="0">+K2/7</f>
        <v>2.8571428571428572</v>
      </c>
      <c r="M2" t="s">
        <v>19</v>
      </c>
    </row>
    <row r="3" spans="1:13" x14ac:dyDescent="0.25">
      <c r="A3" t="s">
        <v>141</v>
      </c>
      <c r="B3">
        <v>2</v>
      </c>
      <c r="C3">
        <v>28</v>
      </c>
      <c r="D3">
        <v>2</v>
      </c>
      <c r="G3" t="s">
        <v>24</v>
      </c>
      <c r="I3" s="8" t="s">
        <v>49</v>
      </c>
      <c r="J3">
        <v>4552</v>
      </c>
      <c r="K3">
        <v>16</v>
      </c>
      <c r="L3" s="4">
        <f t="shared" si="0"/>
        <v>2.2857142857142856</v>
      </c>
      <c r="M3" t="s">
        <v>19</v>
      </c>
    </row>
    <row r="4" spans="1:13" x14ac:dyDescent="0.25">
      <c r="A4" t="s">
        <v>141</v>
      </c>
      <c r="B4">
        <v>3</v>
      </c>
      <c r="C4">
        <v>27</v>
      </c>
      <c r="D4">
        <v>3</v>
      </c>
      <c r="G4" t="s">
        <v>24</v>
      </c>
      <c r="I4" s="8" t="s">
        <v>50</v>
      </c>
      <c r="J4">
        <v>533</v>
      </c>
      <c r="K4">
        <v>11</v>
      </c>
      <c r="L4" s="4">
        <f t="shared" si="0"/>
        <v>1.5714285714285714</v>
      </c>
      <c r="M4" t="s">
        <v>19</v>
      </c>
    </row>
    <row r="5" spans="1:13" x14ac:dyDescent="0.25">
      <c r="A5" t="s">
        <v>141</v>
      </c>
      <c r="B5">
        <v>4</v>
      </c>
      <c r="C5">
        <v>27</v>
      </c>
      <c r="D5">
        <v>3</v>
      </c>
      <c r="G5" t="s">
        <v>24</v>
      </c>
      <c r="I5" s="8" t="s">
        <v>51</v>
      </c>
      <c r="J5">
        <v>44</v>
      </c>
      <c r="K5">
        <v>8</v>
      </c>
      <c r="L5" s="4">
        <f t="shared" si="0"/>
        <v>1.1428571428571428</v>
      </c>
      <c r="M5" t="s">
        <v>19</v>
      </c>
    </row>
    <row r="6" spans="1:13" x14ac:dyDescent="0.25">
      <c r="A6" t="s">
        <v>141</v>
      </c>
      <c r="B6">
        <v>5</v>
      </c>
      <c r="C6">
        <v>25</v>
      </c>
      <c r="D6">
        <v>1</v>
      </c>
      <c r="G6" t="s">
        <v>24</v>
      </c>
      <c r="I6" s="8" t="s">
        <v>52</v>
      </c>
      <c r="J6">
        <v>34</v>
      </c>
      <c r="K6">
        <v>7</v>
      </c>
      <c r="L6" s="4">
        <f t="shared" si="0"/>
        <v>1</v>
      </c>
      <c r="M6" t="s">
        <v>19</v>
      </c>
    </row>
    <row r="7" spans="1:13" x14ac:dyDescent="0.25">
      <c r="A7" t="s">
        <v>141</v>
      </c>
      <c r="B7">
        <v>6</v>
      </c>
      <c r="C7">
        <v>24</v>
      </c>
      <c r="D7">
        <v>4</v>
      </c>
      <c r="G7" t="s">
        <v>24</v>
      </c>
      <c r="I7" s="8" t="s">
        <v>53</v>
      </c>
      <c r="J7">
        <v>33</v>
      </c>
      <c r="K7">
        <v>6</v>
      </c>
      <c r="L7" s="4">
        <f t="shared" si="0"/>
        <v>0.8571428571428571</v>
      </c>
    </row>
    <row r="8" spans="1:13" x14ac:dyDescent="0.25">
      <c r="A8" t="s">
        <v>141</v>
      </c>
      <c r="B8">
        <v>7</v>
      </c>
      <c r="C8">
        <v>24</v>
      </c>
      <c r="D8">
        <v>1</v>
      </c>
      <c r="G8" t="s">
        <v>24</v>
      </c>
      <c r="I8" s="8" t="s">
        <v>54</v>
      </c>
      <c r="J8">
        <v>41</v>
      </c>
      <c r="K8">
        <v>5</v>
      </c>
      <c r="L8" s="4">
        <f t="shared" si="0"/>
        <v>0.7142857142857143</v>
      </c>
    </row>
    <row r="9" spans="1:13" x14ac:dyDescent="0.25">
      <c r="A9" t="s">
        <v>141</v>
      </c>
      <c r="B9">
        <v>8</v>
      </c>
      <c r="C9">
        <v>22</v>
      </c>
      <c r="D9">
        <v>4</v>
      </c>
      <c r="G9" t="s">
        <v>24</v>
      </c>
      <c r="I9" s="8" t="s">
        <v>55</v>
      </c>
      <c r="J9">
        <v>4</v>
      </c>
      <c r="K9">
        <v>4</v>
      </c>
      <c r="L9" s="4">
        <f t="shared" si="0"/>
        <v>0.5714285714285714</v>
      </c>
    </row>
    <row r="10" spans="1:13" x14ac:dyDescent="0.25">
      <c r="A10" t="s">
        <v>141</v>
      </c>
      <c r="B10">
        <v>9</v>
      </c>
      <c r="C10">
        <v>22</v>
      </c>
      <c r="D10">
        <v>4</v>
      </c>
      <c r="G10" t="s">
        <v>24</v>
      </c>
      <c r="I10" s="8" t="s">
        <v>56</v>
      </c>
      <c r="J10">
        <v>4</v>
      </c>
      <c r="K10">
        <v>4</v>
      </c>
      <c r="L10" s="4">
        <f t="shared" si="0"/>
        <v>0.5714285714285714</v>
      </c>
    </row>
    <row r="11" spans="1:13" x14ac:dyDescent="0.25">
      <c r="A11" t="s">
        <v>141</v>
      </c>
      <c r="B11">
        <v>10</v>
      </c>
      <c r="C11">
        <v>21</v>
      </c>
      <c r="D11">
        <v>4</v>
      </c>
      <c r="G11" t="s">
        <v>24</v>
      </c>
      <c r="I11" s="8" t="s">
        <v>57</v>
      </c>
      <c r="J11">
        <v>3</v>
      </c>
      <c r="K11">
        <v>3</v>
      </c>
      <c r="L11" s="4">
        <f t="shared" si="0"/>
        <v>0.42857142857142855</v>
      </c>
    </row>
    <row r="12" spans="1:13" x14ac:dyDescent="0.25">
      <c r="A12" t="s">
        <v>141</v>
      </c>
      <c r="B12">
        <v>11</v>
      </c>
      <c r="C12">
        <v>20</v>
      </c>
      <c r="D12">
        <v>3</v>
      </c>
      <c r="G12" t="s">
        <v>24</v>
      </c>
      <c r="I12" s="8" t="s">
        <v>58</v>
      </c>
      <c r="J12">
        <v>21</v>
      </c>
      <c r="K12">
        <v>3</v>
      </c>
      <c r="L12" s="4">
        <f t="shared" si="0"/>
        <v>0.42857142857142855</v>
      </c>
    </row>
    <row r="13" spans="1:13" x14ac:dyDescent="0.25">
      <c r="A13" t="s">
        <v>141</v>
      </c>
      <c r="B13">
        <v>12</v>
      </c>
      <c r="C13">
        <v>20</v>
      </c>
      <c r="D13">
        <v>4</v>
      </c>
      <c r="G13" t="s">
        <v>24</v>
      </c>
      <c r="I13" s="8" t="s">
        <v>59</v>
      </c>
      <c r="J13">
        <v>12</v>
      </c>
      <c r="K13">
        <v>3</v>
      </c>
      <c r="L13" s="4">
        <f t="shared" si="0"/>
        <v>0.42857142857142855</v>
      </c>
    </row>
    <row r="14" spans="1:13" x14ac:dyDescent="0.25">
      <c r="A14" t="s">
        <v>141</v>
      </c>
      <c r="B14">
        <v>13</v>
      </c>
      <c r="C14">
        <v>17</v>
      </c>
      <c r="D14">
        <v>1</v>
      </c>
      <c r="G14" t="s">
        <v>24</v>
      </c>
      <c r="I14" s="8" t="s">
        <v>60</v>
      </c>
      <c r="J14">
        <v>3</v>
      </c>
      <c r="K14">
        <v>3</v>
      </c>
      <c r="L14" s="4">
        <f t="shared" si="0"/>
        <v>0.42857142857142855</v>
      </c>
    </row>
    <row r="15" spans="1:13" x14ac:dyDescent="0.25">
      <c r="A15" t="s">
        <v>141</v>
      </c>
      <c r="B15">
        <v>14</v>
      </c>
      <c r="C15">
        <v>15</v>
      </c>
      <c r="D15">
        <v>3</v>
      </c>
      <c r="G15" t="s">
        <v>24</v>
      </c>
      <c r="I15" s="8" t="s">
        <v>61</v>
      </c>
      <c r="J15">
        <v>2</v>
      </c>
      <c r="K15">
        <v>2</v>
      </c>
      <c r="L15" s="4">
        <f t="shared" si="0"/>
        <v>0.2857142857142857</v>
      </c>
    </row>
    <row r="16" spans="1:13" x14ac:dyDescent="0.25">
      <c r="A16" t="s">
        <v>141</v>
      </c>
      <c r="B16">
        <v>15</v>
      </c>
      <c r="C16">
        <v>14</v>
      </c>
      <c r="D16">
        <v>1</v>
      </c>
      <c r="G16" t="s">
        <v>24</v>
      </c>
      <c r="I16" s="8" t="s">
        <v>62</v>
      </c>
      <c r="J16">
        <v>2</v>
      </c>
      <c r="K16">
        <v>2</v>
      </c>
      <c r="L16" s="4">
        <f t="shared" si="0"/>
        <v>0.2857142857142857</v>
      </c>
    </row>
    <row r="17" spans="1:12" x14ac:dyDescent="0.25">
      <c r="A17" t="s">
        <v>141</v>
      </c>
      <c r="B17">
        <v>16</v>
      </c>
      <c r="C17">
        <v>13</v>
      </c>
      <c r="D17">
        <v>2</v>
      </c>
      <c r="G17" t="s">
        <v>24</v>
      </c>
      <c r="I17" s="8" t="s">
        <v>63</v>
      </c>
      <c r="J17">
        <v>2</v>
      </c>
      <c r="K17">
        <v>2</v>
      </c>
      <c r="L17" s="4">
        <f t="shared" si="0"/>
        <v>0.2857142857142857</v>
      </c>
    </row>
    <row r="18" spans="1:12" x14ac:dyDescent="0.25">
      <c r="A18" t="s">
        <v>141</v>
      </c>
      <c r="B18">
        <v>17</v>
      </c>
      <c r="C18">
        <v>11</v>
      </c>
      <c r="D18">
        <v>1</v>
      </c>
      <c r="G18" t="s">
        <v>24</v>
      </c>
      <c r="I18" s="8" t="s">
        <v>64</v>
      </c>
      <c r="J18">
        <v>2</v>
      </c>
      <c r="K18">
        <v>2</v>
      </c>
      <c r="L18" s="4">
        <f t="shared" si="0"/>
        <v>0.2857142857142857</v>
      </c>
    </row>
    <row r="19" spans="1:12" x14ac:dyDescent="0.25">
      <c r="A19" t="s">
        <v>141</v>
      </c>
      <c r="B19">
        <v>18</v>
      </c>
      <c r="C19">
        <v>11</v>
      </c>
      <c r="D19">
        <v>2</v>
      </c>
      <c r="G19" t="s">
        <v>24</v>
      </c>
      <c r="I19" s="8" t="s">
        <v>65</v>
      </c>
      <c r="J19">
        <v>1</v>
      </c>
      <c r="K19">
        <v>1</v>
      </c>
      <c r="L19" s="4">
        <f t="shared" si="0"/>
        <v>0.14285714285714285</v>
      </c>
    </row>
    <row r="20" spans="1:12" x14ac:dyDescent="0.25">
      <c r="A20" t="s">
        <v>141</v>
      </c>
      <c r="B20">
        <v>19</v>
      </c>
      <c r="C20">
        <v>8</v>
      </c>
      <c r="D20">
        <v>5</v>
      </c>
      <c r="G20" t="s">
        <v>24</v>
      </c>
      <c r="I20" s="8" t="s">
        <v>66</v>
      </c>
      <c r="J20">
        <v>1</v>
      </c>
      <c r="K20">
        <v>1</v>
      </c>
      <c r="L20" s="4">
        <f t="shared" si="0"/>
        <v>0.14285714285714285</v>
      </c>
    </row>
    <row r="21" spans="1:12" x14ac:dyDescent="0.25">
      <c r="A21" t="s">
        <v>141</v>
      </c>
      <c r="B21">
        <v>20</v>
      </c>
      <c r="C21">
        <v>8</v>
      </c>
      <c r="D21">
        <v>5</v>
      </c>
      <c r="G21" t="s">
        <v>24</v>
      </c>
      <c r="I21" s="8" t="s">
        <v>67</v>
      </c>
      <c r="J21">
        <v>1</v>
      </c>
      <c r="K21">
        <v>1</v>
      </c>
      <c r="L21" s="4">
        <f t="shared" si="0"/>
        <v>0.14285714285714285</v>
      </c>
    </row>
    <row r="22" spans="1:12" x14ac:dyDescent="0.25">
      <c r="A22" t="s">
        <v>141</v>
      </c>
      <c r="B22">
        <v>21</v>
      </c>
      <c r="C22">
        <v>8</v>
      </c>
      <c r="D22">
        <v>5</v>
      </c>
      <c r="G22" t="s">
        <v>24</v>
      </c>
      <c r="I22" s="8" t="s">
        <v>68</v>
      </c>
      <c r="J22">
        <v>1</v>
      </c>
      <c r="K22">
        <v>1</v>
      </c>
      <c r="L22" s="4">
        <f t="shared" si="0"/>
        <v>0.14285714285714285</v>
      </c>
    </row>
    <row r="23" spans="1:12" x14ac:dyDescent="0.25">
      <c r="A23" t="s">
        <v>141</v>
      </c>
      <c r="B23">
        <v>22</v>
      </c>
      <c r="C23">
        <v>6</v>
      </c>
      <c r="D23">
        <v>2</v>
      </c>
    </row>
    <row r="24" spans="1:12" x14ac:dyDescent="0.25">
      <c r="A24" t="s">
        <v>141</v>
      </c>
      <c r="B24">
        <v>23</v>
      </c>
      <c r="C24">
        <v>5</v>
      </c>
      <c r="D24">
        <v>4</v>
      </c>
    </row>
    <row r="25" spans="1:12" x14ac:dyDescent="0.25">
      <c r="A25" t="s">
        <v>141</v>
      </c>
      <c r="B25">
        <v>24</v>
      </c>
      <c r="C25">
        <v>5</v>
      </c>
      <c r="D25">
        <v>5</v>
      </c>
    </row>
    <row r="26" spans="1:12" x14ac:dyDescent="0.25">
      <c r="A26" t="s">
        <v>141</v>
      </c>
      <c r="B26">
        <v>25</v>
      </c>
      <c r="C26">
        <v>5</v>
      </c>
      <c r="D26">
        <v>5</v>
      </c>
    </row>
    <row r="27" spans="1:12" x14ac:dyDescent="0.25">
      <c r="A27" t="s">
        <v>141</v>
      </c>
      <c r="B27">
        <v>26</v>
      </c>
      <c r="C27">
        <v>5</v>
      </c>
      <c r="D27">
        <v>2</v>
      </c>
    </row>
    <row r="28" spans="1:12" x14ac:dyDescent="0.25">
      <c r="A28" t="s">
        <v>141</v>
      </c>
      <c r="B28">
        <v>27</v>
      </c>
      <c r="C28">
        <v>4</v>
      </c>
      <c r="D28">
        <v>2</v>
      </c>
    </row>
    <row r="29" spans="1:12" x14ac:dyDescent="0.25">
      <c r="A29" t="s">
        <v>141</v>
      </c>
      <c r="B29">
        <v>28</v>
      </c>
      <c r="C29">
        <v>3</v>
      </c>
      <c r="D29">
        <v>4</v>
      </c>
    </row>
    <row r="30" spans="1:12" x14ac:dyDescent="0.25">
      <c r="A30" t="s">
        <v>141</v>
      </c>
      <c r="B30">
        <v>29</v>
      </c>
      <c r="C30">
        <v>2</v>
      </c>
      <c r="D30">
        <v>3</v>
      </c>
    </row>
    <row r="31" spans="1:12" x14ac:dyDescent="0.25">
      <c r="A31" t="s">
        <v>141</v>
      </c>
      <c r="B31">
        <v>30</v>
      </c>
      <c r="C31">
        <v>1</v>
      </c>
      <c r="D31">
        <v>5</v>
      </c>
    </row>
    <row r="32" spans="1:12" x14ac:dyDescent="0.25">
      <c r="A32" t="s">
        <v>141</v>
      </c>
      <c r="B32">
        <v>31</v>
      </c>
      <c r="C32">
        <v>1</v>
      </c>
      <c r="D32">
        <v>3</v>
      </c>
    </row>
    <row r="33" spans="1:4" x14ac:dyDescent="0.25">
      <c r="A33" t="s">
        <v>141</v>
      </c>
      <c r="B33">
        <v>32</v>
      </c>
      <c r="C33">
        <v>1</v>
      </c>
      <c r="D33">
        <v>3</v>
      </c>
    </row>
    <row r="34" spans="1:4" x14ac:dyDescent="0.25">
      <c r="A34" t="s">
        <v>141</v>
      </c>
      <c r="B34">
        <v>33</v>
      </c>
      <c r="C34">
        <v>8</v>
      </c>
      <c r="D34">
        <v>5</v>
      </c>
    </row>
    <row r="35" spans="1:4" x14ac:dyDescent="0.25">
      <c r="A35" t="s">
        <v>141</v>
      </c>
      <c r="B35">
        <v>34</v>
      </c>
      <c r="C35">
        <v>7</v>
      </c>
      <c r="D35">
        <v>2</v>
      </c>
    </row>
    <row r="36" spans="1:4" x14ac:dyDescent="0.25">
      <c r="A36" t="s">
        <v>141</v>
      </c>
      <c r="B36">
        <v>35</v>
      </c>
      <c r="C36">
        <v>7</v>
      </c>
      <c r="D36">
        <v>1</v>
      </c>
    </row>
    <row r="38" spans="1:4" x14ac:dyDescent="0.25">
      <c r="A38" s="3" t="s">
        <v>8</v>
      </c>
      <c r="B38" t="s">
        <v>2</v>
      </c>
    </row>
    <row r="39" spans="1:4" x14ac:dyDescent="0.25">
      <c r="A39" s="2">
        <v>1</v>
      </c>
      <c r="B39">
        <v>11</v>
      </c>
    </row>
    <row r="40" spans="1:4" x14ac:dyDescent="0.25">
      <c r="A40" s="2">
        <v>2</v>
      </c>
      <c r="B40">
        <v>3</v>
      </c>
    </row>
    <row r="41" spans="1:4" x14ac:dyDescent="0.25">
      <c r="A41" s="2">
        <v>3</v>
      </c>
      <c r="B41">
        <v>4</v>
      </c>
    </row>
    <row r="42" spans="1:4" x14ac:dyDescent="0.25">
      <c r="A42" s="2">
        <v>4</v>
      </c>
      <c r="B42">
        <v>2</v>
      </c>
    </row>
    <row r="43" spans="1:4" x14ac:dyDescent="0.25">
      <c r="A43" s="2">
        <v>5</v>
      </c>
      <c r="B43">
        <v>16</v>
      </c>
    </row>
    <row r="44" spans="1:4" x14ac:dyDescent="0.25">
      <c r="A44" s="2">
        <v>6</v>
      </c>
      <c r="B44">
        <v>2</v>
      </c>
    </row>
    <row r="45" spans="1:4" x14ac:dyDescent="0.25">
      <c r="A45" s="2">
        <v>7</v>
      </c>
      <c r="B45">
        <v>3</v>
      </c>
    </row>
    <row r="46" spans="1:4" x14ac:dyDescent="0.25">
      <c r="A46" s="2">
        <v>8</v>
      </c>
      <c r="B46">
        <v>20</v>
      </c>
    </row>
    <row r="47" spans="1:4" x14ac:dyDescent="0.25">
      <c r="A47" s="2">
        <v>11</v>
      </c>
      <c r="B47">
        <v>3</v>
      </c>
    </row>
    <row r="48" spans="1:4" x14ac:dyDescent="0.25">
      <c r="A48" s="2">
        <v>13</v>
      </c>
      <c r="B48">
        <v>2</v>
      </c>
    </row>
    <row r="49" spans="1:3" x14ac:dyDescent="0.25">
      <c r="A49" s="2">
        <v>14</v>
      </c>
      <c r="B49">
        <v>1</v>
      </c>
    </row>
    <row r="50" spans="1:3" x14ac:dyDescent="0.25">
      <c r="A50" s="2">
        <v>15</v>
      </c>
      <c r="B50">
        <v>3</v>
      </c>
    </row>
    <row r="51" spans="1:3" x14ac:dyDescent="0.25">
      <c r="A51" s="2">
        <v>17</v>
      </c>
      <c r="B51">
        <v>1</v>
      </c>
    </row>
    <row r="52" spans="1:3" x14ac:dyDescent="0.25">
      <c r="A52" s="2">
        <v>20</v>
      </c>
      <c r="B52">
        <v>7</v>
      </c>
    </row>
    <row r="53" spans="1:3" x14ac:dyDescent="0.25">
      <c r="A53" s="2">
        <v>21</v>
      </c>
      <c r="B53">
        <v>4</v>
      </c>
    </row>
    <row r="54" spans="1:3" x14ac:dyDescent="0.25">
      <c r="A54" s="2">
        <v>22</v>
      </c>
      <c r="B54">
        <v>8</v>
      </c>
    </row>
    <row r="55" spans="1:3" x14ac:dyDescent="0.25">
      <c r="A55" s="2">
        <v>24</v>
      </c>
      <c r="B55">
        <v>5</v>
      </c>
    </row>
    <row r="56" spans="1:3" x14ac:dyDescent="0.25">
      <c r="A56" s="2">
        <v>25</v>
      </c>
      <c r="B56">
        <v>1</v>
      </c>
    </row>
    <row r="57" spans="1:3" x14ac:dyDescent="0.25">
      <c r="A57" s="2">
        <v>27</v>
      </c>
      <c r="B57">
        <v>6</v>
      </c>
    </row>
    <row r="58" spans="1:3" x14ac:dyDescent="0.25">
      <c r="A58" s="2">
        <v>28</v>
      </c>
      <c r="B58">
        <v>2</v>
      </c>
    </row>
    <row r="59" spans="1:3" x14ac:dyDescent="0.25">
      <c r="A59" s="2">
        <v>30</v>
      </c>
      <c r="B59">
        <v>1</v>
      </c>
    </row>
    <row r="60" spans="1:3" x14ac:dyDescent="0.25">
      <c r="A60" s="2" t="s">
        <v>3</v>
      </c>
      <c r="B60">
        <v>105</v>
      </c>
    </row>
    <row r="61" spans="1:3" x14ac:dyDescent="0.25">
      <c r="A61" t="s">
        <v>17</v>
      </c>
      <c r="B61">
        <f>105/15</f>
        <v>7</v>
      </c>
    </row>
    <row r="63" spans="1:3" x14ac:dyDescent="0.25">
      <c r="A63" t="s">
        <v>5</v>
      </c>
    </row>
    <row r="64" spans="1:3" x14ac:dyDescent="0.25">
      <c r="A64" s="1">
        <v>1</v>
      </c>
      <c r="B64" s="1">
        <v>8</v>
      </c>
      <c r="C64" s="1">
        <v>20</v>
      </c>
    </row>
    <row r="65" spans="1:3" x14ac:dyDescent="0.25">
      <c r="A65" s="1">
        <v>2</v>
      </c>
      <c r="B65" s="1">
        <v>5</v>
      </c>
      <c r="C65" s="1">
        <v>16</v>
      </c>
    </row>
    <row r="66" spans="1:3" x14ac:dyDescent="0.25">
      <c r="A66" s="1">
        <v>3</v>
      </c>
      <c r="B66" s="1">
        <v>1</v>
      </c>
      <c r="C66" s="1">
        <v>11</v>
      </c>
    </row>
    <row r="67" spans="1:3" x14ac:dyDescent="0.25">
      <c r="A67" s="1">
        <v>4</v>
      </c>
      <c r="B67" s="1">
        <v>22</v>
      </c>
      <c r="C67" s="1">
        <v>8</v>
      </c>
    </row>
    <row r="68" spans="1:3" x14ac:dyDescent="0.25">
      <c r="A68" s="1">
        <v>5</v>
      </c>
      <c r="B68" s="1">
        <v>20</v>
      </c>
      <c r="C68" s="1">
        <v>7</v>
      </c>
    </row>
  </sheetData>
  <autoFilter ref="B1:D36"/>
  <sortState ref="G2:M22">
    <sortCondition descending="1" ref="L2:L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70" workbookViewId="0">
      <selection activeCell="D71" sqref="D71"/>
    </sheetView>
  </sheetViews>
  <sheetFormatPr defaultRowHeight="15" x14ac:dyDescent="0.25"/>
  <cols>
    <col min="2" max="2" width="17.85546875" customWidth="1"/>
    <col min="3" max="3" width="64.140625" customWidth="1"/>
    <col min="4" max="4" width="14.7109375" customWidth="1"/>
  </cols>
  <sheetData>
    <row r="1" spans="1:7" x14ac:dyDescent="0.25">
      <c r="A1" t="s">
        <v>20</v>
      </c>
      <c r="B1" t="s">
        <v>123</v>
      </c>
      <c r="C1" t="s">
        <v>44</v>
      </c>
      <c r="D1">
        <v>544</v>
      </c>
      <c r="E1">
        <v>13</v>
      </c>
      <c r="F1" s="4">
        <f>+E1/4</f>
        <v>3.25</v>
      </c>
      <c r="G1" t="s">
        <v>19</v>
      </c>
    </row>
    <row r="2" spans="1:7" x14ac:dyDescent="0.25">
      <c r="A2" t="s">
        <v>20</v>
      </c>
      <c r="B2" t="s">
        <v>123</v>
      </c>
      <c r="C2" s="8" t="s">
        <v>43</v>
      </c>
      <c r="D2">
        <v>4332</v>
      </c>
      <c r="E2">
        <v>12</v>
      </c>
      <c r="F2" s="4">
        <f>+E2/4</f>
        <v>3</v>
      </c>
      <c r="G2" t="s">
        <v>19</v>
      </c>
    </row>
    <row r="3" spans="1:7" x14ac:dyDescent="0.25">
      <c r="A3" t="s">
        <v>16</v>
      </c>
      <c r="B3" t="s">
        <v>123</v>
      </c>
      <c r="C3" t="s">
        <v>69</v>
      </c>
      <c r="D3">
        <v>543321</v>
      </c>
      <c r="E3">
        <v>18</v>
      </c>
      <c r="F3" s="4">
        <f>+E3/12</f>
        <v>1.5</v>
      </c>
      <c r="G3" t="s">
        <v>19</v>
      </c>
    </row>
    <row r="4" spans="1:7" x14ac:dyDescent="0.25">
      <c r="A4" t="s">
        <v>20</v>
      </c>
      <c r="B4" t="s">
        <v>123</v>
      </c>
      <c r="C4" s="8" t="s">
        <v>27</v>
      </c>
      <c r="D4">
        <v>5</v>
      </c>
      <c r="E4">
        <v>5</v>
      </c>
      <c r="F4" s="4">
        <f>+E4/4</f>
        <v>1.25</v>
      </c>
      <c r="G4" t="s">
        <v>19</v>
      </c>
    </row>
    <row r="5" spans="1:7" x14ac:dyDescent="0.25">
      <c r="A5" t="s">
        <v>20</v>
      </c>
      <c r="B5" t="s">
        <v>123</v>
      </c>
      <c r="C5" s="8" t="s">
        <v>35</v>
      </c>
      <c r="D5">
        <v>5</v>
      </c>
      <c r="E5">
        <v>5</v>
      </c>
      <c r="F5" s="4">
        <f>+E5/4</f>
        <v>1.25</v>
      </c>
      <c r="G5" t="s">
        <v>19</v>
      </c>
    </row>
    <row r="6" spans="1:7" x14ac:dyDescent="0.25">
      <c r="A6" t="s">
        <v>16</v>
      </c>
      <c r="B6" t="s">
        <v>123</v>
      </c>
      <c r="C6" t="s">
        <v>74</v>
      </c>
      <c r="D6">
        <v>5222</v>
      </c>
      <c r="E6">
        <v>11</v>
      </c>
      <c r="F6" s="4">
        <f>+E6/12</f>
        <v>0.91666666666666663</v>
      </c>
    </row>
    <row r="7" spans="1:7" x14ac:dyDescent="0.25">
      <c r="A7" t="s">
        <v>16</v>
      </c>
      <c r="B7" t="s">
        <v>123</v>
      </c>
      <c r="C7" t="s">
        <v>75</v>
      </c>
      <c r="D7">
        <v>52111</v>
      </c>
      <c r="E7">
        <v>10</v>
      </c>
      <c r="F7" s="4">
        <f>+E7/12</f>
        <v>0.83333333333333337</v>
      </c>
    </row>
    <row r="8" spans="1:7" x14ac:dyDescent="0.25">
      <c r="A8" t="s">
        <v>24</v>
      </c>
      <c r="B8" t="s">
        <v>123</v>
      </c>
      <c r="C8" s="8" t="s">
        <v>60</v>
      </c>
      <c r="D8">
        <v>3</v>
      </c>
      <c r="E8">
        <v>3</v>
      </c>
      <c r="F8" s="4">
        <f>+E8/7</f>
        <v>0.42857142857142855</v>
      </c>
    </row>
    <row r="9" spans="1:7" x14ac:dyDescent="0.25">
      <c r="A9" t="s">
        <v>21</v>
      </c>
      <c r="B9" t="s">
        <v>123</v>
      </c>
      <c r="C9" t="s">
        <v>108</v>
      </c>
      <c r="D9" s="6">
        <v>5</v>
      </c>
      <c r="E9">
        <v>5</v>
      </c>
      <c r="F9" s="4">
        <f>+E9/14.53</f>
        <v>0.34411562284927738</v>
      </c>
    </row>
    <row r="10" spans="1:7" x14ac:dyDescent="0.25">
      <c r="A10" t="s">
        <v>16</v>
      </c>
      <c r="B10" t="s">
        <v>123</v>
      </c>
      <c r="C10" t="s">
        <v>88</v>
      </c>
      <c r="D10">
        <v>31</v>
      </c>
      <c r="E10">
        <v>4</v>
      </c>
      <c r="F10" s="4">
        <f>+E10/12</f>
        <v>0.33333333333333331</v>
      </c>
    </row>
    <row r="11" spans="1:7" x14ac:dyDescent="0.25">
      <c r="A11" t="s">
        <v>24</v>
      </c>
      <c r="B11" t="s">
        <v>123</v>
      </c>
      <c r="C11" s="8" t="s">
        <v>62</v>
      </c>
      <c r="D11">
        <v>2</v>
      </c>
      <c r="E11">
        <v>2</v>
      </c>
      <c r="F11" s="4">
        <f>+E11/7</f>
        <v>0.2857142857142857</v>
      </c>
    </row>
    <row r="12" spans="1:7" x14ac:dyDescent="0.25">
      <c r="A12" t="s">
        <v>24</v>
      </c>
      <c r="B12" t="s">
        <v>123</v>
      </c>
      <c r="C12" s="8" t="s">
        <v>63</v>
      </c>
      <c r="D12">
        <v>2</v>
      </c>
      <c r="E12">
        <v>2</v>
      </c>
      <c r="F12" s="4">
        <f>+E12/7</f>
        <v>0.2857142857142857</v>
      </c>
    </row>
    <row r="13" spans="1:7" x14ac:dyDescent="0.25">
      <c r="A13" t="s">
        <v>21</v>
      </c>
      <c r="B13" t="s">
        <v>123</v>
      </c>
      <c r="C13" t="s">
        <v>109</v>
      </c>
      <c r="D13" s="6">
        <v>31</v>
      </c>
      <c r="E13">
        <v>4</v>
      </c>
      <c r="F13" s="4">
        <f>+E13/14.53</f>
        <v>0.27529249827942187</v>
      </c>
    </row>
    <row r="14" spans="1:7" x14ac:dyDescent="0.25">
      <c r="A14" t="s">
        <v>21</v>
      </c>
      <c r="B14" t="s">
        <v>123</v>
      </c>
      <c r="C14" t="s">
        <v>110</v>
      </c>
      <c r="D14" s="6">
        <v>4</v>
      </c>
      <c r="E14">
        <v>4</v>
      </c>
      <c r="F14" s="4">
        <f>+E14/14.53</f>
        <v>0.27529249827942187</v>
      </c>
    </row>
    <row r="15" spans="1:7" x14ac:dyDescent="0.25">
      <c r="A15" t="s">
        <v>20</v>
      </c>
      <c r="B15" t="s">
        <v>123</v>
      </c>
      <c r="C15" t="s">
        <v>47</v>
      </c>
      <c r="D15">
        <v>1</v>
      </c>
      <c r="E15">
        <v>1</v>
      </c>
      <c r="F15" s="4">
        <f>+E15/4</f>
        <v>0.25</v>
      </c>
    </row>
    <row r="16" spans="1:7" x14ac:dyDescent="0.25">
      <c r="A16" t="s">
        <v>21</v>
      </c>
      <c r="B16" t="s">
        <v>123</v>
      </c>
      <c r="C16" t="s">
        <v>112</v>
      </c>
      <c r="D16" s="6">
        <v>3</v>
      </c>
      <c r="E16">
        <v>3</v>
      </c>
      <c r="F16" s="4">
        <f>+E16/14.53</f>
        <v>0.20646937370956642</v>
      </c>
    </row>
    <row r="17" spans="1:8" x14ac:dyDescent="0.25">
      <c r="A17" t="s">
        <v>21</v>
      </c>
      <c r="B17" t="s">
        <v>123</v>
      </c>
      <c r="C17" t="s">
        <v>113</v>
      </c>
      <c r="D17" s="6">
        <v>21</v>
      </c>
      <c r="E17">
        <v>3</v>
      </c>
      <c r="F17" s="4">
        <f>+E17/14.53</f>
        <v>0.20646937370956642</v>
      </c>
    </row>
    <row r="18" spans="1:8" x14ac:dyDescent="0.25">
      <c r="A18" t="s">
        <v>21</v>
      </c>
      <c r="B18" t="s">
        <v>123</v>
      </c>
      <c r="C18" t="s">
        <v>115</v>
      </c>
      <c r="D18" s="6">
        <v>2</v>
      </c>
      <c r="E18">
        <v>2</v>
      </c>
      <c r="F18" s="4">
        <f>+E18/14.53</f>
        <v>0.13764624913971094</v>
      </c>
    </row>
    <row r="19" spans="1:8" x14ac:dyDescent="0.25">
      <c r="A19" t="s">
        <v>21</v>
      </c>
      <c r="B19" t="s">
        <v>123</v>
      </c>
      <c r="C19" t="s">
        <v>118</v>
      </c>
      <c r="D19" s="6">
        <v>2</v>
      </c>
      <c r="E19">
        <v>2</v>
      </c>
      <c r="F19" s="4">
        <f>+E19/14.53</f>
        <v>0.13764624913971094</v>
      </c>
    </row>
    <row r="20" spans="1:8" x14ac:dyDescent="0.25">
      <c r="A20" t="s">
        <v>21</v>
      </c>
      <c r="B20" t="s">
        <v>123</v>
      </c>
      <c r="C20" t="s">
        <v>119</v>
      </c>
      <c r="D20" s="6">
        <v>2</v>
      </c>
      <c r="E20">
        <v>2</v>
      </c>
      <c r="F20" s="4">
        <f>+E20/14.53</f>
        <v>0.13764624913971094</v>
      </c>
    </row>
    <row r="21" spans="1:8" x14ac:dyDescent="0.25">
      <c r="A21" t="s">
        <v>16</v>
      </c>
      <c r="B21" t="s">
        <v>123</v>
      </c>
      <c r="C21" t="s">
        <v>92</v>
      </c>
      <c r="D21">
        <v>1</v>
      </c>
      <c r="E21">
        <v>1</v>
      </c>
      <c r="F21" s="4">
        <f>+E21/12</f>
        <v>8.3333333333333329E-2</v>
      </c>
      <c r="H21" s="4">
        <f>SUM(F1:F21)</f>
        <v>15.387244780913058</v>
      </c>
    </row>
    <row r="22" spans="1:8" x14ac:dyDescent="0.25">
      <c r="A22" t="s">
        <v>21</v>
      </c>
      <c r="B22" t="s">
        <v>125</v>
      </c>
      <c r="C22" t="s">
        <v>94</v>
      </c>
      <c r="D22" s="6">
        <v>555555541111</v>
      </c>
      <c r="E22">
        <v>43</v>
      </c>
      <c r="F22" s="4">
        <f>+E22/14.53</f>
        <v>2.9593943565037852</v>
      </c>
      <c r="G22" t="s">
        <v>19</v>
      </c>
    </row>
    <row r="23" spans="1:8" x14ac:dyDescent="0.25">
      <c r="A23" t="s">
        <v>24</v>
      </c>
      <c r="B23" t="s">
        <v>125</v>
      </c>
      <c r="C23" s="8" t="s">
        <v>50</v>
      </c>
      <c r="D23">
        <v>533</v>
      </c>
      <c r="E23">
        <v>11</v>
      </c>
      <c r="F23" s="4">
        <f>+E23/7</f>
        <v>1.5714285714285714</v>
      </c>
      <c r="G23" t="s">
        <v>19</v>
      </c>
    </row>
    <row r="24" spans="1:8" x14ac:dyDescent="0.25">
      <c r="A24" t="s">
        <v>24</v>
      </c>
      <c r="B24" t="s">
        <v>125</v>
      </c>
      <c r="C24" s="8" t="s">
        <v>51</v>
      </c>
      <c r="D24">
        <v>44</v>
      </c>
      <c r="E24">
        <v>8</v>
      </c>
      <c r="F24" s="4">
        <f>+E24/7</f>
        <v>1.1428571428571428</v>
      </c>
      <c r="G24" t="s">
        <v>19</v>
      </c>
    </row>
    <row r="25" spans="1:8" x14ac:dyDescent="0.25">
      <c r="A25" t="s">
        <v>20</v>
      </c>
      <c r="B25" t="s">
        <v>125</v>
      </c>
      <c r="C25" t="s">
        <v>45</v>
      </c>
      <c r="D25">
        <v>4</v>
      </c>
      <c r="E25">
        <v>4</v>
      </c>
      <c r="F25" s="4">
        <f>+E25/4</f>
        <v>1</v>
      </c>
    </row>
    <row r="26" spans="1:8" x14ac:dyDescent="0.25">
      <c r="A26" t="s">
        <v>16</v>
      </c>
      <c r="B26" t="s">
        <v>125</v>
      </c>
      <c r="C26" t="s">
        <v>76</v>
      </c>
      <c r="D26">
        <v>54</v>
      </c>
      <c r="E26">
        <v>9</v>
      </c>
      <c r="F26" s="4">
        <f>+E26/12</f>
        <v>0.75</v>
      </c>
    </row>
    <row r="27" spans="1:8" x14ac:dyDescent="0.25">
      <c r="A27" t="s">
        <v>16</v>
      </c>
      <c r="B27" t="s">
        <v>125</v>
      </c>
      <c r="C27" t="s">
        <v>77</v>
      </c>
      <c r="D27">
        <v>441</v>
      </c>
      <c r="E27">
        <v>9</v>
      </c>
      <c r="F27" s="4">
        <f>+E27/12</f>
        <v>0.75</v>
      </c>
    </row>
    <row r="28" spans="1:8" x14ac:dyDescent="0.25">
      <c r="A28" t="s">
        <v>16</v>
      </c>
      <c r="B28" t="s">
        <v>125</v>
      </c>
      <c r="C28" t="s">
        <v>79</v>
      </c>
      <c r="D28">
        <v>53</v>
      </c>
      <c r="E28">
        <v>8</v>
      </c>
      <c r="F28" s="4">
        <f>+E28/12</f>
        <v>0.66666666666666663</v>
      </c>
    </row>
    <row r="29" spans="1:8" x14ac:dyDescent="0.25">
      <c r="A29" t="s">
        <v>21</v>
      </c>
      <c r="B29" t="s">
        <v>125</v>
      </c>
      <c r="C29" t="s">
        <v>99</v>
      </c>
      <c r="D29" s="6">
        <v>5211</v>
      </c>
      <c r="E29">
        <v>9</v>
      </c>
      <c r="F29" s="4">
        <f>+E29/14.53</f>
        <v>0.61940812112869925</v>
      </c>
    </row>
    <row r="30" spans="1:8" x14ac:dyDescent="0.25">
      <c r="A30" t="s">
        <v>24</v>
      </c>
      <c r="B30" t="s">
        <v>125</v>
      </c>
      <c r="C30" s="8" t="s">
        <v>56</v>
      </c>
      <c r="D30">
        <v>4</v>
      </c>
      <c r="E30">
        <v>4</v>
      </c>
      <c r="F30" s="4">
        <f>+E30/7</f>
        <v>0.5714285714285714</v>
      </c>
    </row>
    <row r="31" spans="1:8" x14ac:dyDescent="0.25">
      <c r="A31" t="s">
        <v>21</v>
      </c>
      <c r="B31" t="s">
        <v>125</v>
      </c>
      <c r="C31" t="s">
        <v>100</v>
      </c>
      <c r="D31" s="6">
        <v>44</v>
      </c>
      <c r="E31">
        <v>8</v>
      </c>
      <c r="F31" s="4">
        <f>+E31/14.53</f>
        <v>0.55058499655884374</v>
      </c>
    </row>
    <row r="32" spans="1:8" x14ac:dyDescent="0.25">
      <c r="A32" t="s">
        <v>21</v>
      </c>
      <c r="B32" t="s">
        <v>125</v>
      </c>
      <c r="C32" t="s">
        <v>102</v>
      </c>
      <c r="D32" s="6">
        <v>332</v>
      </c>
      <c r="E32">
        <v>8</v>
      </c>
      <c r="F32" s="4">
        <f>+E32/14.53</f>
        <v>0.55058499655884374</v>
      </c>
    </row>
    <row r="33" spans="1:8" x14ac:dyDescent="0.25">
      <c r="A33" t="s">
        <v>20</v>
      </c>
      <c r="B33" t="s">
        <v>125</v>
      </c>
      <c r="C33" s="8" t="s">
        <v>34</v>
      </c>
      <c r="D33" s="5">
        <v>11</v>
      </c>
      <c r="E33">
        <v>2</v>
      </c>
      <c r="F33" s="4">
        <f>+E33/4</f>
        <v>0.5</v>
      </c>
    </row>
    <row r="34" spans="1:8" x14ac:dyDescent="0.25">
      <c r="A34" t="s">
        <v>24</v>
      </c>
      <c r="B34" t="s">
        <v>125</v>
      </c>
      <c r="C34" s="8" t="s">
        <v>59</v>
      </c>
      <c r="D34">
        <v>21</v>
      </c>
      <c r="E34">
        <v>3</v>
      </c>
      <c r="F34" s="4">
        <f>+E34/7</f>
        <v>0.42857142857142855</v>
      </c>
    </row>
    <row r="35" spans="1:8" x14ac:dyDescent="0.25">
      <c r="A35" t="s">
        <v>21</v>
      </c>
      <c r="B35" t="s">
        <v>125</v>
      </c>
      <c r="C35" t="s">
        <v>106</v>
      </c>
      <c r="D35" s="6">
        <v>42</v>
      </c>
      <c r="E35">
        <v>6</v>
      </c>
      <c r="F35" s="4">
        <f>+E35/14.53</f>
        <v>0.41293874741913283</v>
      </c>
    </row>
    <row r="36" spans="1:8" x14ac:dyDescent="0.25">
      <c r="A36" t="s">
        <v>21</v>
      </c>
      <c r="B36" t="s">
        <v>125</v>
      </c>
      <c r="C36" t="s">
        <v>107</v>
      </c>
      <c r="D36" s="6">
        <v>42</v>
      </c>
      <c r="E36">
        <v>6</v>
      </c>
      <c r="F36" s="4">
        <f>+E36/14.53</f>
        <v>0.41293874741913283</v>
      </c>
    </row>
    <row r="37" spans="1:8" x14ac:dyDescent="0.25">
      <c r="A37" t="s">
        <v>16</v>
      </c>
      <c r="B37" t="s">
        <v>125</v>
      </c>
      <c r="C37" t="s">
        <v>129</v>
      </c>
      <c r="D37">
        <v>4</v>
      </c>
      <c r="E37">
        <v>4</v>
      </c>
      <c r="F37" s="4">
        <f>+E37/12</f>
        <v>0.33333333333333331</v>
      </c>
    </row>
    <row r="38" spans="1:8" x14ac:dyDescent="0.25">
      <c r="A38" t="s">
        <v>16</v>
      </c>
      <c r="B38" t="s">
        <v>125</v>
      </c>
      <c r="C38" t="s">
        <v>85</v>
      </c>
      <c r="D38">
        <v>4</v>
      </c>
      <c r="E38">
        <v>4</v>
      </c>
      <c r="F38" s="4">
        <f>+E38/12</f>
        <v>0.33333333333333331</v>
      </c>
    </row>
    <row r="39" spans="1:8" x14ac:dyDescent="0.25">
      <c r="A39" t="s">
        <v>24</v>
      </c>
      <c r="B39" t="s">
        <v>125</v>
      </c>
      <c r="C39" s="8" t="s">
        <v>61</v>
      </c>
      <c r="D39">
        <v>2</v>
      </c>
      <c r="E39">
        <v>2</v>
      </c>
      <c r="F39" s="4">
        <f>+E39/7</f>
        <v>0.2857142857142857</v>
      </c>
    </row>
    <row r="40" spans="1:8" x14ac:dyDescent="0.25">
      <c r="A40" t="s">
        <v>20</v>
      </c>
      <c r="B40" t="s">
        <v>125</v>
      </c>
      <c r="C40" t="s">
        <v>46</v>
      </c>
      <c r="D40">
        <v>1</v>
      </c>
      <c r="E40">
        <v>1</v>
      </c>
      <c r="F40" s="4">
        <f>+E40/4</f>
        <v>0.25</v>
      </c>
    </row>
    <row r="41" spans="1:8" x14ac:dyDescent="0.25">
      <c r="A41" t="s">
        <v>16</v>
      </c>
      <c r="B41" t="s">
        <v>125</v>
      </c>
      <c r="C41" t="s">
        <v>86</v>
      </c>
      <c r="D41">
        <v>3</v>
      </c>
      <c r="E41">
        <v>3</v>
      </c>
      <c r="F41" s="4">
        <f>+E41/12</f>
        <v>0.25</v>
      </c>
    </row>
    <row r="42" spans="1:8" x14ac:dyDescent="0.25">
      <c r="A42" t="s">
        <v>24</v>
      </c>
      <c r="B42" t="s">
        <v>125</v>
      </c>
      <c r="C42" s="8" t="s">
        <v>65</v>
      </c>
      <c r="D42">
        <v>1</v>
      </c>
      <c r="E42">
        <v>1</v>
      </c>
      <c r="F42" s="4">
        <f>+E42/7</f>
        <v>0.14285714285714285</v>
      </c>
      <c r="H42" s="4">
        <f>SUM(F22:F42)</f>
        <v>14.482040441778915</v>
      </c>
    </row>
    <row r="43" spans="1:8" x14ac:dyDescent="0.25">
      <c r="A43" t="s">
        <v>20</v>
      </c>
      <c r="B43" t="s">
        <v>122</v>
      </c>
      <c r="C43" s="8" t="s">
        <v>37</v>
      </c>
      <c r="D43">
        <v>5322</v>
      </c>
      <c r="E43">
        <v>12</v>
      </c>
      <c r="F43" s="4">
        <f>+E43/4</f>
        <v>3</v>
      </c>
      <c r="G43" t="s">
        <v>19</v>
      </c>
    </row>
    <row r="44" spans="1:8" x14ac:dyDescent="0.25">
      <c r="A44" t="s">
        <v>24</v>
      </c>
      <c r="B44" t="s">
        <v>122</v>
      </c>
      <c r="C44" s="8" t="s">
        <v>49</v>
      </c>
      <c r="D44">
        <v>5542</v>
      </c>
      <c r="E44">
        <v>16</v>
      </c>
      <c r="F44" s="4">
        <f>+E44/7</f>
        <v>2.2857142857142856</v>
      </c>
      <c r="G44" t="s">
        <v>19</v>
      </c>
    </row>
    <row r="45" spans="1:8" x14ac:dyDescent="0.25">
      <c r="A45" t="s">
        <v>21</v>
      </c>
      <c r="B45" t="s">
        <v>122</v>
      </c>
      <c r="C45" t="s">
        <v>95</v>
      </c>
      <c r="D45" s="6">
        <v>443333221</v>
      </c>
      <c r="E45">
        <v>25</v>
      </c>
      <c r="F45" s="4">
        <f>+E45/14.53</f>
        <v>1.720578114246387</v>
      </c>
      <c r="G45" t="s">
        <v>19</v>
      </c>
    </row>
    <row r="46" spans="1:8" x14ac:dyDescent="0.25">
      <c r="A46" t="s">
        <v>16</v>
      </c>
      <c r="B46" t="s">
        <v>122</v>
      </c>
      <c r="C46" t="s">
        <v>73</v>
      </c>
      <c r="D46">
        <v>543</v>
      </c>
      <c r="E46">
        <v>12</v>
      </c>
      <c r="F46" s="4">
        <f>+E46/12</f>
        <v>1</v>
      </c>
      <c r="G46" t="s">
        <v>19</v>
      </c>
    </row>
    <row r="47" spans="1:8" x14ac:dyDescent="0.25">
      <c r="A47" t="s">
        <v>24</v>
      </c>
      <c r="B47" t="s">
        <v>122</v>
      </c>
      <c r="C47" s="8" t="s">
        <v>52</v>
      </c>
      <c r="D47">
        <v>43</v>
      </c>
      <c r="E47">
        <v>7</v>
      </c>
      <c r="F47" s="4">
        <f>+E47/7</f>
        <v>1</v>
      </c>
      <c r="G47" t="s">
        <v>19</v>
      </c>
    </row>
    <row r="48" spans="1:8" x14ac:dyDescent="0.25">
      <c r="A48" t="s">
        <v>20</v>
      </c>
      <c r="B48" t="s">
        <v>122</v>
      </c>
      <c r="C48" s="8" t="s">
        <v>40</v>
      </c>
      <c r="D48" s="5">
        <v>2</v>
      </c>
      <c r="E48">
        <v>2</v>
      </c>
      <c r="F48" s="4">
        <f>+E48/4</f>
        <v>0.5</v>
      </c>
    </row>
    <row r="49" spans="1:8" x14ac:dyDescent="0.25">
      <c r="A49" t="s">
        <v>16</v>
      </c>
      <c r="B49" t="s">
        <v>122</v>
      </c>
      <c r="C49" t="s">
        <v>81</v>
      </c>
      <c r="D49">
        <v>42</v>
      </c>
      <c r="E49">
        <v>6</v>
      </c>
      <c r="F49" s="4">
        <f>+E49/12</f>
        <v>0.5</v>
      </c>
    </row>
    <row r="50" spans="1:8" x14ac:dyDescent="0.25">
      <c r="A50" t="s">
        <v>16</v>
      </c>
      <c r="B50" t="s">
        <v>122</v>
      </c>
      <c r="C50" t="s">
        <v>131</v>
      </c>
      <c r="D50">
        <v>33</v>
      </c>
      <c r="E50">
        <v>6</v>
      </c>
      <c r="F50" s="4">
        <f>+E50/12</f>
        <v>0.5</v>
      </c>
    </row>
    <row r="51" spans="1:8" x14ac:dyDescent="0.25">
      <c r="A51" t="s">
        <v>21</v>
      </c>
      <c r="B51" t="s">
        <v>122</v>
      </c>
      <c r="C51" t="s">
        <v>104</v>
      </c>
      <c r="D51" s="6">
        <v>43</v>
      </c>
      <c r="E51">
        <v>7</v>
      </c>
      <c r="F51" s="4">
        <f>+E51/14.53</f>
        <v>0.48176187198898834</v>
      </c>
    </row>
    <row r="52" spans="1:8" x14ac:dyDescent="0.25">
      <c r="A52" t="s">
        <v>24</v>
      </c>
      <c r="B52" t="s">
        <v>122</v>
      </c>
      <c r="C52" s="8" t="s">
        <v>68</v>
      </c>
      <c r="D52">
        <v>1</v>
      </c>
      <c r="E52">
        <v>1</v>
      </c>
      <c r="F52" s="4">
        <f>+E52/7</f>
        <v>0.14285714285714285</v>
      </c>
      <c r="H52" s="4">
        <f>SUM(F43:F52)</f>
        <v>11.130911414806803</v>
      </c>
    </row>
    <row r="53" spans="1:8" x14ac:dyDescent="0.25">
      <c r="A53" t="s">
        <v>16</v>
      </c>
      <c r="B53" t="s">
        <v>124</v>
      </c>
      <c r="C53" t="s">
        <v>71</v>
      </c>
      <c r="D53">
        <v>54421</v>
      </c>
      <c r="E53">
        <v>16</v>
      </c>
      <c r="F53" s="4">
        <f>+E53/12</f>
        <v>1.3333333333333333</v>
      </c>
      <c r="G53" t="s">
        <v>19</v>
      </c>
    </row>
    <row r="54" spans="1:8" x14ac:dyDescent="0.25">
      <c r="A54" t="s">
        <v>21</v>
      </c>
      <c r="B54" t="s">
        <v>124</v>
      </c>
      <c r="C54" t="s">
        <v>97</v>
      </c>
      <c r="D54" s="6">
        <v>5553</v>
      </c>
      <c r="E54">
        <v>18</v>
      </c>
      <c r="F54" s="4">
        <f>+E54/14.53</f>
        <v>1.2388162422573985</v>
      </c>
      <c r="G54" t="s">
        <v>19</v>
      </c>
    </row>
    <row r="55" spans="1:8" x14ac:dyDescent="0.25">
      <c r="A55" t="s">
        <v>16</v>
      </c>
      <c r="B55" t="s">
        <v>124</v>
      </c>
      <c r="C55" t="s">
        <v>72</v>
      </c>
      <c r="D55">
        <v>5322</v>
      </c>
      <c r="E55">
        <v>12</v>
      </c>
      <c r="F55" s="4">
        <f>+E55/12</f>
        <v>1</v>
      </c>
      <c r="G55" t="s">
        <v>19</v>
      </c>
    </row>
    <row r="56" spans="1:8" x14ac:dyDescent="0.25">
      <c r="A56" t="s">
        <v>24</v>
      </c>
      <c r="B56" t="s">
        <v>124</v>
      </c>
      <c r="C56" s="8" t="s">
        <v>53</v>
      </c>
      <c r="D56">
        <v>33</v>
      </c>
      <c r="E56">
        <v>6</v>
      </c>
      <c r="F56" s="4">
        <f>+E56/7</f>
        <v>0.8571428571428571</v>
      </c>
    </row>
    <row r="57" spans="1:8" x14ac:dyDescent="0.25">
      <c r="A57" t="s">
        <v>21</v>
      </c>
      <c r="B57" t="s">
        <v>124</v>
      </c>
      <c r="C57" t="s">
        <v>101</v>
      </c>
      <c r="D57" s="6">
        <v>441</v>
      </c>
      <c r="E57">
        <v>9</v>
      </c>
      <c r="F57" s="4">
        <f>+E57/14.53</f>
        <v>0.61940812112869925</v>
      </c>
    </row>
    <row r="58" spans="1:8" x14ac:dyDescent="0.25">
      <c r="A58" t="s">
        <v>21</v>
      </c>
      <c r="B58" t="s">
        <v>124</v>
      </c>
      <c r="C58" t="s">
        <v>103</v>
      </c>
      <c r="D58" s="6">
        <v>43</v>
      </c>
      <c r="E58">
        <v>7</v>
      </c>
      <c r="F58" s="4">
        <f>+E58/14.53</f>
        <v>0.48176187198898834</v>
      </c>
    </row>
    <row r="59" spans="1:8" x14ac:dyDescent="0.25">
      <c r="A59" t="s">
        <v>24</v>
      </c>
      <c r="B59" t="s">
        <v>124</v>
      </c>
      <c r="C59" s="8" t="s">
        <v>57</v>
      </c>
      <c r="D59">
        <v>3</v>
      </c>
      <c r="E59">
        <v>3</v>
      </c>
      <c r="F59" s="4">
        <f>+E59/7</f>
        <v>0.42857142857142855</v>
      </c>
    </row>
    <row r="60" spans="1:8" x14ac:dyDescent="0.25">
      <c r="A60" t="s">
        <v>24</v>
      </c>
      <c r="B60" t="s">
        <v>124</v>
      </c>
      <c r="C60" s="8" t="s">
        <v>58</v>
      </c>
      <c r="D60">
        <v>21</v>
      </c>
      <c r="E60">
        <v>3</v>
      </c>
      <c r="F60" s="4">
        <f>+E60/7</f>
        <v>0.42857142857142855</v>
      </c>
    </row>
    <row r="61" spans="1:8" x14ac:dyDescent="0.25">
      <c r="A61" t="s">
        <v>24</v>
      </c>
      <c r="B61" t="s">
        <v>124</v>
      </c>
      <c r="C61" s="8" t="s">
        <v>130</v>
      </c>
      <c r="D61">
        <v>2</v>
      </c>
      <c r="E61">
        <v>2</v>
      </c>
      <c r="F61" s="4">
        <f>+E61/7</f>
        <v>0.2857142857142857</v>
      </c>
    </row>
    <row r="62" spans="1:8" x14ac:dyDescent="0.25">
      <c r="A62" t="s">
        <v>21</v>
      </c>
      <c r="B62" t="s">
        <v>124</v>
      </c>
      <c r="C62" t="s">
        <v>111</v>
      </c>
      <c r="D62" s="6">
        <v>4</v>
      </c>
      <c r="E62">
        <v>4</v>
      </c>
      <c r="F62" s="4">
        <f>+E62/14.53</f>
        <v>0.27529249827942187</v>
      </c>
    </row>
    <row r="63" spans="1:8" x14ac:dyDescent="0.25">
      <c r="A63" t="s">
        <v>21</v>
      </c>
      <c r="B63" t="s">
        <v>124</v>
      </c>
      <c r="C63" t="s">
        <v>127</v>
      </c>
      <c r="D63" s="6">
        <v>3</v>
      </c>
      <c r="E63">
        <v>3</v>
      </c>
      <c r="F63" s="4">
        <f>+E63/14.53</f>
        <v>0.20646937370956642</v>
      </c>
    </row>
    <row r="64" spans="1:8" x14ac:dyDescent="0.25">
      <c r="A64" t="s">
        <v>16</v>
      </c>
      <c r="B64" t="s">
        <v>124</v>
      </c>
      <c r="C64" t="s">
        <v>89</v>
      </c>
      <c r="D64">
        <v>2</v>
      </c>
      <c r="E64">
        <v>2</v>
      </c>
      <c r="F64" s="4">
        <f>+E64/12</f>
        <v>0.16666666666666666</v>
      </c>
    </row>
    <row r="65" spans="1:8" x14ac:dyDescent="0.25">
      <c r="A65" t="s">
        <v>24</v>
      </c>
      <c r="B65" t="s">
        <v>124</v>
      </c>
      <c r="C65" s="8" t="s">
        <v>66</v>
      </c>
      <c r="D65">
        <v>1</v>
      </c>
      <c r="E65">
        <v>1</v>
      </c>
      <c r="F65" s="4">
        <f>+E65/7</f>
        <v>0.14285714285714285</v>
      </c>
    </row>
    <row r="66" spans="1:8" x14ac:dyDescent="0.25">
      <c r="A66" t="s">
        <v>16</v>
      </c>
      <c r="B66" t="s">
        <v>124</v>
      </c>
      <c r="C66" t="s">
        <v>93</v>
      </c>
      <c r="D66">
        <v>1</v>
      </c>
      <c r="E66">
        <v>1</v>
      </c>
      <c r="F66" s="4">
        <f>+E66/12</f>
        <v>8.3333333333333329E-2</v>
      </c>
      <c r="H66" s="4">
        <f>SUM(F53:F66)</f>
        <v>7.5479385835545507</v>
      </c>
    </row>
    <row r="67" spans="1:8" x14ac:dyDescent="0.25">
      <c r="A67" t="s">
        <v>24</v>
      </c>
      <c r="B67" t="s">
        <v>126</v>
      </c>
      <c r="C67" s="8" t="s">
        <v>48</v>
      </c>
      <c r="D67">
        <v>5555</v>
      </c>
      <c r="E67">
        <v>20</v>
      </c>
      <c r="F67" s="4">
        <f>+E67/7</f>
        <v>2.8571428571428572</v>
      </c>
      <c r="G67" t="s">
        <v>19</v>
      </c>
    </row>
    <row r="68" spans="1:8" x14ac:dyDescent="0.25">
      <c r="A68" t="s">
        <v>16</v>
      </c>
      <c r="B68" t="s">
        <v>126</v>
      </c>
      <c r="C68" t="s">
        <v>70</v>
      </c>
      <c r="D68">
        <v>553211</v>
      </c>
      <c r="E68">
        <v>17</v>
      </c>
      <c r="F68" s="4">
        <f>+E68/12</f>
        <v>1.4166666666666667</v>
      </c>
      <c r="G68" t="s">
        <v>19</v>
      </c>
    </row>
    <row r="69" spans="1:8" x14ac:dyDescent="0.25">
      <c r="A69" t="s">
        <v>21</v>
      </c>
      <c r="B69" t="s">
        <v>126</v>
      </c>
      <c r="C69" t="s">
        <v>96</v>
      </c>
      <c r="D69" s="6">
        <v>5553</v>
      </c>
      <c r="E69">
        <v>18</v>
      </c>
      <c r="F69" s="4">
        <f>+E69/14.53</f>
        <v>1.2388162422573985</v>
      </c>
      <c r="G69" t="s">
        <v>19</v>
      </c>
    </row>
    <row r="70" spans="1:8" x14ac:dyDescent="0.25">
      <c r="A70" t="s">
        <v>16</v>
      </c>
      <c r="B70" t="s">
        <v>126</v>
      </c>
      <c r="C70" t="s">
        <v>78</v>
      </c>
      <c r="D70">
        <v>54</v>
      </c>
      <c r="E70">
        <v>9</v>
      </c>
      <c r="F70" s="4">
        <f>+E70/12</f>
        <v>0.75</v>
      </c>
    </row>
    <row r="71" spans="1:8" x14ac:dyDescent="0.25">
      <c r="A71" t="s">
        <v>24</v>
      </c>
      <c r="B71" t="s">
        <v>126</v>
      </c>
      <c r="C71" s="8" t="s">
        <v>55</v>
      </c>
      <c r="D71">
        <v>4</v>
      </c>
      <c r="E71">
        <v>4</v>
      </c>
      <c r="F71" s="4">
        <f>+E71/7</f>
        <v>0.5714285714285714</v>
      </c>
    </row>
    <row r="72" spans="1:8" x14ac:dyDescent="0.25">
      <c r="A72" t="s">
        <v>16</v>
      </c>
      <c r="B72" t="s">
        <v>126</v>
      </c>
      <c r="C72" t="s">
        <v>83</v>
      </c>
      <c r="D72">
        <v>5</v>
      </c>
      <c r="E72">
        <v>5</v>
      </c>
      <c r="F72" s="4">
        <f>+E72/12</f>
        <v>0.41666666666666669</v>
      </c>
    </row>
    <row r="73" spans="1:8" x14ac:dyDescent="0.25">
      <c r="A73" t="s">
        <v>21</v>
      </c>
      <c r="B73" t="s">
        <v>126</v>
      </c>
      <c r="C73" t="s">
        <v>105</v>
      </c>
      <c r="D73" s="6">
        <v>42</v>
      </c>
      <c r="E73">
        <v>6</v>
      </c>
      <c r="F73" s="4">
        <f>+E73/14.53</f>
        <v>0.41293874741913283</v>
      </c>
    </row>
    <row r="74" spans="1:8" x14ac:dyDescent="0.25">
      <c r="A74" t="s">
        <v>16</v>
      </c>
      <c r="B74" t="s">
        <v>126</v>
      </c>
      <c r="C74" t="s">
        <v>87</v>
      </c>
      <c r="D74">
        <v>3</v>
      </c>
      <c r="E74">
        <v>3</v>
      </c>
      <c r="F74" s="4">
        <f>+E74/12</f>
        <v>0.25</v>
      </c>
    </row>
    <row r="75" spans="1:8" x14ac:dyDescent="0.25">
      <c r="A75" t="s">
        <v>16</v>
      </c>
      <c r="B75" t="s">
        <v>126</v>
      </c>
      <c r="C75" t="s">
        <v>90</v>
      </c>
      <c r="D75">
        <v>2</v>
      </c>
      <c r="E75">
        <v>2</v>
      </c>
      <c r="F75" s="4">
        <f>+E75/12</f>
        <v>0.16666666666666666</v>
      </c>
    </row>
    <row r="76" spans="1:8" x14ac:dyDescent="0.25">
      <c r="A76" t="s">
        <v>21</v>
      </c>
      <c r="B76" t="s">
        <v>126</v>
      </c>
      <c r="C76" t="s">
        <v>117</v>
      </c>
      <c r="D76" s="6">
        <v>2</v>
      </c>
      <c r="E76">
        <v>2</v>
      </c>
      <c r="F76" s="4">
        <f>+E76/14.53</f>
        <v>0.13764624913971094</v>
      </c>
      <c r="H76" s="4">
        <f>SUM(F67:F76)</f>
        <v>8.2179726673876701</v>
      </c>
    </row>
    <row r="77" spans="1:8" x14ac:dyDescent="0.25">
      <c r="A77" t="s">
        <v>20</v>
      </c>
      <c r="B77" t="s">
        <v>128</v>
      </c>
      <c r="C77" s="8" t="s">
        <v>39</v>
      </c>
      <c r="D77">
        <v>3</v>
      </c>
      <c r="E77">
        <v>3</v>
      </c>
      <c r="F77" s="4">
        <f>+E77/4</f>
        <v>0.75</v>
      </c>
    </row>
    <row r="78" spans="1:8" x14ac:dyDescent="0.25">
      <c r="A78" t="s">
        <v>24</v>
      </c>
      <c r="B78" t="s">
        <v>128</v>
      </c>
      <c r="C78" s="8" t="s">
        <v>54</v>
      </c>
      <c r="D78">
        <v>41</v>
      </c>
      <c r="E78">
        <v>5</v>
      </c>
      <c r="F78" s="4">
        <f>+E78/7</f>
        <v>0.7142857142857143</v>
      </c>
    </row>
    <row r="79" spans="1:8" x14ac:dyDescent="0.25">
      <c r="A79" t="s">
        <v>21</v>
      </c>
      <c r="B79" t="s">
        <v>128</v>
      </c>
      <c r="C79" t="s">
        <v>98</v>
      </c>
      <c r="D79" s="6">
        <v>541</v>
      </c>
      <c r="E79">
        <v>10</v>
      </c>
      <c r="F79" s="4">
        <f>+E79/14.53</f>
        <v>0.68823124569855476</v>
      </c>
      <c r="G79" t="s">
        <v>19</v>
      </c>
    </row>
    <row r="80" spans="1:8" x14ac:dyDescent="0.25">
      <c r="A80" t="s">
        <v>16</v>
      </c>
      <c r="B80" t="s">
        <v>128</v>
      </c>
      <c r="C80" t="s">
        <v>80</v>
      </c>
      <c r="D80">
        <v>43</v>
      </c>
      <c r="E80">
        <v>7</v>
      </c>
      <c r="F80" s="4">
        <f>+E80/12</f>
        <v>0.58333333333333337</v>
      </c>
    </row>
    <row r="81" spans="1:9" x14ac:dyDescent="0.25">
      <c r="A81" t="s">
        <v>24</v>
      </c>
      <c r="B81" t="s">
        <v>128</v>
      </c>
      <c r="C81" s="8" t="s">
        <v>67</v>
      </c>
      <c r="D81">
        <v>1</v>
      </c>
      <c r="E81">
        <v>1</v>
      </c>
      <c r="F81" s="4">
        <f>+E81/7</f>
        <v>0.14285714285714285</v>
      </c>
    </row>
    <row r="82" spans="1:9" x14ac:dyDescent="0.25">
      <c r="A82" t="s">
        <v>21</v>
      </c>
      <c r="B82" t="s">
        <v>128</v>
      </c>
      <c r="C82" t="s">
        <v>116</v>
      </c>
      <c r="D82" s="6">
        <v>2</v>
      </c>
      <c r="E82">
        <v>2</v>
      </c>
      <c r="F82" s="4">
        <f>+E82/14.53</f>
        <v>0.13764624913971094</v>
      </c>
    </row>
    <row r="83" spans="1:9" x14ac:dyDescent="0.25">
      <c r="A83" t="s">
        <v>16</v>
      </c>
      <c r="B83" t="s">
        <v>128</v>
      </c>
      <c r="C83" t="s">
        <v>91</v>
      </c>
      <c r="D83">
        <v>1</v>
      </c>
      <c r="E83">
        <v>1</v>
      </c>
      <c r="F83" s="4">
        <f>+E83/12</f>
        <v>8.3333333333333329E-2</v>
      </c>
    </row>
    <row r="84" spans="1:9" x14ac:dyDescent="0.25">
      <c r="A84" t="s">
        <v>21</v>
      </c>
      <c r="B84" t="s">
        <v>128</v>
      </c>
      <c r="C84" t="s">
        <v>120</v>
      </c>
      <c r="D84" s="6">
        <v>1</v>
      </c>
      <c r="E84">
        <v>1</v>
      </c>
      <c r="F84" s="4">
        <f>+E84/14.53</f>
        <v>6.8823124569855468E-2</v>
      </c>
    </row>
    <row r="85" spans="1:9" x14ac:dyDescent="0.25">
      <c r="A85" t="s">
        <v>21</v>
      </c>
      <c r="B85" t="s">
        <v>128</v>
      </c>
      <c r="C85" t="s">
        <v>121</v>
      </c>
      <c r="D85" s="6">
        <v>1</v>
      </c>
      <c r="E85">
        <v>1</v>
      </c>
      <c r="F85" s="4">
        <f>+E85/14.53</f>
        <v>6.8823124569855468E-2</v>
      </c>
      <c r="H85" s="4">
        <f>SUM(F77:F85)</f>
        <v>3.2373332677875006</v>
      </c>
    </row>
    <row r="86" spans="1:9" x14ac:dyDescent="0.25">
      <c r="F86" s="9">
        <f>SUM(F1:F85)</f>
        <v>60.003441156228497</v>
      </c>
      <c r="H86">
        <f>SUM(H1:H85)</f>
        <v>60.003441156228497</v>
      </c>
      <c r="I86" s="9">
        <f>+F86-H86</f>
        <v>0</v>
      </c>
    </row>
  </sheetData>
  <sortState ref="A1:G85">
    <sortCondition ref="B1:B85"/>
    <sortCondition descending="1" ref="F1:F85"/>
  </sortState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2" sqref="F2"/>
    </sheetView>
  </sheetViews>
  <sheetFormatPr defaultRowHeight="15" x14ac:dyDescent="0.25"/>
  <cols>
    <col min="1" max="1" width="18.42578125" customWidth="1"/>
  </cols>
  <sheetData>
    <row r="1" spans="1:8" x14ac:dyDescent="0.25">
      <c r="A1" t="s">
        <v>11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</row>
    <row r="2" spans="1:8" x14ac:dyDescent="0.25">
      <c r="A2" t="s">
        <v>123</v>
      </c>
      <c r="B2">
        <v>5</v>
      </c>
      <c r="C2">
        <v>5.5</v>
      </c>
      <c r="D2">
        <v>21</v>
      </c>
      <c r="E2">
        <v>5.5</v>
      </c>
      <c r="F2">
        <f>15.39/21</f>
        <v>0.73285714285714287</v>
      </c>
      <c r="G2">
        <v>4</v>
      </c>
      <c r="H2">
        <f t="shared" ref="H2:H7" si="0">+C2+E2+G2</f>
        <v>15</v>
      </c>
    </row>
    <row r="3" spans="1:8" x14ac:dyDescent="0.25">
      <c r="A3" t="s">
        <v>122</v>
      </c>
      <c r="B3">
        <v>5</v>
      </c>
      <c r="C3">
        <v>5.5</v>
      </c>
      <c r="D3">
        <v>10</v>
      </c>
      <c r="E3">
        <v>2.5</v>
      </c>
      <c r="F3">
        <f>11.13/10</f>
        <v>1.113</v>
      </c>
      <c r="G3">
        <v>6</v>
      </c>
      <c r="H3">
        <f t="shared" si="0"/>
        <v>14</v>
      </c>
    </row>
    <row r="4" spans="1:8" x14ac:dyDescent="0.25">
      <c r="A4" t="s">
        <v>125</v>
      </c>
      <c r="B4">
        <v>3</v>
      </c>
      <c r="C4">
        <v>3</v>
      </c>
      <c r="D4">
        <v>21</v>
      </c>
      <c r="E4">
        <v>5.5</v>
      </c>
      <c r="F4">
        <f>14.48/21</f>
        <v>0.68952380952380954</v>
      </c>
      <c r="G4">
        <v>3</v>
      </c>
      <c r="H4">
        <f t="shared" si="0"/>
        <v>11.5</v>
      </c>
    </row>
    <row r="5" spans="1:8" x14ac:dyDescent="0.25">
      <c r="A5" t="s">
        <v>126</v>
      </c>
      <c r="B5">
        <v>3</v>
      </c>
      <c r="C5">
        <v>3</v>
      </c>
      <c r="D5">
        <v>10</v>
      </c>
      <c r="E5">
        <v>2.5</v>
      </c>
      <c r="F5">
        <f>8.22/10</f>
        <v>0.82200000000000006</v>
      </c>
      <c r="G5">
        <v>5</v>
      </c>
      <c r="H5">
        <f t="shared" si="0"/>
        <v>10.5</v>
      </c>
    </row>
    <row r="6" spans="1:8" x14ac:dyDescent="0.25">
      <c r="A6" t="s">
        <v>124</v>
      </c>
      <c r="B6">
        <v>3</v>
      </c>
      <c r="C6">
        <v>3</v>
      </c>
      <c r="D6">
        <v>14</v>
      </c>
      <c r="E6">
        <v>4</v>
      </c>
      <c r="F6">
        <f>7.55/14</f>
        <v>0.53928571428571426</v>
      </c>
      <c r="G6">
        <v>2</v>
      </c>
      <c r="H6">
        <f t="shared" si="0"/>
        <v>9</v>
      </c>
    </row>
    <row r="7" spans="1:8" x14ac:dyDescent="0.25">
      <c r="A7" t="s">
        <v>128</v>
      </c>
      <c r="B7">
        <v>1</v>
      </c>
      <c r="C7">
        <v>1</v>
      </c>
      <c r="D7">
        <v>9</v>
      </c>
      <c r="E7">
        <v>1</v>
      </c>
      <c r="F7">
        <f>3.24/9</f>
        <v>0.36000000000000004</v>
      </c>
      <c r="G7">
        <v>1</v>
      </c>
      <c r="H7">
        <f t="shared" si="0"/>
        <v>3</v>
      </c>
    </row>
  </sheetData>
  <sortState ref="A2:H7">
    <sortCondition descending="1" ref="H2:H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workshop2</vt:lpstr>
      <vt:lpstr>workshop3</vt:lpstr>
      <vt:lpstr>workshop1</vt:lpstr>
      <vt:lpstr>workshop4</vt:lpstr>
      <vt:lpstr>Combined List with Themes</vt:lpstr>
      <vt:lpstr>Sheet1</vt:lpstr>
      <vt:lpstr>'Combined List with Themes'!Print_Area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Condon</dc:creator>
  <cp:lastModifiedBy>%username%</cp:lastModifiedBy>
  <cp:lastPrinted>2019-01-14T13:15:57Z</cp:lastPrinted>
  <dcterms:created xsi:type="dcterms:W3CDTF">2018-09-26T12:24:49Z</dcterms:created>
  <dcterms:modified xsi:type="dcterms:W3CDTF">2020-02-14T07:55:56Z</dcterms:modified>
</cp:coreProperties>
</file>