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/>
  <xr:revisionPtr revIDLastSave="0" documentId="8_{CDBF1541-FB19-40F4-A952-DBAE084BE7B9}" xr6:coauthVersionLast="47" xr6:coauthVersionMax="47" xr10:uidLastSave="{00000000-0000-0000-0000-000000000000}"/>
  <bookViews>
    <workbookView xWindow="240" yWindow="105" windowWidth="14805" windowHeight="8010" firstSheet="2" activeTab="1" xr2:uid="{00000000-000D-0000-FFFF-FFFF00000000}"/>
  </bookViews>
  <sheets>
    <sheet name="Sheet2" sheetId="2" r:id="rId1"/>
    <sheet name="Sheet3" sheetId="3" r:id="rId2"/>
    <sheet name="Sheet1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3" l="1"/>
  <c r="N21" i="3"/>
  <c r="N22" i="3"/>
  <c r="N23" i="3"/>
  <c r="N24" i="3"/>
  <c r="N25" i="3"/>
  <c r="N26" i="3"/>
  <c r="N20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L27" i="3"/>
  <c r="B11" i="3"/>
  <c r="K11" i="3"/>
  <c r="G27" i="3"/>
  <c r="I3" i="2"/>
  <c r="N9" i="3"/>
  <c r="N10" i="3"/>
  <c r="N8" i="3"/>
  <c r="N7" i="3"/>
  <c r="N4" i="3"/>
  <c r="M11" i="3"/>
  <c r="L4" i="3"/>
  <c r="H11" i="3"/>
  <c r="F11" i="3"/>
  <c r="I4" i="3"/>
  <c r="G4" i="3"/>
  <c r="I2" i="2"/>
  <c r="L7" i="3"/>
  <c r="I7" i="3"/>
  <c r="G7" i="3"/>
  <c r="E7" i="3"/>
  <c r="C7" i="3"/>
  <c r="D27" i="3"/>
  <c r="F26" i="3"/>
  <c r="H26" i="3" s="1"/>
  <c r="I10" i="2"/>
  <c r="I11" i="2"/>
  <c r="I12" i="2"/>
  <c r="I9" i="2"/>
  <c r="C6" i="3"/>
  <c r="C5" i="3"/>
  <c r="C9" i="3"/>
  <c r="C10" i="3"/>
  <c r="C8" i="3"/>
  <c r="C3" i="3"/>
  <c r="C11" i="3" s="1"/>
  <c r="F22" i="3"/>
  <c r="H22" i="3" s="1"/>
  <c r="F25" i="3"/>
  <c r="H25" i="3" s="1"/>
  <c r="F24" i="3"/>
  <c r="H24" i="3" s="1"/>
  <c r="F23" i="3"/>
  <c r="H23" i="3" s="1"/>
  <c r="F20" i="3"/>
  <c r="F21" i="3"/>
  <c r="H21" i="3" s="1"/>
  <c r="H6" i="2"/>
  <c r="I4" i="2"/>
  <c r="I5" i="2"/>
  <c r="H13" i="2"/>
  <c r="G6" i="3"/>
  <c r="G5" i="3"/>
  <c r="G9" i="3"/>
  <c r="G10" i="3"/>
  <c r="G8" i="3"/>
  <c r="G3" i="3"/>
  <c r="N6" i="3"/>
  <c r="N5" i="3"/>
  <c r="N3" i="3"/>
  <c r="N11" i="3" s="1"/>
  <c r="L6" i="3"/>
  <c r="L5" i="3"/>
  <c r="L9" i="3"/>
  <c r="L10" i="3"/>
  <c r="L8" i="3"/>
  <c r="L3" i="3"/>
  <c r="L11" i="3" s="1"/>
  <c r="D11" i="3"/>
  <c r="I6" i="3"/>
  <c r="I5" i="3"/>
  <c r="I9" i="3"/>
  <c r="I10" i="3"/>
  <c r="I8" i="3"/>
  <c r="I3" i="3"/>
  <c r="E6" i="3"/>
  <c r="E5" i="3"/>
  <c r="E9" i="3"/>
  <c r="E10" i="3"/>
  <c r="E8" i="3"/>
  <c r="E3" i="3"/>
  <c r="E11" i="3" s="1"/>
  <c r="G13" i="2"/>
  <c r="F13" i="2"/>
  <c r="E13" i="2"/>
  <c r="D13" i="2"/>
  <c r="C13" i="2"/>
  <c r="B13" i="2"/>
  <c r="I13" i="2" s="1"/>
  <c r="G6" i="2"/>
  <c r="F6" i="2"/>
  <c r="E6" i="2"/>
  <c r="D6" i="2"/>
  <c r="C6" i="2"/>
  <c r="B6" i="2"/>
  <c r="I6" i="2" s="1"/>
  <c r="L3" i="2"/>
  <c r="P3" i="2"/>
  <c r="G11" i="3" l="1"/>
  <c r="I11" i="3"/>
  <c r="J11" i="2"/>
  <c r="J9" i="2"/>
  <c r="J12" i="2"/>
  <c r="Q3" i="2"/>
  <c r="M3" i="2"/>
  <c r="L12" i="3"/>
  <c r="N12" i="3"/>
  <c r="H20" i="3"/>
  <c r="F27" i="3"/>
  <c r="I27" i="3" s="1"/>
  <c r="N3" i="2"/>
  <c r="O3" i="2" s="1"/>
  <c r="J3" i="2"/>
  <c r="K3" i="2" s="1"/>
</calcChain>
</file>

<file path=xl/sharedStrings.xml><?xml version="1.0" encoding="utf-8"?>
<sst xmlns="http://schemas.openxmlformats.org/spreadsheetml/2006/main" count="128" uniqueCount="98">
  <si>
    <t>2019/2020</t>
  </si>
  <si>
    <t>2020/2021</t>
  </si>
  <si>
    <t>2021/2022</t>
  </si>
  <si>
    <t>2022/2023</t>
  </si>
  <si>
    <t>2023/2024</t>
  </si>
  <si>
    <t>2024/2025</t>
  </si>
  <si>
    <t>2025/2026</t>
  </si>
  <si>
    <t>Total</t>
  </si>
  <si>
    <t>Total Adults</t>
  </si>
  <si>
    <t>Proportion</t>
  </si>
  <si>
    <t>Total Children</t>
  </si>
  <si>
    <t>Total males</t>
  </si>
  <si>
    <t xml:space="preserve">Total female </t>
  </si>
  <si>
    <t xml:space="preserve">Adult males </t>
  </si>
  <si>
    <t>Adult Females</t>
  </si>
  <si>
    <t>Children males</t>
  </si>
  <si>
    <t>Children Females</t>
  </si>
  <si>
    <t xml:space="preserve"> </t>
  </si>
  <si>
    <t xml:space="preserve">Overall Total Number of patients </t>
  </si>
  <si>
    <t>Attended</t>
  </si>
  <si>
    <t>Cancer</t>
  </si>
  <si>
    <t>HIV/AIDS</t>
  </si>
  <si>
    <t>SCD</t>
  </si>
  <si>
    <t>Others</t>
  </si>
  <si>
    <t>Palliative care activities identified</t>
  </si>
  <si>
    <t>daily out patient clinic to review patients and their family</t>
  </si>
  <si>
    <t>Dail Review of inpatients</t>
  </si>
  <si>
    <t>Management of Inpatients and outpatients for symptom control and psychosocial and spiritual support</t>
  </si>
  <si>
    <t xml:space="preserve">Collaborate with other specialists on the wards to link patients to the unit and for care planning </t>
  </si>
  <si>
    <t>Linking patients to health facilities nearest to them</t>
  </si>
  <si>
    <t>Referral to the national referral hospital</t>
  </si>
  <si>
    <t>Patient follow-up (phone call) </t>
  </si>
  <si>
    <t>CMEs for staff and students</t>
  </si>
  <si>
    <t>Research </t>
  </si>
  <si>
    <t>Outreaches to lower facilities  </t>
  </si>
  <si>
    <t>Support supervision of palliative care services in lower health facilities </t>
  </si>
  <si>
    <t>Coordinating continuity of care with health facilities</t>
  </si>
  <si>
    <t>Items checked to assess systemwide intergartion</t>
  </si>
  <si>
    <t>1. Palliative care data in DHIS2 Hospital montly report</t>
  </si>
  <si>
    <t xml:space="preserve">2. Morphine listed on procurement  tempate and dispensed through hospital dispensing systems </t>
  </si>
  <si>
    <t>3. Space alocated for Unit activities</t>
  </si>
  <si>
    <t>4. Staff allocated to the unit</t>
  </si>
  <si>
    <t>July 2025 - May 2026 Data</t>
  </si>
  <si>
    <t>Condition</t>
  </si>
  <si>
    <t xml:space="preserve">Admissions </t>
  </si>
  <si>
    <t xml:space="preserve">Annualised </t>
  </si>
  <si>
    <t>In hospital deaths</t>
  </si>
  <si>
    <t>Annualised No.</t>
  </si>
  <si>
    <t>New attended PC</t>
  </si>
  <si>
    <t>Total attendended PC(New / Reattend)</t>
  </si>
  <si>
    <t>Annualised number of patients</t>
  </si>
  <si>
    <t>In patient  attended PC</t>
  </si>
  <si>
    <t>Annualised</t>
  </si>
  <si>
    <t>Outpatient Attended PC</t>
  </si>
  <si>
    <t xml:space="preserve">Others </t>
  </si>
  <si>
    <t>HIV/AIDS(stage 3/4)</t>
  </si>
  <si>
    <t>Stroke</t>
  </si>
  <si>
    <t>CKD</t>
  </si>
  <si>
    <t xml:space="preserve">Heart failure </t>
  </si>
  <si>
    <t>COPD</t>
  </si>
  <si>
    <t>Proportions</t>
  </si>
  <si>
    <t>All in hospital SCD deaths were children</t>
  </si>
  <si>
    <t>SCD children who attended PC = 23</t>
  </si>
  <si>
    <t>Estimated Need for palliative care by Condition</t>
  </si>
  <si>
    <t xml:space="preserve"> Estimated proportion experiencing SHS (multiplier-non decedents)</t>
  </si>
  <si>
    <t>Annualised admissions</t>
  </si>
  <si>
    <t>Annualised No. in hospital deaths</t>
  </si>
  <si>
    <t xml:space="preserve"> Estimated proportion experiencing SHS (multiplier-decdents)</t>
  </si>
  <si>
    <t>Estimated No. needing end of life pathways</t>
  </si>
  <si>
    <t>Annualised Inpatiet No. attendend PC</t>
  </si>
  <si>
    <t>Estimated proportion received PC based on need for end of life pathways</t>
  </si>
  <si>
    <t>Overall Proportion received PC based on need for end of life pathways</t>
  </si>
  <si>
    <t>Estimated No. needing inpatient PC</t>
  </si>
  <si>
    <t xml:space="preserve">Estimated proportion received PC based on No. needing inpatient PC  </t>
  </si>
  <si>
    <t>Overal Estimated proportion received PC based on No. needing for Inpatient PC</t>
  </si>
  <si>
    <t>Proportion attended PC based on inhospital admissions (without) applying the multiplier</t>
  </si>
  <si>
    <t>Overal proportion</t>
  </si>
  <si>
    <r>
      <rPr>
        <b/>
        <sz val="11"/>
        <color rgb="FF000000"/>
        <rFont val="Aptos Narrow"/>
        <scheme val="minor"/>
      </rPr>
      <t>Heart failur</t>
    </r>
    <r>
      <rPr>
        <sz val="11"/>
        <color rgb="FF000000"/>
        <rFont val="Aptos Narrow"/>
        <scheme val="minor"/>
      </rPr>
      <t>e</t>
    </r>
  </si>
  <si>
    <r>
      <rPr>
        <b/>
        <sz val="11"/>
        <color rgb="FF000000"/>
        <rFont val="Aptos Narrow"/>
        <scheme val="minor"/>
      </rPr>
      <t>COPD</t>
    </r>
    <r>
      <rPr>
        <sz val="11"/>
        <color rgb="FF000000"/>
        <rFont val="Aptos Narrow"/>
        <scheme val="minor"/>
      </rPr>
      <t xml:space="preserve"> </t>
    </r>
  </si>
  <si>
    <r>
      <rPr>
        <b/>
        <sz val="11"/>
        <color rgb="FF000000"/>
        <rFont val="Aptos Narrow"/>
        <scheme val="minor"/>
      </rPr>
      <t>CKD</t>
    </r>
    <r>
      <rPr>
        <sz val="11"/>
        <color rgb="FF000000"/>
        <rFont val="Aptos Narrow"/>
        <scheme val="minor"/>
      </rPr>
      <t xml:space="preserve"> </t>
    </r>
  </si>
  <si>
    <t>Note: total proportion ( Multiplier) was obtained using the probability union formula from the standardised WHO weights for each symptom (P(A)+PB)-P(A)*P(B))</t>
  </si>
  <si>
    <t>Note: WHO weight(multiplier for SCD inpatients needing  PC was 50%</t>
  </si>
  <si>
    <t xml:space="preserve">Palliative care access by ward (July 2025 - May 2026) </t>
  </si>
  <si>
    <t>Ward</t>
  </si>
  <si>
    <t>Number of patients</t>
  </si>
  <si>
    <t>Medical</t>
  </si>
  <si>
    <t>Surgical</t>
  </si>
  <si>
    <t>Private General</t>
  </si>
  <si>
    <t>GYN</t>
  </si>
  <si>
    <t>TB ward</t>
  </si>
  <si>
    <t>Peadiatric</t>
  </si>
  <si>
    <t>ICU</t>
  </si>
  <si>
    <t>A&amp;E ward</t>
  </si>
  <si>
    <t>Morphine consumption No. bottles</t>
  </si>
  <si>
    <t>Year</t>
  </si>
  <si>
    <t>Green 500ml</t>
  </si>
  <si>
    <t>Green 250 ml</t>
  </si>
  <si>
    <t>Red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</si>
</sst>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b/>
      <sz val="11"/>
      <color rgb="FFFF0000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0000"/>
      <name val="Aptos Narrow"/>
      <scheme val="minor"/>
    </font>
    <font>
      <b/>
      <sz val="14"/>
      <color rgb="FF000000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 readingOrder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/>
    <xf numFmtId="1" fontId="0" fillId="0" borderId="0" xfId="0" applyNumberFormat="1"/>
    <xf numFmtId="1" fontId="1" fillId="0" borderId="0" xfId="0" applyNumberFormat="1" applyFont="1"/>
    <xf numFmtId="0" fontId="1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9" fontId="0" fillId="0" borderId="0" xfId="0" applyNumberFormat="1"/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10" fontId="0" fillId="0" borderId="0" xfId="0" applyNumberFormat="1"/>
    <xf numFmtId="1" fontId="3" fillId="0" borderId="0" xfId="0" applyNumberFormat="1" applyFont="1"/>
    <xf numFmtId="1" fontId="12" fillId="0" borderId="0" xfId="0" applyNumberFormat="1" applyFont="1"/>
    <xf numFmtId="0" fontId="12" fillId="0" borderId="0" xfId="0" applyFont="1"/>
    <xf numFmtId="164" fontId="1" fillId="0" borderId="0" xfId="0" applyNumberFormat="1" applyFont="1"/>
    <xf numFmtId="9" fontId="1" fillId="0" borderId="0" xfId="0" applyNumberFormat="1" applyFont="1"/>
    <xf numFmtId="0" fontId="1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10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/>
                <a:ea typeface="Book Antiqua"/>
                <a:cs typeface="Book Antiqua"/>
              </a:defRPr>
            </a:pPr>
            <a:r>
              <a:rPr lang="en-US"/>
              <a:t>FPRRH Palliative Care Unit Overall Attendance (n=2133)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ook Antiqua"/>
              <a:ea typeface="Book Antiqua"/>
              <a:cs typeface="Book Antiqua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Sheet2!$A$6</c:f>
              <c:strCache>
                <c:ptCount val="1"/>
                <c:pt idx="0">
                  <c:v>Overall Total Number of patients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Sheet2!$B$1:$H$1</c:f>
              <c:strCache>
                <c:ptCount val="7"/>
                <c:pt idx="0">
                  <c:v>2019/2020</c:v>
                </c:pt>
                <c:pt idx="1">
                  <c:v>2020/2021</c:v>
                </c:pt>
                <c:pt idx="2">
                  <c:v>2021/2022</c:v>
                </c:pt>
                <c:pt idx="3">
                  <c:v>2022/2023</c:v>
                </c:pt>
                <c:pt idx="4">
                  <c:v>2023/2024</c:v>
                </c:pt>
                <c:pt idx="5">
                  <c:v>2024/2025</c:v>
                </c:pt>
                <c:pt idx="6">
                  <c:v>2025/2026</c:v>
                </c:pt>
              </c:strCache>
            </c:strRef>
          </c:cat>
          <c:val>
            <c:numRef>
              <c:f>Sheet2!$B$6:$H$6</c:f>
              <c:numCache>
                <c:formatCode>General</c:formatCode>
                <c:ptCount val="7"/>
                <c:pt idx="0">
                  <c:v>288</c:v>
                </c:pt>
                <c:pt idx="1">
                  <c:v>317</c:v>
                </c:pt>
                <c:pt idx="2">
                  <c:v>264</c:v>
                </c:pt>
                <c:pt idx="3">
                  <c:v>231</c:v>
                </c:pt>
                <c:pt idx="4">
                  <c:v>233</c:v>
                </c:pt>
                <c:pt idx="5">
                  <c:v>324</c:v>
                </c:pt>
                <c:pt idx="6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B-42AE-986D-73B645207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2100999"/>
        <c:axId val="1342103047"/>
      </c:barChart>
      <c:catAx>
        <c:axId val="1342100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2103047"/>
        <c:crosses val="autoZero"/>
        <c:auto val="1"/>
        <c:lblAlgn val="ctr"/>
        <c:lblOffset val="100"/>
        <c:noMultiLvlLbl val="0"/>
      </c:catAx>
      <c:valAx>
        <c:axId val="1342103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patients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US"/>
          </a:p>
        </c:txPr>
        <c:crossAx val="1342100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/>
                <a:ea typeface="Book Antiqua"/>
                <a:cs typeface="Book Antiqua"/>
              </a:defRPr>
            </a:pPr>
            <a:r>
              <a:rPr lang="en-US"/>
              <a:t>Palliative care access by ward (July 2025 - May 2026)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ook Antiqua"/>
              <a:ea typeface="Book Antiqua"/>
              <a:cs typeface="Book Antiqua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Sheet3!$B$35</c:f>
              <c:strCache>
                <c:ptCount val="1"/>
                <c:pt idx="0">
                  <c:v>Number of patients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Sheet3!$A$36:$A$43</c:f>
              <c:strCache>
                <c:ptCount val="8"/>
                <c:pt idx="0">
                  <c:v>Medical</c:v>
                </c:pt>
                <c:pt idx="1">
                  <c:v>Surgical</c:v>
                </c:pt>
                <c:pt idx="2">
                  <c:v>Private General</c:v>
                </c:pt>
                <c:pt idx="3">
                  <c:v>GYN</c:v>
                </c:pt>
                <c:pt idx="4">
                  <c:v>TB ward</c:v>
                </c:pt>
                <c:pt idx="5">
                  <c:v>Peadiatric</c:v>
                </c:pt>
                <c:pt idx="6">
                  <c:v>ICU</c:v>
                </c:pt>
                <c:pt idx="7">
                  <c:v>A&amp;E ward</c:v>
                </c:pt>
              </c:strCache>
            </c:strRef>
          </c:cat>
          <c:val>
            <c:numRef>
              <c:f>Sheet3!$B$36:$B$43</c:f>
              <c:numCache>
                <c:formatCode>General</c:formatCode>
                <c:ptCount val="8"/>
                <c:pt idx="0">
                  <c:v>89</c:v>
                </c:pt>
                <c:pt idx="1">
                  <c:v>17</c:v>
                </c:pt>
                <c:pt idx="2">
                  <c:v>14</c:v>
                </c:pt>
                <c:pt idx="3">
                  <c:v>11</c:v>
                </c:pt>
                <c:pt idx="4">
                  <c:v>10</c:v>
                </c:pt>
                <c:pt idx="5">
                  <c:v>6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E-4A75-9165-C86F9530B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axId val="1093896711"/>
        <c:axId val="1093908999"/>
      </c:barChart>
      <c:catAx>
        <c:axId val="1093896711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Ward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908999"/>
        <c:crosses val="autoZero"/>
        <c:auto val="1"/>
        <c:lblAlgn val="ctr"/>
        <c:lblOffset val="100"/>
        <c:noMultiLvlLbl val="0"/>
      </c:catAx>
      <c:valAx>
        <c:axId val="10939089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896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/>
                <a:ea typeface="Book Antiqua"/>
                <a:cs typeface="Book Antiqua"/>
              </a:defRPr>
            </a:pPr>
            <a:r>
              <a:rPr lang="en-US"/>
              <a:t>Diagnostic distribution (2025 - 2026)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ook Antiqua"/>
              <a:ea typeface="Book Antiqua"/>
              <a:cs typeface="Book Antiqua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Sheet3!$I$2</c:f>
              <c:strCache>
                <c:ptCount val="1"/>
                <c:pt idx="0">
                  <c:v>Annualised number of patients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Sheet3!$A$3:$A$10</c:f>
              <c:strCache>
                <c:ptCount val="8"/>
                <c:pt idx="0">
                  <c:v>Cancer</c:v>
                </c:pt>
                <c:pt idx="1">
                  <c:v>Others </c:v>
                </c:pt>
                <c:pt idx="2">
                  <c:v>SCD</c:v>
                </c:pt>
                <c:pt idx="3">
                  <c:v>HIV/AIDS(stage 3/4)</c:v>
                </c:pt>
                <c:pt idx="4">
                  <c:v>Stroke</c:v>
                </c:pt>
                <c:pt idx="5">
                  <c:v>CKD</c:v>
                </c:pt>
                <c:pt idx="6">
                  <c:v>Heart failure </c:v>
                </c:pt>
                <c:pt idx="7">
                  <c:v>COPD</c:v>
                </c:pt>
              </c:strCache>
            </c:strRef>
          </c:cat>
          <c:val>
            <c:numRef>
              <c:f>Sheet3!$I$3:$I$10</c:f>
              <c:numCache>
                <c:formatCode>0</c:formatCode>
                <c:ptCount val="8"/>
                <c:pt idx="0">
                  <c:v>289.09090909090907</c:v>
                </c:pt>
                <c:pt idx="1">
                  <c:v>78.545454545454547</c:v>
                </c:pt>
                <c:pt idx="2">
                  <c:v>41.454545454545453</c:v>
                </c:pt>
                <c:pt idx="3">
                  <c:v>39.272727272727273</c:v>
                </c:pt>
                <c:pt idx="4">
                  <c:v>13.09090909090909</c:v>
                </c:pt>
                <c:pt idx="5">
                  <c:v>7.6363636363636367</c:v>
                </c:pt>
                <c:pt idx="6">
                  <c:v>5.4545454545454541</c:v>
                </c:pt>
                <c:pt idx="7">
                  <c:v>1.0909090909090908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0-4AF9-961A-5CCF84C91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1427859463"/>
        <c:axId val="1427890183"/>
      </c:barChart>
      <c:catAx>
        <c:axId val="1427859463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Condition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7890183"/>
        <c:crosses val="autoZero"/>
        <c:auto val="1"/>
        <c:lblAlgn val="ctr"/>
        <c:lblOffset val="100"/>
        <c:noMultiLvlLbl val="0"/>
      </c:catAx>
      <c:valAx>
        <c:axId val="14278901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7859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14</xdr:row>
      <xdr:rowOff>95250</xdr:rowOff>
    </xdr:from>
    <xdr:to>
      <xdr:col>9</xdr:col>
      <xdr:colOff>219075</xdr:colOff>
      <xdr:row>21</xdr:row>
      <xdr:rowOff>285750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491C8A-9EF3-BB4E-94A1-D70E62655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33</xdr:row>
      <xdr:rowOff>171450</xdr:rowOff>
    </xdr:from>
    <xdr:to>
      <xdr:col>8</xdr:col>
      <xdr:colOff>333375</xdr:colOff>
      <xdr:row>47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9C7E0FF-0E21-6EDE-03CF-9B53012080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9525</xdr:colOff>
      <xdr:row>1</xdr:row>
      <xdr:rowOff>66675</xdr:rowOff>
    </xdr:from>
    <xdr:to>
      <xdr:col>22</xdr:col>
      <xdr:colOff>314325</xdr:colOff>
      <xdr:row>13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64786CF-94F6-CD94-E473-60CBDD29BD56}"/>
            </a:ext>
            <a:ext uri="{147F2762-F138-4A5C-976F-8EAC2B608ADB}">
              <a16:predDERef xmlns:a16="http://schemas.microsoft.com/office/drawing/2014/main" pred="{F9C7E0FF-0E21-6EDE-03CF-9B53012080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B0BC1E-7E60-4CA4-9016-B0693D47BC07}">
  <we:reference id="WA104379190" version="2.0.0.0" store="en-US" storeType="omex"/>
  <we:alternateReferences>
    <we:reference id="WA104379190" version="2.0.0.0" store="en-US" storeType="omex"/>
  </we:alternateReferences>
  <we:properties/>
  <we:bindings>
    <we:binding id="RangeSelect" type="matrix" appref="{F1228B16-1B26-477C-A62B-AE60E25A9E9C}"/>
    <we:binding id="Input" type="matrix" appref="{5E93CD18-BAC0-42BF-B579-3A981CE5210C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7E07-3310-49FC-82E2-BFA76CEBD509}">
  <dimension ref="A1:R34"/>
  <sheetViews>
    <sheetView topLeftCell="A31" workbookViewId="0">
      <selection activeCell="K22" sqref="K22"/>
    </sheetView>
  </sheetViews>
  <sheetFormatPr defaultRowHeight="15"/>
  <cols>
    <col min="1" max="1" width="34.28515625" customWidth="1"/>
    <col min="2" max="2" width="10.28515625" customWidth="1"/>
    <col min="3" max="3" width="9.7109375" customWidth="1"/>
    <col min="4" max="4" width="10.7109375" customWidth="1"/>
    <col min="5" max="5" width="9.85546875" customWidth="1"/>
    <col min="6" max="6" width="10" customWidth="1"/>
    <col min="7" max="7" width="9.85546875" customWidth="1"/>
    <col min="8" max="8" width="10.28515625" bestFit="1" customWidth="1"/>
    <col min="9" max="9" width="11.28515625" customWidth="1"/>
    <col min="10" max="10" width="10.28515625" bestFit="1" customWidth="1"/>
    <col min="11" max="11" width="9.85546875" customWidth="1"/>
    <col min="12" max="12" width="13.28515625" bestFit="1" customWidth="1"/>
    <col min="13" max="13" width="10.28515625" bestFit="1" customWidth="1"/>
    <col min="15" max="15" width="10.28515625" bestFit="1" customWidth="1"/>
    <col min="17" max="17" width="10.28515625" bestFit="1" customWidth="1"/>
  </cols>
  <sheetData>
    <row r="1" spans="1:18" ht="29.25">
      <c r="A1" s="1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" t="s">
        <v>8</v>
      </c>
      <c r="K1" s="14" t="s">
        <v>9</v>
      </c>
      <c r="L1" s="1" t="s">
        <v>10</v>
      </c>
      <c r="M1" s="1" t="s">
        <v>9</v>
      </c>
      <c r="N1" s="1" t="s">
        <v>11</v>
      </c>
      <c r="O1" s="1" t="s">
        <v>9</v>
      </c>
      <c r="P1" s="1" t="s">
        <v>12</v>
      </c>
      <c r="Q1" s="1" t="s">
        <v>9</v>
      </c>
      <c r="R1" s="1"/>
    </row>
    <row r="2" spans="1:18">
      <c r="A2" t="s">
        <v>13</v>
      </c>
      <c r="B2">
        <v>119</v>
      </c>
      <c r="C2">
        <v>135</v>
      </c>
      <c r="D2">
        <v>121</v>
      </c>
      <c r="E2">
        <v>90</v>
      </c>
      <c r="F2">
        <v>69</v>
      </c>
      <c r="G2">
        <v>72</v>
      </c>
      <c r="H2">
        <v>158</v>
      </c>
      <c r="I2">
        <f>(SUM(B2:H2))</f>
        <v>764</v>
      </c>
    </row>
    <row r="3" spans="1:18">
      <c r="A3" t="s">
        <v>14</v>
      </c>
      <c r="B3">
        <v>156</v>
      </c>
      <c r="C3">
        <v>181</v>
      </c>
      <c r="D3">
        <v>119</v>
      </c>
      <c r="E3">
        <v>111</v>
      </c>
      <c r="F3">
        <v>156</v>
      </c>
      <c r="G3">
        <v>224</v>
      </c>
      <c r="H3">
        <v>299</v>
      </c>
      <c r="I3">
        <f>(SUM(B3:H3))</f>
        <v>1246</v>
      </c>
      <c r="J3">
        <f>(SUM(I2+I3))</f>
        <v>2010</v>
      </c>
      <c r="K3" s="18">
        <f>(J3/I6)</f>
        <v>0.94233473980309423</v>
      </c>
      <c r="L3">
        <f>(SUM(I4+I5))</f>
        <v>123</v>
      </c>
      <c r="M3" s="18">
        <f>(L3/I6)</f>
        <v>5.7665260196905765E-2</v>
      </c>
      <c r="N3">
        <f>(SUM(I2+I4))</f>
        <v>832</v>
      </c>
      <c r="O3" s="18">
        <f>(N3/I6)</f>
        <v>0.39006094702297234</v>
      </c>
      <c r="P3">
        <f>(SUM(I3+I5))</f>
        <v>1301</v>
      </c>
      <c r="Q3" s="18">
        <f>(P3/I6)</f>
        <v>0.60993905297702766</v>
      </c>
    </row>
    <row r="4" spans="1:18">
      <c r="A4" t="s">
        <v>15</v>
      </c>
      <c r="B4">
        <v>5</v>
      </c>
      <c r="C4">
        <v>1</v>
      </c>
      <c r="D4">
        <v>14</v>
      </c>
      <c r="E4">
        <v>20</v>
      </c>
      <c r="F4">
        <v>6</v>
      </c>
      <c r="G4">
        <v>13</v>
      </c>
      <c r="H4">
        <v>9</v>
      </c>
      <c r="I4">
        <f t="shared" ref="I3:I5" si="0">(SUM(B4:H4))</f>
        <v>68</v>
      </c>
    </row>
    <row r="5" spans="1:18">
      <c r="A5" t="s">
        <v>16</v>
      </c>
      <c r="B5">
        <v>8</v>
      </c>
      <c r="C5">
        <v>0</v>
      </c>
      <c r="D5">
        <v>10</v>
      </c>
      <c r="E5">
        <v>10</v>
      </c>
      <c r="F5">
        <v>2</v>
      </c>
      <c r="G5">
        <v>15</v>
      </c>
      <c r="H5">
        <v>10</v>
      </c>
      <c r="I5">
        <f t="shared" si="0"/>
        <v>55</v>
      </c>
      <c r="K5" t="s">
        <v>17</v>
      </c>
    </row>
    <row r="6" spans="1:18">
      <c r="A6" s="2" t="s">
        <v>18</v>
      </c>
      <c r="B6">
        <f>(SUM(B2:B5))</f>
        <v>288</v>
      </c>
      <c r="C6">
        <f>(SUM(C2:C5))</f>
        <v>317</v>
      </c>
      <c r="D6">
        <f>(SUM(D2:D5))</f>
        <v>264</v>
      </c>
      <c r="E6">
        <f>(SUM(E2:E5))</f>
        <v>231</v>
      </c>
      <c r="F6">
        <f>(SUM(F2:F5))</f>
        <v>233</v>
      </c>
      <c r="G6">
        <f>(SUM(G2:G5))</f>
        <v>324</v>
      </c>
      <c r="H6">
        <f>(SUM(H2:H5))</f>
        <v>476</v>
      </c>
      <c r="I6" s="1">
        <f>(SUM(B6:H6))</f>
        <v>2133</v>
      </c>
    </row>
    <row r="8" spans="1:18">
      <c r="A8" s="1"/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  <c r="H8" s="1" t="s">
        <v>19</v>
      </c>
      <c r="I8" s="1"/>
      <c r="J8" s="1" t="s">
        <v>9</v>
      </c>
    </row>
    <row r="9" spans="1:18">
      <c r="A9" t="s">
        <v>20</v>
      </c>
      <c r="B9">
        <v>197</v>
      </c>
      <c r="C9">
        <v>232</v>
      </c>
      <c r="D9">
        <v>162</v>
      </c>
      <c r="E9">
        <v>105</v>
      </c>
      <c r="F9">
        <v>140</v>
      </c>
      <c r="G9">
        <v>123</v>
      </c>
      <c r="H9">
        <v>289</v>
      </c>
      <c r="I9">
        <f>(SUM(B9:H9))</f>
        <v>1248</v>
      </c>
      <c r="J9" s="18">
        <f>(I9/I13)</f>
        <v>0.58509142053445851</v>
      </c>
    </row>
    <row r="10" spans="1:18">
      <c r="A10" t="s">
        <v>21</v>
      </c>
      <c r="B10">
        <v>7</v>
      </c>
      <c r="C10">
        <v>0</v>
      </c>
      <c r="D10">
        <v>3</v>
      </c>
      <c r="E10">
        <v>1</v>
      </c>
      <c r="F10">
        <v>0</v>
      </c>
      <c r="G10">
        <v>5</v>
      </c>
      <c r="H10">
        <v>39</v>
      </c>
      <c r="I10">
        <f t="shared" ref="I10:I12" si="1">(SUM(B10:H10))</f>
        <v>55</v>
      </c>
      <c r="J10" s="18">
        <v>2.5999999999999999E-2</v>
      </c>
    </row>
    <row r="11" spans="1:18">
      <c r="A11" t="s">
        <v>22</v>
      </c>
      <c r="B11">
        <v>0</v>
      </c>
      <c r="C11">
        <v>0</v>
      </c>
      <c r="D11">
        <v>34</v>
      </c>
      <c r="E11">
        <v>64</v>
      </c>
      <c r="F11">
        <v>19</v>
      </c>
      <c r="G11">
        <v>16</v>
      </c>
      <c r="H11">
        <v>41</v>
      </c>
      <c r="I11">
        <f t="shared" si="1"/>
        <v>174</v>
      </c>
      <c r="J11" s="18">
        <f>(I11/I13)</f>
        <v>8.1575246132208151E-2</v>
      </c>
    </row>
    <row r="12" spans="1:18">
      <c r="A12" t="s">
        <v>23</v>
      </c>
      <c r="B12">
        <v>84</v>
      </c>
      <c r="C12">
        <v>85</v>
      </c>
      <c r="D12">
        <v>65</v>
      </c>
      <c r="E12">
        <v>61</v>
      </c>
      <c r="F12">
        <v>74</v>
      </c>
      <c r="G12">
        <v>180</v>
      </c>
      <c r="H12">
        <v>107</v>
      </c>
      <c r="I12">
        <f t="shared" si="1"/>
        <v>656</v>
      </c>
      <c r="J12" s="18">
        <f>(I12/I13)</f>
        <v>0.30754805438349742</v>
      </c>
    </row>
    <row r="13" spans="1:18">
      <c r="A13" s="1" t="s">
        <v>7</v>
      </c>
      <c r="B13">
        <f>(SUM(B9:B12))</f>
        <v>288</v>
      </c>
      <c r="C13">
        <f t="shared" ref="C13:H13" si="2">(SUM(C9:C12))</f>
        <v>317</v>
      </c>
      <c r="D13">
        <f t="shared" si="2"/>
        <v>264</v>
      </c>
      <c r="E13">
        <f t="shared" si="2"/>
        <v>231</v>
      </c>
      <c r="F13">
        <f t="shared" si="2"/>
        <v>233</v>
      </c>
      <c r="G13">
        <f t="shared" si="2"/>
        <v>324</v>
      </c>
      <c r="H13">
        <f t="shared" si="2"/>
        <v>476</v>
      </c>
      <c r="I13" s="3">
        <f>(SUM(B13+C13+D13+E13+F13+G13+H13))</f>
        <v>2133</v>
      </c>
      <c r="J13" s="18"/>
    </row>
    <row r="14" spans="1:18">
      <c r="A14" s="4"/>
    </row>
    <row r="16" spans="1:18" ht="15.75">
      <c r="A16" s="5" t="s">
        <v>24</v>
      </c>
      <c r="D16" s="1"/>
    </row>
    <row r="17" spans="1:1" s="7" customFormat="1" ht="30.75">
      <c r="A17" s="9" t="s">
        <v>25</v>
      </c>
    </row>
    <row r="18" spans="1:1" s="7" customFormat="1" ht="15.75">
      <c r="A18" s="6" t="s">
        <v>26</v>
      </c>
    </row>
    <row r="19" spans="1:1" s="7" customFormat="1" ht="46.5">
      <c r="A19" s="8" t="s">
        <v>27</v>
      </c>
    </row>
    <row r="20" spans="1:1" s="7" customFormat="1" ht="46.5">
      <c r="A20" s="8" t="s">
        <v>28</v>
      </c>
    </row>
    <row r="21" spans="1:1" s="7" customFormat="1" ht="30.75">
      <c r="A21" s="8" t="s">
        <v>29</v>
      </c>
    </row>
    <row r="22" spans="1:1" s="7" customFormat="1" ht="30.75">
      <c r="A22" s="8" t="s">
        <v>30</v>
      </c>
    </row>
    <row r="23" spans="1:1" s="7" customFormat="1" ht="15.75">
      <c r="A23" s="8" t="s">
        <v>31</v>
      </c>
    </row>
    <row r="24" spans="1:1" s="7" customFormat="1" ht="15.75">
      <c r="A24" s="8" t="s">
        <v>32</v>
      </c>
    </row>
    <row r="25" spans="1:1" s="7" customFormat="1" ht="15.75">
      <c r="A25" s="8" t="s">
        <v>33</v>
      </c>
    </row>
    <row r="26" spans="1:1" s="7" customFormat="1" ht="15.75">
      <c r="A26" s="8" t="s">
        <v>34</v>
      </c>
    </row>
    <row r="27" spans="1:1" s="7" customFormat="1" ht="30.75">
      <c r="A27" s="8" t="s">
        <v>35</v>
      </c>
    </row>
    <row r="28" spans="1:1" s="7" customFormat="1" ht="30.75">
      <c r="A28" s="8" t="s">
        <v>36</v>
      </c>
    </row>
    <row r="30" spans="1:1" ht="29.25">
      <c r="A30" s="14" t="s">
        <v>37</v>
      </c>
    </row>
    <row r="31" spans="1:1">
      <c r="A31" s="7" t="s">
        <v>38</v>
      </c>
    </row>
    <row r="32" spans="1:1">
      <c r="A32" s="7" t="s">
        <v>39</v>
      </c>
    </row>
    <row r="33" spans="1:1">
      <c r="A33" s="7" t="s">
        <v>40</v>
      </c>
    </row>
    <row r="34" spans="1:1">
      <c r="A34" t="s">
        <v>41</v>
      </c>
    </row>
  </sheetData>
  <pageMargins left="0.7" right="0.7" top="0.75" bottom="0.75" header="0.3" footer="0.3"/>
  <drawing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D9C8C3AF-73AA-424F-860D-78A64DA09469}">
          <xm:f>Sheet2!1:1048576</xm:f>
        </x15:webExtension>
        <x15:webExtension appRef="{314773AD-B2F2-45F7-8D65-A4349CFFC65F}">
          <xm:f>Sheet2!$B:$B</xm:f>
        </x15:webExtension>
        <x15:webExtension appRef="{F1228B16-1B26-477C-A62B-AE60E25A9E9C}">
          <xm:f>Sheet2!1:1048576</xm:f>
        </x15:webExtension>
        <x15:webExtension appRef="{5E93CD18-BAC0-42BF-B579-3A981CE5210C}">
          <xm:f>Sheet2!$B:$B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39BEA-E76D-4DB6-85AF-2B21D75629BD}">
  <dimension ref="A1:P43"/>
  <sheetViews>
    <sheetView topLeftCell="H3" workbookViewId="0">
      <selection activeCell="Q17" sqref="Q17"/>
    </sheetView>
  </sheetViews>
  <sheetFormatPr defaultRowHeight="15"/>
  <cols>
    <col min="1" max="1" width="41.85546875" customWidth="1"/>
    <col min="2" max="3" width="16" customWidth="1"/>
    <col min="4" max="4" width="12.5703125" customWidth="1"/>
    <col min="5" max="5" width="18.85546875" customWidth="1"/>
    <col min="6" max="7" width="13.85546875" customWidth="1"/>
    <col min="8" max="8" width="19.85546875" customWidth="1"/>
    <col min="9" max="9" width="14.140625" customWidth="1"/>
    <col min="10" max="10" width="17.5703125" customWidth="1"/>
    <col min="11" max="11" width="11.85546875" customWidth="1"/>
    <col min="12" max="12" width="10.140625" customWidth="1"/>
    <col min="13" max="13" width="13.28515625" customWidth="1"/>
    <col min="14" max="14" width="12.7109375" customWidth="1"/>
    <col min="15" max="15" width="15.85546875" bestFit="1" customWidth="1"/>
  </cols>
  <sheetData>
    <row r="1" spans="1:16" ht="18.75">
      <c r="A1" s="33" t="s">
        <v>42</v>
      </c>
      <c r="B1" s="33"/>
      <c r="C1" s="33"/>
      <c r="D1" s="33"/>
    </row>
    <row r="2" spans="1:16" ht="43.5">
      <c r="A2" s="1" t="s">
        <v>43</v>
      </c>
      <c r="B2" s="1" t="s">
        <v>44</v>
      </c>
      <c r="C2" s="1" t="s">
        <v>45</v>
      </c>
      <c r="D2" s="14" t="s">
        <v>46</v>
      </c>
      <c r="E2" s="1" t="s">
        <v>47</v>
      </c>
      <c r="F2" s="14" t="s">
        <v>48</v>
      </c>
      <c r="G2" s="14" t="s">
        <v>47</v>
      </c>
      <c r="H2" s="14" t="s">
        <v>49</v>
      </c>
      <c r="I2" s="14" t="s">
        <v>50</v>
      </c>
      <c r="K2" s="14" t="s">
        <v>51</v>
      </c>
      <c r="L2" s="14" t="s">
        <v>52</v>
      </c>
      <c r="M2" s="14" t="s">
        <v>53</v>
      </c>
      <c r="N2" s="1" t="s">
        <v>52</v>
      </c>
      <c r="O2" s="1"/>
    </row>
    <row r="3" spans="1:16">
      <c r="A3" t="s">
        <v>20</v>
      </c>
      <c r="B3">
        <v>140</v>
      </c>
      <c r="C3" s="12">
        <f>(B3/11)*12</f>
        <v>152.72727272727272</v>
      </c>
      <c r="D3">
        <v>27</v>
      </c>
      <c r="E3" s="12">
        <f>((D3/11)*12)</f>
        <v>29.454545454545453</v>
      </c>
      <c r="F3" s="12">
        <v>105</v>
      </c>
      <c r="G3" s="12">
        <f>((F3/11)*12)</f>
        <v>114.54545454545453</v>
      </c>
      <c r="H3">
        <v>265</v>
      </c>
      <c r="I3" s="12">
        <f>((H3/11)*12)</f>
        <v>289.09090909090907</v>
      </c>
      <c r="K3">
        <v>68</v>
      </c>
      <c r="L3" s="12">
        <f>((K3/11)*12)</f>
        <v>74.181818181818187</v>
      </c>
      <c r="M3">
        <v>197</v>
      </c>
      <c r="N3" s="12">
        <f>((M3/11)*12)</f>
        <v>214.90909090909093</v>
      </c>
      <c r="P3" s="22"/>
    </row>
    <row r="4" spans="1:16">
      <c r="A4" t="s">
        <v>54</v>
      </c>
      <c r="C4" s="12"/>
      <c r="E4" s="12"/>
      <c r="F4" s="12">
        <v>29</v>
      </c>
      <c r="G4" s="12">
        <f>((F4/11)*12)</f>
        <v>31.636363636363633</v>
      </c>
      <c r="H4">
        <v>72</v>
      </c>
      <c r="I4" s="12">
        <f>((H4/11)*12)</f>
        <v>78.545454545454547</v>
      </c>
      <c r="K4">
        <v>29</v>
      </c>
      <c r="L4" s="12">
        <f>((K4/11)*12)</f>
        <v>31.636363636363633</v>
      </c>
      <c r="M4">
        <v>43</v>
      </c>
      <c r="N4" s="12">
        <f>((M4/11)*12)</f>
        <v>46.909090909090907</v>
      </c>
    </row>
    <row r="5" spans="1:16">
      <c r="A5" t="s">
        <v>22</v>
      </c>
      <c r="B5">
        <v>299</v>
      </c>
      <c r="C5" s="12">
        <f>(B5/11)*12</f>
        <v>326.18181818181819</v>
      </c>
      <c r="D5">
        <v>6</v>
      </c>
      <c r="E5" s="12">
        <f>((D5/11)*12)</f>
        <v>6.545454545454545</v>
      </c>
      <c r="F5" s="12">
        <v>17</v>
      </c>
      <c r="G5" s="12">
        <f>((F5/11)*12)</f>
        <v>18.545454545454547</v>
      </c>
      <c r="H5">
        <v>38</v>
      </c>
      <c r="I5" s="12">
        <f>((H5/11)*12)</f>
        <v>41.454545454545453</v>
      </c>
      <c r="K5">
        <v>14</v>
      </c>
      <c r="L5" s="12">
        <f>((K5/11)*12)</f>
        <v>15.272727272727273</v>
      </c>
      <c r="M5">
        <v>24</v>
      </c>
      <c r="N5" s="12">
        <f>((M5/11)*12)</f>
        <v>26.18181818181818</v>
      </c>
    </row>
    <row r="6" spans="1:16">
      <c r="A6" t="s">
        <v>55</v>
      </c>
      <c r="B6">
        <v>59</v>
      </c>
      <c r="C6" s="12">
        <f t="shared" ref="C6:C10" si="0">(B6/11)*12</f>
        <v>64.36363636363636</v>
      </c>
      <c r="D6">
        <v>43</v>
      </c>
      <c r="E6" s="12">
        <f t="shared" ref="E6:E10" si="1">((D6/11)*12)</f>
        <v>46.909090909090907</v>
      </c>
      <c r="F6" s="12">
        <v>22</v>
      </c>
      <c r="G6" s="12">
        <f t="shared" ref="G6:G10" si="2">((F6/11)*12)</f>
        <v>24</v>
      </c>
      <c r="H6">
        <v>36</v>
      </c>
      <c r="I6" s="12">
        <f t="shared" ref="I6:I10" si="3">((H6/11)*12)</f>
        <v>39.272727272727273</v>
      </c>
      <c r="K6">
        <v>15</v>
      </c>
      <c r="L6" s="12">
        <f t="shared" ref="L6:L10" si="4">((K6/11)*12)</f>
        <v>16.363636363636363</v>
      </c>
      <c r="M6">
        <v>21</v>
      </c>
      <c r="N6" s="12">
        <f t="shared" ref="N6:N10" si="5">((M6/11)*12)</f>
        <v>22.90909090909091</v>
      </c>
    </row>
    <row r="7" spans="1:16">
      <c r="A7" t="s">
        <v>56</v>
      </c>
      <c r="B7">
        <v>225</v>
      </c>
      <c r="C7" s="12">
        <f>(B7/11)*12</f>
        <v>245.45454545454544</v>
      </c>
      <c r="D7">
        <v>35</v>
      </c>
      <c r="E7" s="12">
        <f>((D7/11)*12)</f>
        <v>38.18181818181818</v>
      </c>
      <c r="F7" s="12">
        <v>12</v>
      </c>
      <c r="G7" s="12">
        <f>((F7/11)*12)</f>
        <v>13.09090909090909</v>
      </c>
      <c r="H7">
        <v>12</v>
      </c>
      <c r="I7" s="12">
        <f>((H7/11)*12)</f>
        <v>13.09090909090909</v>
      </c>
      <c r="K7">
        <v>12</v>
      </c>
      <c r="L7" s="12">
        <f>((K7/11)*12)</f>
        <v>13.09090909090909</v>
      </c>
      <c r="M7">
        <v>0</v>
      </c>
      <c r="N7" s="12">
        <f>((M7/11)*12)</f>
        <v>0</v>
      </c>
    </row>
    <row r="8" spans="1:16">
      <c r="A8" t="s">
        <v>57</v>
      </c>
      <c r="B8">
        <v>94</v>
      </c>
      <c r="C8" s="12">
        <f>(B8/11)*12</f>
        <v>102.54545454545453</v>
      </c>
      <c r="D8">
        <v>26</v>
      </c>
      <c r="E8" s="12">
        <f>((D8/11)*12)</f>
        <v>28.363636363636367</v>
      </c>
      <c r="F8" s="12">
        <v>7</v>
      </c>
      <c r="G8" s="12">
        <f>((F8/11)*12)</f>
        <v>7.6363636363636367</v>
      </c>
      <c r="H8">
        <v>7</v>
      </c>
      <c r="I8" s="12">
        <f>((H8/11)*12)</f>
        <v>7.6363636363636367</v>
      </c>
      <c r="K8">
        <v>7</v>
      </c>
      <c r="L8" s="12">
        <f>((K8/11)*12)</f>
        <v>7.6363636363636367</v>
      </c>
      <c r="M8">
        <v>0</v>
      </c>
      <c r="N8" s="12">
        <f>((M8/11)*12)</f>
        <v>0</v>
      </c>
    </row>
    <row r="9" spans="1:16">
      <c r="A9" t="s">
        <v>58</v>
      </c>
      <c r="B9">
        <v>226</v>
      </c>
      <c r="C9" s="12">
        <f t="shared" si="0"/>
        <v>246.54545454545456</v>
      </c>
      <c r="D9">
        <v>35</v>
      </c>
      <c r="E9" s="12">
        <f t="shared" si="1"/>
        <v>38.18181818181818</v>
      </c>
      <c r="F9" s="12">
        <v>5</v>
      </c>
      <c r="G9" s="12">
        <f t="shared" si="2"/>
        <v>5.4545454545454541</v>
      </c>
      <c r="H9">
        <v>5</v>
      </c>
      <c r="I9" s="12">
        <f t="shared" si="3"/>
        <v>5.4545454545454541</v>
      </c>
      <c r="K9">
        <v>5</v>
      </c>
      <c r="L9" s="12">
        <f t="shared" si="4"/>
        <v>5.4545454545454541</v>
      </c>
      <c r="M9">
        <v>0</v>
      </c>
      <c r="N9" s="12">
        <f t="shared" si="5"/>
        <v>0</v>
      </c>
    </row>
    <row r="10" spans="1:16">
      <c r="A10" t="s">
        <v>59</v>
      </c>
      <c r="B10">
        <v>64</v>
      </c>
      <c r="C10" s="12">
        <f t="shared" si="0"/>
        <v>69.818181818181813</v>
      </c>
      <c r="D10">
        <v>7</v>
      </c>
      <c r="E10" s="12">
        <f t="shared" si="1"/>
        <v>7.6363636363636367</v>
      </c>
      <c r="F10" s="12">
        <v>1</v>
      </c>
      <c r="G10" s="12">
        <f t="shared" si="2"/>
        <v>1.0909090909090908</v>
      </c>
      <c r="H10">
        <v>1</v>
      </c>
      <c r="I10" s="12">
        <f t="shared" si="3"/>
        <v>1.0909090909090908</v>
      </c>
      <c r="K10">
        <v>1</v>
      </c>
      <c r="L10" s="12">
        <f t="shared" si="4"/>
        <v>1.0909090909090908</v>
      </c>
      <c r="M10">
        <v>0</v>
      </c>
      <c r="N10" s="12">
        <f t="shared" si="5"/>
        <v>0</v>
      </c>
    </row>
    <row r="11" spans="1:16">
      <c r="A11" s="1" t="s">
        <v>7</v>
      </c>
      <c r="B11" s="13">
        <f>(SUM(B3:B10))</f>
        <v>1107</v>
      </c>
      <c r="C11" s="13">
        <f>(SUM(C3:C10))</f>
        <v>1207.6363636363635</v>
      </c>
      <c r="D11" s="11">
        <f>SUM(D3:D10)</f>
        <v>179</v>
      </c>
      <c r="E11" s="13">
        <f>SUM(E3:E10)</f>
        <v>195.27272727272728</v>
      </c>
      <c r="F11" s="13">
        <f>SUM(F3:F10)</f>
        <v>198</v>
      </c>
      <c r="G11" s="13">
        <f>SUM(G3:G10)</f>
        <v>215.99999999999997</v>
      </c>
      <c r="H11" s="11">
        <f>SUM(H3:H10)</f>
        <v>436</v>
      </c>
      <c r="I11" s="13">
        <f>SUM(I3:I10)</f>
        <v>475.63636363636351</v>
      </c>
      <c r="J11" s="1"/>
      <c r="K11" s="11">
        <f>SUM(K3:K10)</f>
        <v>151</v>
      </c>
      <c r="L11" s="23">
        <f>(SUM(L3:L10))</f>
        <v>164.72727272727275</v>
      </c>
      <c r="M11" s="11">
        <f>SUM(M3:M10)</f>
        <v>285</v>
      </c>
      <c r="N11" s="13">
        <f>SUM(N3:N10)</f>
        <v>310.90909090909099</v>
      </c>
    </row>
    <row r="12" spans="1:16">
      <c r="J12" s="31" t="s">
        <v>60</v>
      </c>
      <c r="L12" s="27">
        <f>(L11/I11)</f>
        <v>0.34633027522935794</v>
      </c>
      <c r="N12" s="27">
        <f>(N11/I11)</f>
        <v>0.65366972477064256</v>
      </c>
    </row>
    <row r="13" spans="1:16">
      <c r="A13" s="17" t="s">
        <v>61</v>
      </c>
      <c r="B13" s="17"/>
      <c r="C13" s="17"/>
    </row>
    <row r="14" spans="1:16">
      <c r="A14" s="15" t="s">
        <v>62</v>
      </c>
      <c r="B14" s="15"/>
      <c r="C14" s="15"/>
    </row>
    <row r="15" spans="1:16">
      <c r="A15" s="15"/>
      <c r="B15" s="15"/>
      <c r="C15" s="15"/>
      <c r="F15" t="s">
        <v>17</v>
      </c>
    </row>
    <row r="18" spans="1:15" ht="36">
      <c r="A18" s="32" t="s">
        <v>63</v>
      </c>
      <c r="B18" s="21"/>
      <c r="C18" s="21"/>
    </row>
    <row r="19" spans="1:15" ht="144.75">
      <c r="A19" s="14" t="s">
        <v>43</v>
      </c>
      <c r="B19" s="14" t="s">
        <v>64</v>
      </c>
      <c r="C19" s="14" t="s">
        <v>65</v>
      </c>
      <c r="D19" s="14" t="s">
        <v>66</v>
      </c>
      <c r="E19" s="14" t="s">
        <v>67</v>
      </c>
      <c r="F19" s="14" t="s">
        <v>68</v>
      </c>
      <c r="G19" s="14" t="s">
        <v>69</v>
      </c>
      <c r="H19" s="14" t="s">
        <v>70</v>
      </c>
      <c r="I19" s="14" t="s">
        <v>71</v>
      </c>
      <c r="J19" s="14" t="s">
        <v>72</v>
      </c>
      <c r="K19" s="14" t="s">
        <v>73</v>
      </c>
      <c r="L19" s="14" t="s">
        <v>74</v>
      </c>
      <c r="N19" s="4" t="s">
        <v>75</v>
      </c>
      <c r="O19" t="s">
        <v>76</v>
      </c>
    </row>
    <row r="20" spans="1:15">
      <c r="A20" s="29" t="s">
        <v>20</v>
      </c>
      <c r="B20" s="30">
        <v>0.28000000000000003</v>
      </c>
      <c r="C20" s="19">
        <v>153</v>
      </c>
      <c r="D20">
        <v>29</v>
      </c>
      <c r="E20" s="18">
        <v>0.9</v>
      </c>
      <c r="F20" s="12">
        <f>(D20*E20)</f>
        <v>26.1</v>
      </c>
      <c r="G20" s="12">
        <v>74</v>
      </c>
      <c r="H20" s="18">
        <f>(G20/F20)</f>
        <v>2.8352490421455938</v>
      </c>
      <c r="I20" s="22"/>
      <c r="J20" s="12">
        <f>(C20*B20)</f>
        <v>42.84</v>
      </c>
      <c r="K20" s="18">
        <f>(G20/J20)</f>
        <v>1.7273576097105507</v>
      </c>
      <c r="N20" s="18">
        <f>(G20/C20)</f>
        <v>0.48366013071895425</v>
      </c>
    </row>
    <row r="21" spans="1:15">
      <c r="A21" s="29" t="s">
        <v>55</v>
      </c>
      <c r="B21" s="30">
        <v>0.5</v>
      </c>
      <c r="C21" s="19">
        <v>64</v>
      </c>
      <c r="D21">
        <v>47</v>
      </c>
      <c r="E21" s="18">
        <v>1</v>
      </c>
      <c r="F21" s="12">
        <f t="shared" ref="F21:F26" si="6">(D21*E21)</f>
        <v>47</v>
      </c>
      <c r="G21">
        <v>16</v>
      </c>
      <c r="H21" s="18">
        <f t="shared" ref="H21:H26" si="7">(G21/F21)</f>
        <v>0.34042553191489361</v>
      </c>
      <c r="J21" s="12">
        <f t="shared" ref="J21:J26" si="8">(C21*B21)</f>
        <v>32</v>
      </c>
      <c r="K21" s="18">
        <f t="shared" ref="K21:K26" si="9">(G21/J21)</f>
        <v>0.5</v>
      </c>
      <c r="N21" s="18">
        <f t="shared" ref="N21:N26" si="10">(G21/C21)</f>
        <v>0.25</v>
      </c>
    </row>
    <row r="22" spans="1:15">
      <c r="A22" s="29" t="s">
        <v>22</v>
      </c>
      <c r="B22" s="30">
        <v>0.5</v>
      </c>
      <c r="C22" s="19">
        <v>326</v>
      </c>
      <c r="D22">
        <v>7</v>
      </c>
      <c r="E22" s="18">
        <v>1</v>
      </c>
      <c r="F22">
        <f t="shared" si="6"/>
        <v>7</v>
      </c>
      <c r="G22">
        <v>15</v>
      </c>
      <c r="H22" s="18">
        <f t="shared" si="7"/>
        <v>2.1428571428571428</v>
      </c>
      <c r="J22" s="12">
        <f t="shared" si="8"/>
        <v>163</v>
      </c>
      <c r="K22" s="18">
        <f t="shared" si="9"/>
        <v>9.202453987730061E-2</v>
      </c>
      <c r="N22" s="18">
        <f t="shared" si="10"/>
        <v>4.6012269938650305E-2</v>
      </c>
    </row>
    <row r="23" spans="1:15">
      <c r="A23" s="19" t="s">
        <v>77</v>
      </c>
      <c r="B23" s="30">
        <v>0.7</v>
      </c>
      <c r="C23" s="19">
        <v>247</v>
      </c>
      <c r="D23">
        <v>38</v>
      </c>
      <c r="E23" s="18">
        <v>0.7</v>
      </c>
      <c r="F23" s="12">
        <f t="shared" si="6"/>
        <v>26.599999999999998</v>
      </c>
      <c r="G23">
        <v>5</v>
      </c>
      <c r="H23" s="18">
        <f t="shared" si="7"/>
        <v>0.18796992481203009</v>
      </c>
      <c r="J23" s="12">
        <f t="shared" si="8"/>
        <v>172.89999999999998</v>
      </c>
      <c r="K23" s="18">
        <f t="shared" si="9"/>
        <v>2.8918449971081554E-2</v>
      </c>
      <c r="N23" s="18">
        <f t="shared" si="10"/>
        <v>2.0242914979757085E-2</v>
      </c>
    </row>
    <row r="24" spans="1:15">
      <c r="A24" s="19" t="s">
        <v>78</v>
      </c>
      <c r="B24" s="30">
        <v>0.8</v>
      </c>
      <c r="C24" s="19">
        <v>70</v>
      </c>
      <c r="D24">
        <v>8</v>
      </c>
      <c r="E24" s="18">
        <v>0.8</v>
      </c>
      <c r="F24" s="12">
        <f t="shared" si="6"/>
        <v>6.4</v>
      </c>
      <c r="G24">
        <v>1</v>
      </c>
      <c r="H24" s="18">
        <f t="shared" si="7"/>
        <v>0.15625</v>
      </c>
      <c r="J24" s="12">
        <f t="shared" si="8"/>
        <v>56</v>
      </c>
      <c r="K24" s="18">
        <f t="shared" si="9"/>
        <v>1.7857142857142856E-2</v>
      </c>
      <c r="N24" s="18">
        <f t="shared" si="10"/>
        <v>1.4285714285714285E-2</v>
      </c>
    </row>
    <row r="25" spans="1:15">
      <c r="A25" s="19" t="s">
        <v>79</v>
      </c>
      <c r="B25" s="30">
        <v>0.45</v>
      </c>
      <c r="C25" s="19">
        <v>103</v>
      </c>
      <c r="D25">
        <v>28</v>
      </c>
      <c r="E25" s="18">
        <v>0.45</v>
      </c>
      <c r="F25" s="12">
        <f t="shared" si="6"/>
        <v>12.6</v>
      </c>
      <c r="G25">
        <v>8</v>
      </c>
      <c r="H25" s="18">
        <f t="shared" si="7"/>
        <v>0.63492063492063489</v>
      </c>
      <c r="J25" s="12">
        <f t="shared" si="8"/>
        <v>46.35</v>
      </c>
      <c r="K25" s="18">
        <f t="shared" si="9"/>
        <v>0.17259978425026967</v>
      </c>
      <c r="N25" s="18">
        <f t="shared" si="10"/>
        <v>7.7669902912621352E-2</v>
      </c>
    </row>
    <row r="26" spans="1:15">
      <c r="A26" s="29" t="s">
        <v>56</v>
      </c>
      <c r="B26" s="30">
        <v>0.65</v>
      </c>
      <c r="C26" s="19">
        <v>245</v>
      </c>
      <c r="D26">
        <v>38</v>
      </c>
      <c r="E26" s="18">
        <v>0.65</v>
      </c>
      <c r="F26" s="12">
        <f t="shared" si="6"/>
        <v>24.7</v>
      </c>
      <c r="G26">
        <v>13</v>
      </c>
      <c r="H26" s="18">
        <f t="shared" si="7"/>
        <v>0.52631578947368418</v>
      </c>
      <c r="J26" s="12">
        <f t="shared" si="8"/>
        <v>159.25</v>
      </c>
      <c r="K26" s="18">
        <f t="shared" si="9"/>
        <v>8.1632653061224483E-2</v>
      </c>
      <c r="N26" s="18">
        <f t="shared" si="10"/>
        <v>5.3061224489795916E-2</v>
      </c>
    </row>
    <row r="27" spans="1:15">
      <c r="A27" s="1" t="s">
        <v>7</v>
      </c>
      <c r="B27" s="1"/>
      <c r="C27" s="25">
        <v>962</v>
      </c>
      <c r="D27" s="14">
        <f>(SUM(D20:D26))</f>
        <v>195</v>
      </c>
      <c r="F27" s="23">
        <f>(SUM(F20:F25))</f>
        <v>125.69999999999999</v>
      </c>
      <c r="G27" s="24">
        <f>(SUM(G20:G26))</f>
        <v>132</v>
      </c>
      <c r="I27" s="26">
        <f>(G27/F27)</f>
        <v>1.0501193317422435</v>
      </c>
      <c r="J27" s="23">
        <f>(SUM(J20:J26))</f>
        <v>672.34</v>
      </c>
      <c r="L27" s="27">
        <f>(G27/J27)</f>
        <v>0.19632923818306214</v>
      </c>
      <c r="N27" s="18"/>
      <c r="O27" s="18">
        <f>(G27/C27)</f>
        <v>0.13721413721413722</v>
      </c>
    </row>
    <row r="30" spans="1:15" ht="43.5">
      <c r="A30" s="20" t="s">
        <v>80</v>
      </c>
      <c r="B30" s="20"/>
      <c r="C30" s="20"/>
    </row>
    <row r="31" spans="1:15" ht="29.25">
      <c r="A31" s="28" t="s">
        <v>81</v>
      </c>
    </row>
    <row r="32" spans="1:15">
      <c r="A32" s="28"/>
    </row>
    <row r="34" spans="1:2">
      <c r="A34" s="1" t="s">
        <v>82</v>
      </c>
    </row>
    <row r="35" spans="1:2" ht="29.25">
      <c r="A35" s="1" t="s">
        <v>83</v>
      </c>
      <c r="B35" s="14" t="s">
        <v>84</v>
      </c>
    </row>
    <row r="36" spans="1:2">
      <c r="A36" t="s">
        <v>85</v>
      </c>
      <c r="B36">
        <v>89</v>
      </c>
    </row>
    <row r="37" spans="1:2">
      <c r="A37" t="s">
        <v>86</v>
      </c>
      <c r="B37">
        <v>17</v>
      </c>
    </row>
    <row r="38" spans="1:2">
      <c r="A38" t="s">
        <v>87</v>
      </c>
      <c r="B38">
        <v>14</v>
      </c>
    </row>
    <row r="39" spans="1:2">
      <c r="A39" t="s">
        <v>88</v>
      </c>
      <c r="B39">
        <v>11</v>
      </c>
    </row>
    <row r="40" spans="1:2">
      <c r="A40" t="s">
        <v>89</v>
      </c>
      <c r="B40">
        <v>10</v>
      </c>
    </row>
    <row r="41" spans="1:2">
      <c r="A41" t="s">
        <v>90</v>
      </c>
      <c r="B41">
        <v>6</v>
      </c>
    </row>
    <row r="42" spans="1:2">
      <c r="A42" t="s">
        <v>91</v>
      </c>
      <c r="B42">
        <v>2</v>
      </c>
    </row>
    <row r="43" spans="1:2">
      <c r="A43" t="s">
        <v>92</v>
      </c>
      <c r="B43">
        <v>2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L15" sqref="L15"/>
    </sheetView>
  </sheetViews>
  <sheetFormatPr defaultRowHeight="15"/>
  <cols>
    <col min="1" max="1" width="10.28515625" bestFit="1" customWidth="1"/>
    <col min="2" max="2" width="13" customWidth="1"/>
    <col min="3" max="3" width="12.28515625" bestFit="1" customWidth="1"/>
    <col min="4" max="4" width="10.42578125" bestFit="1" customWidth="1"/>
    <col min="5" max="5" width="21.42578125" bestFit="1" customWidth="1"/>
  </cols>
  <sheetData>
    <row r="1" spans="1:5">
      <c r="A1" s="1"/>
      <c r="B1" s="1"/>
      <c r="C1" s="1"/>
    </row>
    <row r="2" spans="1:5">
      <c r="A2" s="1"/>
      <c r="B2" s="1"/>
      <c r="C2" s="1"/>
    </row>
    <row r="3" spans="1:5">
      <c r="B3" s="2" t="s">
        <v>93</v>
      </c>
    </row>
    <row r="4" spans="1:5">
      <c r="A4" s="1" t="s">
        <v>94</v>
      </c>
      <c r="B4" s="1" t="s">
        <v>95</v>
      </c>
      <c r="C4" s="1" t="s">
        <v>96</v>
      </c>
      <c r="D4" s="1" t="s">
        <v>97</v>
      </c>
      <c r="E4" s="2"/>
    </row>
    <row r="5" spans="1:5">
      <c r="A5" s="1" t="s">
        <v>0</v>
      </c>
      <c r="B5">
        <v>591</v>
      </c>
      <c r="C5">
        <v>0</v>
      </c>
      <c r="D5">
        <v>0</v>
      </c>
    </row>
    <row r="6" spans="1:5">
      <c r="A6" s="1" t="s">
        <v>1</v>
      </c>
      <c r="B6">
        <v>590</v>
      </c>
      <c r="C6">
        <v>76</v>
      </c>
      <c r="D6">
        <v>148</v>
      </c>
    </row>
    <row r="7" spans="1:5">
      <c r="A7" s="1" t="s">
        <v>2</v>
      </c>
    </row>
    <row r="8" spans="1:5">
      <c r="A8" s="1" t="s">
        <v>3</v>
      </c>
    </row>
    <row r="9" spans="1:5">
      <c r="A9" s="3" t="s">
        <v>4</v>
      </c>
      <c r="B9" s="16">
        <v>121</v>
      </c>
      <c r="C9" s="16">
        <v>264</v>
      </c>
      <c r="D9" s="16">
        <v>159</v>
      </c>
    </row>
    <row r="10" spans="1:5">
      <c r="A10" s="1" t="s">
        <v>5</v>
      </c>
      <c r="B10">
        <v>671</v>
      </c>
      <c r="C10">
        <v>72</v>
      </c>
      <c r="D10">
        <v>31</v>
      </c>
    </row>
    <row r="11" spans="1:5">
      <c r="A11" s="1" t="s">
        <v>6</v>
      </c>
      <c r="B11">
        <v>325</v>
      </c>
      <c r="C11">
        <v>145</v>
      </c>
      <c r="D11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2025-12-12T08:49:57Z</dcterms:created>
  <dcterms:modified xsi:type="dcterms:W3CDTF">2026-06-11T13:58:04Z</dcterms:modified>
  <cp:category/>
  <cp:contentStatus/>
</cp:coreProperties>
</file>