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h_n_eyles_exeter_ac_uk/Documents/andrea paper/submission version bmcbiol/"/>
    </mc:Choice>
  </mc:AlternateContent>
  <xr:revisionPtr revIDLastSave="0" documentId="8_{B5632A09-29BD-4B95-A45A-2AA0EC4C82E6}" xr6:coauthVersionLast="47" xr6:coauthVersionMax="47" xr10:uidLastSave="{00000000-0000-0000-0000-000000000000}"/>
  <bookViews>
    <workbookView xWindow="-110" yWindow="-110" windowWidth="19420" windowHeight="10420" firstSheet="4" activeTab="9" xr2:uid="{2768D7CE-0C30-4F19-89F1-088318225903}"/>
  </bookViews>
  <sheets>
    <sheet name="YPD dilution" sheetId="1" r:id="rId1"/>
    <sheet name="YPD dil polarity indices" sheetId="2" r:id="rId2"/>
    <sheet name="SE13_chlamys" sheetId="3" r:id="rId3"/>
    <sheet name="chlamys_polarity_SE13" sheetId="4" r:id="rId4"/>
    <sheet name="DK09_F24" sheetId="5" r:id="rId5"/>
    <sheet name="in planta" sheetId="6" r:id="rId6"/>
    <sheet name="Fusarium" sheetId="7" r:id="rId7"/>
    <sheet name="autoclave vs heatblock" sheetId="8" r:id="rId8"/>
    <sheet name="fluorescence - carriers" sheetId="9" r:id="rId9"/>
    <sheet name="lead health" sheetId="10" r:id="rId10"/>
  </sheets>
  <externalReferences>
    <externalReference r:id="rId11"/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8" l="1"/>
  <c r="N7" i="8"/>
  <c r="H7" i="8"/>
  <c r="G7" i="8"/>
  <c r="O6" i="8"/>
  <c r="N6" i="8"/>
  <c r="H6" i="8"/>
  <c r="G6" i="8"/>
  <c r="O5" i="8"/>
  <c r="N5" i="8"/>
  <c r="H5" i="8"/>
  <c r="G5" i="8"/>
  <c r="O4" i="8"/>
  <c r="N4" i="8"/>
  <c r="H4" i="8"/>
  <c r="G4" i="8"/>
  <c r="O3" i="8"/>
  <c r="N3" i="8"/>
  <c r="H3" i="8"/>
  <c r="G3" i="8"/>
  <c r="G4" i="7"/>
  <c r="G3" i="7"/>
  <c r="BD23" i="6"/>
  <c r="BD22" i="6"/>
  <c r="BD21" i="6"/>
  <c r="BD20" i="6"/>
  <c r="BD19" i="6"/>
  <c r="BD18" i="6"/>
  <c r="E78" i="5"/>
  <c r="E77" i="5"/>
  <c r="E76" i="5"/>
  <c r="E75" i="5"/>
  <c r="E74" i="5"/>
  <c r="E73" i="5"/>
  <c r="E72" i="5"/>
  <c r="E71" i="5"/>
  <c r="E70" i="5"/>
  <c r="E69" i="5"/>
  <c r="E68" i="5"/>
  <c r="K67" i="5"/>
  <c r="E67" i="5"/>
  <c r="K66" i="5"/>
  <c r="E66" i="5"/>
  <c r="K65" i="5"/>
  <c r="E65" i="5"/>
  <c r="K64" i="5"/>
  <c r="E64" i="5"/>
  <c r="K63" i="5"/>
  <c r="E63" i="5"/>
  <c r="K62" i="5"/>
  <c r="E62" i="5"/>
  <c r="K61" i="5"/>
  <c r="E61" i="5"/>
  <c r="K60" i="5"/>
  <c r="E60" i="5"/>
  <c r="K59" i="5"/>
  <c r="E59" i="5"/>
  <c r="K58" i="5"/>
  <c r="E58" i="5"/>
  <c r="K57" i="5"/>
  <c r="E57" i="5"/>
  <c r="K56" i="5"/>
  <c r="E56" i="5"/>
  <c r="K55" i="5"/>
  <c r="E55" i="5"/>
  <c r="K54" i="5"/>
  <c r="E54" i="5"/>
  <c r="K53" i="5"/>
  <c r="K69" i="5" s="1"/>
  <c r="E53" i="5"/>
  <c r="E80" i="5" s="1"/>
  <c r="K52" i="5"/>
  <c r="K51" i="5"/>
  <c r="K68" i="5" s="1"/>
  <c r="K72" i="5" s="1"/>
  <c r="E50" i="5"/>
  <c r="E49" i="5"/>
  <c r="K48" i="5"/>
  <c r="E48" i="5"/>
  <c r="K47" i="5"/>
  <c r="E47" i="5"/>
  <c r="K46" i="5"/>
  <c r="E46" i="5"/>
  <c r="K45" i="5"/>
  <c r="E45" i="5"/>
  <c r="K44" i="5"/>
  <c r="E44" i="5"/>
  <c r="K43" i="5"/>
  <c r="E43" i="5"/>
  <c r="K42" i="5"/>
  <c r="E42" i="5"/>
  <c r="K41" i="5"/>
  <c r="E41" i="5"/>
  <c r="E52" i="5" s="1"/>
  <c r="K40" i="5"/>
  <c r="K39" i="5"/>
  <c r="K38" i="5"/>
  <c r="E38" i="5"/>
  <c r="K37" i="5"/>
  <c r="E37" i="5"/>
  <c r="K36" i="5"/>
  <c r="E36" i="5"/>
  <c r="K35" i="5"/>
  <c r="E35" i="5"/>
  <c r="K34" i="5"/>
  <c r="E34" i="5"/>
  <c r="K33" i="5"/>
  <c r="K49" i="5" s="1"/>
  <c r="E33" i="5"/>
  <c r="K32" i="5"/>
  <c r="E32" i="5"/>
  <c r="K31" i="5"/>
  <c r="K50" i="5" s="1"/>
  <c r="E31" i="5"/>
  <c r="E30" i="5"/>
  <c r="K29" i="5"/>
  <c r="K71" i="5" s="1"/>
  <c r="E29" i="5"/>
  <c r="K28" i="5"/>
  <c r="E28" i="5"/>
  <c r="K27" i="5"/>
  <c r="E27" i="5"/>
  <c r="E40" i="5" s="1"/>
  <c r="K26" i="5"/>
  <c r="K25" i="5"/>
  <c r="K24" i="5"/>
  <c r="E24" i="5"/>
  <c r="K23" i="5"/>
  <c r="E23" i="5"/>
  <c r="K22" i="5"/>
  <c r="E22" i="5"/>
  <c r="K21" i="5"/>
  <c r="E21" i="5"/>
  <c r="K20" i="5"/>
  <c r="E20" i="5"/>
  <c r="K19" i="5"/>
  <c r="E19" i="5"/>
  <c r="K18" i="5"/>
  <c r="E18" i="5"/>
  <c r="K17" i="5"/>
  <c r="E17" i="5"/>
  <c r="K16" i="5"/>
  <c r="E16" i="5"/>
  <c r="K15" i="5"/>
  <c r="K30" i="5" s="1"/>
  <c r="E15" i="5"/>
  <c r="E26" i="5" s="1"/>
  <c r="M417" i="4"/>
  <c r="M416" i="4"/>
  <c r="M418" i="4" s="1"/>
  <c r="P415" i="4"/>
  <c r="P414" i="4"/>
  <c r="P413" i="4"/>
  <c r="P412" i="4"/>
  <c r="P411" i="4"/>
  <c r="P410" i="4"/>
  <c r="P409" i="4"/>
  <c r="P408" i="4"/>
  <c r="P407" i="4"/>
  <c r="P406" i="4"/>
  <c r="M405" i="4"/>
  <c r="P404" i="4"/>
  <c r="P403" i="4"/>
  <c r="P402" i="4"/>
  <c r="P401" i="4"/>
  <c r="E401" i="4"/>
  <c r="E403" i="4" s="1"/>
  <c r="P400" i="4"/>
  <c r="H400" i="4"/>
  <c r="P399" i="4"/>
  <c r="H399" i="4"/>
  <c r="P398" i="4"/>
  <c r="H398" i="4"/>
  <c r="P397" i="4"/>
  <c r="H397" i="4"/>
  <c r="P396" i="4"/>
  <c r="H396" i="4"/>
  <c r="P395" i="4"/>
  <c r="H395" i="4"/>
  <c r="M394" i="4"/>
  <c r="H394" i="4"/>
  <c r="P393" i="4"/>
  <c r="H393" i="4"/>
  <c r="P392" i="4"/>
  <c r="H392" i="4"/>
  <c r="P391" i="4"/>
  <c r="H391" i="4"/>
  <c r="H401" i="4" s="1"/>
  <c r="P390" i="4"/>
  <c r="E390" i="4"/>
  <c r="E402" i="4" s="1"/>
  <c r="P389" i="4"/>
  <c r="H389" i="4"/>
  <c r="P388" i="4"/>
  <c r="H388" i="4"/>
  <c r="P387" i="4"/>
  <c r="H387" i="4"/>
  <c r="P386" i="4"/>
  <c r="H386" i="4"/>
  <c r="P385" i="4"/>
  <c r="H385" i="4"/>
  <c r="P384" i="4"/>
  <c r="H384" i="4"/>
  <c r="M383" i="4"/>
  <c r="H383" i="4"/>
  <c r="P382" i="4"/>
  <c r="H382" i="4"/>
  <c r="P381" i="4"/>
  <c r="H381" i="4"/>
  <c r="P380" i="4"/>
  <c r="H380" i="4"/>
  <c r="H390" i="4" s="1"/>
  <c r="P379" i="4"/>
  <c r="E379" i="4"/>
  <c r="P378" i="4"/>
  <c r="H378" i="4"/>
  <c r="P377" i="4"/>
  <c r="H377" i="4"/>
  <c r="P376" i="4"/>
  <c r="H376" i="4"/>
  <c r="P375" i="4"/>
  <c r="H375" i="4"/>
  <c r="P374" i="4"/>
  <c r="H374" i="4"/>
  <c r="P373" i="4"/>
  <c r="H373" i="4"/>
  <c r="M372" i="4"/>
  <c r="H372" i="4"/>
  <c r="P371" i="4"/>
  <c r="H371" i="4"/>
  <c r="P370" i="4"/>
  <c r="H370" i="4"/>
  <c r="P369" i="4"/>
  <c r="H369" i="4"/>
  <c r="H379" i="4" s="1"/>
  <c r="P368" i="4"/>
  <c r="E368" i="4"/>
  <c r="P367" i="4"/>
  <c r="H367" i="4"/>
  <c r="P366" i="4"/>
  <c r="H366" i="4"/>
  <c r="P365" i="4"/>
  <c r="H365" i="4"/>
  <c r="P364" i="4"/>
  <c r="H364" i="4"/>
  <c r="P363" i="4"/>
  <c r="H363" i="4"/>
  <c r="P362" i="4"/>
  <c r="H362" i="4"/>
  <c r="M361" i="4"/>
  <c r="H361" i="4"/>
  <c r="P360" i="4"/>
  <c r="H360" i="4"/>
  <c r="P359" i="4"/>
  <c r="H359" i="4"/>
  <c r="P358" i="4"/>
  <c r="H358" i="4"/>
  <c r="H368" i="4" s="1"/>
  <c r="P357" i="4"/>
  <c r="E357" i="4"/>
  <c r="P356" i="4"/>
  <c r="H356" i="4"/>
  <c r="P355" i="4"/>
  <c r="H355" i="4"/>
  <c r="P354" i="4"/>
  <c r="H354" i="4"/>
  <c r="P353" i="4"/>
  <c r="H353" i="4"/>
  <c r="P352" i="4"/>
  <c r="H352" i="4"/>
  <c r="P351" i="4"/>
  <c r="H351" i="4"/>
  <c r="H350" i="4"/>
  <c r="H349" i="4"/>
  <c r="M348" i="4"/>
  <c r="M350" i="4" s="1"/>
  <c r="H348" i="4"/>
  <c r="P347" i="4"/>
  <c r="H347" i="4"/>
  <c r="H357" i="4" s="1"/>
  <c r="P346" i="4"/>
  <c r="P345" i="4"/>
  <c r="P344" i="4"/>
  <c r="E344" i="4"/>
  <c r="E346" i="4" s="1"/>
  <c r="P343" i="4"/>
  <c r="H343" i="4"/>
  <c r="P342" i="4"/>
  <c r="H342" i="4"/>
  <c r="P341" i="4"/>
  <c r="H341" i="4"/>
  <c r="P340" i="4"/>
  <c r="H340" i="4"/>
  <c r="P339" i="4"/>
  <c r="H339" i="4"/>
  <c r="P338" i="4"/>
  <c r="H338" i="4"/>
  <c r="M337" i="4"/>
  <c r="H337" i="4"/>
  <c r="P336" i="4"/>
  <c r="H336" i="4"/>
  <c r="P335" i="4"/>
  <c r="H335" i="4"/>
  <c r="P334" i="4"/>
  <c r="H334" i="4"/>
  <c r="H344" i="4" s="1"/>
  <c r="P333" i="4"/>
  <c r="E333" i="4"/>
  <c r="E345" i="4" s="1"/>
  <c r="P332" i="4"/>
  <c r="H332" i="4"/>
  <c r="P331" i="4"/>
  <c r="H331" i="4"/>
  <c r="P330" i="4"/>
  <c r="H330" i="4"/>
  <c r="P329" i="4"/>
  <c r="H329" i="4"/>
  <c r="P328" i="4"/>
  <c r="H328" i="4"/>
  <c r="P327" i="4"/>
  <c r="H327" i="4"/>
  <c r="M326" i="4"/>
  <c r="H326" i="4"/>
  <c r="P325" i="4"/>
  <c r="H325" i="4"/>
  <c r="P324" i="4"/>
  <c r="H324" i="4"/>
  <c r="P323" i="4"/>
  <c r="H323" i="4"/>
  <c r="H333" i="4" s="1"/>
  <c r="P322" i="4"/>
  <c r="E322" i="4"/>
  <c r="P321" i="4"/>
  <c r="H321" i="4"/>
  <c r="P320" i="4"/>
  <c r="H320" i="4"/>
  <c r="P319" i="4"/>
  <c r="H319" i="4"/>
  <c r="P318" i="4"/>
  <c r="H318" i="4"/>
  <c r="P317" i="4"/>
  <c r="H317" i="4"/>
  <c r="P316" i="4"/>
  <c r="H316" i="4"/>
  <c r="M315" i="4"/>
  <c r="H315" i="4"/>
  <c r="P314" i="4"/>
  <c r="H314" i="4"/>
  <c r="P313" i="4"/>
  <c r="H313" i="4"/>
  <c r="P312" i="4"/>
  <c r="H312" i="4"/>
  <c r="H322" i="4" s="1"/>
  <c r="P311" i="4"/>
  <c r="E311" i="4"/>
  <c r="P310" i="4"/>
  <c r="H310" i="4"/>
  <c r="P309" i="4"/>
  <c r="H309" i="4"/>
  <c r="P308" i="4"/>
  <c r="H308" i="4"/>
  <c r="P307" i="4"/>
  <c r="H307" i="4"/>
  <c r="P306" i="4"/>
  <c r="H306" i="4"/>
  <c r="P305" i="4"/>
  <c r="H305" i="4"/>
  <c r="P304" i="4"/>
  <c r="P315" i="4" s="1"/>
  <c r="P326" i="4" s="1"/>
  <c r="P337" i="4" s="1"/>
  <c r="P348" i="4" s="1"/>
  <c r="H304" i="4"/>
  <c r="M303" i="4"/>
  <c r="H303" i="4"/>
  <c r="P302" i="4"/>
  <c r="H302" i="4"/>
  <c r="P301" i="4"/>
  <c r="H301" i="4"/>
  <c r="H311" i="4" s="1"/>
  <c r="P300" i="4"/>
  <c r="E300" i="4"/>
  <c r="P299" i="4"/>
  <c r="H299" i="4"/>
  <c r="P298" i="4"/>
  <c r="H298" i="4"/>
  <c r="P297" i="4"/>
  <c r="H297" i="4"/>
  <c r="P296" i="4"/>
  <c r="H296" i="4"/>
  <c r="P295" i="4"/>
  <c r="H295" i="4"/>
  <c r="P294" i="4"/>
  <c r="H294" i="4"/>
  <c r="P293" i="4"/>
  <c r="P303" i="4" s="1"/>
  <c r="H293" i="4"/>
  <c r="H292" i="4"/>
  <c r="M291" i="4"/>
  <c r="H291" i="4"/>
  <c r="M290" i="4"/>
  <c r="H290" i="4"/>
  <c r="H300" i="4" s="1"/>
  <c r="P289" i="4"/>
  <c r="P288" i="4"/>
  <c r="P287" i="4"/>
  <c r="E287" i="4"/>
  <c r="E289" i="4" s="1"/>
  <c r="P286" i="4"/>
  <c r="H286" i="4"/>
  <c r="P285" i="4"/>
  <c r="H285" i="4"/>
  <c r="P284" i="4"/>
  <c r="H284" i="4"/>
  <c r="P283" i="4"/>
  <c r="H283" i="4"/>
  <c r="P282" i="4"/>
  <c r="H282" i="4"/>
  <c r="P281" i="4"/>
  <c r="H281" i="4"/>
  <c r="P280" i="4"/>
  <c r="P290" i="4" s="1"/>
  <c r="H280" i="4"/>
  <c r="M279" i="4"/>
  <c r="M292" i="4" s="1"/>
  <c r="H279" i="4"/>
  <c r="P278" i="4"/>
  <c r="H278" i="4"/>
  <c r="P277" i="4"/>
  <c r="H277" i="4"/>
  <c r="H287" i="4" s="1"/>
  <c r="P276" i="4"/>
  <c r="E276" i="4"/>
  <c r="E288" i="4" s="1"/>
  <c r="P275" i="4"/>
  <c r="H275" i="4"/>
  <c r="P274" i="4"/>
  <c r="H274" i="4"/>
  <c r="P273" i="4"/>
  <c r="H273" i="4"/>
  <c r="P272" i="4"/>
  <c r="H272" i="4"/>
  <c r="P271" i="4"/>
  <c r="H271" i="4"/>
  <c r="P270" i="4"/>
  <c r="H270" i="4"/>
  <c r="P269" i="4"/>
  <c r="P279" i="4" s="1"/>
  <c r="H269" i="4"/>
  <c r="M268" i="4"/>
  <c r="H268" i="4"/>
  <c r="P267" i="4"/>
  <c r="H267" i="4"/>
  <c r="P266" i="4"/>
  <c r="H266" i="4"/>
  <c r="H276" i="4" s="1"/>
  <c r="P265" i="4"/>
  <c r="E265" i="4"/>
  <c r="P264" i="4"/>
  <c r="H264" i="4"/>
  <c r="P263" i="4"/>
  <c r="H263" i="4"/>
  <c r="P262" i="4"/>
  <c r="H262" i="4"/>
  <c r="P261" i="4"/>
  <c r="H261" i="4"/>
  <c r="P260" i="4"/>
  <c r="H260" i="4"/>
  <c r="P259" i="4"/>
  <c r="H259" i="4"/>
  <c r="P258" i="4"/>
  <c r="P268" i="4" s="1"/>
  <c r="H258" i="4"/>
  <c r="M257" i="4"/>
  <c r="H257" i="4"/>
  <c r="P256" i="4"/>
  <c r="H256" i="4"/>
  <c r="P255" i="4"/>
  <c r="H255" i="4"/>
  <c r="H265" i="4" s="1"/>
  <c r="P254" i="4"/>
  <c r="E254" i="4"/>
  <c r="P253" i="4"/>
  <c r="H253" i="4"/>
  <c r="P252" i="4"/>
  <c r="H252" i="4"/>
  <c r="P251" i="4"/>
  <c r="H251" i="4"/>
  <c r="P250" i="4"/>
  <c r="H250" i="4"/>
  <c r="P249" i="4"/>
  <c r="H249" i="4"/>
  <c r="P248" i="4"/>
  <c r="H248" i="4"/>
  <c r="P247" i="4"/>
  <c r="P257" i="4" s="1"/>
  <c r="H247" i="4"/>
  <c r="M246" i="4"/>
  <c r="H246" i="4"/>
  <c r="P245" i="4"/>
  <c r="H245" i="4"/>
  <c r="P244" i="4"/>
  <c r="H244" i="4"/>
  <c r="H254" i="4" s="1"/>
  <c r="P243" i="4"/>
  <c r="E243" i="4"/>
  <c r="P242" i="4"/>
  <c r="H242" i="4"/>
  <c r="P241" i="4"/>
  <c r="H241" i="4"/>
  <c r="P240" i="4"/>
  <c r="H240" i="4"/>
  <c r="P239" i="4"/>
  <c r="H239" i="4"/>
  <c r="P238" i="4"/>
  <c r="H238" i="4"/>
  <c r="P237" i="4"/>
  <c r="H237" i="4"/>
  <c r="P236" i="4"/>
  <c r="P246" i="4" s="1"/>
  <c r="H236" i="4"/>
  <c r="M235" i="4"/>
  <c r="H235" i="4"/>
  <c r="P234" i="4"/>
  <c r="H234" i="4"/>
  <c r="P233" i="4"/>
  <c r="H233" i="4"/>
  <c r="H243" i="4" s="1"/>
  <c r="P232" i="4"/>
  <c r="P231" i="4"/>
  <c r="E231" i="4"/>
  <c r="P230" i="4"/>
  <c r="E230" i="4"/>
  <c r="P229" i="4"/>
  <c r="H229" i="4"/>
  <c r="P228" i="4"/>
  <c r="H228" i="4"/>
  <c r="P227" i="4"/>
  <c r="H227" i="4"/>
  <c r="P226" i="4"/>
  <c r="H226" i="4"/>
  <c r="P225" i="4"/>
  <c r="P235" i="4" s="1"/>
  <c r="H225" i="4"/>
  <c r="H224" i="4"/>
  <c r="H223" i="4"/>
  <c r="M222" i="4"/>
  <c r="M223" i="4" s="1"/>
  <c r="H222" i="4"/>
  <c r="P221" i="4"/>
  <c r="H221" i="4"/>
  <c r="P220" i="4"/>
  <c r="H220" i="4"/>
  <c r="H230" i="4" s="1"/>
  <c r="P219" i="4"/>
  <c r="E219" i="4"/>
  <c r="E232" i="4" s="1"/>
  <c r="P218" i="4"/>
  <c r="H218" i="4"/>
  <c r="P217" i="4"/>
  <c r="H217" i="4"/>
  <c r="P216" i="4"/>
  <c r="H216" i="4"/>
  <c r="P215" i="4"/>
  <c r="H215" i="4"/>
  <c r="P214" i="4"/>
  <c r="H214" i="4"/>
  <c r="P213" i="4"/>
  <c r="H213" i="4"/>
  <c r="P212" i="4"/>
  <c r="P222" i="4" s="1"/>
  <c r="H212" i="4"/>
  <c r="M211" i="4"/>
  <c r="H211" i="4"/>
  <c r="P210" i="4"/>
  <c r="H210" i="4"/>
  <c r="P209" i="4"/>
  <c r="H209" i="4"/>
  <c r="H219" i="4" s="1"/>
  <c r="P208" i="4"/>
  <c r="E208" i="4"/>
  <c r="P207" i="4"/>
  <c r="H207" i="4"/>
  <c r="P206" i="4"/>
  <c r="H206" i="4"/>
  <c r="P205" i="4"/>
  <c r="H205" i="4"/>
  <c r="P204" i="4"/>
  <c r="H204" i="4"/>
  <c r="P203" i="4"/>
  <c r="H203" i="4"/>
  <c r="P202" i="4"/>
  <c r="H202" i="4"/>
  <c r="P201" i="4"/>
  <c r="P211" i="4" s="1"/>
  <c r="H201" i="4"/>
  <c r="M200" i="4"/>
  <c r="H200" i="4"/>
  <c r="P199" i="4"/>
  <c r="H199" i="4"/>
  <c r="P198" i="4"/>
  <c r="H198" i="4"/>
  <c r="H208" i="4" s="1"/>
  <c r="P197" i="4"/>
  <c r="E197" i="4"/>
  <c r="P196" i="4"/>
  <c r="H196" i="4"/>
  <c r="P195" i="4"/>
  <c r="H195" i="4"/>
  <c r="P194" i="4"/>
  <c r="H194" i="4"/>
  <c r="P193" i="4"/>
  <c r="H193" i="4"/>
  <c r="P192" i="4"/>
  <c r="H192" i="4"/>
  <c r="P191" i="4"/>
  <c r="H191" i="4"/>
  <c r="P190" i="4"/>
  <c r="P200" i="4" s="1"/>
  <c r="H190" i="4"/>
  <c r="M189" i="4"/>
  <c r="H189" i="4"/>
  <c r="P188" i="4"/>
  <c r="H188" i="4"/>
  <c r="P187" i="4"/>
  <c r="H187" i="4"/>
  <c r="H197" i="4" s="1"/>
  <c r="P186" i="4"/>
  <c r="P185" i="4"/>
  <c r="E185" i="4"/>
  <c r="P184" i="4"/>
  <c r="E184" i="4"/>
  <c r="P183" i="4"/>
  <c r="H183" i="4"/>
  <c r="P182" i="4"/>
  <c r="H182" i="4"/>
  <c r="P181" i="4"/>
  <c r="H181" i="4"/>
  <c r="P180" i="4"/>
  <c r="H180" i="4"/>
  <c r="P179" i="4"/>
  <c r="P189" i="4" s="1"/>
  <c r="H179" i="4"/>
  <c r="M178" i="4"/>
  <c r="H178" i="4"/>
  <c r="P177" i="4"/>
  <c r="H177" i="4"/>
  <c r="P176" i="4"/>
  <c r="H176" i="4"/>
  <c r="P175" i="4"/>
  <c r="H175" i="4"/>
  <c r="P174" i="4"/>
  <c r="H174" i="4"/>
  <c r="H184" i="4" s="1"/>
  <c r="P173" i="4"/>
  <c r="E173" i="4"/>
  <c r="P172" i="4"/>
  <c r="H172" i="4"/>
  <c r="P171" i="4"/>
  <c r="H171" i="4"/>
  <c r="P170" i="4"/>
  <c r="H170" i="4"/>
  <c r="P169" i="4"/>
  <c r="H169" i="4"/>
  <c r="P168" i="4"/>
  <c r="P178" i="4" s="1"/>
  <c r="H168" i="4"/>
  <c r="H167" i="4"/>
  <c r="H166" i="4"/>
  <c r="M165" i="4"/>
  <c r="M166" i="4" s="1"/>
  <c r="H165" i="4"/>
  <c r="P164" i="4"/>
  <c r="H164" i="4"/>
  <c r="P163" i="4"/>
  <c r="H163" i="4"/>
  <c r="H173" i="4" s="1"/>
  <c r="P162" i="4"/>
  <c r="E162" i="4"/>
  <c r="P161" i="4"/>
  <c r="H161" i="4"/>
  <c r="P160" i="4"/>
  <c r="H160" i="4"/>
  <c r="P159" i="4"/>
  <c r="H159" i="4"/>
  <c r="P158" i="4"/>
  <c r="H158" i="4"/>
  <c r="P157" i="4"/>
  <c r="H157" i="4"/>
  <c r="P156" i="4"/>
  <c r="H156" i="4"/>
  <c r="P155" i="4"/>
  <c r="P165" i="4" s="1"/>
  <c r="H155" i="4"/>
  <c r="M154" i="4"/>
  <c r="H154" i="4"/>
  <c r="P153" i="4"/>
  <c r="H153" i="4"/>
  <c r="P152" i="4"/>
  <c r="H152" i="4"/>
  <c r="H162" i="4" s="1"/>
  <c r="P151" i="4"/>
  <c r="E151" i="4"/>
  <c r="P150" i="4"/>
  <c r="H150" i="4"/>
  <c r="P149" i="4"/>
  <c r="H149" i="4"/>
  <c r="P148" i="4"/>
  <c r="H148" i="4"/>
  <c r="P147" i="4"/>
  <c r="H147" i="4"/>
  <c r="P146" i="4"/>
  <c r="H146" i="4"/>
  <c r="P145" i="4"/>
  <c r="H145" i="4"/>
  <c r="P144" i="4"/>
  <c r="P154" i="4" s="1"/>
  <c r="H144" i="4"/>
  <c r="M143" i="4"/>
  <c r="H143" i="4"/>
  <c r="P142" i="4"/>
  <c r="H142" i="4"/>
  <c r="P141" i="4"/>
  <c r="H141" i="4"/>
  <c r="H151" i="4" s="1"/>
  <c r="P140" i="4"/>
  <c r="E140" i="4"/>
  <c r="P139" i="4"/>
  <c r="H139" i="4"/>
  <c r="P138" i="4"/>
  <c r="H138" i="4"/>
  <c r="P137" i="4"/>
  <c r="H137" i="4"/>
  <c r="P136" i="4"/>
  <c r="H136" i="4"/>
  <c r="P135" i="4"/>
  <c r="H135" i="4"/>
  <c r="P134" i="4"/>
  <c r="H134" i="4"/>
  <c r="P133" i="4"/>
  <c r="P143" i="4" s="1"/>
  <c r="H133" i="4"/>
  <c r="M132" i="4"/>
  <c r="H132" i="4"/>
  <c r="P131" i="4"/>
  <c r="H131" i="4"/>
  <c r="P130" i="4"/>
  <c r="H130" i="4"/>
  <c r="H140" i="4" s="1"/>
  <c r="P129" i="4"/>
  <c r="P128" i="4"/>
  <c r="E128" i="4"/>
  <c r="P127" i="4"/>
  <c r="E127" i="4"/>
  <c r="P126" i="4"/>
  <c r="H126" i="4"/>
  <c r="P125" i="4"/>
  <c r="H125" i="4"/>
  <c r="P124" i="4"/>
  <c r="H124" i="4"/>
  <c r="P123" i="4"/>
  <c r="H123" i="4"/>
  <c r="P122" i="4"/>
  <c r="P132" i="4" s="1"/>
  <c r="H122" i="4"/>
  <c r="M121" i="4"/>
  <c r="H121" i="4"/>
  <c r="P120" i="4"/>
  <c r="H120" i="4"/>
  <c r="P119" i="4"/>
  <c r="H119" i="4"/>
  <c r="P118" i="4"/>
  <c r="H118" i="4"/>
  <c r="P117" i="4"/>
  <c r="H117" i="4"/>
  <c r="H127" i="4" s="1"/>
  <c r="P116" i="4"/>
  <c r="E116" i="4"/>
  <c r="P115" i="4"/>
  <c r="H115" i="4"/>
  <c r="P114" i="4"/>
  <c r="H114" i="4"/>
  <c r="P113" i="4"/>
  <c r="H113" i="4"/>
  <c r="P112" i="4"/>
  <c r="H112" i="4"/>
  <c r="P111" i="4"/>
  <c r="P121" i="4" s="1"/>
  <c r="H111" i="4"/>
  <c r="H110" i="4"/>
  <c r="H109" i="4"/>
  <c r="M108" i="4"/>
  <c r="M110" i="4" s="1"/>
  <c r="H108" i="4"/>
  <c r="P107" i="4"/>
  <c r="H107" i="4"/>
  <c r="P106" i="4"/>
  <c r="H106" i="4"/>
  <c r="H116" i="4" s="1"/>
  <c r="P105" i="4"/>
  <c r="E105" i="4"/>
  <c r="E129" i="4" s="1"/>
  <c r="P104" i="4"/>
  <c r="H104" i="4"/>
  <c r="P103" i="4"/>
  <c r="H103" i="4"/>
  <c r="P102" i="4"/>
  <c r="H102" i="4"/>
  <c r="P101" i="4"/>
  <c r="H101" i="4"/>
  <c r="P100" i="4"/>
  <c r="P108" i="4" s="1"/>
  <c r="H100" i="4"/>
  <c r="M99" i="4"/>
  <c r="M109" i="4" s="1"/>
  <c r="H99" i="4"/>
  <c r="P98" i="4"/>
  <c r="H98" i="4"/>
  <c r="P97" i="4"/>
  <c r="H97" i="4"/>
  <c r="P96" i="4"/>
  <c r="H96" i="4"/>
  <c r="P95" i="4"/>
  <c r="P99" i="4" s="1"/>
  <c r="H95" i="4"/>
  <c r="H105" i="4" s="1"/>
  <c r="M94" i="4"/>
  <c r="E94" i="4"/>
  <c r="P93" i="4"/>
  <c r="H93" i="4"/>
  <c r="P92" i="4"/>
  <c r="H92" i="4"/>
  <c r="P91" i="4"/>
  <c r="H91" i="4"/>
  <c r="P90" i="4"/>
  <c r="H90" i="4"/>
  <c r="P89" i="4"/>
  <c r="H89" i="4"/>
  <c r="P88" i="4"/>
  <c r="H88" i="4"/>
  <c r="P87" i="4"/>
  <c r="H87" i="4"/>
  <c r="P86" i="4"/>
  <c r="H86" i="4"/>
  <c r="P85" i="4"/>
  <c r="H85" i="4"/>
  <c r="P84" i="4"/>
  <c r="P94" i="4" s="1"/>
  <c r="H84" i="4"/>
  <c r="H94" i="4" s="1"/>
  <c r="M83" i="4"/>
  <c r="E83" i="4"/>
  <c r="P82" i="4"/>
  <c r="H82" i="4"/>
  <c r="P81" i="4"/>
  <c r="H81" i="4"/>
  <c r="P80" i="4"/>
  <c r="H80" i="4"/>
  <c r="P79" i="4"/>
  <c r="H79" i="4"/>
  <c r="P78" i="4"/>
  <c r="H78" i="4"/>
  <c r="P77" i="4"/>
  <c r="H77" i="4"/>
  <c r="P76" i="4"/>
  <c r="H76" i="4"/>
  <c r="P75" i="4"/>
  <c r="H75" i="4"/>
  <c r="P74" i="4"/>
  <c r="H74" i="4"/>
  <c r="P73" i="4"/>
  <c r="P83" i="4" s="1"/>
  <c r="H73" i="4"/>
  <c r="H83" i="4" s="1"/>
  <c r="M72" i="4"/>
  <c r="E72" i="4"/>
  <c r="P71" i="4"/>
  <c r="H71" i="4"/>
  <c r="P70" i="4"/>
  <c r="H70" i="4"/>
  <c r="P69" i="4"/>
  <c r="H69" i="4"/>
  <c r="P68" i="4"/>
  <c r="H68" i="4"/>
  <c r="P67" i="4"/>
  <c r="H67" i="4"/>
  <c r="P66" i="4"/>
  <c r="H66" i="4"/>
  <c r="P65" i="4"/>
  <c r="H65" i="4"/>
  <c r="P64" i="4"/>
  <c r="H64" i="4"/>
  <c r="P63" i="4"/>
  <c r="H63" i="4"/>
  <c r="P62" i="4"/>
  <c r="P72" i="4" s="1"/>
  <c r="H62" i="4"/>
  <c r="H72" i="4" s="1"/>
  <c r="E58" i="4"/>
  <c r="E57" i="4"/>
  <c r="E60" i="4" s="1"/>
  <c r="H56" i="4"/>
  <c r="H55" i="4"/>
  <c r="H54" i="4"/>
  <c r="H53" i="4"/>
  <c r="H52" i="4"/>
  <c r="H51" i="4"/>
  <c r="H50" i="4"/>
  <c r="H49" i="4"/>
  <c r="H57" i="4" s="1"/>
  <c r="H48" i="4"/>
  <c r="H47" i="4"/>
  <c r="E46" i="4"/>
  <c r="H45" i="4"/>
  <c r="H44" i="4"/>
  <c r="H43" i="4"/>
  <c r="H42" i="4"/>
  <c r="H41" i="4"/>
  <c r="H40" i="4"/>
  <c r="H39" i="4"/>
  <c r="H38" i="4"/>
  <c r="H37" i="4"/>
  <c r="H36" i="4"/>
  <c r="H46" i="4" s="1"/>
  <c r="E35" i="4"/>
  <c r="H34" i="4"/>
  <c r="H33" i="4"/>
  <c r="H32" i="4"/>
  <c r="H31" i="4"/>
  <c r="H30" i="4"/>
  <c r="H29" i="4"/>
  <c r="H28" i="4"/>
  <c r="H27" i="4"/>
  <c r="H35" i="4" s="1"/>
  <c r="H26" i="4"/>
  <c r="H25" i="4"/>
  <c r="E24" i="4"/>
  <c r="H23" i="4"/>
  <c r="H22" i="4"/>
  <c r="H21" i="4"/>
  <c r="H20" i="4"/>
  <c r="H19" i="4"/>
  <c r="H18" i="4"/>
  <c r="H17" i="4"/>
  <c r="H16" i="4"/>
  <c r="H15" i="4"/>
  <c r="H14" i="4"/>
  <c r="H24" i="4" s="1"/>
  <c r="E13" i="4"/>
  <c r="H12" i="4"/>
  <c r="H11" i="4"/>
  <c r="H10" i="4"/>
  <c r="H9" i="4"/>
  <c r="H8" i="4"/>
  <c r="H7" i="4"/>
  <c r="H6" i="4"/>
  <c r="H5" i="4"/>
  <c r="H13" i="4" s="1"/>
  <c r="H4" i="4"/>
  <c r="H3" i="4"/>
  <c r="AU486" i="2"/>
  <c r="AU485" i="2"/>
  <c r="AU484" i="2"/>
  <c r="AU483" i="2"/>
  <c r="AU482" i="2"/>
  <c r="AU481" i="2"/>
  <c r="AU480" i="2"/>
  <c r="AU479" i="2"/>
  <c r="AU478" i="2"/>
  <c r="AU477" i="2"/>
  <c r="AU476" i="2"/>
  <c r="AU475" i="2"/>
  <c r="AU474" i="2"/>
  <c r="AU473" i="2"/>
  <c r="AU472" i="2"/>
  <c r="AU471" i="2"/>
  <c r="AU470" i="2"/>
  <c r="AU469" i="2"/>
  <c r="AU468" i="2"/>
  <c r="AU467" i="2"/>
  <c r="AU466" i="2"/>
  <c r="AU465" i="2"/>
  <c r="AU464" i="2"/>
  <c r="AU463" i="2"/>
  <c r="AU462" i="2"/>
  <c r="AU461" i="2"/>
  <c r="AU460" i="2"/>
  <c r="AU459" i="2"/>
  <c r="AU458" i="2"/>
  <c r="AU457" i="2"/>
  <c r="AU456" i="2"/>
  <c r="AU455" i="2"/>
  <c r="AU454" i="2"/>
  <c r="AU453" i="2"/>
  <c r="AN453" i="2"/>
  <c r="AU452" i="2"/>
  <c r="AN452" i="2"/>
  <c r="AU451" i="2"/>
  <c r="AN451" i="2"/>
  <c r="AU450" i="2"/>
  <c r="AN450" i="2"/>
  <c r="AU449" i="2"/>
  <c r="AN449" i="2"/>
  <c r="AU448" i="2"/>
  <c r="AN448" i="2"/>
  <c r="AU447" i="2"/>
  <c r="AN447" i="2"/>
  <c r="AU446" i="2"/>
  <c r="AN446" i="2"/>
  <c r="AU445" i="2"/>
  <c r="AN445" i="2"/>
  <c r="AU444" i="2"/>
  <c r="AN444" i="2"/>
  <c r="AU443" i="2"/>
  <c r="AN443" i="2"/>
  <c r="AU442" i="2"/>
  <c r="AN442" i="2"/>
  <c r="AU441" i="2"/>
  <c r="AN441" i="2"/>
  <c r="AU440" i="2"/>
  <c r="AN440" i="2"/>
  <c r="AU439" i="2"/>
  <c r="AN439" i="2"/>
  <c r="AU438" i="2"/>
  <c r="AN438" i="2"/>
  <c r="AU437" i="2"/>
  <c r="AN437" i="2"/>
  <c r="AU436" i="2"/>
  <c r="AN436" i="2"/>
  <c r="AU435" i="2"/>
  <c r="AN435" i="2"/>
  <c r="AU434" i="2"/>
  <c r="AN434" i="2"/>
  <c r="AU433" i="2"/>
  <c r="AN433" i="2"/>
  <c r="AU432" i="2"/>
  <c r="AN432" i="2"/>
  <c r="AU431" i="2"/>
  <c r="AN431" i="2"/>
  <c r="AU430" i="2"/>
  <c r="AN430" i="2"/>
  <c r="AU429" i="2"/>
  <c r="AN429" i="2"/>
  <c r="AU428" i="2"/>
  <c r="AN428" i="2"/>
  <c r="AU427" i="2"/>
  <c r="AN427" i="2"/>
  <c r="AU426" i="2"/>
  <c r="AN426" i="2"/>
  <c r="AU425" i="2"/>
  <c r="AN425" i="2"/>
  <c r="AU424" i="2"/>
  <c r="AN424" i="2"/>
  <c r="AU423" i="2"/>
  <c r="AN423" i="2"/>
  <c r="AU422" i="2"/>
  <c r="AN422" i="2"/>
  <c r="AU421" i="2"/>
  <c r="AN421" i="2"/>
  <c r="AU420" i="2"/>
  <c r="AV487" i="2" s="1"/>
  <c r="AN420" i="2"/>
  <c r="AN419" i="2"/>
  <c r="AU418" i="2"/>
  <c r="AN418" i="2"/>
  <c r="AU417" i="2"/>
  <c r="AN417" i="2"/>
  <c r="AU416" i="2"/>
  <c r="AN416" i="2"/>
  <c r="AU415" i="2"/>
  <c r="AN415" i="2"/>
  <c r="AU414" i="2"/>
  <c r="AN414" i="2"/>
  <c r="AU413" i="2"/>
  <c r="AN413" i="2"/>
  <c r="AU412" i="2"/>
  <c r="AN412" i="2"/>
  <c r="AU411" i="2"/>
  <c r="AN411" i="2"/>
  <c r="AU410" i="2"/>
  <c r="AN410" i="2"/>
  <c r="AU409" i="2"/>
  <c r="AN409" i="2"/>
  <c r="AU408" i="2"/>
  <c r="AN408" i="2"/>
  <c r="AU407" i="2"/>
  <c r="AN407" i="2"/>
  <c r="AU406" i="2"/>
  <c r="AN406" i="2"/>
  <c r="AU405" i="2"/>
  <c r="AN405" i="2"/>
  <c r="AU404" i="2"/>
  <c r="AN404" i="2"/>
  <c r="AU403" i="2"/>
  <c r="AN403" i="2"/>
  <c r="AU402" i="2"/>
  <c r="AN402" i="2"/>
  <c r="AU401" i="2"/>
  <c r="AN401" i="2"/>
  <c r="AU400" i="2"/>
  <c r="AN400" i="2"/>
  <c r="E400" i="2"/>
  <c r="AU399" i="2"/>
  <c r="AN399" i="2"/>
  <c r="E399" i="2"/>
  <c r="AU398" i="2"/>
  <c r="AN398" i="2"/>
  <c r="E398" i="2"/>
  <c r="AU397" i="2"/>
  <c r="AN397" i="2"/>
  <c r="E397" i="2"/>
  <c r="AU396" i="2"/>
  <c r="AN396" i="2"/>
  <c r="E396" i="2"/>
  <c r="AU395" i="2"/>
  <c r="AN395" i="2"/>
  <c r="E395" i="2"/>
  <c r="AU394" i="2"/>
  <c r="AN394" i="2"/>
  <c r="E394" i="2"/>
  <c r="AU393" i="2"/>
  <c r="AN393" i="2"/>
  <c r="E393" i="2"/>
  <c r="AU392" i="2"/>
  <c r="AN392" i="2"/>
  <c r="E392" i="2"/>
  <c r="AU391" i="2"/>
  <c r="AN391" i="2"/>
  <c r="E391" i="2"/>
  <c r="AU390" i="2"/>
  <c r="AN390" i="2"/>
  <c r="E390" i="2"/>
  <c r="AU389" i="2"/>
  <c r="AN389" i="2"/>
  <c r="E389" i="2"/>
  <c r="AU388" i="2"/>
  <c r="AN388" i="2"/>
  <c r="E388" i="2"/>
  <c r="AU387" i="2"/>
  <c r="AN387" i="2"/>
  <c r="E387" i="2"/>
  <c r="AU386" i="2"/>
  <c r="AN386" i="2"/>
  <c r="E386" i="2"/>
  <c r="AU385" i="2"/>
  <c r="AN385" i="2"/>
  <c r="E385" i="2"/>
  <c r="AU384" i="2"/>
  <c r="AN384" i="2"/>
  <c r="E384" i="2"/>
  <c r="AU383" i="2"/>
  <c r="AN383" i="2"/>
  <c r="E383" i="2"/>
  <c r="AU382" i="2"/>
  <c r="AN382" i="2"/>
  <c r="E382" i="2"/>
  <c r="AU381" i="2"/>
  <c r="AN381" i="2"/>
  <c r="E381" i="2"/>
  <c r="AU380" i="2"/>
  <c r="AN380" i="2"/>
  <c r="E380" i="2"/>
  <c r="AU379" i="2"/>
  <c r="AN379" i="2"/>
  <c r="E379" i="2"/>
  <c r="AU378" i="2"/>
  <c r="AN378" i="2"/>
  <c r="E378" i="2"/>
  <c r="AU377" i="2"/>
  <c r="AN377" i="2"/>
  <c r="E377" i="2"/>
  <c r="AU376" i="2"/>
  <c r="AN376" i="2"/>
  <c r="E376" i="2"/>
  <c r="AU375" i="2"/>
  <c r="AN375" i="2"/>
  <c r="E375" i="2"/>
  <c r="AU374" i="2"/>
  <c r="AN374" i="2"/>
  <c r="E374" i="2"/>
  <c r="AU373" i="2"/>
  <c r="AN373" i="2"/>
  <c r="L373" i="2"/>
  <c r="E373" i="2"/>
  <c r="AU372" i="2"/>
  <c r="AN372" i="2"/>
  <c r="L372" i="2"/>
  <c r="E372" i="2"/>
  <c r="AU371" i="2"/>
  <c r="AN371" i="2"/>
  <c r="L371" i="2"/>
  <c r="E371" i="2"/>
  <c r="AU370" i="2"/>
  <c r="AN370" i="2"/>
  <c r="L370" i="2"/>
  <c r="E370" i="2"/>
  <c r="AU369" i="2"/>
  <c r="AN369" i="2"/>
  <c r="L369" i="2"/>
  <c r="E369" i="2"/>
  <c r="AU368" i="2"/>
  <c r="AN368" i="2"/>
  <c r="L368" i="2"/>
  <c r="E368" i="2"/>
  <c r="AU367" i="2"/>
  <c r="AN367" i="2"/>
  <c r="L367" i="2"/>
  <c r="E367" i="2"/>
  <c r="AU366" i="2"/>
  <c r="AN366" i="2"/>
  <c r="L366" i="2"/>
  <c r="E366" i="2"/>
  <c r="AU365" i="2"/>
  <c r="AN365" i="2"/>
  <c r="L365" i="2"/>
  <c r="E365" i="2"/>
  <c r="AU364" i="2"/>
  <c r="AN364" i="2"/>
  <c r="L364" i="2"/>
  <c r="E364" i="2"/>
  <c r="AU363" i="2"/>
  <c r="AN363" i="2"/>
  <c r="L363" i="2"/>
  <c r="E363" i="2"/>
  <c r="AU362" i="2"/>
  <c r="AN362" i="2"/>
  <c r="L362" i="2"/>
  <c r="E362" i="2"/>
  <c r="AU361" i="2"/>
  <c r="AN361" i="2"/>
  <c r="L361" i="2"/>
  <c r="E361" i="2"/>
  <c r="AU360" i="2"/>
  <c r="AN360" i="2"/>
  <c r="AN454" i="2" s="1"/>
  <c r="AG360" i="2"/>
  <c r="L360" i="2"/>
  <c r="E360" i="2"/>
  <c r="AU359" i="2"/>
  <c r="AG359" i="2"/>
  <c r="L359" i="2"/>
  <c r="E359" i="2"/>
  <c r="AU358" i="2"/>
  <c r="AN358" i="2"/>
  <c r="AG358" i="2"/>
  <c r="L358" i="2"/>
  <c r="E358" i="2"/>
  <c r="AU357" i="2"/>
  <c r="AV419" i="2" s="1"/>
  <c r="AN357" i="2"/>
  <c r="AG357" i="2"/>
  <c r="L357" i="2"/>
  <c r="E357" i="2"/>
  <c r="AU356" i="2"/>
  <c r="AN356" i="2"/>
  <c r="AG356" i="2"/>
  <c r="L356" i="2"/>
  <c r="E356" i="2"/>
  <c r="AU355" i="2"/>
  <c r="AN355" i="2"/>
  <c r="AG355" i="2"/>
  <c r="L355" i="2"/>
  <c r="E355" i="2"/>
  <c r="AU354" i="2"/>
  <c r="AN354" i="2"/>
  <c r="AG354" i="2"/>
  <c r="L354" i="2"/>
  <c r="E354" i="2"/>
  <c r="AU353" i="2"/>
  <c r="AN353" i="2"/>
  <c r="AG353" i="2"/>
  <c r="L353" i="2"/>
  <c r="E353" i="2"/>
  <c r="AU352" i="2"/>
  <c r="AN352" i="2"/>
  <c r="AG352" i="2"/>
  <c r="S352" i="2"/>
  <c r="L352" i="2"/>
  <c r="E352" i="2"/>
  <c r="AU351" i="2"/>
  <c r="AN351" i="2"/>
  <c r="AG351" i="2"/>
  <c r="S351" i="2"/>
  <c r="L351" i="2"/>
  <c r="E351" i="2"/>
  <c r="AU350" i="2"/>
  <c r="AN350" i="2"/>
  <c r="AG350" i="2"/>
  <c r="S350" i="2"/>
  <c r="L350" i="2"/>
  <c r="E350" i="2"/>
  <c r="AU349" i="2"/>
  <c r="AN349" i="2"/>
  <c r="AG349" i="2"/>
  <c r="S349" i="2"/>
  <c r="L349" i="2"/>
  <c r="E349" i="2"/>
  <c r="AU348" i="2"/>
  <c r="AN348" i="2"/>
  <c r="AG348" i="2"/>
  <c r="S348" i="2"/>
  <c r="L348" i="2"/>
  <c r="E348" i="2"/>
  <c r="AU347" i="2"/>
  <c r="AN347" i="2"/>
  <c r="AG347" i="2"/>
  <c r="S347" i="2"/>
  <c r="L347" i="2"/>
  <c r="E347" i="2"/>
  <c r="AU346" i="2"/>
  <c r="AN346" i="2"/>
  <c r="AG346" i="2"/>
  <c r="S346" i="2"/>
  <c r="L346" i="2"/>
  <c r="E346" i="2"/>
  <c r="AU345" i="2"/>
  <c r="AN345" i="2"/>
  <c r="AG345" i="2"/>
  <c r="S345" i="2"/>
  <c r="L345" i="2"/>
  <c r="E345" i="2"/>
  <c r="AU344" i="2"/>
  <c r="AN344" i="2"/>
  <c r="AG344" i="2"/>
  <c r="S344" i="2"/>
  <c r="L344" i="2"/>
  <c r="E344" i="2"/>
  <c r="AU343" i="2"/>
  <c r="AN343" i="2"/>
  <c r="AG343" i="2"/>
  <c r="S343" i="2"/>
  <c r="L343" i="2"/>
  <c r="E343" i="2"/>
  <c r="AU342" i="2"/>
  <c r="AN342" i="2"/>
  <c r="AG342" i="2"/>
  <c r="S342" i="2"/>
  <c r="L342" i="2"/>
  <c r="E342" i="2"/>
  <c r="AU341" i="2"/>
  <c r="AN341" i="2"/>
  <c r="AG341" i="2"/>
  <c r="S341" i="2"/>
  <c r="L341" i="2"/>
  <c r="E341" i="2"/>
  <c r="AU340" i="2"/>
  <c r="AN340" i="2"/>
  <c r="AG340" i="2"/>
  <c r="S340" i="2"/>
  <c r="L340" i="2"/>
  <c r="E340" i="2"/>
  <c r="AU339" i="2"/>
  <c r="AN339" i="2"/>
  <c r="AG339" i="2"/>
  <c r="S339" i="2"/>
  <c r="L339" i="2"/>
  <c r="E339" i="2"/>
  <c r="AU338" i="2"/>
  <c r="AN338" i="2"/>
  <c r="AG338" i="2"/>
  <c r="S338" i="2"/>
  <c r="L338" i="2"/>
  <c r="E338" i="2"/>
  <c r="AU337" i="2"/>
  <c r="AU419" i="2" s="1"/>
  <c r="AN337" i="2"/>
  <c r="AG337" i="2"/>
  <c r="S337" i="2"/>
  <c r="L337" i="2"/>
  <c r="E337" i="2"/>
  <c r="AN336" i="2"/>
  <c r="AG336" i="2"/>
  <c r="S336" i="2"/>
  <c r="L336" i="2"/>
  <c r="E336" i="2"/>
  <c r="AU335" i="2"/>
  <c r="AN335" i="2"/>
  <c r="AG335" i="2"/>
  <c r="S335" i="2"/>
  <c r="L335" i="2"/>
  <c r="E335" i="2"/>
  <c r="AU334" i="2"/>
  <c r="AN334" i="2"/>
  <c r="AG334" i="2"/>
  <c r="S334" i="2"/>
  <c r="L334" i="2"/>
  <c r="E334" i="2"/>
  <c r="AU333" i="2"/>
  <c r="AN333" i="2"/>
  <c r="AG333" i="2"/>
  <c r="S333" i="2"/>
  <c r="L333" i="2"/>
  <c r="E333" i="2"/>
  <c r="F401" i="2" s="1"/>
  <c r="AU332" i="2"/>
  <c r="AN332" i="2"/>
  <c r="AG332" i="2"/>
  <c r="S332" i="2"/>
  <c r="L332" i="2"/>
  <c r="AU331" i="2"/>
  <c r="AN331" i="2"/>
  <c r="AG331" i="2"/>
  <c r="S331" i="2"/>
  <c r="L331" i="2"/>
  <c r="L374" i="2" s="1"/>
  <c r="E331" i="2"/>
  <c r="AU330" i="2"/>
  <c r="AN330" i="2"/>
  <c r="AG330" i="2"/>
  <c r="S330" i="2"/>
  <c r="E330" i="2"/>
  <c r="AU329" i="2"/>
  <c r="AN329" i="2"/>
  <c r="AG329" i="2"/>
  <c r="S329" i="2"/>
  <c r="L329" i="2"/>
  <c r="E329" i="2"/>
  <c r="AU328" i="2"/>
  <c r="AN328" i="2"/>
  <c r="AG328" i="2"/>
  <c r="AH361" i="2" s="1"/>
  <c r="S328" i="2"/>
  <c r="L328" i="2"/>
  <c r="E328" i="2"/>
  <c r="AU327" i="2"/>
  <c r="AN327" i="2"/>
  <c r="S327" i="2"/>
  <c r="L327" i="2"/>
  <c r="E327" i="2"/>
  <c r="AU326" i="2"/>
  <c r="AN326" i="2"/>
  <c r="AG326" i="2"/>
  <c r="S326" i="2"/>
  <c r="L326" i="2"/>
  <c r="E326" i="2"/>
  <c r="AU325" i="2"/>
  <c r="AN325" i="2"/>
  <c r="AG325" i="2"/>
  <c r="S325" i="2"/>
  <c r="L325" i="2"/>
  <c r="E325" i="2"/>
  <c r="AU324" i="2"/>
  <c r="AN324" i="2"/>
  <c r="AG324" i="2"/>
  <c r="S324" i="2"/>
  <c r="L324" i="2"/>
  <c r="E324" i="2"/>
  <c r="AU323" i="2"/>
  <c r="AN323" i="2"/>
  <c r="AG323" i="2"/>
  <c r="S323" i="2"/>
  <c r="L323" i="2"/>
  <c r="E323" i="2"/>
  <c r="AU322" i="2"/>
  <c r="AN322" i="2"/>
  <c r="AG322" i="2"/>
  <c r="S322" i="2"/>
  <c r="L322" i="2"/>
  <c r="E322" i="2"/>
  <c r="AU321" i="2"/>
  <c r="AN321" i="2"/>
  <c r="AG321" i="2"/>
  <c r="S321" i="2"/>
  <c r="L321" i="2"/>
  <c r="E321" i="2"/>
  <c r="AU320" i="2"/>
  <c r="AN320" i="2"/>
  <c r="AG320" i="2"/>
  <c r="S320" i="2"/>
  <c r="L320" i="2"/>
  <c r="E320" i="2"/>
  <c r="AU319" i="2"/>
  <c r="AN319" i="2"/>
  <c r="AG319" i="2"/>
  <c r="S319" i="2"/>
  <c r="L319" i="2"/>
  <c r="E319" i="2"/>
  <c r="AU318" i="2"/>
  <c r="AN318" i="2"/>
  <c r="AG318" i="2"/>
  <c r="S318" i="2"/>
  <c r="L318" i="2"/>
  <c r="E318" i="2"/>
  <c r="AU317" i="2"/>
  <c r="AN317" i="2"/>
  <c r="AG317" i="2"/>
  <c r="S317" i="2"/>
  <c r="L317" i="2"/>
  <c r="E317" i="2"/>
  <c r="AU316" i="2"/>
  <c r="AN316" i="2"/>
  <c r="AG316" i="2"/>
  <c r="S316" i="2"/>
  <c r="L316" i="2"/>
  <c r="E316" i="2"/>
  <c r="AU315" i="2"/>
  <c r="AN315" i="2"/>
  <c r="AG315" i="2"/>
  <c r="S315" i="2"/>
  <c r="L315" i="2"/>
  <c r="E315" i="2"/>
  <c r="AU314" i="2"/>
  <c r="AN314" i="2"/>
  <c r="AG314" i="2"/>
  <c r="S314" i="2"/>
  <c r="L314" i="2"/>
  <c r="E314" i="2"/>
  <c r="AU313" i="2"/>
  <c r="AN313" i="2"/>
  <c r="AG313" i="2"/>
  <c r="S313" i="2"/>
  <c r="L313" i="2"/>
  <c r="E313" i="2"/>
  <c r="AU312" i="2"/>
  <c r="AN312" i="2"/>
  <c r="AG312" i="2"/>
  <c r="S312" i="2"/>
  <c r="L312" i="2"/>
  <c r="E312" i="2"/>
  <c r="AU311" i="2"/>
  <c r="AN311" i="2"/>
  <c r="AG311" i="2"/>
  <c r="S311" i="2"/>
  <c r="L311" i="2"/>
  <c r="E311" i="2"/>
  <c r="AU310" i="2"/>
  <c r="AN310" i="2"/>
  <c r="AG310" i="2"/>
  <c r="S310" i="2"/>
  <c r="L310" i="2"/>
  <c r="E310" i="2"/>
  <c r="AU309" i="2"/>
  <c r="AN309" i="2"/>
  <c r="AG309" i="2"/>
  <c r="S309" i="2"/>
  <c r="L309" i="2"/>
  <c r="E309" i="2"/>
  <c r="AU308" i="2"/>
  <c r="AN308" i="2"/>
  <c r="AG308" i="2"/>
  <c r="S308" i="2"/>
  <c r="L308" i="2"/>
  <c r="E308" i="2"/>
  <c r="AU307" i="2"/>
  <c r="AN307" i="2"/>
  <c r="AG307" i="2"/>
  <c r="S307" i="2"/>
  <c r="L307" i="2"/>
  <c r="E307" i="2"/>
  <c r="AU306" i="2"/>
  <c r="AN306" i="2"/>
  <c r="AG306" i="2"/>
  <c r="S306" i="2"/>
  <c r="L306" i="2"/>
  <c r="E306" i="2"/>
  <c r="AU305" i="2"/>
  <c r="AN305" i="2"/>
  <c r="AG305" i="2"/>
  <c r="Z305" i="2"/>
  <c r="S305" i="2"/>
  <c r="L305" i="2"/>
  <c r="E305" i="2"/>
  <c r="AU304" i="2"/>
  <c r="AN304" i="2"/>
  <c r="AG304" i="2"/>
  <c r="Z304" i="2"/>
  <c r="S304" i="2"/>
  <c r="L304" i="2"/>
  <c r="E304" i="2"/>
  <c r="AU303" i="2"/>
  <c r="AN303" i="2"/>
  <c r="AG303" i="2"/>
  <c r="Z303" i="2"/>
  <c r="S303" i="2"/>
  <c r="L303" i="2"/>
  <c r="E303" i="2"/>
  <c r="AU302" i="2"/>
  <c r="AN302" i="2"/>
  <c r="AG302" i="2"/>
  <c r="Z302" i="2"/>
  <c r="S302" i="2"/>
  <c r="L302" i="2"/>
  <c r="E302" i="2"/>
  <c r="AU301" i="2"/>
  <c r="AN301" i="2"/>
  <c r="AG301" i="2"/>
  <c r="Z301" i="2"/>
  <c r="S301" i="2"/>
  <c r="L301" i="2"/>
  <c r="E301" i="2"/>
  <c r="AU300" i="2"/>
  <c r="AN300" i="2"/>
  <c r="AG300" i="2"/>
  <c r="Z300" i="2"/>
  <c r="S300" i="2"/>
  <c r="L300" i="2"/>
  <c r="E300" i="2"/>
  <c r="AU299" i="2"/>
  <c r="AN299" i="2"/>
  <c r="AG299" i="2"/>
  <c r="Z299" i="2"/>
  <c r="S299" i="2"/>
  <c r="L299" i="2"/>
  <c r="E299" i="2"/>
  <c r="AU298" i="2"/>
  <c r="AN298" i="2"/>
  <c r="AG298" i="2"/>
  <c r="Z298" i="2"/>
  <c r="S298" i="2"/>
  <c r="L298" i="2"/>
  <c r="E298" i="2"/>
  <c r="AU297" i="2"/>
  <c r="AN297" i="2"/>
  <c r="AG297" i="2"/>
  <c r="Z297" i="2"/>
  <c r="S297" i="2"/>
  <c r="L297" i="2"/>
  <c r="E297" i="2"/>
  <c r="AU296" i="2"/>
  <c r="AN296" i="2"/>
  <c r="AG296" i="2"/>
  <c r="Z296" i="2"/>
  <c r="S296" i="2"/>
  <c r="L296" i="2"/>
  <c r="E296" i="2"/>
  <c r="AU295" i="2"/>
  <c r="AN295" i="2"/>
  <c r="AG295" i="2"/>
  <c r="Z295" i="2"/>
  <c r="S295" i="2"/>
  <c r="L295" i="2"/>
  <c r="E295" i="2"/>
  <c r="AU294" i="2"/>
  <c r="AN294" i="2"/>
  <c r="AG294" i="2"/>
  <c r="Z294" i="2"/>
  <c r="S294" i="2"/>
  <c r="L294" i="2"/>
  <c r="E294" i="2"/>
  <c r="AU293" i="2"/>
  <c r="AN293" i="2"/>
  <c r="AG293" i="2"/>
  <c r="Z293" i="2"/>
  <c r="S293" i="2"/>
  <c r="L293" i="2"/>
  <c r="E293" i="2"/>
  <c r="AU292" i="2"/>
  <c r="AN292" i="2"/>
  <c r="AG292" i="2"/>
  <c r="Z292" i="2"/>
  <c r="S292" i="2"/>
  <c r="L292" i="2"/>
  <c r="E292" i="2"/>
  <c r="AU291" i="2"/>
  <c r="AN291" i="2"/>
  <c r="AG291" i="2"/>
  <c r="Z291" i="2"/>
  <c r="S291" i="2"/>
  <c r="L291" i="2"/>
  <c r="E291" i="2"/>
  <c r="AU290" i="2"/>
  <c r="AN290" i="2"/>
  <c r="AG290" i="2"/>
  <c r="Z290" i="2"/>
  <c r="S290" i="2"/>
  <c r="L290" i="2"/>
  <c r="E290" i="2"/>
  <c r="AU289" i="2"/>
  <c r="AN289" i="2"/>
  <c r="AG289" i="2"/>
  <c r="Z289" i="2"/>
  <c r="S289" i="2"/>
  <c r="L289" i="2"/>
  <c r="E289" i="2"/>
  <c r="AU288" i="2"/>
  <c r="AN288" i="2"/>
  <c r="AG288" i="2"/>
  <c r="Z288" i="2"/>
  <c r="S288" i="2"/>
  <c r="L288" i="2"/>
  <c r="E288" i="2"/>
  <c r="AU287" i="2"/>
  <c r="AN287" i="2"/>
  <c r="AG287" i="2"/>
  <c r="Z287" i="2"/>
  <c r="S287" i="2"/>
  <c r="L287" i="2"/>
  <c r="E287" i="2"/>
  <c r="AU286" i="2"/>
  <c r="AN286" i="2"/>
  <c r="AG286" i="2"/>
  <c r="Z286" i="2"/>
  <c r="S286" i="2"/>
  <c r="L286" i="2"/>
  <c r="E286" i="2"/>
  <c r="AU285" i="2"/>
  <c r="AN285" i="2"/>
  <c r="AG285" i="2"/>
  <c r="Z285" i="2"/>
  <c r="S285" i="2"/>
  <c r="L285" i="2"/>
  <c r="E285" i="2"/>
  <c r="AU284" i="2"/>
  <c r="AN284" i="2"/>
  <c r="AG284" i="2"/>
  <c r="Z284" i="2"/>
  <c r="S284" i="2"/>
  <c r="L284" i="2"/>
  <c r="E284" i="2"/>
  <c r="AU283" i="2"/>
  <c r="AN283" i="2"/>
  <c r="AG283" i="2"/>
  <c r="Z283" i="2"/>
  <c r="S283" i="2"/>
  <c r="L283" i="2"/>
  <c r="E283" i="2"/>
  <c r="AU282" i="2"/>
  <c r="AN282" i="2"/>
  <c r="AG282" i="2"/>
  <c r="Z282" i="2"/>
  <c r="S282" i="2"/>
  <c r="L282" i="2"/>
  <c r="E282" i="2"/>
  <c r="AU281" i="2"/>
  <c r="AN281" i="2"/>
  <c r="AG281" i="2"/>
  <c r="Z281" i="2"/>
  <c r="S281" i="2"/>
  <c r="L281" i="2"/>
  <c r="E281" i="2"/>
  <c r="AU280" i="2"/>
  <c r="AN280" i="2"/>
  <c r="AG280" i="2"/>
  <c r="Z280" i="2"/>
  <c r="S280" i="2"/>
  <c r="L280" i="2"/>
  <c r="E280" i="2"/>
  <c r="AU279" i="2"/>
  <c r="AN279" i="2"/>
  <c r="AG279" i="2"/>
  <c r="Z279" i="2"/>
  <c r="S279" i="2"/>
  <c r="L279" i="2"/>
  <c r="E279" i="2"/>
  <c r="AU278" i="2"/>
  <c r="AN278" i="2"/>
  <c r="AG278" i="2"/>
  <c r="Z278" i="2"/>
  <c r="S278" i="2"/>
  <c r="L278" i="2"/>
  <c r="E278" i="2"/>
  <c r="AU277" i="2"/>
  <c r="AN277" i="2"/>
  <c r="AG277" i="2"/>
  <c r="Z277" i="2"/>
  <c r="S277" i="2"/>
  <c r="L277" i="2"/>
  <c r="L330" i="2" s="1"/>
  <c r="E277" i="2"/>
  <c r="AU276" i="2"/>
  <c r="AN276" i="2"/>
  <c r="AG276" i="2"/>
  <c r="Z276" i="2"/>
  <c r="S276" i="2"/>
  <c r="L276" i="2"/>
  <c r="E276" i="2"/>
  <c r="AU275" i="2"/>
  <c r="AN275" i="2"/>
  <c r="AG275" i="2"/>
  <c r="Z275" i="2"/>
  <c r="S275" i="2"/>
  <c r="L275" i="2"/>
  <c r="E275" i="2"/>
  <c r="AU274" i="2"/>
  <c r="AN274" i="2"/>
  <c r="AG274" i="2"/>
  <c r="Z274" i="2"/>
  <c r="S274" i="2"/>
  <c r="L274" i="2"/>
  <c r="E274" i="2"/>
  <c r="AU273" i="2"/>
  <c r="AN273" i="2"/>
  <c r="AG273" i="2"/>
  <c r="Z273" i="2"/>
  <c r="S273" i="2"/>
  <c r="L273" i="2"/>
  <c r="E273" i="2"/>
  <c r="AU272" i="2"/>
  <c r="AN272" i="2"/>
  <c r="AN359" i="2" s="1"/>
  <c r="AG272" i="2"/>
  <c r="Z272" i="2"/>
  <c r="S272" i="2"/>
  <c r="L272" i="2"/>
  <c r="E272" i="2"/>
  <c r="AU271" i="2"/>
  <c r="AN271" i="2"/>
  <c r="AG271" i="2"/>
  <c r="Z271" i="2"/>
  <c r="S271" i="2"/>
  <c r="L271" i="2"/>
  <c r="E271" i="2"/>
  <c r="AU270" i="2"/>
  <c r="AN270" i="2"/>
  <c r="AG270" i="2"/>
  <c r="Z270" i="2"/>
  <c r="S270" i="2"/>
  <c r="L270" i="2"/>
  <c r="E270" i="2"/>
  <c r="AU269" i="2"/>
  <c r="AN269" i="2"/>
  <c r="AG269" i="2"/>
  <c r="Z269" i="2"/>
  <c r="S269" i="2"/>
  <c r="E269" i="2"/>
  <c r="AU268" i="2"/>
  <c r="AN268" i="2"/>
  <c r="AG268" i="2"/>
  <c r="Z268" i="2"/>
  <c r="S268" i="2"/>
  <c r="L268" i="2"/>
  <c r="E268" i="2"/>
  <c r="AU267" i="2"/>
  <c r="AN267" i="2"/>
  <c r="AG267" i="2"/>
  <c r="Z267" i="2"/>
  <c r="S267" i="2"/>
  <c r="L267" i="2"/>
  <c r="E267" i="2"/>
  <c r="AU266" i="2"/>
  <c r="AN266" i="2"/>
  <c r="AG266" i="2"/>
  <c r="Z266" i="2"/>
  <c r="S266" i="2"/>
  <c r="L266" i="2"/>
  <c r="E266" i="2"/>
  <c r="AU265" i="2"/>
  <c r="AN265" i="2"/>
  <c r="AO359" i="2" s="1"/>
  <c r="AG265" i="2"/>
  <c r="Z265" i="2"/>
  <c r="S265" i="2"/>
  <c r="L265" i="2"/>
  <c r="E265" i="2"/>
  <c r="AU264" i="2"/>
  <c r="AG264" i="2"/>
  <c r="Z264" i="2"/>
  <c r="Z306" i="2" s="1"/>
  <c r="Z307" i="2" s="1"/>
  <c r="S264" i="2"/>
  <c r="L264" i="2"/>
  <c r="E264" i="2"/>
  <c r="AU263" i="2"/>
  <c r="AN263" i="2"/>
  <c r="AG263" i="2"/>
  <c r="S263" i="2"/>
  <c r="L263" i="2"/>
  <c r="E263" i="2"/>
  <c r="AU262" i="2"/>
  <c r="AN262" i="2"/>
  <c r="AG262" i="2"/>
  <c r="Z262" i="2"/>
  <c r="S262" i="2"/>
  <c r="L262" i="2"/>
  <c r="E262" i="2"/>
  <c r="AU261" i="2"/>
  <c r="AN261" i="2"/>
  <c r="AG261" i="2"/>
  <c r="Z261" i="2"/>
  <c r="S261" i="2"/>
  <c r="L261" i="2"/>
  <c r="E261" i="2"/>
  <c r="AU260" i="2"/>
  <c r="AN260" i="2"/>
  <c r="AG260" i="2"/>
  <c r="Z260" i="2"/>
  <c r="S260" i="2"/>
  <c r="L260" i="2"/>
  <c r="E260" i="2"/>
  <c r="AU259" i="2"/>
  <c r="AN259" i="2"/>
  <c r="AG259" i="2"/>
  <c r="Z259" i="2"/>
  <c r="S259" i="2"/>
  <c r="L259" i="2"/>
  <c r="E259" i="2"/>
  <c r="F332" i="2" s="1"/>
  <c r="AU258" i="2"/>
  <c r="AN258" i="2"/>
  <c r="AG258" i="2"/>
  <c r="Z258" i="2"/>
  <c r="S258" i="2"/>
  <c r="L258" i="2"/>
  <c r="AU257" i="2"/>
  <c r="AN257" i="2"/>
  <c r="AG257" i="2"/>
  <c r="Z257" i="2"/>
  <c r="S257" i="2"/>
  <c r="L257" i="2"/>
  <c r="M330" i="2" s="1"/>
  <c r="E257" i="2"/>
  <c r="AU256" i="2"/>
  <c r="AV336" i="2" s="1"/>
  <c r="AN256" i="2"/>
  <c r="AG256" i="2"/>
  <c r="Z256" i="2"/>
  <c r="S256" i="2"/>
  <c r="L256" i="2"/>
  <c r="E256" i="2"/>
  <c r="AU255" i="2"/>
  <c r="AN255" i="2"/>
  <c r="AG255" i="2"/>
  <c r="Z255" i="2"/>
  <c r="S255" i="2"/>
  <c r="L255" i="2"/>
  <c r="E255" i="2"/>
  <c r="AU254" i="2"/>
  <c r="AN254" i="2"/>
  <c r="AG254" i="2"/>
  <c r="Z254" i="2"/>
  <c r="S254" i="2"/>
  <c r="L254" i="2"/>
  <c r="E254" i="2"/>
  <c r="AU253" i="2"/>
  <c r="AN253" i="2"/>
  <c r="AG253" i="2"/>
  <c r="Z253" i="2"/>
  <c r="S253" i="2"/>
  <c r="T353" i="2" s="1"/>
  <c r="L253" i="2"/>
  <c r="E253" i="2"/>
  <c r="AU252" i="2"/>
  <c r="AN252" i="2"/>
  <c r="AG252" i="2"/>
  <c r="Z252" i="2"/>
  <c r="L252" i="2"/>
  <c r="E252" i="2"/>
  <c r="AU251" i="2"/>
  <c r="AN251" i="2"/>
  <c r="AG251" i="2"/>
  <c r="AH327" i="2" s="1"/>
  <c r="Z251" i="2"/>
  <c r="S251" i="2"/>
  <c r="L251" i="2"/>
  <c r="E251" i="2"/>
  <c r="AU250" i="2"/>
  <c r="AN250" i="2"/>
  <c r="AG250" i="2"/>
  <c r="Z250" i="2"/>
  <c r="S250" i="2"/>
  <c r="L250" i="2"/>
  <c r="E250" i="2"/>
  <c r="AU249" i="2"/>
  <c r="AN249" i="2"/>
  <c r="AG249" i="2"/>
  <c r="Z249" i="2"/>
  <c r="S249" i="2"/>
  <c r="L249" i="2"/>
  <c r="E249" i="2"/>
  <c r="AU248" i="2"/>
  <c r="AN248" i="2"/>
  <c r="AG248" i="2"/>
  <c r="Z248" i="2"/>
  <c r="S248" i="2"/>
  <c r="L248" i="2"/>
  <c r="E248" i="2"/>
  <c r="AU247" i="2"/>
  <c r="AN247" i="2"/>
  <c r="AG247" i="2"/>
  <c r="Z247" i="2"/>
  <c r="S247" i="2"/>
  <c r="L247" i="2"/>
  <c r="E247" i="2"/>
  <c r="AU246" i="2"/>
  <c r="AN246" i="2"/>
  <c r="AG246" i="2"/>
  <c r="Z246" i="2"/>
  <c r="S246" i="2"/>
  <c r="L246" i="2"/>
  <c r="E246" i="2"/>
  <c r="AU245" i="2"/>
  <c r="AN245" i="2"/>
  <c r="AG245" i="2"/>
  <c r="Z245" i="2"/>
  <c r="S245" i="2"/>
  <c r="L245" i="2"/>
  <c r="E245" i="2"/>
  <c r="AU244" i="2"/>
  <c r="AN244" i="2"/>
  <c r="AG244" i="2"/>
  <c r="AG327" i="2" s="1"/>
  <c r="Z244" i="2"/>
  <c r="S244" i="2"/>
  <c r="L244" i="2"/>
  <c r="E244" i="2"/>
  <c r="AU243" i="2"/>
  <c r="AN243" i="2"/>
  <c r="Z243" i="2"/>
  <c r="S243" i="2"/>
  <c r="L243" i="2"/>
  <c r="E243" i="2"/>
  <c r="AU242" i="2"/>
  <c r="AN242" i="2"/>
  <c r="AG242" i="2"/>
  <c r="Z242" i="2"/>
  <c r="S242" i="2"/>
  <c r="L242" i="2"/>
  <c r="E242" i="2"/>
  <c r="AU241" i="2"/>
  <c r="AN241" i="2"/>
  <c r="AG241" i="2"/>
  <c r="Z241" i="2"/>
  <c r="S241" i="2"/>
  <c r="L241" i="2"/>
  <c r="E241" i="2"/>
  <c r="AU240" i="2"/>
  <c r="AN240" i="2"/>
  <c r="AG240" i="2"/>
  <c r="Z240" i="2"/>
  <c r="S240" i="2"/>
  <c r="L240" i="2"/>
  <c r="E240" i="2"/>
  <c r="AU239" i="2"/>
  <c r="AN239" i="2"/>
  <c r="AG239" i="2"/>
  <c r="Z239" i="2"/>
  <c r="S239" i="2"/>
  <c r="L239" i="2"/>
  <c r="E239" i="2"/>
  <c r="AU238" i="2"/>
  <c r="AN238" i="2"/>
  <c r="AG238" i="2"/>
  <c r="Z238" i="2"/>
  <c r="S238" i="2"/>
  <c r="L238" i="2"/>
  <c r="E238" i="2"/>
  <c r="AU237" i="2"/>
  <c r="AN237" i="2"/>
  <c r="AG237" i="2"/>
  <c r="Z237" i="2"/>
  <c r="S237" i="2"/>
  <c r="L237" i="2"/>
  <c r="E237" i="2"/>
  <c r="AU236" i="2"/>
  <c r="AN236" i="2"/>
  <c r="AG236" i="2"/>
  <c r="Z236" i="2"/>
  <c r="S236" i="2"/>
  <c r="L236" i="2"/>
  <c r="E236" i="2"/>
  <c r="AU235" i="2"/>
  <c r="AN235" i="2"/>
  <c r="AG235" i="2"/>
  <c r="Z235" i="2"/>
  <c r="S235" i="2"/>
  <c r="L235" i="2"/>
  <c r="E235" i="2"/>
  <c r="AU234" i="2"/>
  <c r="AN234" i="2"/>
  <c r="AG234" i="2"/>
  <c r="Z234" i="2"/>
  <c r="S234" i="2"/>
  <c r="L234" i="2"/>
  <c r="E234" i="2"/>
  <c r="AU233" i="2"/>
  <c r="AN233" i="2"/>
  <c r="AG233" i="2"/>
  <c r="Z233" i="2"/>
  <c r="S233" i="2"/>
  <c r="S252" i="2" s="1"/>
  <c r="L233" i="2"/>
  <c r="E233" i="2"/>
  <c r="AU232" i="2"/>
  <c r="AN232" i="2"/>
  <c r="AG232" i="2"/>
  <c r="Z232" i="2"/>
  <c r="L232" i="2"/>
  <c r="E232" i="2"/>
  <c r="AU231" i="2"/>
  <c r="AN231" i="2"/>
  <c r="AG231" i="2"/>
  <c r="Z231" i="2"/>
  <c r="S231" i="2"/>
  <c r="L231" i="2"/>
  <c r="E231" i="2"/>
  <c r="AU230" i="2"/>
  <c r="AN230" i="2"/>
  <c r="AG230" i="2"/>
  <c r="Z230" i="2"/>
  <c r="S230" i="2"/>
  <c r="L230" i="2"/>
  <c r="E230" i="2"/>
  <c r="AU229" i="2"/>
  <c r="AN229" i="2"/>
  <c r="AG229" i="2"/>
  <c r="Z229" i="2"/>
  <c r="S229" i="2"/>
  <c r="L229" i="2"/>
  <c r="E229" i="2"/>
  <c r="AU228" i="2"/>
  <c r="AN228" i="2"/>
  <c r="AG228" i="2"/>
  <c r="Z228" i="2"/>
  <c r="S228" i="2"/>
  <c r="L228" i="2"/>
  <c r="E228" i="2"/>
  <c r="AU227" i="2"/>
  <c r="AN227" i="2"/>
  <c r="AG227" i="2"/>
  <c r="Z227" i="2"/>
  <c r="S227" i="2"/>
  <c r="L227" i="2"/>
  <c r="E227" i="2"/>
  <c r="AU226" i="2"/>
  <c r="AN226" i="2"/>
  <c r="AG226" i="2"/>
  <c r="Z226" i="2"/>
  <c r="S226" i="2"/>
  <c r="L226" i="2"/>
  <c r="E226" i="2"/>
  <c r="AU225" i="2"/>
  <c r="AN225" i="2"/>
  <c r="AG225" i="2"/>
  <c r="Z225" i="2"/>
  <c r="S225" i="2"/>
  <c r="L225" i="2"/>
  <c r="E225" i="2"/>
  <c r="AU224" i="2"/>
  <c r="AN224" i="2"/>
  <c r="AG224" i="2"/>
  <c r="Z224" i="2"/>
  <c r="S224" i="2"/>
  <c r="L224" i="2"/>
  <c r="E224" i="2"/>
  <c r="AU223" i="2"/>
  <c r="AN223" i="2"/>
  <c r="AG223" i="2"/>
  <c r="Z223" i="2"/>
  <c r="S223" i="2"/>
  <c r="L223" i="2"/>
  <c r="E223" i="2"/>
  <c r="AU222" i="2"/>
  <c r="AN222" i="2"/>
  <c r="AG222" i="2"/>
  <c r="Z222" i="2"/>
  <c r="S222" i="2"/>
  <c r="L222" i="2"/>
  <c r="E222" i="2"/>
  <c r="AU221" i="2"/>
  <c r="AN221" i="2"/>
  <c r="AG221" i="2"/>
  <c r="Z221" i="2"/>
  <c r="S221" i="2"/>
  <c r="L221" i="2"/>
  <c r="E221" i="2"/>
  <c r="AU220" i="2"/>
  <c r="AN220" i="2"/>
  <c r="AG220" i="2"/>
  <c r="Z220" i="2"/>
  <c r="S220" i="2"/>
  <c r="L220" i="2"/>
  <c r="E220" i="2"/>
  <c r="AU219" i="2"/>
  <c r="AN219" i="2"/>
  <c r="AG219" i="2"/>
  <c r="Z219" i="2"/>
  <c r="Z263" i="2" s="1"/>
  <c r="S219" i="2"/>
  <c r="L219" i="2"/>
  <c r="E219" i="2"/>
  <c r="AU218" i="2"/>
  <c r="AN218" i="2"/>
  <c r="AG218" i="2"/>
  <c r="S218" i="2"/>
  <c r="L218" i="2"/>
  <c r="E218" i="2"/>
  <c r="AU217" i="2"/>
  <c r="AN217" i="2"/>
  <c r="AG217" i="2"/>
  <c r="Z217" i="2"/>
  <c r="S217" i="2"/>
  <c r="L217" i="2"/>
  <c r="E217" i="2"/>
  <c r="AU216" i="2"/>
  <c r="AN216" i="2"/>
  <c r="AG216" i="2"/>
  <c r="Z216" i="2"/>
  <c r="S216" i="2"/>
  <c r="L216" i="2"/>
  <c r="E216" i="2"/>
  <c r="AU215" i="2"/>
  <c r="AN215" i="2"/>
  <c r="AG215" i="2"/>
  <c r="Z215" i="2"/>
  <c r="S215" i="2"/>
  <c r="L215" i="2"/>
  <c r="E215" i="2"/>
  <c r="AU214" i="2"/>
  <c r="AN214" i="2"/>
  <c r="AG214" i="2"/>
  <c r="Z214" i="2"/>
  <c r="S214" i="2"/>
  <c r="L214" i="2"/>
  <c r="E214" i="2"/>
  <c r="AU213" i="2"/>
  <c r="AN213" i="2"/>
  <c r="AG213" i="2"/>
  <c r="Z213" i="2"/>
  <c r="S213" i="2"/>
  <c r="L213" i="2"/>
  <c r="E213" i="2"/>
  <c r="AU212" i="2"/>
  <c r="AN212" i="2"/>
  <c r="AG212" i="2"/>
  <c r="Z212" i="2"/>
  <c r="S212" i="2"/>
  <c r="L212" i="2"/>
  <c r="E212" i="2"/>
  <c r="AU211" i="2"/>
  <c r="AN211" i="2"/>
  <c r="AG211" i="2"/>
  <c r="Z211" i="2"/>
  <c r="S211" i="2"/>
  <c r="L211" i="2"/>
  <c r="E211" i="2"/>
  <c r="AU210" i="2"/>
  <c r="AN210" i="2"/>
  <c r="AG210" i="2"/>
  <c r="Z210" i="2"/>
  <c r="S210" i="2"/>
  <c r="L210" i="2"/>
  <c r="E210" i="2"/>
  <c r="AU209" i="2"/>
  <c r="AN209" i="2"/>
  <c r="AG209" i="2"/>
  <c r="Z209" i="2"/>
  <c r="S209" i="2"/>
  <c r="L209" i="2"/>
  <c r="E209" i="2"/>
  <c r="AU208" i="2"/>
  <c r="AN208" i="2"/>
  <c r="AG208" i="2"/>
  <c r="Z208" i="2"/>
  <c r="S208" i="2"/>
  <c r="L208" i="2"/>
  <c r="E208" i="2"/>
  <c r="AU207" i="2"/>
  <c r="AN207" i="2"/>
  <c r="AG207" i="2"/>
  <c r="Z207" i="2"/>
  <c r="S207" i="2"/>
  <c r="L207" i="2"/>
  <c r="E207" i="2"/>
  <c r="AU206" i="2"/>
  <c r="AN206" i="2"/>
  <c r="AG206" i="2"/>
  <c r="Z206" i="2"/>
  <c r="S206" i="2"/>
  <c r="L206" i="2"/>
  <c r="E206" i="2"/>
  <c r="AU205" i="2"/>
  <c r="AN205" i="2"/>
  <c r="AG205" i="2"/>
  <c r="Z205" i="2"/>
  <c r="S205" i="2"/>
  <c r="L205" i="2"/>
  <c r="E205" i="2"/>
  <c r="AU204" i="2"/>
  <c r="AN204" i="2"/>
  <c r="AG204" i="2"/>
  <c r="Z204" i="2"/>
  <c r="S204" i="2"/>
  <c r="L204" i="2"/>
  <c r="E204" i="2"/>
  <c r="AU203" i="2"/>
  <c r="AN203" i="2"/>
  <c r="AG203" i="2"/>
  <c r="Z203" i="2"/>
  <c r="S203" i="2"/>
  <c r="L203" i="2"/>
  <c r="E203" i="2"/>
  <c r="AU202" i="2"/>
  <c r="AN202" i="2"/>
  <c r="AG202" i="2"/>
  <c r="Z202" i="2"/>
  <c r="S202" i="2"/>
  <c r="L202" i="2"/>
  <c r="E202" i="2"/>
  <c r="AU201" i="2"/>
  <c r="AN201" i="2"/>
  <c r="AG201" i="2"/>
  <c r="Z201" i="2"/>
  <c r="S201" i="2"/>
  <c r="L201" i="2"/>
  <c r="E201" i="2"/>
  <c r="AU200" i="2"/>
  <c r="AN200" i="2"/>
  <c r="AG200" i="2"/>
  <c r="Z200" i="2"/>
  <c r="S200" i="2"/>
  <c r="L200" i="2"/>
  <c r="E200" i="2"/>
  <c r="AU199" i="2"/>
  <c r="AN199" i="2"/>
  <c r="AG199" i="2"/>
  <c r="Z199" i="2"/>
  <c r="S199" i="2"/>
  <c r="L199" i="2"/>
  <c r="E199" i="2"/>
  <c r="AU198" i="2"/>
  <c r="AN198" i="2"/>
  <c r="AG198" i="2"/>
  <c r="Z198" i="2"/>
  <c r="S198" i="2"/>
  <c r="L198" i="2"/>
  <c r="E198" i="2"/>
  <c r="AU197" i="2"/>
  <c r="AN197" i="2"/>
  <c r="AG197" i="2"/>
  <c r="Z197" i="2"/>
  <c r="S197" i="2"/>
  <c r="L197" i="2"/>
  <c r="M269" i="2" s="1"/>
  <c r="E197" i="2"/>
  <c r="AU196" i="2"/>
  <c r="AN196" i="2"/>
  <c r="AG196" i="2"/>
  <c r="Z196" i="2"/>
  <c r="S196" i="2"/>
  <c r="L196" i="2"/>
  <c r="E196" i="2"/>
  <c r="AU195" i="2"/>
  <c r="AN195" i="2"/>
  <c r="AG195" i="2"/>
  <c r="Z195" i="2"/>
  <c r="S195" i="2"/>
  <c r="L195" i="2"/>
  <c r="E195" i="2"/>
  <c r="AU194" i="2"/>
  <c r="AN194" i="2"/>
  <c r="AG194" i="2"/>
  <c r="Z194" i="2"/>
  <c r="S194" i="2"/>
  <c r="L194" i="2"/>
  <c r="E194" i="2"/>
  <c r="AU193" i="2"/>
  <c r="AN193" i="2"/>
  <c r="AG193" i="2"/>
  <c r="Z193" i="2"/>
  <c r="S193" i="2"/>
  <c r="L193" i="2"/>
  <c r="E193" i="2"/>
  <c r="AU192" i="2"/>
  <c r="AN192" i="2"/>
  <c r="AG192" i="2"/>
  <c r="Z192" i="2"/>
  <c r="S192" i="2"/>
  <c r="L192" i="2"/>
  <c r="E192" i="2"/>
  <c r="AU191" i="2"/>
  <c r="AN191" i="2"/>
  <c r="AG191" i="2"/>
  <c r="Z191" i="2"/>
  <c r="S191" i="2"/>
  <c r="L191" i="2"/>
  <c r="E191" i="2"/>
  <c r="AU190" i="2"/>
  <c r="AN190" i="2"/>
  <c r="AG190" i="2"/>
  <c r="Z190" i="2"/>
  <c r="S190" i="2"/>
  <c r="T232" i="2" s="1"/>
  <c r="L190" i="2"/>
  <c r="E190" i="2"/>
  <c r="AU189" i="2"/>
  <c r="AN189" i="2"/>
  <c r="AG189" i="2"/>
  <c r="Z189" i="2"/>
  <c r="S189" i="2"/>
  <c r="L189" i="2"/>
  <c r="E189" i="2"/>
  <c r="AU188" i="2"/>
  <c r="AN188" i="2"/>
  <c r="AG188" i="2"/>
  <c r="Z188" i="2"/>
  <c r="S188" i="2"/>
  <c r="L188" i="2"/>
  <c r="E188" i="2"/>
  <c r="AU187" i="2"/>
  <c r="AN187" i="2"/>
  <c r="AG187" i="2"/>
  <c r="Z187" i="2"/>
  <c r="S187" i="2"/>
  <c r="L187" i="2"/>
  <c r="E187" i="2"/>
  <c r="AU186" i="2"/>
  <c r="AN186" i="2"/>
  <c r="AG186" i="2"/>
  <c r="Z186" i="2"/>
  <c r="S186" i="2"/>
  <c r="L186" i="2"/>
  <c r="E186" i="2"/>
  <c r="AU185" i="2"/>
  <c r="AN185" i="2"/>
  <c r="AO264" i="2" s="1"/>
  <c r="AG185" i="2"/>
  <c r="Z185" i="2"/>
  <c r="S185" i="2"/>
  <c r="L185" i="2"/>
  <c r="E185" i="2"/>
  <c r="AU184" i="2"/>
  <c r="AU336" i="2" s="1"/>
  <c r="AN184" i="2"/>
  <c r="AN264" i="2" s="1"/>
  <c r="AO455" i="2" s="1"/>
  <c r="AG184" i="2"/>
  <c r="AH243" i="2" s="1"/>
  <c r="Z184" i="2"/>
  <c r="Z218" i="2" s="1"/>
  <c r="S184" i="2"/>
  <c r="S232" i="2" s="1"/>
  <c r="L184" i="2"/>
  <c r="L269" i="2" s="1"/>
  <c r="E184" i="2"/>
  <c r="F258" i="2" s="1"/>
  <c r="D24" i="3"/>
  <c r="E24" i="3" s="1"/>
  <c r="D23" i="3"/>
  <c r="E23" i="3" s="1"/>
  <c r="D22" i="3"/>
  <c r="E22" i="3" s="1"/>
  <c r="D21" i="3"/>
  <c r="E21" i="3" s="1"/>
  <c r="D20" i="3"/>
  <c r="E20" i="3" s="1"/>
  <c r="K19" i="3"/>
  <c r="E19" i="3"/>
  <c r="M19" i="3" s="1"/>
  <c r="D19" i="3"/>
  <c r="E18" i="3"/>
  <c r="M18" i="3" s="1"/>
  <c r="D18" i="3"/>
  <c r="D17" i="3"/>
  <c r="E17" i="3" s="1"/>
  <c r="D16" i="3"/>
  <c r="E16" i="3" s="1"/>
  <c r="D11" i="3"/>
  <c r="E11" i="3" s="1"/>
  <c r="D10" i="3"/>
  <c r="E10" i="3" s="1"/>
  <c r="D9" i="3"/>
  <c r="E9" i="3" s="1"/>
  <c r="D8" i="3"/>
  <c r="E8" i="3" s="1"/>
  <c r="D7" i="3"/>
  <c r="E7" i="3" s="1"/>
  <c r="D6" i="3"/>
  <c r="E6" i="3" s="1"/>
  <c r="D5" i="3"/>
  <c r="E5" i="3" s="1"/>
  <c r="E4" i="3"/>
  <c r="M4" i="3" s="1"/>
  <c r="D4" i="3"/>
  <c r="K3" i="3"/>
  <c r="E3" i="3"/>
  <c r="M3" i="3" s="1"/>
  <c r="D3" i="3"/>
  <c r="AV178" i="2"/>
  <c r="AV177" i="2"/>
  <c r="AV176" i="2"/>
  <c r="AV175" i="2"/>
  <c r="AV174" i="2"/>
  <c r="AV173" i="2"/>
  <c r="AV172" i="2"/>
  <c r="AV171" i="2"/>
  <c r="AV170" i="2"/>
  <c r="AV169" i="2"/>
  <c r="AV168" i="2"/>
  <c r="AV167" i="2"/>
  <c r="AV166" i="2"/>
  <c r="AV165" i="2"/>
  <c r="AV164" i="2"/>
  <c r="AV163" i="2"/>
  <c r="AV162" i="2"/>
  <c r="AV161" i="2"/>
  <c r="AV160" i="2"/>
  <c r="AV159" i="2"/>
  <c r="AV158" i="2"/>
  <c r="AV157" i="2"/>
  <c r="AV156" i="2"/>
  <c r="AV155" i="2"/>
  <c r="AV154" i="2"/>
  <c r="AV153" i="2"/>
  <c r="AV152" i="2"/>
  <c r="AV151" i="2"/>
  <c r="AV150" i="2"/>
  <c r="AV149" i="2"/>
  <c r="AV148" i="2"/>
  <c r="AV147" i="2"/>
  <c r="AW179" i="2" s="1"/>
  <c r="AV146" i="2"/>
  <c r="AV145" i="2"/>
  <c r="AV144" i="2"/>
  <c r="AV143" i="2"/>
  <c r="AV142" i="2"/>
  <c r="AV141" i="2"/>
  <c r="AV140" i="2"/>
  <c r="AV139" i="2"/>
  <c r="AV138" i="2"/>
  <c r="AV137" i="2"/>
  <c r="AV136" i="2"/>
  <c r="AV135" i="2"/>
  <c r="AV134" i="2"/>
  <c r="AV133" i="2"/>
  <c r="AV132" i="2"/>
  <c r="AV131" i="2"/>
  <c r="AV130" i="2"/>
  <c r="AV129" i="2"/>
  <c r="AV128" i="2"/>
  <c r="AV127" i="2"/>
  <c r="AV126" i="2"/>
  <c r="AV125" i="2"/>
  <c r="AV124" i="2"/>
  <c r="AV123" i="2"/>
  <c r="BC122" i="2"/>
  <c r="AV122" i="2"/>
  <c r="BC121" i="2"/>
  <c r="AV121" i="2"/>
  <c r="BC120" i="2"/>
  <c r="AV120" i="2"/>
  <c r="BC119" i="2"/>
  <c r="AV119" i="2"/>
  <c r="BC118" i="2"/>
  <c r="AV118" i="2"/>
  <c r="BC117" i="2"/>
  <c r="AV117" i="2"/>
  <c r="BC116" i="2"/>
  <c r="AV116" i="2"/>
  <c r="BC115" i="2"/>
  <c r="AV115" i="2"/>
  <c r="BC114" i="2"/>
  <c r="AV114" i="2"/>
  <c r="BC113" i="2"/>
  <c r="AV113" i="2"/>
  <c r="BC112" i="2"/>
  <c r="AV112" i="2"/>
  <c r="BC111" i="2"/>
  <c r="AV111" i="2"/>
  <c r="BC110" i="2"/>
  <c r="AV110" i="2"/>
  <c r="BC109" i="2"/>
  <c r="M109" i="2"/>
  <c r="BC108" i="2"/>
  <c r="AV108" i="2"/>
  <c r="M108" i="2"/>
  <c r="BC107" i="2"/>
  <c r="AV107" i="2"/>
  <c r="M107" i="2"/>
  <c r="BC106" i="2"/>
  <c r="AV106" i="2"/>
  <c r="T106" i="2"/>
  <c r="M106" i="2"/>
  <c r="BC105" i="2"/>
  <c r="AV105" i="2"/>
  <c r="T105" i="2"/>
  <c r="M105" i="2"/>
  <c r="BC104" i="2"/>
  <c r="AV104" i="2"/>
  <c r="T104" i="2"/>
  <c r="M104" i="2"/>
  <c r="BC103" i="2"/>
  <c r="AV103" i="2"/>
  <c r="T103" i="2"/>
  <c r="M103" i="2"/>
  <c r="BC102" i="2"/>
  <c r="AV102" i="2"/>
  <c r="T102" i="2"/>
  <c r="M102" i="2"/>
  <c r="BC101" i="2"/>
  <c r="AV101" i="2"/>
  <c r="T101" i="2"/>
  <c r="M101" i="2"/>
  <c r="BC100" i="2"/>
  <c r="AV100" i="2"/>
  <c r="T100" i="2"/>
  <c r="M100" i="2"/>
  <c r="BC99" i="2"/>
  <c r="AV99" i="2"/>
  <c r="T99" i="2"/>
  <c r="M99" i="2"/>
  <c r="BC98" i="2"/>
  <c r="AV98" i="2"/>
  <c r="T98" i="2"/>
  <c r="M98" i="2"/>
  <c r="BC97" i="2"/>
  <c r="AV97" i="2"/>
  <c r="T97" i="2"/>
  <c r="M97" i="2"/>
  <c r="BC96" i="2"/>
  <c r="AV96" i="2"/>
  <c r="T96" i="2"/>
  <c r="M96" i="2"/>
  <c r="BC95" i="2"/>
  <c r="AV95" i="2"/>
  <c r="T95" i="2"/>
  <c r="M95" i="2"/>
  <c r="BC94" i="2"/>
  <c r="AV94" i="2"/>
  <c r="T94" i="2"/>
  <c r="M94" i="2"/>
  <c r="BC93" i="2"/>
  <c r="AV93" i="2"/>
  <c r="T93" i="2"/>
  <c r="M93" i="2"/>
  <c r="BC92" i="2"/>
  <c r="AV92" i="2"/>
  <c r="T92" i="2"/>
  <c r="M92" i="2"/>
  <c r="BC91" i="2"/>
  <c r="AV91" i="2"/>
  <c r="T91" i="2"/>
  <c r="M91" i="2"/>
  <c r="BC90" i="2"/>
  <c r="AV90" i="2"/>
  <c r="T90" i="2"/>
  <c r="M90" i="2"/>
  <c r="BC89" i="2"/>
  <c r="AV89" i="2"/>
  <c r="T89" i="2"/>
  <c r="M89" i="2"/>
  <c r="BC88" i="2"/>
  <c r="AV88" i="2"/>
  <c r="T88" i="2"/>
  <c r="M88" i="2"/>
  <c r="BC87" i="2"/>
  <c r="AV87" i="2"/>
  <c r="T87" i="2"/>
  <c r="M87" i="2"/>
  <c r="BC86" i="2"/>
  <c r="AV86" i="2"/>
  <c r="T86" i="2"/>
  <c r="M86" i="2"/>
  <c r="BC85" i="2"/>
  <c r="AV85" i="2"/>
  <c r="AA85" i="2"/>
  <c r="T85" i="2"/>
  <c r="M85" i="2"/>
  <c r="BC84" i="2"/>
  <c r="AV84" i="2"/>
  <c r="AA84" i="2"/>
  <c r="T84" i="2"/>
  <c r="M84" i="2"/>
  <c r="BC83" i="2"/>
  <c r="AV83" i="2"/>
  <c r="AA83" i="2"/>
  <c r="T83" i="2"/>
  <c r="M83" i="2"/>
  <c r="BC82" i="2"/>
  <c r="AV82" i="2"/>
  <c r="AA82" i="2"/>
  <c r="T82" i="2"/>
  <c r="M82" i="2"/>
  <c r="BC81" i="2"/>
  <c r="AV81" i="2"/>
  <c r="AA81" i="2"/>
  <c r="T81" i="2"/>
  <c r="M81" i="2"/>
  <c r="BC80" i="2"/>
  <c r="AV80" i="2"/>
  <c r="AA80" i="2"/>
  <c r="T80" i="2"/>
  <c r="M80" i="2"/>
  <c r="BC79" i="2"/>
  <c r="AV79" i="2"/>
  <c r="AA79" i="2"/>
  <c r="T79" i="2"/>
  <c r="M79" i="2"/>
  <c r="BC78" i="2"/>
  <c r="AV78" i="2"/>
  <c r="AA78" i="2"/>
  <c r="T78" i="2"/>
  <c r="M78" i="2"/>
  <c r="BC77" i="2"/>
  <c r="AV77" i="2"/>
  <c r="AA77" i="2"/>
  <c r="T77" i="2"/>
  <c r="M77" i="2"/>
  <c r="BC76" i="2"/>
  <c r="AV76" i="2"/>
  <c r="AA76" i="2"/>
  <c r="T76" i="2"/>
  <c r="M76" i="2"/>
  <c r="N110" i="2" s="1"/>
  <c r="BC75" i="2"/>
  <c r="AV75" i="2"/>
  <c r="AA75" i="2"/>
  <c r="T75" i="2"/>
  <c r="M75" i="2"/>
  <c r="BC74" i="2"/>
  <c r="AV74" i="2"/>
  <c r="AA74" i="2"/>
  <c r="T74" i="2"/>
  <c r="M74" i="2"/>
  <c r="BC73" i="2"/>
  <c r="AV73" i="2"/>
  <c r="AA73" i="2"/>
  <c r="T73" i="2"/>
  <c r="M73" i="2"/>
  <c r="BC72" i="2"/>
  <c r="AV72" i="2"/>
  <c r="AA72" i="2"/>
  <c r="T72" i="2"/>
  <c r="M72" i="2"/>
  <c r="F72" i="2"/>
  <c r="BC71" i="2"/>
  <c r="AV71" i="2"/>
  <c r="AV109" i="2" s="1"/>
  <c r="AA71" i="2"/>
  <c r="T71" i="2"/>
  <c r="M71" i="2"/>
  <c r="M110" i="2" s="1"/>
  <c r="F71" i="2"/>
  <c r="BC70" i="2"/>
  <c r="AV70" i="2"/>
  <c r="AW109" i="2" s="1"/>
  <c r="AA70" i="2"/>
  <c r="T70" i="2"/>
  <c r="F70" i="2"/>
  <c r="BC69" i="2"/>
  <c r="AA69" i="2"/>
  <c r="T69" i="2"/>
  <c r="M69" i="2"/>
  <c r="F69" i="2"/>
  <c r="BC68" i="2"/>
  <c r="AV68" i="2"/>
  <c r="AA68" i="2"/>
  <c r="T68" i="2"/>
  <c r="M68" i="2"/>
  <c r="F68" i="2"/>
  <c r="BC67" i="2"/>
  <c r="AV67" i="2"/>
  <c r="AA67" i="2"/>
  <c r="T67" i="2"/>
  <c r="M67" i="2"/>
  <c r="F67" i="2"/>
  <c r="BC66" i="2"/>
  <c r="AV66" i="2"/>
  <c r="AA66" i="2"/>
  <c r="T66" i="2"/>
  <c r="M66" i="2"/>
  <c r="F66" i="2"/>
  <c r="BC65" i="2"/>
  <c r="AV65" i="2"/>
  <c r="AA65" i="2"/>
  <c r="T65" i="2"/>
  <c r="M65" i="2"/>
  <c r="F65" i="2"/>
  <c r="BC64" i="2"/>
  <c r="AV64" i="2"/>
  <c r="AA64" i="2"/>
  <c r="T64" i="2"/>
  <c r="M64" i="2"/>
  <c r="F64" i="2"/>
  <c r="BC63" i="2"/>
  <c r="AV63" i="2"/>
  <c r="AA63" i="2"/>
  <c r="T63" i="2"/>
  <c r="M63" i="2"/>
  <c r="F63" i="2"/>
  <c r="BC62" i="2"/>
  <c r="BD123" i="2" s="1"/>
  <c r="AV62" i="2"/>
  <c r="AA62" i="2"/>
  <c r="T62" i="2"/>
  <c r="M62" i="2"/>
  <c r="F62" i="2"/>
  <c r="AV61" i="2"/>
  <c r="AA61" i="2"/>
  <c r="T61" i="2"/>
  <c r="M61" i="2"/>
  <c r="F61" i="2"/>
  <c r="BC60" i="2"/>
  <c r="AV60" i="2"/>
  <c r="AA60" i="2"/>
  <c r="AB86" i="2" s="1"/>
  <c r="T60" i="2"/>
  <c r="M60" i="2"/>
  <c r="F60" i="2"/>
  <c r="BC59" i="2"/>
  <c r="AV59" i="2"/>
  <c r="T59" i="2"/>
  <c r="M59" i="2"/>
  <c r="F59" i="2"/>
  <c r="BC58" i="2"/>
  <c r="AV58" i="2"/>
  <c r="AO58" i="2"/>
  <c r="AA58" i="2"/>
  <c r="T58" i="2"/>
  <c r="M58" i="2"/>
  <c r="F58" i="2"/>
  <c r="BC57" i="2"/>
  <c r="AV57" i="2"/>
  <c r="AO57" i="2"/>
  <c r="AA57" i="2"/>
  <c r="T57" i="2"/>
  <c r="M57" i="2"/>
  <c r="F57" i="2"/>
  <c r="BC56" i="2"/>
  <c r="AV56" i="2"/>
  <c r="AO56" i="2"/>
  <c r="AA56" i="2"/>
  <c r="T56" i="2"/>
  <c r="M56" i="2"/>
  <c r="F56" i="2"/>
  <c r="BC55" i="2"/>
  <c r="AV55" i="2"/>
  <c r="AO55" i="2"/>
  <c r="AA55" i="2"/>
  <c r="T55" i="2"/>
  <c r="M55" i="2"/>
  <c r="F55" i="2"/>
  <c r="BC54" i="2"/>
  <c r="AV54" i="2"/>
  <c r="AO54" i="2"/>
  <c r="AA54" i="2"/>
  <c r="T54" i="2"/>
  <c r="U107" i="2" s="1"/>
  <c r="M54" i="2"/>
  <c r="F54" i="2"/>
  <c r="BC53" i="2"/>
  <c r="AV53" i="2"/>
  <c r="AO53" i="2"/>
  <c r="AH53" i="2"/>
  <c r="AA53" i="2"/>
  <c r="M53" i="2"/>
  <c r="F53" i="2"/>
  <c r="BC52" i="2"/>
  <c r="AV52" i="2"/>
  <c r="AO52" i="2"/>
  <c r="AH52" i="2"/>
  <c r="AA52" i="2"/>
  <c r="T52" i="2"/>
  <c r="M52" i="2"/>
  <c r="F52" i="2"/>
  <c r="BC51" i="2"/>
  <c r="AV51" i="2"/>
  <c r="AO51" i="2"/>
  <c r="AH51" i="2"/>
  <c r="AA51" i="2"/>
  <c r="T51" i="2"/>
  <c r="M51" i="2"/>
  <c r="F51" i="2"/>
  <c r="BC50" i="2"/>
  <c r="AV50" i="2"/>
  <c r="AO50" i="2"/>
  <c r="AH50" i="2"/>
  <c r="AA50" i="2"/>
  <c r="T50" i="2"/>
  <c r="M50" i="2"/>
  <c r="F50" i="2"/>
  <c r="BC49" i="2"/>
  <c r="AV49" i="2"/>
  <c r="AO49" i="2"/>
  <c r="AH49" i="2"/>
  <c r="AA49" i="2"/>
  <c r="T49" i="2"/>
  <c r="M49" i="2"/>
  <c r="F49" i="2"/>
  <c r="BC48" i="2"/>
  <c r="AV48" i="2"/>
  <c r="AO48" i="2"/>
  <c r="AH48" i="2"/>
  <c r="AA48" i="2"/>
  <c r="T48" i="2"/>
  <c r="M48" i="2"/>
  <c r="F48" i="2"/>
  <c r="BC47" i="2"/>
  <c r="AV47" i="2"/>
  <c r="AO47" i="2"/>
  <c r="AH47" i="2"/>
  <c r="AA47" i="2"/>
  <c r="T47" i="2"/>
  <c r="M47" i="2"/>
  <c r="F47" i="2"/>
  <c r="BC46" i="2"/>
  <c r="AV46" i="2"/>
  <c r="AO46" i="2"/>
  <c r="AH46" i="2"/>
  <c r="AA46" i="2"/>
  <c r="T46" i="2"/>
  <c r="M46" i="2"/>
  <c r="F46" i="2"/>
  <c r="BC45" i="2"/>
  <c r="AV45" i="2"/>
  <c r="AO45" i="2"/>
  <c r="AH45" i="2"/>
  <c r="AA45" i="2"/>
  <c r="T45" i="2"/>
  <c r="M45" i="2"/>
  <c r="F45" i="2"/>
  <c r="BC44" i="2"/>
  <c r="AV44" i="2"/>
  <c r="AO44" i="2"/>
  <c r="AH44" i="2"/>
  <c r="AA44" i="2"/>
  <c r="T44" i="2"/>
  <c r="M44" i="2"/>
  <c r="F44" i="2"/>
  <c r="BC43" i="2"/>
  <c r="AV43" i="2"/>
  <c r="AO43" i="2"/>
  <c r="AH43" i="2"/>
  <c r="AA43" i="2"/>
  <c r="T43" i="2"/>
  <c r="M43" i="2"/>
  <c r="F43" i="2"/>
  <c r="BC42" i="2"/>
  <c r="AV42" i="2"/>
  <c r="AO42" i="2"/>
  <c r="AP59" i="2" s="1"/>
  <c r="AH42" i="2"/>
  <c r="AA42" i="2"/>
  <c r="T42" i="2"/>
  <c r="M42" i="2"/>
  <c r="F42" i="2"/>
  <c r="F73" i="2" s="1"/>
  <c r="BC41" i="2"/>
  <c r="BD61" i="2" s="1"/>
  <c r="AV41" i="2"/>
  <c r="AH41" i="2"/>
  <c r="AA41" i="2"/>
  <c r="T41" i="2"/>
  <c r="M41" i="2"/>
  <c r="F41" i="2"/>
  <c r="BC40" i="2"/>
  <c r="AV40" i="2"/>
  <c r="AO40" i="2"/>
  <c r="AH40" i="2"/>
  <c r="AA40" i="2"/>
  <c r="T40" i="2"/>
  <c r="M40" i="2"/>
  <c r="F40" i="2"/>
  <c r="G73" i="2" s="1"/>
  <c r="BC39" i="2"/>
  <c r="AV39" i="2"/>
  <c r="AO39" i="2"/>
  <c r="AH39" i="2"/>
  <c r="AA39" i="2"/>
  <c r="T39" i="2"/>
  <c r="M39" i="2"/>
  <c r="BC38" i="2"/>
  <c r="AV38" i="2"/>
  <c r="AO38" i="2"/>
  <c r="AH38" i="2"/>
  <c r="AA38" i="2"/>
  <c r="T38" i="2"/>
  <c r="M38" i="2"/>
  <c r="F38" i="2"/>
  <c r="BC37" i="2"/>
  <c r="AV37" i="2"/>
  <c r="AO37" i="2"/>
  <c r="AH37" i="2"/>
  <c r="AA37" i="2"/>
  <c r="T37" i="2"/>
  <c r="M37" i="2"/>
  <c r="F37" i="2"/>
  <c r="BC36" i="2"/>
  <c r="BC61" i="2" s="1"/>
  <c r="AV36" i="2"/>
  <c r="AO36" i="2"/>
  <c r="AH36" i="2"/>
  <c r="AA36" i="2"/>
  <c r="T36" i="2"/>
  <c r="M36" i="2"/>
  <c r="F36" i="2"/>
  <c r="AV35" i="2"/>
  <c r="AO35" i="2"/>
  <c r="AH35" i="2"/>
  <c r="AA35" i="2"/>
  <c r="T35" i="2"/>
  <c r="M35" i="2"/>
  <c r="F35" i="2"/>
  <c r="BC34" i="2"/>
  <c r="AV34" i="2"/>
  <c r="AO34" i="2"/>
  <c r="AH34" i="2"/>
  <c r="AI54" i="2" s="1"/>
  <c r="AA34" i="2"/>
  <c r="AB59" i="2" s="1"/>
  <c r="T34" i="2"/>
  <c r="M34" i="2"/>
  <c r="F34" i="2"/>
  <c r="BC33" i="2"/>
  <c r="AV33" i="2"/>
  <c r="AO33" i="2"/>
  <c r="AA33" i="2"/>
  <c r="T33" i="2"/>
  <c r="M33" i="2"/>
  <c r="F33" i="2"/>
  <c r="BC32" i="2"/>
  <c r="AV32" i="2"/>
  <c r="AO32" i="2"/>
  <c r="AH32" i="2"/>
  <c r="AA32" i="2"/>
  <c r="T32" i="2"/>
  <c r="M32" i="2"/>
  <c r="N70" i="2" s="1"/>
  <c r="F32" i="2"/>
  <c r="BC31" i="2"/>
  <c r="AV31" i="2"/>
  <c r="AO31" i="2"/>
  <c r="AH31" i="2"/>
  <c r="AI33" i="2" s="1"/>
  <c r="AA31" i="2"/>
  <c r="T31" i="2"/>
  <c r="F31" i="2"/>
  <c r="BC30" i="2"/>
  <c r="AV30" i="2"/>
  <c r="AO30" i="2"/>
  <c r="AH30" i="2"/>
  <c r="AA30" i="2"/>
  <c r="AA59" i="2" s="1"/>
  <c r="T30" i="2"/>
  <c r="M30" i="2"/>
  <c r="F30" i="2"/>
  <c r="BC29" i="2"/>
  <c r="AV29" i="2"/>
  <c r="AO29" i="2"/>
  <c r="AO41" i="2" s="1"/>
  <c r="AH29" i="2"/>
  <c r="T29" i="2"/>
  <c r="M29" i="2"/>
  <c r="F29" i="2"/>
  <c r="BC28" i="2"/>
  <c r="AV28" i="2"/>
  <c r="AO28" i="2"/>
  <c r="AH28" i="2"/>
  <c r="AA28" i="2"/>
  <c r="T28" i="2"/>
  <c r="M28" i="2"/>
  <c r="F28" i="2"/>
  <c r="BC27" i="2"/>
  <c r="AV27" i="2"/>
  <c r="AO27" i="2"/>
  <c r="AH27" i="2"/>
  <c r="AA27" i="2"/>
  <c r="T27" i="2"/>
  <c r="U53" i="2" s="1"/>
  <c r="M27" i="2"/>
  <c r="F27" i="2"/>
  <c r="BC26" i="2"/>
  <c r="AV26" i="2"/>
  <c r="AO26" i="2"/>
  <c r="AH26" i="2"/>
  <c r="AA26" i="2"/>
  <c r="M26" i="2"/>
  <c r="F26" i="2"/>
  <c r="BC25" i="2"/>
  <c r="AV25" i="2"/>
  <c r="AO25" i="2"/>
  <c r="AH25" i="2"/>
  <c r="AA25" i="2"/>
  <c r="T25" i="2"/>
  <c r="M25" i="2"/>
  <c r="F25" i="2"/>
  <c r="BC24" i="2"/>
  <c r="AV24" i="2"/>
  <c r="AO24" i="2"/>
  <c r="AH24" i="2"/>
  <c r="AA24" i="2"/>
  <c r="T24" i="2"/>
  <c r="M24" i="2"/>
  <c r="F24" i="2"/>
  <c r="BC23" i="2"/>
  <c r="AV23" i="2"/>
  <c r="AO23" i="2"/>
  <c r="AH23" i="2"/>
  <c r="AA23" i="2"/>
  <c r="T23" i="2"/>
  <c r="M23" i="2"/>
  <c r="F23" i="2"/>
  <c r="BC22" i="2"/>
  <c r="AV22" i="2"/>
  <c r="AO22" i="2"/>
  <c r="AH22" i="2"/>
  <c r="AA22" i="2"/>
  <c r="T22" i="2"/>
  <c r="M22" i="2"/>
  <c r="F22" i="2"/>
  <c r="BC21" i="2"/>
  <c r="AV21" i="2"/>
  <c r="AO21" i="2"/>
  <c r="AH21" i="2"/>
  <c r="AA21" i="2"/>
  <c r="T21" i="2"/>
  <c r="M21" i="2"/>
  <c r="F21" i="2"/>
  <c r="BC20" i="2"/>
  <c r="AV20" i="2"/>
  <c r="AO20" i="2"/>
  <c r="AH20" i="2"/>
  <c r="AA20" i="2"/>
  <c r="T20" i="2"/>
  <c r="M20" i="2"/>
  <c r="F20" i="2"/>
  <c r="BC19" i="2"/>
  <c r="AV19" i="2"/>
  <c r="AO19" i="2"/>
  <c r="AP41" i="2" s="1"/>
  <c r="AH19" i="2"/>
  <c r="AA19" i="2"/>
  <c r="T19" i="2"/>
  <c r="M19" i="2"/>
  <c r="F19" i="2"/>
  <c r="BC18" i="2"/>
  <c r="AV18" i="2"/>
  <c r="AH18" i="2"/>
  <c r="AA18" i="2"/>
  <c r="T18" i="2"/>
  <c r="M18" i="2"/>
  <c r="F18" i="2"/>
  <c r="BC17" i="2"/>
  <c r="AV17" i="2"/>
  <c r="AO17" i="2"/>
  <c r="AH17" i="2"/>
  <c r="AA17" i="2"/>
  <c r="T17" i="2"/>
  <c r="M17" i="2"/>
  <c r="F17" i="2"/>
  <c r="BC16" i="2"/>
  <c r="AV16" i="2"/>
  <c r="AO16" i="2"/>
  <c r="AA16" i="2"/>
  <c r="T16" i="2"/>
  <c r="M16" i="2"/>
  <c r="F16" i="2"/>
  <c r="BC15" i="2"/>
  <c r="AV15" i="2"/>
  <c r="AO15" i="2"/>
  <c r="AH15" i="2"/>
  <c r="AA15" i="2"/>
  <c r="T15" i="2"/>
  <c r="M15" i="2"/>
  <c r="F15" i="2"/>
  <c r="BC14" i="2"/>
  <c r="AV14" i="2"/>
  <c r="AO14" i="2"/>
  <c r="AH14" i="2"/>
  <c r="AA14" i="2"/>
  <c r="T14" i="2"/>
  <c r="M14" i="2"/>
  <c r="F14" i="2"/>
  <c r="G39" i="2" s="1"/>
  <c r="BC13" i="2"/>
  <c r="AV13" i="2"/>
  <c r="AO13" i="2"/>
  <c r="AH13" i="2"/>
  <c r="AA13" i="2"/>
  <c r="T13" i="2"/>
  <c r="M13" i="2"/>
  <c r="BC12" i="2"/>
  <c r="AV12" i="2"/>
  <c r="AO12" i="2"/>
  <c r="AH12" i="2"/>
  <c r="AA12" i="2"/>
  <c r="T12" i="2"/>
  <c r="M12" i="2"/>
  <c r="F12" i="2"/>
  <c r="BC11" i="2"/>
  <c r="AV11" i="2"/>
  <c r="AO11" i="2"/>
  <c r="AH11" i="2"/>
  <c r="AA11" i="2"/>
  <c r="T11" i="2"/>
  <c r="M11" i="2"/>
  <c r="F11" i="2"/>
  <c r="BC10" i="2"/>
  <c r="AV10" i="2"/>
  <c r="AO10" i="2"/>
  <c r="AH10" i="2"/>
  <c r="AA10" i="2"/>
  <c r="T10" i="2"/>
  <c r="M10" i="2"/>
  <c r="F10" i="2"/>
  <c r="BK9" i="2"/>
  <c r="BJ9" i="2"/>
  <c r="BC9" i="2"/>
  <c r="AV9" i="2"/>
  <c r="AO9" i="2"/>
  <c r="AH9" i="2"/>
  <c r="AA9" i="2"/>
  <c r="T9" i="2"/>
  <c r="M9" i="2"/>
  <c r="F9" i="2"/>
  <c r="BK8" i="2"/>
  <c r="BJ8" i="2"/>
  <c r="BC8" i="2"/>
  <c r="AV8" i="2"/>
  <c r="AO8" i="2"/>
  <c r="AH8" i="2"/>
  <c r="AA8" i="2"/>
  <c r="T8" i="2"/>
  <c r="M8" i="2"/>
  <c r="F8" i="2"/>
  <c r="BK7" i="2"/>
  <c r="BJ7" i="2"/>
  <c r="BC7" i="2"/>
  <c r="AV7" i="2"/>
  <c r="AO7" i="2"/>
  <c r="AH7" i="2"/>
  <c r="AA7" i="2"/>
  <c r="T7" i="2"/>
  <c r="M7" i="2"/>
  <c r="F7" i="2"/>
  <c r="BK6" i="2"/>
  <c r="BJ6" i="2"/>
  <c r="BC6" i="2"/>
  <c r="AV6" i="2"/>
  <c r="AO6" i="2"/>
  <c r="AH6" i="2"/>
  <c r="AA6" i="2"/>
  <c r="T6" i="2"/>
  <c r="M6" i="2"/>
  <c r="F6" i="2"/>
  <c r="BK5" i="2"/>
  <c r="BJ5" i="2"/>
  <c r="BC5" i="2"/>
  <c r="AV5" i="2"/>
  <c r="AO5" i="2"/>
  <c r="AH5" i="2"/>
  <c r="AA5" i="2"/>
  <c r="T5" i="2"/>
  <c r="M5" i="2"/>
  <c r="F5" i="2"/>
  <c r="BK4" i="2"/>
  <c r="BJ4" i="2"/>
  <c r="BC4" i="2"/>
  <c r="BC35" i="2" s="1"/>
  <c r="AV4" i="2"/>
  <c r="AW69" i="2" s="1"/>
  <c r="AO4" i="2"/>
  <c r="AH4" i="2"/>
  <c r="AA4" i="2"/>
  <c r="T4" i="2"/>
  <c r="U26" i="2" s="1"/>
  <c r="M4" i="2"/>
  <c r="F4" i="2"/>
  <c r="BK3" i="2"/>
  <c r="BJ3" i="2"/>
  <c r="BC3" i="2"/>
  <c r="AV3" i="2"/>
  <c r="AO3" i="2"/>
  <c r="AH3" i="2"/>
  <c r="AA3" i="2"/>
  <c r="T3" i="2"/>
  <c r="M3" i="2"/>
  <c r="F3" i="2"/>
  <c r="BC2" i="2"/>
  <c r="BD35" i="2" s="1"/>
  <c r="AV2" i="2"/>
  <c r="AV69" i="2" s="1"/>
  <c r="AO2" i="2"/>
  <c r="AP18" i="2" s="1"/>
  <c r="AH2" i="2"/>
  <c r="AI16" i="2" s="1"/>
  <c r="AA2" i="2"/>
  <c r="AB29" i="2" s="1"/>
  <c r="T2" i="2"/>
  <c r="T26" i="2" s="1"/>
  <c r="M2" i="2"/>
  <c r="N31" i="2" s="1"/>
  <c r="F2" i="2"/>
  <c r="G13" i="2" s="1"/>
  <c r="E39" i="5" l="1"/>
  <c r="E82" i="5" s="1"/>
  <c r="E51" i="5"/>
  <c r="E79" i="5"/>
  <c r="P166" i="4"/>
  <c r="P167" i="4"/>
  <c r="P350" i="4"/>
  <c r="P361" i="4" s="1"/>
  <c r="P372" i="4" s="1"/>
  <c r="P383" i="4" s="1"/>
  <c r="P394" i="4" s="1"/>
  <c r="P405" i="4" s="1"/>
  <c r="P416" i="4" s="1"/>
  <c r="P349" i="4"/>
  <c r="H403" i="4"/>
  <c r="H402" i="4"/>
  <c r="H186" i="4"/>
  <c r="H232" i="4" s="1"/>
  <c r="H185" i="4"/>
  <c r="H129" i="4"/>
  <c r="H128" i="4"/>
  <c r="P292" i="4"/>
  <c r="P291" i="4"/>
  <c r="H345" i="4"/>
  <c r="H346" i="4"/>
  <c r="P109" i="4"/>
  <c r="P110" i="4"/>
  <c r="E186" i="4"/>
  <c r="H288" i="4"/>
  <c r="H289" i="4"/>
  <c r="H60" i="4"/>
  <c r="H59" i="4"/>
  <c r="H231" i="4"/>
  <c r="P223" i="4"/>
  <c r="P224" i="4"/>
  <c r="M167" i="4"/>
  <c r="M224" i="4"/>
  <c r="E59" i="4"/>
  <c r="M349" i="4"/>
  <c r="M374" i="2"/>
  <c r="AA307" i="2"/>
  <c r="L375" i="2"/>
  <c r="M375" i="2"/>
  <c r="AV488" i="2"/>
  <c r="AN455" i="2"/>
  <c r="AA218" i="2"/>
  <c r="T252" i="2"/>
  <c r="E258" i="2"/>
  <c r="AA263" i="2"/>
  <c r="AA306" i="2"/>
  <c r="S353" i="2"/>
  <c r="S354" i="2" s="1"/>
  <c r="E401" i="2"/>
  <c r="AO454" i="2"/>
  <c r="AG243" i="2"/>
  <c r="AU487" i="2"/>
  <c r="AU488" i="2" s="1"/>
  <c r="AG361" i="2"/>
  <c r="AG362" i="2" s="1"/>
  <c r="E332" i="2"/>
  <c r="M8" i="3"/>
  <c r="L8" i="3"/>
  <c r="K8" i="3"/>
  <c r="L9" i="3"/>
  <c r="K9" i="3"/>
  <c r="M9" i="3"/>
  <c r="M10" i="3"/>
  <c r="L10" i="3"/>
  <c r="K10" i="3"/>
  <c r="M11" i="3"/>
  <c r="L11" i="3"/>
  <c r="K11" i="3"/>
  <c r="K20" i="3"/>
  <c r="L20" i="3"/>
  <c r="M20" i="3"/>
  <c r="M16" i="3"/>
  <c r="L16" i="3"/>
  <c r="K16" i="3"/>
  <c r="L21" i="3"/>
  <c r="K21" i="3"/>
  <c r="M21" i="3"/>
  <c r="M5" i="3"/>
  <c r="L5" i="3"/>
  <c r="K5" i="3"/>
  <c r="M17" i="3"/>
  <c r="L17" i="3"/>
  <c r="K17" i="3"/>
  <c r="M22" i="3"/>
  <c r="L22" i="3"/>
  <c r="K22" i="3"/>
  <c r="M6" i="3"/>
  <c r="L6" i="3"/>
  <c r="K6" i="3"/>
  <c r="M23" i="3"/>
  <c r="L23" i="3"/>
  <c r="K23" i="3"/>
  <c r="M7" i="3"/>
  <c r="L7" i="3"/>
  <c r="K7" i="3"/>
  <c r="M24" i="3"/>
  <c r="L24" i="3"/>
  <c r="K24" i="3"/>
  <c r="L3" i="3"/>
  <c r="N3" i="3" s="1"/>
  <c r="K4" i="3"/>
  <c r="K18" i="3"/>
  <c r="L19" i="3"/>
  <c r="O19" i="3" s="1"/>
  <c r="L4" i="3"/>
  <c r="L18" i="3"/>
  <c r="G74" i="2"/>
  <c r="M111" i="2"/>
  <c r="M31" i="2"/>
  <c r="AO18" i="2"/>
  <c r="AA29" i="2"/>
  <c r="AH54" i="2"/>
  <c r="AO59" i="2"/>
  <c r="F13" i="2"/>
  <c r="F39" i="2"/>
  <c r="F74" i="2" s="1"/>
  <c r="BC123" i="2"/>
  <c r="AV179" i="2"/>
  <c r="T53" i="2"/>
  <c r="M70" i="2"/>
  <c r="N111" i="2" s="1"/>
  <c r="T107" i="2"/>
  <c r="AH33" i="2"/>
  <c r="AH16" i="2"/>
  <c r="AA86" i="2"/>
  <c r="E83" i="5" l="1"/>
  <c r="P418" i="4"/>
  <c r="P417" i="4"/>
  <c r="AH362" i="2"/>
  <c r="F402" i="2"/>
  <c r="E402" i="2"/>
  <c r="T354" i="2"/>
  <c r="O18" i="3"/>
  <c r="N18" i="3"/>
  <c r="O20" i="3"/>
  <c r="N20" i="3"/>
  <c r="O3" i="3"/>
  <c r="O4" i="3"/>
  <c r="N4" i="3"/>
  <c r="N23" i="3"/>
  <c r="O23" i="3"/>
  <c r="O21" i="3"/>
  <c r="N21" i="3"/>
  <c r="N11" i="3"/>
  <c r="O11" i="3"/>
  <c r="O17" i="3"/>
  <c r="N17" i="3"/>
  <c r="O9" i="3"/>
  <c r="N9" i="3"/>
  <c r="N19" i="3"/>
  <c r="O24" i="3"/>
  <c r="N24" i="3"/>
  <c r="O16" i="3"/>
  <c r="N16" i="3"/>
  <c r="N22" i="3"/>
  <c r="O22" i="3"/>
  <c r="O6" i="3"/>
  <c r="N6" i="3"/>
  <c r="N8" i="3"/>
  <c r="O8" i="3"/>
  <c r="O5" i="3"/>
  <c r="N5" i="3"/>
  <c r="N10" i="3"/>
  <c r="O10" i="3"/>
  <c r="N7" i="3"/>
  <c r="O7" i="3"/>
  <c r="AI55" i="2"/>
  <c r="AH55" i="2"/>
  <c r="T108" i="2"/>
  <c r="U108" i="2"/>
  <c r="AW180" i="2"/>
  <c r="AV180" i="2"/>
  <c r="BD124" i="2"/>
  <c r="BC124" i="2"/>
  <c r="AB87" i="2"/>
  <c r="AA87" i="2"/>
  <c r="AP60" i="2"/>
  <c r="AO60" i="2"/>
  <c r="T3" i="3" l="1"/>
  <c r="S3" i="3"/>
  <c r="T4" i="3"/>
  <c r="S4" i="3"/>
  <c r="T7" i="3"/>
  <c r="S7" i="3"/>
  <c r="S5" i="3"/>
  <c r="T5" i="3"/>
  <c r="S6" i="3"/>
  <c r="T6" i="3"/>
  <c r="T8" i="3"/>
  <c r="S8" i="3"/>
</calcChain>
</file>

<file path=xl/sharedStrings.xml><?xml version="1.0" encoding="utf-8"?>
<sst xmlns="http://schemas.openxmlformats.org/spreadsheetml/2006/main" count="399" uniqueCount="114">
  <si>
    <t>shaked, 100</t>
  </si>
  <si>
    <t>% YPD</t>
  </si>
  <si>
    <t>fluorescene for lectin per 10 mg</t>
  </si>
  <si>
    <t>chitin/dna per 10 mg</t>
  </si>
  <si>
    <t>chitin/dna as % of 100% YPD</t>
  </si>
  <si>
    <t>repl 1</t>
  </si>
  <si>
    <t>repl 2</t>
  </si>
  <si>
    <t>repl 3</t>
  </si>
  <si>
    <t>average</t>
  </si>
  <si>
    <t>PI</t>
  </si>
  <si>
    <t>chitin fluorescence/ng DNA</t>
  </si>
  <si>
    <t>Polarity</t>
  </si>
  <si>
    <t>C:D</t>
  </si>
  <si>
    <t>Sample</t>
  </si>
  <si>
    <t>Average</t>
  </si>
  <si>
    <t>YPD Dilution</t>
  </si>
  <si>
    <t>Image</t>
  </si>
  <si>
    <t>Cell length</t>
  </si>
  <si>
    <t>Cell width</t>
  </si>
  <si>
    <t>Polarity Index</t>
  </si>
  <si>
    <t>approx CDR</t>
  </si>
  <si>
    <t>PoIn1</t>
  </si>
  <si>
    <t>PoIn2</t>
  </si>
  <si>
    <t>averagePI</t>
  </si>
  <si>
    <t>100s</t>
  </si>
  <si>
    <t>mg lyophilised weight (IPO323) per assay</t>
  </si>
  <si>
    <t>ng DNA per ul</t>
  </si>
  <si>
    <t>ng DNA per total volume (100 ul) or per total lyophilised weight</t>
  </si>
  <si>
    <t>ng DNA per 10 mg</t>
  </si>
  <si>
    <t>SE</t>
  </si>
  <si>
    <t>Chitin/DNA</t>
  </si>
  <si>
    <t>Chlamys/sqmm</t>
  </si>
  <si>
    <t>SE13_5d</t>
  </si>
  <si>
    <t>D8</t>
  </si>
  <si>
    <t>SE13_8d</t>
  </si>
  <si>
    <t>D14</t>
  </si>
  <si>
    <t>SE13_14d</t>
  </si>
  <si>
    <t>D22</t>
  </si>
  <si>
    <t>SE13_22d</t>
  </si>
  <si>
    <t>D28</t>
  </si>
  <si>
    <t>SE13_28d</t>
  </si>
  <si>
    <t>D35</t>
  </si>
  <si>
    <t>SE13_35d</t>
  </si>
  <si>
    <t>D41</t>
  </si>
  <si>
    <t>SE13_41d</t>
  </si>
  <si>
    <t>DK09_F24_yeast-like</t>
  </si>
  <si>
    <t>DK09_F24_hyphal</t>
  </si>
  <si>
    <t>*total lyophilised weight divided by two (for qPCR or lectin assay)</t>
  </si>
  <si>
    <t>10 random cells</t>
  </si>
  <si>
    <t>Days</t>
  </si>
  <si>
    <t>Red area</t>
  </si>
  <si>
    <t>Clamys</t>
  </si>
  <si>
    <t>clamys/pixel</t>
  </si>
  <si>
    <t>Length</t>
  </si>
  <si>
    <t>Width</t>
  </si>
  <si>
    <t>Red area (microns sqd)</t>
  </si>
  <si>
    <t>clamys/micron sqd</t>
  </si>
  <si>
    <t>day 5 averages</t>
  </si>
  <si>
    <t>day 8 averages</t>
  </si>
  <si>
    <t>day 14 averages</t>
  </si>
  <si>
    <t>day 22 averages</t>
  </si>
  <si>
    <t>day 28 averages</t>
  </si>
  <si>
    <t>day 35 averages</t>
  </si>
  <si>
    <t>day 41 averages</t>
  </si>
  <si>
    <t>CDRs for t test</t>
  </si>
  <si>
    <t>PI for t test</t>
  </si>
  <si>
    <t>Yeast-like</t>
  </si>
  <si>
    <t>Hyphal</t>
  </si>
  <si>
    <t>Yeast like</t>
  </si>
  <si>
    <r>
      <t>IPO323 Chitin/DNA</t>
    </r>
    <r>
      <rPr>
        <b/>
        <i/>
        <sz val="11"/>
        <color theme="1"/>
        <rFont val="Calibri"/>
        <family val="2"/>
        <scheme val="minor"/>
      </rPr>
      <t xml:space="preserve"> in planta</t>
    </r>
  </si>
  <si>
    <t>* Day 0</t>
  </si>
  <si>
    <t>Day 3</t>
  </si>
  <si>
    <t>Day 12</t>
  </si>
  <si>
    <t>Mean</t>
  </si>
  <si>
    <r>
      <t xml:space="preserve">IPO94042 Chitin/DNA </t>
    </r>
    <r>
      <rPr>
        <b/>
        <i/>
        <sz val="11"/>
        <color theme="1"/>
        <rFont val="Calibri"/>
        <family val="2"/>
        <scheme val="minor"/>
      </rPr>
      <t>in planta</t>
    </r>
  </si>
  <si>
    <t>Mean (Chitin/DNA)</t>
  </si>
  <si>
    <t>Mean PI</t>
  </si>
  <si>
    <t xml:space="preserve">       Polarity indexes</t>
  </si>
  <si>
    <t>IPO232</t>
  </si>
  <si>
    <t>SG9</t>
  </si>
  <si>
    <t>rep1</t>
  </si>
  <si>
    <t>rep2</t>
  </si>
  <si>
    <t>rep3</t>
  </si>
  <si>
    <t>rep4</t>
  </si>
  <si>
    <r>
      <t>Fusarium</t>
    </r>
    <r>
      <rPr>
        <sz val="11"/>
        <color theme="1"/>
        <rFont val="Calibri"/>
        <family val="2"/>
        <scheme val="minor"/>
      </rPr>
      <t>_hyphae</t>
    </r>
  </si>
  <si>
    <r>
      <t>Fusarium</t>
    </r>
    <r>
      <rPr>
        <sz val="11"/>
        <color theme="1"/>
        <rFont val="Calibri"/>
        <family val="2"/>
        <scheme val="minor"/>
      </rPr>
      <t>_spores</t>
    </r>
  </si>
  <si>
    <t>Polarity indexes</t>
  </si>
  <si>
    <t>Summary</t>
  </si>
  <si>
    <t>Autoclave</t>
  </si>
  <si>
    <t>mean</t>
  </si>
  <si>
    <t>stdev</t>
  </si>
  <si>
    <t>Heat block</t>
  </si>
  <si>
    <t>Raw fluorescence reads</t>
  </si>
  <si>
    <t xml:space="preserve">autoclave </t>
  </si>
  <si>
    <t>heat block</t>
  </si>
  <si>
    <r>
      <t>    10</t>
    </r>
    <r>
      <rPr>
        <vertAlign val="superscript"/>
        <sz val="10"/>
        <rFont val="Arial"/>
        <family val="2"/>
      </rPr>
      <t>0</t>
    </r>
  </si>
  <si>
    <r>
      <t>    10</t>
    </r>
    <r>
      <rPr>
        <vertAlign val="superscript"/>
        <sz val="10"/>
        <rFont val="Arial"/>
        <family val="2"/>
      </rPr>
      <t>-1</t>
    </r>
  </si>
  <si>
    <r>
      <t>    10</t>
    </r>
    <r>
      <rPr>
        <vertAlign val="superscript"/>
        <sz val="10"/>
        <rFont val="Arial"/>
        <family val="2"/>
      </rPr>
      <t>-2</t>
    </r>
  </si>
  <si>
    <r>
      <t>    10</t>
    </r>
    <r>
      <rPr>
        <vertAlign val="superscript"/>
        <sz val="10"/>
        <rFont val="Arial"/>
        <family val="2"/>
      </rPr>
      <t>-3</t>
    </r>
  </si>
  <si>
    <t>no Zt</t>
  </si>
  <si>
    <t>Zt IPO323 only</t>
  </si>
  <si>
    <t>Buffer only</t>
  </si>
  <si>
    <t>Stained</t>
  </si>
  <si>
    <t>no dye</t>
  </si>
  <si>
    <t>Bio reps</t>
  </si>
  <si>
    <t>dye-no dye</t>
  </si>
  <si>
    <t>10 mg Zt + leaf</t>
  </si>
  <si>
    <t>20 mg Zt + leaf</t>
  </si>
  <si>
    <t>leaf only</t>
  </si>
  <si>
    <t>10 mg Zt + cellulose</t>
  </si>
  <si>
    <t>20 mg Zt + cellulose</t>
  </si>
  <si>
    <t>cellulose only</t>
  </si>
  <si>
    <t>no Zt (yellow)</t>
  </si>
  <si>
    <t>no Zt (green)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</si>
</sst>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i/>
      <u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0" fontId="4" fillId="0" borderId="0" xfId="0" applyFont="1"/>
    <xf numFmtId="10" fontId="0" fillId="0" borderId="0" xfId="0" applyNumberFormat="1"/>
    <xf numFmtId="11" fontId="0" fillId="0" borderId="0" xfId="0" applyNumberFormat="1"/>
    <xf numFmtId="0" fontId="7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8" fillId="0" borderId="0" xfId="0" applyFont="1"/>
    <xf numFmtId="164" fontId="0" fillId="2" borderId="0" xfId="0" applyNumberFormat="1" applyFill="1"/>
    <xf numFmtId="1" fontId="0" fillId="0" borderId="0" xfId="0" applyNumberFormat="1"/>
    <xf numFmtId="0" fontId="0" fillId="2" borderId="0" xfId="0" applyFill="1"/>
    <xf numFmtId="165" fontId="0" fillId="2" borderId="0" xfId="0" applyNumberFormat="1" applyFill="1"/>
    <xf numFmtId="1" fontId="0" fillId="0" borderId="0" xfId="0" applyNumberFormat="1" applyAlignment="1">
      <alignment horizontal="center"/>
    </xf>
    <xf numFmtId="166" fontId="0" fillId="2" borderId="0" xfId="0" applyNumberFormat="1" applyFill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8" fillId="0" borderId="0" xfId="0" applyFont="1"/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'[2]YPD dilution series 3_3_22'!$BG$2:$BG$9</c:f>
              <c:numCache>
                <c:formatCode>General</c:formatCode>
                <c:ptCount val="8"/>
                <c:pt idx="0">
                  <c:v>150</c:v>
                </c:pt>
                <c:pt idx="1">
                  <c:v>100</c:v>
                </c:pt>
                <c:pt idx="2">
                  <c:v>140</c:v>
                </c:pt>
                <c:pt idx="3">
                  <c:v>150</c:v>
                </c:pt>
                <c:pt idx="4">
                  <c:v>140</c:v>
                </c:pt>
                <c:pt idx="5">
                  <c:v>190</c:v>
                </c:pt>
                <c:pt idx="6">
                  <c:v>260</c:v>
                </c:pt>
                <c:pt idx="7">
                  <c:v>610</c:v>
                </c:pt>
              </c:numCache>
            </c:numRef>
          </c:xVal>
          <c:yVal>
            <c:numRef>
              <c:f>'[2]YPD dilution series 3_3_22'!$BH$2:$BH$9</c:f>
              <c:numCache>
                <c:formatCode>General</c:formatCode>
                <c:ptCount val="8"/>
                <c:pt idx="0">
                  <c:v>6.4890374976053726</c:v>
                </c:pt>
                <c:pt idx="1">
                  <c:v>5.2673526649567926</c:v>
                </c:pt>
                <c:pt idx="2">
                  <c:v>5.5458032996848106</c:v>
                </c:pt>
                <c:pt idx="3">
                  <c:v>6.2494309116648905</c:v>
                </c:pt>
                <c:pt idx="4">
                  <c:v>5.8857971131520896</c:v>
                </c:pt>
                <c:pt idx="5">
                  <c:v>9.8482235611526239</c:v>
                </c:pt>
                <c:pt idx="6">
                  <c:v>11.173481416796113</c:v>
                </c:pt>
                <c:pt idx="7">
                  <c:v>20.620063668419693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6A-4A2A-8966-0AA6A4862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2223919"/>
        <c:axId val="1402218927"/>
      </c:scatterChart>
      <c:valAx>
        <c:axId val="1402223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218927"/>
        <c:crosses val="autoZero"/>
        <c:crossBetween val="midCat"/>
      </c:valAx>
      <c:valAx>
        <c:axId val="14022189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223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66426071741032"/>
          <c:y val="0.16245370370370371"/>
          <c:w val="0.80378018372703419"/>
          <c:h val="0.651443205016039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4289623797025372"/>
                  <c:y val="-2.56988188976377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'[2]YPD dilution series 3_3_22'!$BK$3:$BK$9</c:f>
                <c:numCache>
                  <c:formatCode>General</c:formatCode>
                  <c:ptCount val="7"/>
                  <c:pt idx="0">
                    <c:v>9.4499935644853039E-2</c:v>
                  </c:pt>
                  <c:pt idx="1">
                    <c:v>0.73421036836817688</c:v>
                  </c:pt>
                  <c:pt idx="2">
                    <c:v>0.49692353120379185</c:v>
                  </c:pt>
                  <c:pt idx="3">
                    <c:v>2.3534810803278514</c:v>
                  </c:pt>
                  <c:pt idx="4">
                    <c:v>0.58968860981355231</c:v>
                  </c:pt>
                  <c:pt idx="5">
                    <c:v>1.05526902729616</c:v>
                  </c:pt>
                  <c:pt idx="6">
                    <c:v>0.18986172634999041</c:v>
                  </c:pt>
                </c:numCache>
              </c:numRef>
            </c:plus>
            <c:minus>
              <c:numRef>
                <c:f>'[2]YPD dilution series 3_3_22'!$BK$3:$BK$9</c:f>
                <c:numCache>
                  <c:formatCode>General</c:formatCode>
                  <c:ptCount val="7"/>
                  <c:pt idx="0">
                    <c:v>9.4499935644853039E-2</c:v>
                  </c:pt>
                  <c:pt idx="1">
                    <c:v>0.73421036836817688</c:v>
                  </c:pt>
                  <c:pt idx="2">
                    <c:v>0.49692353120379185</c:v>
                  </c:pt>
                  <c:pt idx="3">
                    <c:v>2.3534810803278514</c:v>
                  </c:pt>
                  <c:pt idx="4">
                    <c:v>0.58968860981355231</c:v>
                  </c:pt>
                  <c:pt idx="5">
                    <c:v>1.05526902729616</c:v>
                  </c:pt>
                  <c:pt idx="6">
                    <c:v>0.18986172634999041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'[2]YPD dilution series 3_3_22'!$BG$3:$BG$9</c:f>
              <c:numCache>
                <c:formatCode>General</c:formatCode>
                <c:ptCount val="7"/>
                <c:pt idx="0">
                  <c:v>100</c:v>
                </c:pt>
                <c:pt idx="1">
                  <c:v>140</c:v>
                </c:pt>
                <c:pt idx="2">
                  <c:v>150</c:v>
                </c:pt>
                <c:pt idx="3">
                  <c:v>140</c:v>
                </c:pt>
                <c:pt idx="4">
                  <c:v>190</c:v>
                </c:pt>
                <c:pt idx="5">
                  <c:v>260</c:v>
                </c:pt>
                <c:pt idx="6">
                  <c:v>610</c:v>
                </c:pt>
              </c:numCache>
            </c:numRef>
          </c:xVal>
          <c:yVal>
            <c:numRef>
              <c:f>'[2]YPD dilution series 3_3_22'!$BJ$3:$BJ$9</c:f>
              <c:numCache>
                <c:formatCode>General</c:formatCode>
                <c:ptCount val="7"/>
                <c:pt idx="0">
                  <c:v>5.1728527293119395</c:v>
                </c:pt>
                <c:pt idx="1">
                  <c:v>6.2800136680529839</c:v>
                </c:pt>
                <c:pt idx="2">
                  <c:v>6.7463544428686824</c:v>
                </c:pt>
                <c:pt idx="3">
                  <c:v>8.2392781934799402</c:v>
                </c:pt>
                <c:pt idx="4">
                  <c:v>10.437912170966175</c:v>
                </c:pt>
                <c:pt idx="5">
                  <c:v>12.228750444092274</c:v>
                </c:pt>
                <c:pt idx="6">
                  <c:v>20.809925394769685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24-4CCA-AD77-5A299B020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6951087"/>
        <c:axId val="1726945679"/>
      </c:scatterChart>
      <c:valAx>
        <c:axId val="17269510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Approx Chitin:DNA Ratio</a:t>
                </a:r>
              </a:p>
            </c:rich>
          </c:tx>
          <c:layout>
            <c:manualLayout>
              <c:xMode val="edge"/>
              <c:yMode val="edge"/>
              <c:x val="0.40565157480314967"/>
              <c:y val="0.912037037037037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945679"/>
        <c:crosses val="autoZero"/>
        <c:crossBetween val="midCat"/>
      </c:valAx>
      <c:valAx>
        <c:axId val="17269456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Polarity Index</a:t>
                </a:r>
              </a:p>
            </c:rich>
          </c:tx>
          <c:layout>
            <c:manualLayout>
              <c:xMode val="edge"/>
              <c:yMode val="edge"/>
              <c:x val="3.5069335083114619E-2"/>
              <c:y val="0.34517752989209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951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'[2]YPD dilution series 3_3_22'!$BG$2:$BG$9</c:f>
              <c:numCache>
                <c:formatCode>General</c:formatCode>
                <c:ptCount val="8"/>
                <c:pt idx="0">
                  <c:v>150</c:v>
                </c:pt>
                <c:pt idx="1">
                  <c:v>100</c:v>
                </c:pt>
                <c:pt idx="2">
                  <c:v>140</c:v>
                </c:pt>
                <c:pt idx="3">
                  <c:v>150</c:v>
                </c:pt>
                <c:pt idx="4">
                  <c:v>140</c:v>
                </c:pt>
                <c:pt idx="5">
                  <c:v>190</c:v>
                </c:pt>
                <c:pt idx="6">
                  <c:v>260</c:v>
                </c:pt>
                <c:pt idx="7">
                  <c:v>610</c:v>
                </c:pt>
              </c:numCache>
            </c:numRef>
          </c:xVal>
          <c:yVal>
            <c:numRef>
              <c:f>'[2]YPD dilution series 3_3_22'!$BI$2:$BI$9</c:f>
              <c:numCache>
                <c:formatCode>General</c:formatCode>
                <c:ptCount val="8"/>
                <c:pt idx="1">
                  <c:v>5.0783527936670865</c:v>
                </c:pt>
                <c:pt idx="2">
                  <c:v>7.0142240364211581</c:v>
                </c:pt>
                <c:pt idx="3">
                  <c:v>7.2432779740724742</c:v>
                </c:pt>
                <c:pt idx="4">
                  <c:v>10.592759273807792</c:v>
                </c:pt>
                <c:pt idx="5">
                  <c:v>11.027600780779728</c:v>
                </c:pt>
                <c:pt idx="6">
                  <c:v>13.284019471388433</c:v>
                </c:pt>
                <c:pt idx="7">
                  <c:v>20.999787121119674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8F-4E0D-A7AE-457082FBA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1617231"/>
        <c:axId val="1321618063"/>
      </c:scatterChart>
      <c:valAx>
        <c:axId val="1321617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618063"/>
        <c:crosses val="autoZero"/>
        <c:crossBetween val="midCat"/>
      </c:valAx>
      <c:valAx>
        <c:axId val="13216180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6172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297656</xdr:colOff>
      <xdr:row>12</xdr:row>
      <xdr:rowOff>1587</xdr:rowOff>
    </xdr:from>
    <xdr:to>
      <xdr:col>64</xdr:col>
      <xdr:colOff>154781</xdr:colOff>
      <xdr:row>27</xdr:row>
      <xdr:rowOff>6349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95C9C0-FDE4-4021-B9B5-54327B387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64</xdr:col>
      <xdr:colOff>361157</xdr:colOff>
      <xdr:row>12</xdr:row>
      <xdr:rowOff>1588</xdr:rowOff>
    </xdr:from>
    <xdr:to>
      <xdr:col>72</xdr:col>
      <xdr:colOff>43657</xdr:colOff>
      <xdr:row>27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99550A-8B0A-49F1-80CB-280749DD2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57</xdr:col>
      <xdr:colOff>130968</xdr:colOff>
      <xdr:row>27</xdr:row>
      <xdr:rowOff>65088</xdr:rowOff>
    </xdr:from>
    <xdr:to>
      <xdr:col>64</xdr:col>
      <xdr:colOff>162718</xdr:colOff>
      <xdr:row>42</xdr:row>
      <xdr:rowOff>69851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89D3451-A3E6-4F89-8C9E-3AB52BE25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ersityofexeteruk-my.sharepoint.com/personal/h_n_eyles_exeter_ac_uk/Documents/Andrea%20paper/paper%20raw%20data.xlsx" TargetMode="External"/><Relationship Id="rId1" Type="http://schemas.openxmlformats.org/officeDocument/2006/relationships/externalLinkPath" Target="/personal/h_n_eyles_exeter_ac_uk/Documents/Andrea%20paper/paper%20raw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ersityofexeteruk-my.sharepoint.com/personal/h_n_eyles_exeter_ac_uk/Documents/Andrea%20paper/Polarity%20indices%20lectin-qPCR.xlsx" TargetMode="External"/><Relationship Id="rId1" Type="http://schemas.openxmlformats.org/officeDocument/2006/relationships/externalLinkPath" Target="/personal/h_n_eyles_exeter_ac_uk/Documents/Andrea%20paper/Polarity%20indices%20lectin-qPC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lution series 1"/>
      <sheetName val="DK09_F24 and SE13 "/>
      <sheetName val="in planta"/>
      <sheetName val="fusarium"/>
      <sheetName val="Fig S1 - autoclave vs heat bloc"/>
      <sheetName val="FgS2 - leaf v cellulose carrIer"/>
      <sheetName val="FigS3 leaf health background"/>
    </sheetNames>
    <sheetDataSet>
      <sheetData sheetId="0">
        <row r="79">
          <cell r="F79" t="str">
            <v>chitin fluorescence/ng DNA</v>
          </cell>
          <cell r="H79" t="str">
            <v>Polarity</v>
          </cell>
        </row>
        <row r="80">
          <cell r="D80" t="str">
            <v>% YPD</v>
          </cell>
          <cell r="E80">
            <v>100</v>
          </cell>
          <cell r="F80">
            <v>159.34321597848401</v>
          </cell>
          <cell r="G80">
            <v>4.7753066991477144</v>
          </cell>
          <cell r="H80">
            <v>5.1728527293119404</v>
          </cell>
          <cell r="I80">
            <v>9.4499935644853039E-2</v>
          </cell>
        </row>
        <row r="81">
          <cell r="E81">
            <v>50</v>
          </cell>
          <cell r="F81">
            <v>86.815751489912216</v>
          </cell>
          <cell r="G81">
            <v>5.8608679095061484</v>
          </cell>
          <cell r="H81">
            <v>6.2800136680529839</v>
          </cell>
          <cell r="I81">
            <v>0.73421036836817688</v>
          </cell>
        </row>
        <row r="82">
          <cell r="E82">
            <v>25</v>
          </cell>
          <cell r="F82">
            <v>218.21131992506142</v>
          </cell>
          <cell r="G82">
            <v>43.713391335832291</v>
          </cell>
          <cell r="H82">
            <v>6.7463544428686824</v>
          </cell>
          <cell r="I82">
            <v>0.49692353120379185</v>
          </cell>
        </row>
        <row r="83">
          <cell r="E83">
            <v>12.5</v>
          </cell>
          <cell r="F83">
            <v>288.89000870189324</v>
          </cell>
          <cell r="G83">
            <v>10.086896245764073</v>
          </cell>
          <cell r="H83">
            <v>8.2392781934799402</v>
          </cell>
          <cell r="I83">
            <v>2.3534810803278514</v>
          </cell>
        </row>
        <row r="84">
          <cell r="E84">
            <v>6.25</v>
          </cell>
          <cell r="F84">
            <v>536.13403747073642</v>
          </cell>
          <cell r="G84">
            <v>105.03002082681193</v>
          </cell>
          <cell r="H84">
            <v>10.437912170966175</v>
          </cell>
          <cell r="I84">
            <v>0.58968860981355231</v>
          </cell>
        </row>
        <row r="85">
          <cell r="E85">
            <v>3.125</v>
          </cell>
          <cell r="F85">
            <v>639.28096112787443</v>
          </cell>
          <cell r="G85">
            <v>23.342114339142217</v>
          </cell>
          <cell r="H85">
            <v>12.228750444092274</v>
          </cell>
          <cell r="I85">
            <v>1.05526902729616</v>
          </cell>
        </row>
        <row r="86">
          <cell r="E86">
            <v>1.5625</v>
          </cell>
          <cell r="F86">
            <v>1779.0925075310172</v>
          </cell>
          <cell r="G86">
            <v>43.771544678250727</v>
          </cell>
          <cell r="H86">
            <v>20.809925394769685</v>
          </cell>
          <cell r="I86">
            <v>0.18986172634999041</v>
          </cell>
        </row>
      </sheetData>
      <sheetData sheetId="1">
        <row r="4">
          <cell r="S4" t="str">
            <v>D8</v>
          </cell>
          <cell r="X4">
            <v>54.263480000000001</v>
          </cell>
          <cell r="Y4">
            <v>76.740153318165909</v>
          </cell>
        </row>
        <row r="5">
          <cell r="S5" t="str">
            <v>D14</v>
          </cell>
          <cell r="U5">
            <v>52.28702390093747</v>
          </cell>
          <cell r="X5">
            <v>271.15129999999999</v>
          </cell>
          <cell r="Y5">
            <v>57.586741246559903</v>
          </cell>
        </row>
        <row r="6">
          <cell r="S6" t="str">
            <v>D22</v>
          </cell>
          <cell r="U6">
            <v>45.161759603753744</v>
          </cell>
          <cell r="X6">
            <v>236.02129420510013</v>
          </cell>
          <cell r="Y6">
            <v>134.74040376517601</v>
          </cell>
        </row>
        <row r="7">
          <cell r="S7" t="str">
            <v>D28</v>
          </cell>
          <cell r="U7">
            <v>129.56189001521329</v>
          </cell>
          <cell r="X7">
            <v>923.94349999999997</v>
          </cell>
          <cell r="Y7">
            <v>129.69999999999999</v>
          </cell>
        </row>
        <row r="8">
          <cell r="S8" t="str">
            <v>D35</v>
          </cell>
          <cell r="U8">
            <v>62.875242537128763</v>
          </cell>
          <cell r="X8">
            <v>973.40890000000002</v>
          </cell>
          <cell r="Y8">
            <v>173.15605325943679</v>
          </cell>
        </row>
        <row r="9">
          <cell r="U9">
            <v>557.64567293165567</v>
          </cell>
        </row>
        <row r="11">
          <cell r="W11" t="str">
            <v>Chitin/DNA</v>
          </cell>
          <cell r="X11" t="str">
            <v>Chlamys/sqmm</v>
          </cell>
        </row>
        <row r="12">
          <cell r="W12">
            <v>153.02132078103793</v>
          </cell>
          <cell r="X12">
            <v>54.263480000000001</v>
          </cell>
        </row>
        <row r="13">
          <cell r="W13">
            <v>228.05654323456639</v>
          </cell>
          <cell r="X13">
            <v>271.15129999999999</v>
          </cell>
        </row>
        <row r="14">
          <cell r="W14">
            <v>259.28890976307912</v>
          </cell>
          <cell r="X14">
            <v>236.02129420510013</v>
          </cell>
        </row>
        <row r="15">
          <cell r="W15">
            <v>3820.3564234300375</v>
          </cell>
          <cell r="X15">
            <v>923.94349999999997</v>
          </cell>
        </row>
        <row r="16">
          <cell r="W16">
            <v>3525.6686736956153</v>
          </cell>
          <cell r="X16">
            <v>973.40890000000002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PD dilution series 3_3_22"/>
      <sheetName val="YPD dilution series 23_12_21"/>
      <sheetName val="Averages YPD dils"/>
      <sheetName val="chlamys"/>
      <sheetName val="ES2"/>
      <sheetName val="Fusarium"/>
    </sheetNames>
    <sheetDataSet>
      <sheetData sheetId="0">
        <row r="2">
          <cell r="BG2">
            <v>150</v>
          </cell>
          <cell r="BH2">
            <v>6.4890374976053726</v>
          </cell>
        </row>
        <row r="3">
          <cell r="BG3">
            <v>100</v>
          </cell>
          <cell r="BH3">
            <v>5.2673526649567926</v>
          </cell>
          <cell r="BI3">
            <v>5.0783527936670865</v>
          </cell>
          <cell r="BJ3">
            <v>5.1728527293119395</v>
          </cell>
          <cell r="BK3">
            <v>9.4499935644853039E-2</v>
          </cell>
        </row>
        <row r="4">
          <cell r="BG4">
            <v>140</v>
          </cell>
          <cell r="BH4">
            <v>5.5458032996848106</v>
          </cell>
          <cell r="BI4">
            <v>7.0142240364211581</v>
          </cell>
          <cell r="BJ4">
            <v>6.2800136680529839</v>
          </cell>
          <cell r="BK4">
            <v>0.73421036836817688</v>
          </cell>
        </row>
        <row r="5">
          <cell r="BG5">
            <v>150</v>
          </cell>
          <cell r="BH5">
            <v>6.2494309116648905</v>
          </cell>
          <cell r="BI5">
            <v>7.2432779740724742</v>
          </cell>
          <cell r="BJ5">
            <v>6.7463544428686824</v>
          </cell>
          <cell r="BK5">
            <v>0.49692353120379185</v>
          </cell>
        </row>
        <row r="6">
          <cell r="BG6">
            <v>140</v>
          </cell>
          <cell r="BH6">
            <v>5.8857971131520896</v>
          </cell>
          <cell r="BI6">
            <v>10.592759273807792</v>
          </cell>
          <cell r="BJ6">
            <v>8.2392781934799402</v>
          </cell>
          <cell r="BK6">
            <v>2.3534810803278514</v>
          </cell>
        </row>
        <row r="7">
          <cell r="BG7">
            <v>190</v>
          </cell>
          <cell r="BH7">
            <v>9.8482235611526239</v>
          </cell>
          <cell r="BI7">
            <v>11.027600780779728</v>
          </cell>
          <cell r="BJ7">
            <v>10.437912170966175</v>
          </cell>
          <cell r="BK7">
            <v>0.58968860981355231</v>
          </cell>
        </row>
        <row r="8">
          <cell r="BG8">
            <v>260</v>
          </cell>
          <cell r="BH8">
            <v>11.173481416796113</v>
          </cell>
          <cell r="BI8">
            <v>13.284019471388433</v>
          </cell>
          <cell r="BJ8">
            <v>12.228750444092274</v>
          </cell>
          <cell r="BK8">
            <v>1.05526902729616</v>
          </cell>
        </row>
        <row r="9">
          <cell r="BG9">
            <v>610</v>
          </cell>
          <cell r="BH9">
            <v>20.620063668419693</v>
          </cell>
          <cell r="BI9">
            <v>20.999787121119674</v>
          </cell>
          <cell r="BJ9">
            <v>20.809925394769685</v>
          </cell>
          <cell r="BK9">
            <v>0.18986172634999041</v>
          </cell>
        </row>
      </sheetData>
      <sheetData sheetId="1" refreshError="1"/>
      <sheetData sheetId="2" refreshError="1"/>
      <sheetData sheetId="3" refreshError="1"/>
      <sheetData sheetId="4">
        <row r="2">
          <cell r="N2" t="str">
            <v>Hyphal</v>
          </cell>
          <cell r="O2">
            <v>12.7088330726379</v>
          </cell>
          <cell r="P2">
            <v>1.2256523058414874</v>
          </cell>
        </row>
        <row r="3">
          <cell r="N3" t="str">
            <v>Yeast-like</v>
          </cell>
          <cell r="O3">
            <v>4.9708440511110608</v>
          </cell>
          <cell r="P3">
            <v>0.20082430247804756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550A-D1C6-4C9B-806E-9129607762D7}">
  <dimension ref="A1:Q80"/>
  <sheetViews>
    <sheetView topLeftCell="A27" workbookViewId="0">
      <selection activeCell="C37" sqref="C37:L80"/>
    </sheetView>
  </sheetViews>
  <sheetFormatPr defaultRowHeight="14.5" x14ac:dyDescent="0.35"/>
  <sheetData>
    <row r="1" spans="1:17" x14ac:dyDescent="0.35">
      <c r="A1" s="1"/>
      <c r="B1" s="1"/>
      <c r="C1" s="2" t="s">
        <v>2</v>
      </c>
      <c r="D1" s="2"/>
      <c r="E1" s="2"/>
      <c r="F1" s="1"/>
      <c r="G1" s="2" t="s">
        <v>3</v>
      </c>
      <c r="H1" s="2"/>
      <c r="I1" s="2"/>
      <c r="J1" s="1"/>
      <c r="K1" s="1"/>
      <c r="M1" s="1" t="s">
        <v>4</v>
      </c>
      <c r="N1" s="1"/>
      <c r="O1" s="1"/>
      <c r="P1" s="1"/>
      <c r="Q1" s="1"/>
    </row>
    <row r="2" spans="1:17" x14ac:dyDescent="0.35">
      <c r="A2" s="1"/>
      <c r="B2" s="1"/>
      <c r="C2" s="1" t="s">
        <v>5</v>
      </c>
      <c r="D2" s="1" t="s">
        <v>6</v>
      </c>
      <c r="E2" s="1" t="s">
        <v>7</v>
      </c>
      <c r="F2" s="1"/>
      <c r="G2" s="1" t="s">
        <v>5</v>
      </c>
      <c r="H2" s="1" t="s">
        <v>6</v>
      </c>
      <c r="I2" s="1" t="s">
        <v>7</v>
      </c>
      <c r="J2" s="1" t="s">
        <v>8</v>
      </c>
      <c r="K2" s="1"/>
      <c r="M2" s="1" t="s">
        <v>5</v>
      </c>
      <c r="N2" s="1" t="s">
        <v>6</v>
      </c>
      <c r="O2" s="1" t="s">
        <v>7</v>
      </c>
      <c r="P2" s="1" t="s">
        <v>8</v>
      </c>
      <c r="Q2" s="1"/>
    </row>
    <row r="3" spans="1:17" x14ac:dyDescent="0.35">
      <c r="A3" s="1"/>
      <c r="B3" s="1" t="s">
        <v>0</v>
      </c>
      <c r="C3" s="3">
        <v>609188.32889999996</v>
      </c>
      <c r="D3" s="3">
        <v>523543.76659999997</v>
      </c>
      <c r="E3" s="3">
        <v>470981.43239999999</v>
      </c>
      <c r="F3" s="1"/>
      <c r="G3" s="1">
        <v>104.78516753196723</v>
      </c>
      <c r="H3" s="1">
        <v>90.053631514177468</v>
      </c>
      <c r="I3" s="1">
        <v>81.012498035859693</v>
      </c>
      <c r="J3" s="1"/>
      <c r="K3" s="1"/>
      <c r="M3" s="1">
        <v>52.64928733</v>
      </c>
      <c r="N3" s="1">
        <v>45.247429879999999</v>
      </c>
      <c r="O3" s="1">
        <v>40.704714099999997</v>
      </c>
      <c r="P3" s="1">
        <v>46.200477110000001</v>
      </c>
      <c r="Q3" s="1"/>
    </row>
    <row r="4" spans="1:17" x14ac:dyDescent="0.35">
      <c r="A4" s="1" t="s">
        <v>1</v>
      </c>
      <c r="B4" s="1">
        <v>100</v>
      </c>
      <c r="C4" s="3">
        <v>401666.9951</v>
      </c>
      <c r="D4" s="3">
        <v>422340.88669999997</v>
      </c>
      <c r="E4" s="3">
        <v>380654.18719999999</v>
      </c>
      <c r="F4" s="1"/>
      <c r="G4" s="1">
        <v>159.38804515886497</v>
      </c>
      <c r="H4" s="1">
        <v>167.5917840972109</v>
      </c>
      <c r="I4" s="1">
        <v>151.04981867937559</v>
      </c>
      <c r="J4" s="1">
        <v>159.34321597848381</v>
      </c>
      <c r="K4" s="1">
        <v>4.7753066991477144</v>
      </c>
      <c r="M4" s="1">
        <v>100.02252439999999</v>
      </c>
      <c r="N4" s="1">
        <v>104.1444915</v>
      </c>
      <c r="O4" s="1">
        <v>95.832984120000006</v>
      </c>
      <c r="P4" s="1">
        <v>100</v>
      </c>
      <c r="Q4" s="1"/>
    </row>
    <row r="5" spans="1:17" x14ac:dyDescent="0.35">
      <c r="A5" s="1"/>
      <c r="B5" s="1">
        <v>50</v>
      </c>
      <c r="C5" s="3">
        <v>362527.53619999997</v>
      </c>
      <c r="D5" s="3">
        <v>397545.89370000002</v>
      </c>
      <c r="E5" s="3">
        <v>456351.69079999998</v>
      </c>
      <c r="F5" s="1"/>
      <c r="G5" s="1">
        <v>77.62031535375877</v>
      </c>
      <c r="H5" s="1">
        <v>85.118051886580702</v>
      </c>
      <c r="I5" s="1">
        <v>97.708887229397206</v>
      </c>
      <c r="J5" s="1">
        <v>86.815751489912216</v>
      </c>
      <c r="K5" s="1">
        <v>5.8608679095061484</v>
      </c>
      <c r="M5" s="1">
        <v>39.000312569999998</v>
      </c>
      <c r="N5" s="1">
        <v>32.009659130000003</v>
      </c>
      <c r="O5" s="1">
        <v>38.335921929999998</v>
      </c>
      <c r="P5" s="1">
        <v>36.448631210000002</v>
      </c>
      <c r="Q5" s="1"/>
    </row>
    <row r="6" spans="1:17" x14ac:dyDescent="0.35">
      <c r="A6" s="1"/>
      <c r="B6" s="1">
        <v>25</v>
      </c>
      <c r="C6" s="3">
        <v>1120203.6359999999</v>
      </c>
      <c r="D6" s="3">
        <v>632712.72730000003</v>
      </c>
      <c r="E6" s="3">
        <v>646618.18180000002</v>
      </c>
      <c r="F6" s="1"/>
      <c r="G6" s="1">
        <v>305.61066248732755</v>
      </c>
      <c r="H6" s="1">
        <v>172.61482603714458</v>
      </c>
      <c r="I6" s="1">
        <v>176.40847125071215</v>
      </c>
      <c r="J6" s="1">
        <v>218.21131992506142</v>
      </c>
      <c r="K6" s="1">
        <v>43.713391335832291</v>
      </c>
      <c r="M6" s="1">
        <v>211.16284540000001</v>
      </c>
      <c r="N6" s="1">
        <v>119.2688682</v>
      </c>
      <c r="O6" s="1">
        <v>121.8901017</v>
      </c>
      <c r="P6" s="1">
        <v>150.77393839999999</v>
      </c>
      <c r="Q6" s="1"/>
    </row>
    <row r="7" spans="1:17" x14ac:dyDescent="0.35">
      <c r="A7" s="1"/>
      <c r="B7" s="1">
        <v>12.5</v>
      </c>
      <c r="C7" s="3">
        <v>1129466.6669999999</v>
      </c>
      <c r="D7" s="3">
        <v>1010922.222</v>
      </c>
      <c r="E7" s="3">
        <v>1119333.3330000001</v>
      </c>
      <c r="F7" s="1"/>
      <c r="G7" s="1">
        <v>300.29396344508058</v>
      </c>
      <c r="H7" s="1">
        <v>268.7762725972396</v>
      </c>
      <c r="I7" s="1">
        <v>297.59979006335942</v>
      </c>
      <c r="J7" s="1">
        <v>288.89000870189324</v>
      </c>
      <c r="K7" s="1">
        <v>10.086896245764073</v>
      </c>
      <c r="M7" s="1">
        <v>119.1926213</v>
      </c>
      <c r="N7" s="1">
        <v>106.6826257</v>
      </c>
      <c r="O7" s="1">
        <v>118.12325060000001</v>
      </c>
      <c r="P7" s="1">
        <v>114.6661658</v>
      </c>
      <c r="Q7" s="1"/>
    </row>
    <row r="8" spans="1:17" x14ac:dyDescent="0.35">
      <c r="A8" s="1"/>
      <c r="B8" s="1">
        <v>6.25</v>
      </c>
      <c r="C8" s="3">
        <v>2432487.8050000002</v>
      </c>
      <c r="D8" s="3">
        <v>1495668.2930000001</v>
      </c>
      <c r="E8" s="3">
        <v>1329521.9509999999</v>
      </c>
      <c r="F8" s="1"/>
      <c r="G8" s="1">
        <v>744.13429036855393</v>
      </c>
      <c r="H8" s="1">
        <v>457.54723273455477</v>
      </c>
      <c r="I8" s="1">
        <v>406.72058930910043</v>
      </c>
      <c r="J8" s="1">
        <v>536.13403747073642</v>
      </c>
      <c r="K8" s="1">
        <v>105.03002082681193</v>
      </c>
      <c r="M8" s="1">
        <v>373.8901315</v>
      </c>
      <c r="N8" s="1">
        <v>229.89451930000001</v>
      </c>
      <c r="O8" s="1">
        <v>204.35668219999999</v>
      </c>
      <c r="P8" s="1">
        <v>269.38044430000002</v>
      </c>
      <c r="Q8" s="1"/>
    </row>
    <row r="9" spans="1:17" x14ac:dyDescent="0.35">
      <c r="A9" s="1"/>
      <c r="B9" s="1">
        <v>3.125</v>
      </c>
      <c r="C9" s="3">
        <v>2421661.5380000002</v>
      </c>
      <c r="D9" s="3">
        <v>2660800</v>
      </c>
      <c r="E9" s="3">
        <v>2365005.128</v>
      </c>
      <c r="F9" s="1"/>
      <c r="G9" s="1">
        <v>623.61693645707953</v>
      </c>
      <c r="H9" s="1">
        <v>685.19895059133455</v>
      </c>
      <c r="I9" s="1">
        <v>609.02699633520922</v>
      </c>
      <c r="J9" s="1">
        <v>639.28096112787443</v>
      </c>
      <c r="K9" s="1">
        <v>23.342114339142217</v>
      </c>
      <c r="M9" s="1">
        <v>313.33621019999998</v>
      </c>
      <c r="N9" s="1">
        <v>344.2780813</v>
      </c>
      <c r="O9" s="1">
        <v>306.00549760000001</v>
      </c>
      <c r="P9" s="1">
        <v>321.20659640000002</v>
      </c>
      <c r="Q9" s="1"/>
    </row>
    <row r="10" spans="1:17" x14ac:dyDescent="0.35">
      <c r="A10" s="1"/>
      <c r="B10" s="1">
        <v>1.5625</v>
      </c>
      <c r="C10" s="3">
        <v>3126592</v>
      </c>
      <c r="D10" s="3">
        <v>3372992</v>
      </c>
      <c r="E10" s="3">
        <v>3365440</v>
      </c>
      <c r="F10" s="1"/>
      <c r="G10" s="1">
        <v>1691.5812068900445</v>
      </c>
      <c r="H10" s="1">
        <v>1824.891088504821</v>
      </c>
      <c r="I10" s="1">
        <v>1820.8052271981862</v>
      </c>
      <c r="J10" s="1">
        <v>1779.0925075310172</v>
      </c>
      <c r="K10" s="1">
        <v>43.771544678250727</v>
      </c>
      <c r="M10" s="1">
        <v>849.93465279999998</v>
      </c>
      <c r="N10" s="1">
        <v>916.91617729999996</v>
      </c>
      <c r="O10" s="1">
        <v>914.86323700000003</v>
      </c>
      <c r="P10" s="1">
        <v>893.90468899999996</v>
      </c>
      <c r="Q10" s="1"/>
    </row>
    <row r="14" spans="1:17" ht="15" thickBot="1" x14ac:dyDescent="0.4">
      <c r="A14" t="s">
        <v>9</v>
      </c>
      <c r="E14" t="s">
        <v>10</v>
      </c>
      <c r="G14" t="s">
        <v>11</v>
      </c>
    </row>
    <row r="15" spans="1:17" ht="15" thickBot="1" x14ac:dyDescent="0.4">
      <c r="A15" s="4">
        <v>5.2673526649567926</v>
      </c>
      <c r="C15" s="1" t="s">
        <v>1</v>
      </c>
      <c r="D15" s="1">
        <v>100</v>
      </c>
      <c r="E15" s="5">
        <v>159.34321597848401</v>
      </c>
      <c r="F15" s="6">
        <v>4.7753066991477144</v>
      </c>
      <c r="G15" s="7">
        <v>5.1728527293119404</v>
      </c>
      <c r="H15" s="8">
        <v>9.4499935644853039E-2</v>
      </c>
    </row>
    <row r="16" spans="1:17" x14ac:dyDescent="0.35">
      <c r="A16" s="4">
        <v>5.0783527936670865</v>
      </c>
      <c r="C16" s="1"/>
      <c r="D16" s="1">
        <v>50</v>
      </c>
      <c r="E16" s="9">
        <v>86.815751489912216</v>
      </c>
      <c r="F16" s="6">
        <v>5.8608679095061484</v>
      </c>
      <c r="G16" s="7">
        <v>6.2800136680529839</v>
      </c>
      <c r="H16" s="8">
        <v>0.73421036836817688</v>
      </c>
    </row>
    <row r="17" spans="1:8" x14ac:dyDescent="0.35">
      <c r="C17" s="1"/>
      <c r="D17" s="1">
        <v>25</v>
      </c>
      <c r="E17" s="9">
        <v>218.21131992506142</v>
      </c>
      <c r="F17" s="6">
        <v>43.713391335832291</v>
      </c>
      <c r="G17" s="7">
        <v>6.7463544428686824</v>
      </c>
      <c r="H17" s="8">
        <v>0.49692353120379185</v>
      </c>
    </row>
    <row r="18" spans="1:8" x14ac:dyDescent="0.35">
      <c r="A18" s="4">
        <v>5.5458032996848106</v>
      </c>
      <c r="C18" s="1"/>
      <c r="D18" s="1">
        <v>12.5</v>
      </c>
      <c r="E18" s="9">
        <v>288.89000870189324</v>
      </c>
      <c r="F18" s="6">
        <v>10.086896245764073</v>
      </c>
      <c r="G18" s="7">
        <v>8.2392781934799402</v>
      </c>
      <c r="H18" s="8">
        <v>2.3534810803278514</v>
      </c>
    </row>
    <row r="19" spans="1:8" x14ac:dyDescent="0.35">
      <c r="A19" s="4">
        <v>7.0142240364211581</v>
      </c>
      <c r="C19" s="1"/>
      <c r="D19" s="1">
        <v>6.25</v>
      </c>
      <c r="E19" s="9">
        <v>536.13403747073642</v>
      </c>
      <c r="F19" s="6">
        <v>105.03002082681193</v>
      </c>
      <c r="G19" s="7">
        <v>10.437912170966175</v>
      </c>
      <c r="H19" s="8">
        <v>0.58968860981355231</v>
      </c>
    </row>
    <row r="20" spans="1:8" x14ac:dyDescent="0.35">
      <c r="C20" s="1"/>
      <c r="D20" s="1">
        <v>3.125</v>
      </c>
      <c r="E20" s="9">
        <v>639.28096112787443</v>
      </c>
      <c r="F20" s="6">
        <v>23.342114339142217</v>
      </c>
      <c r="G20" s="7">
        <v>12.228750444092274</v>
      </c>
      <c r="H20" s="8">
        <v>1.05526902729616</v>
      </c>
    </row>
    <row r="21" spans="1:8" x14ac:dyDescent="0.35">
      <c r="A21" s="4">
        <v>6.2494309116648905</v>
      </c>
      <c r="C21" s="1"/>
      <c r="D21" s="1">
        <v>1.5625</v>
      </c>
      <c r="E21" s="9">
        <v>1779.0925075310172</v>
      </c>
      <c r="F21" s="6">
        <v>43.771544678250727</v>
      </c>
      <c r="G21" s="7">
        <v>20.809925394769685</v>
      </c>
      <c r="H21" s="8">
        <v>0.18986172634999041</v>
      </c>
    </row>
    <row r="22" spans="1:8" x14ac:dyDescent="0.35">
      <c r="A22" s="4">
        <v>7.2432779740724742</v>
      </c>
      <c r="F22" s="8"/>
    </row>
    <row r="24" spans="1:8" x14ac:dyDescent="0.35">
      <c r="A24" s="4">
        <v>5.8857971131520896</v>
      </c>
    </row>
    <row r="25" spans="1:8" x14ac:dyDescent="0.35">
      <c r="A25" s="4">
        <v>10.592759273807792</v>
      </c>
    </row>
    <row r="27" spans="1:8" x14ac:dyDescent="0.35">
      <c r="A27" s="4">
        <v>9.8482235611526239</v>
      </c>
      <c r="D27" t="s">
        <v>12</v>
      </c>
      <c r="G27" t="s">
        <v>9</v>
      </c>
    </row>
    <row r="28" spans="1:8" x14ac:dyDescent="0.35">
      <c r="A28" s="4">
        <v>11.027600780779728</v>
      </c>
      <c r="B28" t="s">
        <v>13</v>
      </c>
      <c r="C28">
        <v>100</v>
      </c>
      <c r="D28">
        <v>159.388045158865</v>
      </c>
      <c r="E28">
        <v>167.5917840972109</v>
      </c>
      <c r="F28">
        <v>151.04981867937559</v>
      </c>
      <c r="G28" s="4">
        <v>5.2673526649567926</v>
      </c>
      <c r="H28" s="4">
        <v>5.0783527936670865</v>
      </c>
    </row>
    <row r="29" spans="1:8" x14ac:dyDescent="0.35">
      <c r="C29">
        <v>50</v>
      </c>
      <c r="D29">
        <v>77.62031535375877</v>
      </c>
      <c r="E29">
        <v>85.118051886580702</v>
      </c>
      <c r="F29">
        <v>97.708887229397206</v>
      </c>
      <c r="G29" s="4">
        <v>5.5458032996848106</v>
      </c>
      <c r="H29" s="4">
        <v>7.0142240364211581</v>
      </c>
    </row>
    <row r="30" spans="1:8" x14ac:dyDescent="0.35">
      <c r="A30" s="4">
        <v>11.173481416796113</v>
      </c>
      <c r="C30">
        <v>25</v>
      </c>
      <c r="D30">
        <v>305.61066248732755</v>
      </c>
      <c r="E30">
        <v>172.61482603714458</v>
      </c>
      <c r="F30">
        <v>176.40847125071215</v>
      </c>
      <c r="G30" s="4">
        <v>6.2494309116648905</v>
      </c>
      <c r="H30" s="4">
        <v>7.2432779740724742</v>
      </c>
    </row>
    <row r="31" spans="1:8" x14ac:dyDescent="0.35">
      <c r="A31" s="4">
        <v>13.284019471388433</v>
      </c>
      <c r="C31">
        <v>12.5</v>
      </c>
      <c r="D31">
        <v>300.29396344508058</v>
      </c>
      <c r="E31">
        <v>268.7762725972396</v>
      </c>
      <c r="F31">
        <v>297.59979006335942</v>
      </c>
      <c r="G31" s="4">
        <v>5.8857971131520896</v>
      </c>
      <c r="H31" s="4">
        <v>10.592759273807792</v>
      </c>
    </row>
    <row r="32" spans="1:8" x14ac:dyDescent="0.35">
      <c r="C32">
        <v>6.25</v>
      </c>
      <c r="D32">
        <v>744.13429036855393</v>
      </c>
      <c r="E32">
        <v>457.54723273455477</v>
      </c>
      <c r="F32">
        <v>406.72058930910043</v>
      </c>
      <c r="G32" s="4">
        <v>9.8482235611526239</v>
      </c>
      <c r="H32" s="4">
        <v>11.027600780779728</v>
      </c>
    </row>
    <row r="33" spans="1:12" x14ac:dyDescent="0.35">
      <c r="A33" s="4">
        <v>20.620063668419693</v>
      </c>
      <c r="C33">
        <v>3.125</v>
      </c>
      <c r="D33">
        <v>623.61693645707953</v>
      </c>
      <c r="E33">
        <v>685.19895059133455</v>
      </c>
      <c r="F33">
        <v>609.02699633520922</v>
      </c>
      <c r="G33" s="4">
        <v>11.173481416796113</v>
      </c>
      <c r="H33" s="4">
        <v>13.284019471388433</v>
      </c>
    </row>
    <row r="34" spans="1:12" x14ac:dyDescent="0.35">
      <c r="A34" s="4">
        <v>20.999787121119674</v>
      </c>
      <c r="C34">
        <v>1.5625</v>
      </c>
      <c r="D34">
        <v>1691.5812068900445</v>
      </c>
      <c r="E34">
        <v>1824.891088504821</v>
      </c>
      <c r="F34">
        <v>1820.8052271981862</v>
      </c>
      <c r="G34" s="4">
        <v>20.620063668419693</v>
      </c>
      <c r="H34" s="4">
        <v>20.999787121119674</v>
      </c>
    </row>
    <row r="37" spans="1:12" x14ac:dyDescent="0.35"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x14ac:dyDescent="0.35"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x14ac:dyDescent="0.35"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x14ac:dyDescent="0.35">
      <c r="C40" s="25"/>
      <c r="D40" s="25"/>
      <c r="E40" s="25"/>
      <c r="F40" s="25"/>
      <c r="G40" s="25"/>
      <c r="H40" s="24"/>
      <c r="I40" s="24"/>
      <c r="J40" s="24"/>
      <c r="K40" s="24"/>
      <c r="L40" s="24"/>
    </row>
    <row r="41" spans="1:12" x14ac:dyDescent="0.35"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x14ac:dyDescent="0.35"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x14ac:dyDescent="0.35"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x14ac:dyDescent="0.35"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x14ac:dyDescent="0.35"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35"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x14ac:dyDescent="0.35"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x14ac:dyDescent="0.35"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3:12" x14ac:dyDescent="0.35"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3:12" x14ac:dyDescent="0.35"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3:12" x14ac:dyDescent="0.35">
      <c r="C51" s="25"/>
      <c r="D51" s="25"/>
      <c r="E51" s="25"/>
      <c r="F51" s="25"/>
      <c r="G51" s="25"/>
      <c r="H51" s="25"/>
      <c r="I51" s="25"/>
      <c r="J51" s="24"/>
      <c r="K51" s="24"/>
      <c r="L51" s="24"/>
    </row>
    <row r="52" spans="3:12" x14ac:dyDescent="0.35"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3:12" x14ac:dyDescent="0.35"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3:12" x14ac:dyDescent="0.35"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3:12" x14ac:dyDescent="0.35"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3:12" x14ac:dyDescent="0.35"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3:12" x14ac:dyDescent="0.35"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3:12" x14ac:dyDescent="0.35"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3:12" x14ac:dyDescent="0.35"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3:12" x14ac:dyDescent="0.35"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3:12" x14ac:dyDescent="0.35"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3:12" x14ac:dyDescent="0.35">
      <c r="C62" s="26"/>
      <c r="D62" s="26"/>
      <c r="E62" s="24"/>
      <c r="F62" s="24"/>
      <c r="G62" s="24"/>
      <c r="H62" s="24"/>
      <c r="I62" s="24"/>
      <c r="J62" s="24"/>
      <c r="K62" s="24"/>
      <c r="L62" s="24"/>
    </row>
    <row r="63" spans="3:12" x14ac:dyDescent="0.35"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3:12" x14ac:dyDescent="0.35"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3:12" x14ac:dyDescent="0.35"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3:12" x14ac:dyDescent="0.35"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3:12" x14ac:dyDescent="0.35"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3:12" x14ac:dyDescent="0.35"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3:12" x14ac:dyDescent="0.35"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3:12" x14ac:dyDescent="0.35">
      <c r="C70" s="25"/>
      <c r="D70" s="25"/>
      <c r="E70" s="25"/>
      <c r="F70" s="25"/>
      <c r="G70" s="25"/>
      <c r="H70" s="25"/>
      <c r="I70" s="24"/>
      <c r="J70" s="24"/>
      <c r="K70" s="24"/>
      <c r="L70" s="24"/>
    </row>
    <row r="71" spans="3:12" x14ac:dyDescent="0.35"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3:12" x14ac:dyDescent="0.35"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3:12" x14ac:dyDescent="0.35"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3:12" x14ac:dyDescent="0.35"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3:12" x14ac:dyDescent="0.35">
      <c r="C75" s="25"/>
      <c r="D75" s="25"/>
      <c r="E75" s="25"/>
      <c r="F75" s="25"/>
      <c r="G75" s="25"/>
      <c r="H75" s="25"/>
      <c r="I75" s="25"/>
      <c r="J75" s="25"/>
      <c r="K75" s="25"/>
      <c r="L75" s="24"/>
    </row>
    <row r="76" spans="3:12" x14ac:dyDescent="0.35"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3:12" x14ac:dyDescent="0.35"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3:12" x14ac:dyDescent="0.35"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3:12" x14ac:dyDescent="0.35"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3:12" x14ac:dyDescent="0.35">
      <c r="C80" s="24"/>
      <c r="D80" s="24"/>
      <c r="E80" s="24"/>
      <c r="F80" s="24"/>
      <c r="G80" s="24"/>
      <c r="H80" s="24"/>
      <c r="I80" s="24"/>
      <c r="J80" s="24"/>
      <c r="K80" s="24"/>
      <c r="L80" s="24"/>
    </row>
  </sheetData>
  <mergeCells count="2">
    <mergeCell ref="C1:E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5827-C725-4C67-A5E8-6B33DCC1A4F9}">
  <dimension ref="A1:BM488"/>
  <sheetViews>
    <sheetView workbookViewId="0">
      <selection activeCell="I180" sqref="I180"/>
    </sheetView>
  </sheetViews>
  <sheetFormatPr defaultRowHeight="14.5" x14ac:dyDescent="0.35"/>
  <cols>
    <col min="2" max="2" width="10.81640625" customWidth="1"/>
    <col min="4" max="4" width="9.453125" bestFit="1" customWidth="1"/>
    <col min="6" max="6" width="12.1796875" bestFit="1" customWidth="1"/>
    <col min="11" max="11" width="9.7265625" customWidth="1"/>
    <col min="13" max="13" width="13.54296875" customWidth="1"/>
    <col min="58" max="58" width="6.26953125" customWidth="1"/>
    <col min="59" max="59" width="15" customWidth="1"/>
  </cols>
  <sheetData>
    <row r="1" spans="2:65" x14ac:dyDescent="0.35">
      <c r="B1" t="s">
        <v>15</v>
      </c>
      <c r="C1" t="s">
        <v>16</v>
      </c>
      <c r="D1" t="s">
        <v>17</v>
      </c>
      <c r="E1" t="s">
        <v>18</v>
      </c>
      <c r="F1" t="s">
        <v>19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W1" t="s">
        <v>15</v>
      </c>
      <c r="X1" t="s">
        <v>16</v>
      </c>
      <c r="Y1" t="s">
        <v>17</v>
      </c>
      <c r="Z1" t="s">
        <v>18</v>
      </c>
      <c r="AA1" t="s">
        <v>19</v>
      </c>
      <c r="AD1" t="s">
        <v>15</v>
      </c>
      <c r="AE1" t="s">
        <v>16</v>
      </c>
      <c r="AF1" t="s">
        <v>17</v>
      </c>
      <c r="AG1" t="s">
        <v>18</v>
      </c>
      <c r="AH1" t="s">
        <v>19</v>
      </c>
      <c r="AK1" t="s">
        <v>15</v>
      </c>
      <c r="AL1" t="s">
        <v>16</v>
      </c>
      <c r="AM1" t="s">
        <v>17</v>
      </c>
      <c r="AN1" t="s">
        <v>18</v>
      </c>
      <c r="AO1" t="s">
        <v>19</v>
      </c>
      <c r="AR1" t="s">
        <v>15</v>
      </c>
      <c r="AS1" t="s">
        <v>16</v>
      </c>
      <c r="AT1" t="s">
        <v>17</v>
      </c>
      <c r="AU1" t="s">
        <v>18</v>
      </c>
      <c r="AV1" t="s">
        <v>19</v>
      </c>
      <c r="AY1" t="s">
        <v>15</v>
      </c>
      <c r="AZ1" t="s">
        <v>16</v>
      </c>
      <c r="BA1" t="s">
        <v>17</v>
      </c>
      <c r="BB1" t="s">
        <v>18</v>
      </c>
      <c r="BC1" t="s">
        <v>19</v>
      </c>
      <c r="BG1" t="s">
        <v>20</v>
      </c>
      <c r="BH1" t="s">
        <v>21</v>
      </c>
      <c r="BI1" t="s">
        <v>22</v>
      </c>
      <c r="BJ1" t="s">
        <v>23</v>
      </c>
    </row>
    <row r="2" spans="2:65" x14ac:dyDescent="0.35">
      <c r="B2" s="10">
        <v>1.5625E-2</v>
      </c>
      <c r="C2">
        <v>1</v>
      </c>
      <c r="D2">
        <v>69.028999999999996</v>
      </c>
      <c r="E2">
        <v>6.0830000000000002</v>
      </c>
      <c r="F2">
        <f>D2/E2</f>
        <v>11.3478546769686</v>
      </c>
      <c r="I2" s="10">
        <v>3.125E-2</v>
      </c>
      <c r="J2">
        <v>1</v>
      </c>
      <c r="K2">
        <v>90.608999999999995</v>
      </c>
      <c r="L2">
        <v>6.0830000000000002</v>
      </c>
      <c r="M2">
        <f>K2/L2</f>
        <v>14.895446325826072</v>
      </c>
      <c r="P2" s="10">
        <v>6.25E-2</v>
      </c>
      <c r="Q2">
        <v>1</v>
      </c>
      <c r="R2">
        <v>68.963999999999999</v>
      </c>
      <c r="S2">
        <v>16.492000000000001</v>
      </c>
      <c r="T2">
        <f>R2/S2</f>
        <v>4.1816638370118842</v>
      </c>
      <c r="W2" s="10">
        <v>0.125</v>
      </c>
      <c r="X2">
        <v>1</v>
      </c>
      <c r="Y2">
        <v>66.760999999999996</v>
      </c>
      <c r="Z2">
        <v>10.77</v>
      </c>
      <c r="AA2">
        <f>Y2/Z2</f>
        <v>6.1987929433611884</v>
      </c>
      <c r="AD2" s="10">
        <v>0.25</v>
      </c>
      <c r="AE2">
        <v>1</v>
      </c>
      <c r="AF2">
        <v>28.178000000000001</v>
      </c>
      <c r="AG2">
        <v>8.2110000000000003</v>
      </c>
      <c r="AH2">
        <f>AF2/AG2</f>
        <v>3.431737912556327</v>
      </c>
      <c r="AK2" s="10">
        <v>0.5</v>
      </c>
      <c r="AL2">
        <v>1</v>
      </c>
      <c r="AM2">
        <v>88.090999999999994</v>
      </c>
      <c r="AN2">
        <v>22.091000000000001</v>
      </c>
      <c r="AO2">
        <f>AM2/AN2</f>
        <v>3.9876420261645009</v>
      </c>
      <c r="AR2" s="10">
        <v>1</v>
      </c>
      <c r="AS2">
        <v>1</v>
      </c>
      <c r="AT2">
        <v>44.271999999999998</v>
      </c>
      <c r="AU2">
        <v>9.4870000000000001</v>
      </c>
      <c r="AV2">
        <f>AT2/AU2</f>
        <v>4.6665963950669331</v>
      </c>
      <c r="AY2" s="10" t="s">
        <v>24</v>
      </c>
      <c r="AZ2">
        <v>1</v>
      </c>
      <c r="BA2">
        <v>94.921000000000006</v>
      </c>
      <c r="BB2">
        <v>5</v>
      </c>
      <c r="BC2">
        <f t="shared" ref="BC2:BC34" si="0">BA2/BB2</f>
        <v>18.984200000000001</v>
      </c>
      <c r="BF2" t="s">
        <v>24</v>
      </c>
      <c r="BG2">
        <v>150</v>
      </c>
      <c r="BH2" s="4">
        <v>6.4890374976053726</v>
      </c>
    </row>
    <row r="3" spans="2:65" x14ac:dyDescent="0.35">
      <c r="C3">
        <v>1</v>
      </c>
      <c r="D3">
        <v>87.206999999999994</v>
      </c>
      <c r="E3">
        <v>5.0990000000000002</v>
      </c>
      <c r="F3">
        <f t="shared" ref="F3:F66" si="1">D3/E3</f>
        <v>17.102765248087859</v>
      </c>
      <c r="K3">
        <v>76.677000000000007</v>
      </c>
      <c r="L3">
        <v>4.1230000000000002</v>
      </c>
      <c r="M3">
        <f t="shared" ref="M3:M27" si="2">K3/L3</f>
        <v>18.597380548144557</v>
      </c>
      <c r="Q3">
        <v>1</v>
      </c>
      <c r="R3">
        <v>54.405999999999999</v>
      </c>
      <c r="S3">
        <v>14.56</v>
      </c>
      <c r="T3">
        <f t="shared" ref="T3:T52" si="3">R3/S3</f>
        <v>3.736675824175824</v>
      </c>
      <c r="X3">
        <v>1</v>
      </c>
      <c r="Y3">
        <v>41.773000000000003</v>
      </c>
      <c r="Z3">
        <v>18.027999999999999</v>
      </c>
      <c r="AA3">
        <f t="shared" ref="AA3:AA66" si="4">Y3/Z3</f>
        <v>2.3171178167295321</v>
      </c>
      <c r="AE3">
        <v>1</v>
      </c>
      <c r="AF3">
        <v>26.925999999999998</v>
      </c>
      <c r="AG3">
        <v>9.4339999999999993</v>
      </c>
      <c r="AH3">
        <f t="shared" ref="AH3:AH15" si="5">AF3/AG3</f>
        <v>2.8541445834216663</v>
      </c>
      <c r="AM3">
        <v>41.436999999999998</v>
      </c>
      <c r="AN3">
        <v>8.0619999999999994</v>
      </c>
      <c r="AO3">
        <f t="shared" ref="AO3:AO58" si="6">AM3/AN3</f>
        <v>5.1397916149838752</v>
      </c>
      <c r="AT3">
        <v>46.097999999999999</v>
      </c>
      <c r="AU3">
        <v>13.416</v>
      </c>
      <c r="AV3">
        <f t="shared" ref="AV3:AV66" si="7">AT3/AU3</f>
        <v>3.4360465116279069</v>
      </c>
      <c r="BA3">
        <v>43.932000000000002</v>
      </c>
      <c r="BB3">
        <v>8.9440000000000008</v>
      </c>
      <c r="BC3">
        <f t="shared" si="0"/>
        <v>4.9118962432915918</v>
      </c>
      <c r="BF3">
        <v>100</v>
      </c>
      <c r="BG3">
        <v>100</v>
      </c>
      <c r="BH3" s="4">
        <v>5.2673526649567926</v>
      </c>
      <c r="BI3" s="4">
        <v>5.0783527936670865</v>
      </c>
      <c r="BJ3">
        <f t="shared" ref="BJ3:BJ9" si="8">AVERAGE(BH3:BI3)</f>
        <v>5.1728527293119395</v>
      </c>
      <c r="BK3">
        <f>STDEV(BH3:BI3)/SQRT(2)</f>
        <v>9.4499935644853039E-2</v>
      </c>
    </row>
    <row r="4" spans="2:65" x14ac:dyDescent="0.35">
      <c r="C4">
        <v>1</v>
      </c>
      <c r="D4">
        <v>171.19</v>
      </c>
      <c r="E4">
        <v>4.944</v>
      </c>
      <c r="F4">
        <f t="shared" si="1"/>
        <v>34.625809061488674</v>
      </c>
      <c r="K4">
        <v>96.254999999999995</v>
      </c>
      <c r="L4">
        <v>4.1230000000000002</v>
      </c>
      <c r="M4">
        <f t="shared" si="2"/>
        <v>23.345864661654133</v>
      </c>
      <c r="Q4">
        <v>1</v>
      </c>
      <c r="R4">
        <v>51.42</v>
      </c>
      <c r="S4">
        <v>13.416</v>
      </c>
      <c r="T4">
        <f t="shared" si="3"/>
        <v>3.8327370304114492</v>
      </c>
      <c r="X4">
        <v>1</v>
      </c>
      <c r="Y4">
        <v>58.249000000000002</v>
      </c>
      <c r="Z4">
        <v>21.632999999999999</v>
      </c>
      <c r="AA4">
        <f t="shared" si="4"/>
        <v>2.6925992696343553</v>
      </c>
      <c r="AE4">
        <v>1</v>
      </c>
      <c r="AF4">
        <v>42.72</v>
      </c>
      <c r="AG4">
        <v>10.369</v>
      </c>
      <c r="AH4">
        <f t="shared" si="5"/>
        <v>4.1199729964316711</v>
      </c>
      <c r="AM4">
        <v>38.588000000000001</v>
      </c>
      <c r="AN4">
        <v>5</v>
      </c>
      <c r="AO4">
        <f t="shared" si="6"/>
        <v>7.7176</v>
      </c>
      <c r="AT4">
        <v>40.311</v>
      </c>
      <c r="AU4">
        <v>10.63</v>
      </c>
      <c r="AV4">
        <f t="shared" si="7"/>
        <v>3.7921919096895578</v>
      </c>
      <c r="BA4">
        <v>64.132999999999996</v>
      </c>
      <c r="BB4">
        <v>10.050000000000001</v>
      </c>
      <c r="BC4">
        <f t="shared" si="0"/>
        <v>6.3813930348258694</v>
      </c>
      <c r="BF4">
        <v>50</v>
      </c>
      <c r="BG4">
        <v>140</v>
      </c>
      <c r="BH4" s="4">
        <v>5.5458032996848106</v>
      </c>
      <c r="BI4" s="4">
        <v>7.0142240364211581</v>
      </c>
      <c r="BJ4">
        <f t="shared" si="8"/>
        <v>6.2800136680529839</v>
      </c>
      <c r="BK4">
        <f t="shared" ref="BK4:BK9" si="9">STDEV(BH4:BI4)/SQRT(2)</f>
        <v>0.73421036836817688</v>
      </c>
    </row>
    <row r="5" spans="2:65" x14ac:dyDescent="0.35">
      <c r="C5">
        <v>1</v>
      </c>
      <c r="D5">
        <v>91.983999999999995</v>
      </c>
      <c r="E5">
        <v>4.0830000000000002</v>
      </c>
      <c r="F5">
        <f t="shared" si="1"/>
        <v>22.528532941464608</v>
      </c>
      <c r="K5">
        <v>111.16200000000001</v>
      </c>
      <c r="L5">
        <v>4.5</v>
      </c>
      <c r="M5">
        <f t="shared" si="2"/>
        <v>24.702666666666669</v>
      </c>
      <c r="Q5">
        <v>1</v>
      </c>
      <c r="R5">
        <v>32</v>
      </c>
      <c r="S5">
        <v>6.3250000000000002</v>
      </c>
      <c r="T5">
        <f t="shared" si="3"/>
        <v>5.0592885375494072</v>
      </c>
      <c r="X5">
        <v>1</v>
      </c>
      <c r="Y5">
        <v>83.486999999999995</v>
      </c>
      <c r="Z5">
        <v>15.132999999999999</v>
      </c>
      <c r="AA5">
        <f t="shared" si="4"/>
        <v>5.5168836317980574</v>
      </c>
      <c r="AE5">
        <v>1</v>
      </c>
      <c r="AF5">
        <v>25.495000000000001</v>
      </c>
      <c r="AG5">
        <v>8</v>
      </c>
      <c r="AH5">
        <f t="shared" si="5"/>
        <v>3.1868750000000001</v>
      </c>
      <c r="AM5">
        <v>26.248999999999999</v>
      </c>
      <c r="AN5">
        <v>7.6159999999999997</v>
      </c>
      <c r="AO5">
        <f t="shared" si="6"/>
        <v>3.44655987394958</v>
      </c>
      <c r="AT5">
        <v>40.249000000000002</v>
      </c>
      <c r="AU5">
        <v>10.295999999999999</v>
      </c>
      <c r="AV5">
        <f t="shared" si="7"/>
        <v>3.9091880341880345</v>
      </c>
      <c r="BA5">
        <v>82.298000000000002</v>
      </c>
      <c r="BB5">
        <v>7.2110000000000003</v>
      </c>
      <c r="BC5">
        <f t="shared" si="0"/>
        <v>11.412841492164748</v>
      </c>
      <c r="BF5">
        <v>25</v>
      </c>
      <c r="BG5">
        <v>150</v>
      </c>
      <c r="BH5" s="4">
        <v>6.2494309116648905</v>
      </c>
      <c r="BI5" s="4">
        <v>7.2432779740724742</v>
      </c>
      <c r="BJ5">
        <f t="shared" si="8"/>
        <v>6.7463544428686824</v>
      </c>
      <c r="BK5">
        <f t="shared" si="9"/>
        <v>0.49692353120379185</v>
      </c>
      <c r="BM5" s="4"/>
    </row>
    <row r="6" spans="2:65" x14ac:dyDescent="0.35">
      <c r="C6">
        <v>1</v>
      </c>
      <c r="D6">
        <v>194.13900000000001</v>
      </c>
      <c r="E6">
        <v>3.3250000000000002</v>
      </c>
      <c r="F6">
        <f t="shared" si="1"/>
        <v>58.387669172932334</v>
      </c>
      <c r="K6">
        <v>109.81699999999999</v>
      </c>
      <c r="L6">
        <v>4.4000000000000004</v>
      </c>
      <c r="M6">
        <f t="shared" si="2"/>
        <v>24.958409090909086</v>
      </c>
      <c r="Q6">
        <v>1</v>
      </c>
      <c r="R6">
        <v>53.814</v>
      </c>
      <c r="S6">
        <v>14.866</v>
      </c>
      <c r="T6">
        <f t="shared" si="3"/>
        <v>3.619938113816763</v>
      </c>
      <c r="X6">
        <v>1</v>
      </c>
      <c r="Y6">
        <v>36.055999999999997</v>
      </c>
      <c r="Z6">
        <v>19.646999999999998</v>
      </c>
      <c r="AA6">
        <f t="shared" si="4"/>
        <v>1.8351911233267166</v>
      </c>
      <c r="AE6">
        <v>1</v>
      </c>
      <c r="AF6">
        <v>32.14</v>
      </c>
      <c r="AG6">
        <v>9.1530000000000005</v>
      </c>
      <c r="AH6">
        <f t="shared" si="5"/>
        <v>3.5114170217415053</v>
      </c>
      <c r="AM6">
        <v>27.513999999999999</v>
      </c>
      <c r="AN6">
        <v>9.8490000000000002</v>
      </c>
      <c r="AO6">
        <f t="shared" si="6"/>
        <v>2.7935831048837443</v>
      </c>
      <c r="AT6">
        <v>33.970999999999997</v>
      </c>
      <c r="AU6">
        <v>13.416</v>
      </c>
      <c r="AV6">
        <f t="shared" si="7"/>
        <v>2.5321258199165171</v>
      </c>
      <c r="BA6">
        <v>105.233</v>
      </c>
      <c r="BB6">
        <v>6.7080000000000002</v>
      </c>
      <c r="BC6">
        <f t="shared" si="0"/>
        <v>15.687686344663089</v>
      </c>
      <c r="BF6">
        <v>12.5</v>
      </c>
      <c r="BG6">
        <v>140</v>
      </c>
      <c r="BH6" s="4">
        <v>5.8857971131520896</v>
      </c>
      <c r="BI6" s="4">
        <v>10.592759273807792</v>
      </c>
      <c r="BJ6">
        <f t="shared" si="8"/>
        <v>8.2392781934799402</v>
      </c>
      <c r="BK6">
        <f t="shared" si="9"/>
        <v>2.3534810803278514</v>
      </c>
    </row>
    <row r="7" spans="2:65" x14ac:dyDescent="0.35">
      <c r="C7">
        <v>1</v>
      </c>
      <c r="D7">
        <v>188.298</v>
      </c>
      <c r="E7">
        <v>4.4720000000000004</v>
      </c>
      <c r="F7">
        <f t="shared" si="1"/>
        <v>42.105992844364934</v>
      </c>
      <c r="K7">
        <v>60.637999999999998</v>
      </c>
      <c r="L7">
        <v>3.6059999999999999</v>
      </c>
      <c r="M7">
        <f t="shared" si="2"/>
        <v>16.815862451469773</v>
      </c>
      <c r="Q7">
        <v>1</v>
      </c>
      <c r="R7">
        <v>33.970999999999997</v>
      </c>
      <c r="S7">
        <v>14.866</v>
      </c>
      <c r="T7">
        <f t="shared" si="3"/>
        <v>2.2851473160231399</v>
      </c>
      <c r="X7">
        <v>1</v>
      </c>
      <c r="Y7">
        <v>62.298000000000002</v>
      </c>
      <c r="Z7">
        <v>13</v>
      </c>
      <c r="AA7">
        <f t="shared" si="4"/>
        <v>4.7921538461538464</v>
      </c>
      <c r="AE7">
        <v>1</v>
      </c>
      <c r="AF7">
        <v>152.06899999999999</v>
      </c>
      <c r="AG7">
        <v>12.224</v>
      </c>
      <c r="AH7">
        <f t="shared" si="5"/>
        <v>12.440199607329841</v>
      </c>
      <c r="AM7">
        <v>30.463000000000001</v>
      </c>
      <c r="AN7">
        <v>8.9440000000000008</v>
      </c>
      <c r="AO7">
        <f t="shared" si="6"/>
        <v>3.4059704830053663</v>
      </c>
      <c r="AT7">
        <v>31.89</v>
      </c>
      <c r="AU7">
        <v>10.295999999999999</v>
      </c>
      <c r="AV7">
        <f t="shared" si="7"/>
        <v>3.0973193473193477</v>
      </c>
      <c r="BA7">
        <v>68.622</v>
      </c>
      <c r="BB7">
        <v>12.042</v>
      </c>
      <c r="BC7">
        <f t="shared" si="0"/>
        <v>5.6985550572994521</v>
      </c>
      <c r="BF7">
        <v>6.25</v>
      </c>
      <c r="BG7">
        <v>190</v>
      </c>
      <c r="BH7" s="4">
        <v>9.8482235611526239</v>
      </c>
      <c r="BI7" s="4">
        <v>11.027600780779728</v>
      </c>
      <c r="BJ7">
        <f t="shared" si="8"/>
        <v>10.437912170966175</v>
      </c>
      <c r="BK7">
        <f t="shared" si="9"/>
        <v>0.58968860981355231</v>
      </c>
      <c r="BM7" s="4"/>
    </row>
    <row r="8" spans="2:65" x14ac:dyDescent="0.35">
      <c r="C8">
        <v>1</v>
      </c>
      <c r="D8">
        <v>135.88300000000001</v>
      </c>
      <c r="E8">
        <v>9</v>
      </c>
      <c r="F8">
        <f t="shared" si="1"/>
        <v>15.098111111111113</v>
      </c>
      <c r="K8">
        <v>58.463999999999999</v>
      </c>
      <c r="L8">
        <v>3.6059999999999999</v>
      </c>
      <c r="M8">
        <f t="shared" si="2"/>
        <v>16.212978369384359</v>
      </c>
      <c r="Q8">
        <v>1</v>
      </c>
      <c r="R8">
        <v>79.209000000000003</v>
      </c>
      <c r="S8">
        <v>5.657</v>
      </c>
      <c r="T8">
        <f t="shared" si="3"/>
        <v>14.001944493547818</v>
      </c>
      <c r="X8">
        <v>1</v>
      </c>
      <c r="Y8">
        <v>63.253</v>
      </c>
      <c r="Z8">
        <v>14.765000000000001</v>
      </c>
      <c r="AA8">
        <f t="shared" si="4"/>
        <v>4.2839823907890278</v>
      </c>
      <c r="AE8">
        <v>1</v>
      </c>
      <c r="AF8">
        <v>70</v>
      </c>
      <c r="AG8">
        <v>6.601</v>
      </c>
      <c r="AH8">
        <f t="shared" si="5"/>
        <v>10.604453870625663</v>
      </c>
      <c r="AM8">
        <v>33.106000000000002</v>
      </c>
      <c r="AN8">
        <v>8.0619999999999994</v>
      </c>
      <c r="AO8">
        <f t="shared" si="6"/>
        <v>4.1064252046638554</v>
      </c>
      <c r="AT8">
        <v>37.643000000000001</v>
      </c>
      <c r="AU8">
        <v>8.0619999999999994</v>
      </c>
      <c r="AV8">
        <f t="shared" si="7"/>
        <v>4.6691887869015138</v>
      </c>
      <c r="BA8">
        <v>43</v>
      </c>
      <c r="BB8">
        <v>11.18</v>
      </c>
      <c r="BC8">
        <f t="shared" si="0"/>
        <v>3.8461538461538463</v>
      </c>
      <c r="BF8">
        <v>3.125</v>
      </c>
      <c r="BG8">
        <v>260</v>
      </c>
      <c r="BH8" s="4">
        <v>11.173481416796113</v>
      </c>
      <c r="BI8" s="4">
        <v>13.284019471388433</v>
      </c>
      <c r="BJ8">
        <f t="shared" si="8"/>
        <v>12.228750444092274</v>
      </c>
      <c r="BK8">
        <f t="shared" si="9"/>
        <v>1.05526902729616</v>
      </c>
    </row>
    <row r="9" spans="2:65" x14ac:dyDescent="0.35">
      <c r="C9">
        <v>1</v>
      </c>
      <c r="D9">
        <v>94.540999999999997</v>
      </c>
      <c r="E9">
        <v>8.0419999999999998</v>
      </c>
      <c r="F9">
        <f t="shared" si="1"/>
        <v>11.755906490922657</v>
      </c>
      <c r="K9">
        <v>78.816000000000003</v>
      </c>
      <c r="L9">
        <v>5.0990000000000002</v>
      </c>
      <c r="M9">
        <f t="shared" si="2"/>
        <v>15.457148460482447</v>
      </c>
      <c r="Q9">
        <v>1</v>
      </c>
      <c r="R9">
        <v>44.293999999999997</v>
      </c>
      <c r="S9">
        <v>16.763000000000002</v>
      </c>
      <c r="T9">
        <f t="shared" si="3"/>
        <v>2.6423671180576265</v>
      </c>
      <c r="X9">
        <v>1</v>
      </c>
      <c r="Y9">
        <v>84.076999999999998</v>
      </c>
      <c r="Z9">
        <v>12.083</v>
      </c>
      <c r="AA9">
        <f t="shared" si="4"/>
        <v>6.9582885045104694</v>
      </c>
      <c r="AE9">
        <v>1</v>
      </c>
      <c r="AF9">
        <v>36.892000000000003</v>
      </c>
      <c r="AG9">
        <v>25</v>
      </c>
      <c r="AH9">
        <f t="shared" si="5"/>
        <v>1.4756800000000001</v>
      </c>
      <c r="AM9">
        <v>42.637999999999998</v>
      </c>
      <c r="AN9">
        <v>10.817</v>
      </c>
      <c r="AO9">
        <f t="shared" si="6"/>
        <v>3.9417583433484329</v>
      </c>
      <c r="AT9">
        <v>51.661999999999999</v>
      </c>
      <c r="AU9">
        <v>6.7080000000000002</v>
      </c>
      <c r="AV9">
        <f t="shared" si="7"/>
        <v>7.7015503875968987</v>
      </c>
      <c r="BA9">
        <v>57.628</v>
      </c>
      <c r="BB9">
        <v>11.401999999999999</v>
      </c>
      <c r="BC9">
        <f t="shared" si="0"/>
        <v>5.0542010173653749</v>
      </c>
      <c r="BF9">
        <v>1.5625</v>
      </c>
      <c r="BG9">
        <v>610</v>
      </c>
      <c r="BH9" s="4">
        <v>20.620063668419693</v>
      </c>
      <c r="BI9" s="4">
        <v>20.999787121119674</v>
      </c>
      <c r="BJ9">
        <f t="shared" si="8"/>
        <v>20.809925394769685</v>
      </c>
      <c r="BK9">
        <f t="shared" si="9"/>
        <v>0.18986172634999041</v>
      </c>
    </row>
    <row r="10" spans="2:65" x14ac:dyDescent="0.35">
      <c r="C10">
        <v>1</v>
      </c>
      <c r="D10">
        <v>234.65100000000001</v>
      </c>
      <c r="E10">
        <v>4.3250000000000002</v>
      </c>
      <c r="F10">
        <f t="shared" si="1"/>
        <v>54.25456647398844</v>
      </c>
      <c r="K10">
        <v>100.568</v>
      </c>
      <c r="L10">
        <v>4</v>
      </c>
      <c r="M10">
        <f t="shared" si="2"/>
        <v>25.141999999999999</v>
      </c>
      <c r="Q10">
        <v>1</v>
      </c>
      <c r="R10">
        <v>84.534000000000006</v>
      </c>
      <c r="S10">
        <v>8.0619999999999994</v>
      </c>
      <c r="T10">
        <f t="shared" si="3"/>
        <v>10.485487472091293</v>
      </c>
      <c r="X10">
        <v>1</v>
      </c>
      <c r="Y10">
        <v>53.46</v>
      </c>
      <c r="Z10">
        <v>11</v>
      </c>
      <c r="AA10">
        <f t="shared" si="4"/>
        <v>4.8600000000000003</v>
      </c>
      <c r="AE10">
        <v>1</v>
      </c>
      <c r="AF10">
        <v>79.811999999999998</v>
      </c>
      <c r="AG10">
        <v>7.298</v>
      </c>
      <c r="AH10">
        <f t="shared" si="5"/>
        <v>10.936146889558783</v>
      </c>
      <c r="AM10">
        <v>53.075000000000003</v>
      </c>
      <c r="AN10">
        <v>8.6020000000000003</v>
      </c>
      <c r="AO10">
        <f t="shared" si="6"/>
        <v>6.1700767263427112</v>
      </c>
      <c r="AT10">
        <v>45.277000000000001</v>
      </c>
      <c r="AU10">
        <v>7.28</v>
      </c>
      <c r="AV10">
        <f t="shared" si="7"/>
        <v>6.2193681318681318</v>
      </c>
      <c r="BA10">
        <v>50.12</v>
      </c>
      <c r="BB10">
        <v>10.295999999999999</v>
      </c>
      <c r="BC10">
        <f t="shared" si="0"/>
        <v>4.8679098679098676</v>
      </c>
    </row>
    <row r="11" spans="2:65" x14ac:dyDescent="0.35">
      <c r="C11">
        <v>1</v>
      </c>
      <c r="D11">
        <v>115.10899999999999</v>
      </c>
      <c r="E11">
        <v>4.7080000000000002</v>
      </c>
      <c r="F11">
        <f t="shared" si="1"/>
        <v>24.44966015293118</v>
      </c>
      <c r="K11">
        <v>32.65</v>
      </c>
      <c r="L11">
        <v>5.8310000000000004</v>
      </c>
      <c r="M11">
        <f t="shared" si="2"/>
        <v>5.5993826101869315</v>
      </c>
      <c r="Q11">
        <v>1</v>
      </c>
      <c r="R11">
        <v>32.015999999999998</v>
      </c>
      <c r="S11">
        <v>12.042</v>
      </c>
      <c r="T11">
        <f t="shared" si="3"/>
        <v>2.6586945690084702</v>
      </c>
      <c r="X11">
        <v>1</v>
      </c>
      <c r="Y11">
        <v>70.341999999999999</v>
      </c>
      <c r="Z11">
        <v>8.9440000000000008</v>
      </c>
      <c r="AA11">
        <f t="shared" si="4"/>
        <v>7.8647137745974947</v>
      </c>
      <c r="AE11">
        <v>1</v>
      </c>
      <c r="AF11">
        <v>99.085999999999999</v>
      </c>
      <c r="AG11">
        <v>8.8059999999999992</v>
      </c>
      <c r="AH11">
        <f t="shared" si="5"/>
        <v>11.252100840336135</v>
      </c>
      <c r="AM11">
        <v>36.619999999999997</v>
      </c>
      <c r="AN11">
        <v>7.2110000000000003</v>
      </c>
      <c r="AO11">
        <f t="shared" si="6"/>
        <v>5.0783525169879349</v>
      </c>
      <c r="AT11">
        <v>39.56</v>
      </c>
      <c r="AU11">
        <v>7</v>
      </c>
      <c r="AV11">
        <f t="shared" si="7"/>
        <v>5.6514285714285721</v>
      </c>
      <c r="BA11">
        <v>69.893000000000001</v>
      </c>
      <c r="BB11">
        <v>9.4339999999999993</v>
      </c>
      <c r="BC11">
        <f t="shared" si="0"/>
        <v>7.408628365486539</v>
      </c>
      <c r="BK11" s="4"/>
    </row>
    <row r="12" spans="2:65" x14ac:dyDescent="0.35">
      <c r="C12">
        <v>1</v>
      </c>
      <c r="D12">
        <v>54.082999999999998</v>
      </c>
      <c r="E12">
        <v>14</v>
      </c>
      <c r="F12">
        <f t="shared" si="1"/>
        <v>3.8630714285714283</v>
      </c>
      <c r="K12">
        <v>43.829000000000001</v>
      </c>
      <c r="L12">
        <v>5.3849999999999998</v>
      </c>
      <c r="M12">
        <f t="shared" si="2"/>
        <v>8.1390900649953579</v>
      </c>
      <c r="Q12">
        <v>1</v>
      </c>
      <c r="R12">
        <v>33.015000000000001</v>
      </c>
      <c r="S12">
        <v>11.045</v>
      </c>
      <c r="T12">
        <f t="shared" si="3"/>
        <v>2.9891353553644184</v>
      </c>
      <c r="X12">
        <v>1</v>
      </c>
      <c r="Y12">
        <v>52</v>
      </c>
      <c r="Z12">
        <v>7.0709999999999997</v>
      </c>
      <c r="AA12">
        <f t="shared" si="4"/>
        <v>7.353981049356527</v>
      </c>
      <c r="AE12">
        <v>1</v>
      </c>
      <c r="AF12">
        <v>126.21</v>
      </c>
      <c r="AG12">
        <v>5.649</v>
      </c>
      <c r="AH12">
        <f t="shared" si="5"/>
        <v>22.342007434944236</v>
      </c>
      <c r="AM12">
        <v>31.241</v>
      </c>
      <c r="AN12">
        <v>7.81</v>
      </c>
      <c r="AO12">
        <f t="shared" si="6"/>
        <v>4.0001280409731113</v>
      </c>
      <c r="AT12">
        <v>37.107999999999997</v>
      </c>
      <c r="AU12">
        <v>9.4339999999999993</v>
      </c>
      <c r="AV12">
        <f t="shared" si="7"/>
        <v>3.9334322662709349</v>
      </c>
      <c r="BA12">
        <v>60.165999999999997</v>
      </c>
      <c r="BB12">
        <v>10.817</v>
      </c>
      <c r="BC12">
        <f t="shared" si="0"/>
        <v>5.5621706572986964</v>
      </c>
    </row>
    <row r="13" spans="2:65" x14ac:dyDescent="0.35">
      <c r="C13">
        <v>1</v>
      </c>
      <c r="F13" s="7">
        <f>AVERAGE(F2:F12)</f>
        <v>26.865449054802891</v>
      </c>
      <c r="G13" s="8">
        <f>STDEV(F2:F12)/SQRT(11)</f>
        <v>5.4713634495024142</v>
      </c>
      <c r="K13">
        <v>45.618000000000002</v>
      </c>
      <c r="L13">
        <v>6</v>
      </c>
      <c r="M13">
        <f t="shared" si="2"/>
        <v>7.6030000000000006</v>
      </c>
      <c r="Q13">
        <v>1</v>
      </c>
      <c r="R13">
        <v>30.414000000000001</v>
      </c>
      <c r="S13">
        <v>12.042</v>
      </c>
      <c r="T13">
        <f t="shared" si="3"/>
        <v>2.5256601893373194</v>
      </c>
      <c r="X13">
        <v>1</v>
      </c>
      <c r="Y13">
        <v>76.42</v>
      </c>
      <c r="Z13">
        <v>14.141999999999999</v>
      </c>
      <c r="AA13">
        <f t="shared" si="4"/>
        <v>5.4037618441521715</v>
      </c>
      <c r="AE13">
        <v>1</v>
      </c>
      <c r="AF13">
        <v>68.066000000000003</v>
      </c>
      <c r="AG13">
        <v>7.0380000000000003</v>
      </c>
      <c r="AH13">
        <f t="shared" si="5"/>
        <v>9.6712134129013929</v>
      </c>
      <c r="AM13">
        <v>38.012999999999998</v>
      </c>
      <c r="AN13">
        <v>7.81</v>
      </c>
      <c r="AO13">
        <f t="shared" si="6"/>
        <v>4.8672215108834829</v>
      </c>
      <c r="AT13">
        <v>30.082999999999998</v>
      </c>
      <c r="AU13">
        <v>9.8490000000000002</v>
      </c>
      <c r="AV13">
        <f t="shared" si="7"/>
        <v>3.0544217687074826</v>
      </c>
      <c r="BA13">
        <v>37.643000000000001</v>
      </c>
      <c r="BB13">
        <v>8.6020000000000003</v>
      </c>
      <c r="BC13">
        <f t="shared" si="0"/>
        <v>4.3760753313182983</v>
      </c>
    </row>
    <row r="14" spans="2:65" x14ac:dyDescent="0.35">
      <c r="C14">
        <v>2</v>
      </c>
      <c r="D14">
        <v>114.215</v>
      </c>
      <c r="E14">
        <v>3.6059999999999999</v>
      </c>
      <c r="F14">
        <f t="shared" si="1"/>
        <v>31.673599556295066</v>
      </c>
      <c r="K14">
        <v>45.966999999999999</v>
      </c>
      <c r="L14">
        <v>6.7080000000000002</v>
      </c>
      <c r="M14">
        <f t="shared" si="2"/>
        <v>6.8525641025641022</v>
      </c>
      <c r="Q14">
        <v>1</v>
      </c>
      <c r="R14">
        <v>32.65</v>
      </c>
      <c r="S14">
        <v>11.18</v>
      </c>
      <c r="T14">
        <f t="shared" si="3"/>
        <v>2.9203935599284434</v>
      </c>
      <c r="X14">
        <v>1</v>
      </c>
      <c r="Y14">
        <v>81.319999999999993</v>
      </c>
      <c r="Z14">
        <v>15.263999999999999</v>
      </c>
      <c r="AA14">
        <f t="shared" si="4"/>
        <v>5.3275681341719077</v>
      </c>
      <c r="AE14">
        <v>1</v>
      </c>
      <c r="AF14">
        <v>36.139000000000003</v>
      </c>
      <c r="AG14">
        <v>10.050000000000001</v>
      </c>
      <c r="AH14">
        <f t="shared" si="5"/>
        <v>3.5959203980099503</v>
      </c>
      <c r="AM14">
        <v>40.853000000000002</v>
      </c>
      <c r="AN14">
        <v>8.5440000000000005</v>
      </c>
      <c r="AO14">
        <f t="shared" si="6"/>
        <v>4.7814840823970037</v>
      </c>
      <c r="AT14">
        <v>37.363</v>
      </c>
      <c r="AU14">
        <v>12.207000000000001</v>
      </c>
      <c r="AV14">
        <f t="shared" si="7"/>
        <v>3.0607847956090763</v>
      </c>
      <c r="BA14">
        <v>69.028999999999996</v>
      </c>
      <c r="BB14">
        <v>14</v>
      </c>
      <c r="BC14">
        <f t="shared" si="0"/>
        <v>4.9306428571428569</v>
      </c>
    </row>
    <row r="15" spans="2:65" x14ac:dyDescent="0.35">
      <c r="C15">
        <v>2</v>
      </c>
      <c r="D15">
        <v>58.856000000000002</v>
      </c>
      <c r="E15">
        <v>6.3250000000000002</v>
      </c>
      <c r="F15">
        <f t="shared" si="1"/>
        <v>9.3052964426877463</v>
      </c>
      <c r="K15">
        <v>49.518000000000001</v>
      </c>
      <c r="L15">
        <v>5.657</v>
      </c>
      <c r="M15">
        <f t="shared" si="2"/>
        <v>8.7534028637086791</v>
      </c>
      <c r="Q15">
        <v>1</v>
      </c>
      <c r="R15">
        <v>55.462000000000003</v>
      </c>
      <c r="S15">
        <v>13.601000000000001</v>
      </c>
      <c r="T15">
        <f t="shared" si="3"/>
        <v>4.0777883979119185</v>
      </c>
      <c r="X15">
        <v>1</v>
      </c>
      <c r="Y15">
        <v>82.873000000000005</v>
      </c>
      <c r="Z15">
        <v>11.18</v>
      </c>
      <c r="AA15">
        <f t="shared" si="4"/>
        <v>7.4126118067978535</v>
      </c>
      <c r="AE15">
        <v>1</v>
      </c>
      <c r="AF15">
        <v>53.6</v>
      </c>
      <c r="AG15">
        <v>10.198</v>
      </c>
      <c r="AH15">
        <f t="shared" si="5"/>
        <v>5.2559325357913318</v>
      </c>
      <c r="AM15">
        <v>36.139000000000003</v>
      </c>
      <c r="AN15">
        <v>9.8490000000000002</v>
      </c>
      <c r="AO15">
        <f t="shared" si="6"/>
        <v>3.6693065285815822</v>
      </c>
      <c r="AT15">
        <v>49.518000000000001</v>
      </c>
      <c r="AU15">
        <v>10.63</v>
      </c>
      <c r="AV15">
        <f t="shared" si="7"/>
        <v>4.6583254938852301</v>
      </c>
      <c r="BA15">
        <v>54.405999999999999</v>
      </c>
      <c r="BB15">
        <v>12.042</v>
      </c>
      <c r="BC15">
        <f t="shared" si="0"/>
        <v>4.5180202624148809</v>
      </c>
    </row>
    <row r="16" spans="2:65" x14ac:dyDescent="0.35">
      <c r="C16">
        <v>2</v>
      </c>
      <c r="D16">
        <v>111.611</v>
      </c>
      <c r="E16">
        <v>4</v>
      </c>
      <c r="F16">
        <f t="shared" si="1"/>
        <v>27.902750000000001</v>
      </c>
      <c r="K16">
        <v>58.694000000000003</v>
      </c>
      <c r="L16">
        <v>3.6059999999999999</v>
      </c>
      <c r="M16">
        <f t="shared" si="2"/>
        <v>16.276760953965614</v>
      </c>
      <c r="Q16">
        <v>1</v>
      </c>
      <c r="R16">
        <v>142.88800000000001</v>
      </c>
      <c r="S16">
        <v>7.2110000000000003</v>
      </c>
      <c r="T16">
        <f t="shared" si="3"/>
        <v>19.815282207738178</v>
      </c>
      <c r="X16">
        <v>1</v>
      </c>
      <c r="Y16">
        <v>27.459</v>
      </c>
      <c r="Z16">
        <v>14.866</v>
      </c>
      <c r="AA16">
        <f t="shared" si="4"/>
        <v>1.8471007668505315</v>
      </c>
      <c r="AH16" s="7">
        <f>AVERAGE(AH2:AH15)</f>
        <v>7.4769858931177504</v>
      </c>
      <c r="AI16" s="8">
        <f>STDEV(AH2:AH15)/SQRT(14)</f>
        <v>1.5291342271185495</v>
      </c>
      <c r="AM16">
        <v>33.121000000000002</v>
      </c>
      <c r="AN16">
        <v>7.28</v>
      </c>
      <c r="AO16">
        <f t="shared" si="6"/>
        <v>4.5495879120879126</v>
      </c>
      <c r="AT16">
        <v>46.84</v>
      </c>
      <c r="AU16">
        <v>11.401999999999999</v>
      </c>
      <c r="AV16">
        <f t="shared" si="7"/>
        <v>4.1080512190843717</v>
      </c>
      <c r="BA16">
        <v>58.83</v>
      </c>
      <c r="BB16">
        <v>6.0830000000000002</v>
      </c>
      <c r="BC16">
        <f t="shared" si="0"/>
        <v>9.6712148610882789</v>
      </c>
    </row>
    <row r="17" spans="3:55" x14ac:dyDescent="0.35">
      <c r="C17">
        <v>2</v>
      </c>
      <c r="D17">
        <v>70.063999999999993</v>
      </c>
      <c r="E17">
        <v>8.0619999999999994</v>
      </c>
      <c r="F17">
        <f t="shared" si="1"/>
        <v>8.6906474820143877</v>
      </c>
      <c r="K17">
        <v>58.009</v>
      </c>
      <c r="L17">
        <v>5</v>
      </c>
      <c r="M17">
        <f t="shared" si="2"/>
        <v>11.601800000000001</v>
      </c>
      <c r="Q17">
        <v>1</v>
      </c>
      <c r="R17">
        <v>125.399</v>
      </c>
      <c r="S17">
        <v>2.8279999999999998</v>
      </c>
      <c r="T17">
        <f t="shared" si="3"/>
        <v>44.341937765205095</v>
      </c>
      <c r="X17">
        <v>1</v>
      </c>
      <c r="Y17">
        <v>72.013999999999996</v>
      </c>
      <c r="Z17">
        <v>16.125</v>
      </c>
      <c r="AA17">
        <f t="shared" si="4"/>
        <v>4.4659844961240305</v>
      </c>
      <c r="AE17">
        <v>2</v>
      </c>
      <c r="AF17">
        <v>64.293000000000006</v>
      </c>
      <c r="AG17">
        <v>10.211</v>
      </c>
      <c r="AH17">
        <f t="shared" ref="AH17:AH32" si="10">AF17/AG17</f>
        <v>6.2964450102830289</v>
      </c>
      <c r="AM17">
        <v>40.311</v>
      </c>
      <c r="AN17">
        <v>9.8490000000000002</v>
      </c>
      <c r="AO17">
        <f t="shared" si="6"/>
        <v>4.0929028327749011</v>
      </c>
      <c r="AT17">
        <v>42.106999999999999</v>
      </c>
      <c r="AU17">
        <v>11</v>
      </c>
      <c r="AV17">
        <f t="shared" si="7"/>
        <v>3.8279090909090909</v>
      </c>
      <c r="BA17">
        <v>42.378999999999998</v>
      </c>
      <c r="BB17">
        <v>11.705</v>
      </c>
      <c r="BC17">
        <f t="shared" si="0"/>
        <v>3.6205894916702261</v>
      </c>
    </row>
    <row r="18" spans="3:55" x14ac:dyDescent="0.35">
      <c r="C18">
        <v>2</v>
      </c>
      <c r="D18">
        <v>80.230999999999995</v>
      </c>
      <c r="E18">
        <v>2.8279999999999998</v>
      </c>
      <c r="F18">
        <f t="shared" si="1"/>
        <v>28.370226308345121</v>
      </c>
      <c r="K18">
        <v>43.863</v>
      </c>
      <c r="L18">
        <v>7.0709999999999997</v>
      </c>
      <c r="M18">
        <f t="shared" si="2"/>
        <v>6.2032244378447183</v>
      </c>
      <c r="Q18">
        <v>1</v>
      </c>
      <c r="R18">
        <v>146.21899999999999</v>
      </c>
      <c r="S18">
        <v>7.0709999999999997</v>
      </c>
      <c r="T18">
        <f t="shared" si="3"/>
        <v>20.678687597228116</v>
      </c>
      <c r="X18">
        <v>1</v>
      </c>
      <c r="Y18">
        <v>54.588999999999999</v>
      </c>
      <c r="Z18">
        <v>15.555999999999999</v>
      </c>
      <c r="AA18">
        <f t="shared" si="4"/>
        <v>3.5091925944973004</v>
      </c>
      <c r="AE18">
        <v>2</v>
      </c>
      <c r="AF18">
        <v>44.21</v>
      </c>
      <c r="AG18">
        <v>11.843999999999999</v>
      </c>
      <c r="AH18">
        <f t="shared" si="10"/>
        <v>3.7326916582235734</v>
      </c>
      <c r="AO18" s="7">
        <f>AVERAGE(AO2:AO17)</f>
        <v>4.484274425126749</v>
      </c>
      <c r="AP18" s="8">
        <f>STDEV(AO2:AO17)/SQRT(16)</f>
        <v>0.29687055786522004</v>
      </c>
      <c r="AT18">
        <v>46.84</v>
      </c>
      <c r="AU18">
        <v>14.318</v>
      </c>
      <c r="AV18">
        <f t="shared" si="7"/>
        <v>3.2714066210364581</v>
      </c>
      <c r="BA18">
        <v>35.847000000000001</v>
      </c>
      <c r="BB18">
        <v>11.662000000000001</v>
      </c>
      <c r="BC18">
        <f t="shared" si="0"/>
        <v>3.0738295318127249</v>
      </c>
    </row>
    <row r="19" spans="3:55" x14ac:dyDescent="0.35">
      <c r="C19">
        <v>2</v>
      </c>
      <c r="D19">
        <v>46.271000000000001</v>
      </c>
      <c r="E19">
        <v>8.2460000000000004</v>
      </c>
      <c r="F19">
        <f t="shared" si="1"/>
        <v>5.611326703856415</v>
      </c>
      <c r="K19">
        <v>48.052</v>
      </c>
      <c r="L19">
        <v>6.0830000000000002</v>
      </c>
      <c r="M19">
        <f t="shared" si="2"/>
        <v>7.8993917474930129</v>
      </c>
      <c r="Q19">
        <v>1</v>
      </c>
      <c r="R19">
        <v>166.81100000000001</v>
      </c>
      <c r="S19">
        <v>8.0619999999999994</v>
      </c>
      <c r="T19">
        <f t="shared" si="3"/>
        <v>20.691019598114615</v>
      </c>
      <c r="X19">
        <v>1</v>
      </c>
      <c r="Y19">
        <v>81.394000000000005</v>
      </c>
      <c r="Z19">
        <v>10</v>
      </c>
      <c r="AA19">
        <f t="shared" si="4"/>
        <v>8.1394000000000002</v>
      </c>
      <c r="AE19">
        <v>2</v>
      </c>
      <c r="AF19">
        <v>77.614999999999995</v>
      </c>
      <c r="AG19">
        <v>8.9849999999999994</v>
      </c>
      <c r="AH19">
        <f t="shared" si="10"/>
        <v>8.6382860322760155</v>
      </c>
      <c r="AL19">
        <v>2</v>
      </c>
      <c r="AM19">
        <v>41.593000000000004</v>
      </c>
      <c r="AN19">
        <v>8.0619999999999994</v>
      </c>
      <c r="AO19">
        <f t="shared" si="6"/>
        <v>5.159141652195486</v>
      </c>
      <c r="AT19">
        <v>43.417000000000002</v>
      </c>
      <c r="AU19">
        <v>9.8490000000000002</v>
      </c>
      <c r="AV19">
        <f t="shared" si="7"/>
        <v>4.4082647984566963</v>
      </c>
      <c r="BA19">
        <v>36.673999999999999</v>
      </c>
      <c r="BB19">
        <v>9.2200000000000006</v>
      </c>
      <c r="BC19">
        <f t="shared" si="0"/>
        <v>3.9776572668112795</v>
      </c>
    </row>
    <row r="20" spans="3:55" x14ac:dyDescent="0.35">
      <c r="C20">
        <v>2</v>
      </c>
      <c r="D20">
        <v>55.317</v>
      </c>
      <c r="E20">
        <v>6.7080000000000002</v>
      </c>
      <c r="F20">
        <f t="shared" si="1"/>
        <v>8.2464221824686934</v>
      </c>
      <c r="K20">
        <v>61.033000000000001</v>
      </c>
      <c r="L20">
        <v>3.1619999999999999</v>
      </c>
      <c r="M20">
        <f t="shared" si="2"/>
        <v>19.302024035420622</v>
      </c>
      <c r="Q20">
        <v>1</v>
      </c>
      <c r="R20">
        <v>59.134999999999998</v>
      </c>
      <c r="S20">
        <v>20.616</v>
      </c>
      <c r="T20">
        <f t="shared" si="3"/>
        <v>2.8684031819945672</v>
      </c>
      <c r="X20">
        <v>1</v>
      </c>
      <c r="Y20">
        <v>114.018</v>
      </c>
      <c r="Z20">
        <v>5.0990000000000002</v>
      </c>
      <c r="AA20">
        <f t="shared" si="4"/>
        <v>22.360855069621493</v>
      </c>
      <c r="AE20">
        <v>2</v>
      </c>
      <c r="AF20">
        <v>79.611999999999995</v>
      </c>
      <c r="AG20">
        <v>10.817</v>
      </c>
      <c r="AH20">
        <f t="shared" si="10"/>
        <v>7.3598964592770635</v>
      </c>
      <c r="AM20">
        <v>35.128</v>
      </c>
      <c r="AN20">
        <v>8.0619999999999994</v>
      </c>
      <c r="AO20">
        <f t="shared" si="6"/>
        <v>4.3572314562143388</v>
      </c>
      <c r="AT20">
        <v>50.448</v>
      </c>
      <c r="AU20">
        <v>10.817</v>
      </c>
      <c r="AV20">
        <f t="shared" si="7"/>
        <v>4.6637699916797635</v>
      </c>
      <c r="BA20">
        <v>59.033999999999999</v>
      </c>
      <c r="BB20">
        <v>5.0990000000000002</v>
      </c>
      <c r="BC20">
        <f t="shared" si="0"/>
        <v>11.577564228280055</v>
      </c>
    </row>
    <row r="21" spans="3:55" x14ac:dyDescent="0.35">
      <c r="C21">
        <v>2</v>
      </c>
      <c r="D21">
        <v>92.135999999999996</v>
      </c>
      <c r="E21">
        <v>8</v>
      </c>
      <c r="F21">
        <f t="shared" si="1"/>
        <v>11.516999999999999</v>
      </c>
      <c r="K21">
        <v>59.481000000000002</v>
      </c>
      <c r="L21">
        <v>4.4720000000000004</v>
      </c>
      <c r="M21">
        <f t="shared" si="2"/>
        <v>13.300760286225401</v>
      </c>
      <c r="Q21">
        <v>1</v>
      </c>
      <c r="R21">
        <v>30.463000000000001</v>
      </c>
      <c r="S21">
        <v>15.651999999999999</v>
      </c>
      <c r="T21">
        <f t="shared" si="3"/>
        <v>1.9462688474316383</v>
      </c>
      <c r="X21">
        <v>1</v>
      </c>
      <c r="Y21">
        <v>36.014000000000003</v>
      </c>
      <c r="Z21">
        <v>14.036</v>
      </c>
      <c r="AA21">
        <f t="shared" si="4"/>
        <v>2.565830721003135</v>
      </c>
      <c r="AE21">
        <v>2</v>
      </c>
      <c r="AF21">
        <v>108.167</v>
      </c>
      <c r="AG21">
        <v>6.0830000000000002</v>
      </c>
      <c r="AH21">
        <f t="shared" si="10"/>
        <v>17.781851060332073</v>
      </c>
      <c r="AM21">
        <v>49.396000000000001</v>
      </c>
      <c r="AN21">
        <v>6.7080000000000002</v>
      </c>
      <c r="AO21">
        <f t="shared" si="6"/>
        <v>7.3637447823494337</v>
      </c>
      <c r="AT21">
        <v>56.222999999999999</v>
      </c>
      <c r="AU21">
        <v>9.8989999999999991</v>
      </c>
      <c r="AV21">
        <f t="shared" si="7"/>
        <v>5.6796646125871302</v>
      </c>
      <c r="BA21">
        <v>48.021000000000001</v>
      </c>
      <c r="BB21">
        <v>8.6020000000000003</v>
      </c>
      <c r="BC21">
        <f t="shared" si="0"/>
        <v>5.5825389444315272</v>
      </c>
    </row>
    <row r="22" spans="3:55" x14ac:dyDescent="0.35">
      <c r="C22">
        <v>2</v>
      </c>
      <c r="D22">
        <v>164.89599999999999</v>
      </c>
      <c r="E22">
        <v>3.6059999999999999</v>
      </c>
      <c r="F22">
        <f t="shared" si="1"/>
        <v>45.728230726566828</v>
      </c>
      <c r="K22">
        <v>61.685000000000002</v>
      </c>
      <c r="L22">
        <v>3.6059999999999999</v>
      </c>
      <c r="M22">
        <f t="shared" si="2"/>
        <v>17.106211869107046</v>
      </c>
      <c r="Q22">
        <v>1</v>
      </c>
      <c r="R22">
        <v>32.015999999999998</v>
      </c>
      <c r="S22">
        <v>16.492000000000001</v>
      </c>
      <c r="T22">
        <f t="shared" si="3"/>
        <v>1.941304875090953</v>
      </c>
      <c r="X22">
        <v>1</v>
      </c>
      <c r="Y22">
        <v>57.009</v>
      </c>
      <c r="Z22">
        <v>17.463999999999999</v>
      </c>
      <c r="AA22">
        <f t="shared" si="4"/>
        <v>3.2643724232707285</v>
      </c>
      <c r="AE22">
        <v>2</v>
      </c>
      <c r="AF22">
        <v>102.108</v>
      </c>
      <c r="AG22">
        <v>7.0709999999999997</v>
      </c>
      <c r="AH22">
        <f t="shared" si="10"/>
        <v>14.440390326686467</v>
      </c>
      <c r="AM22">
        <v>59.665999999999997</v>
      </c>
      <c r="AN22">
        <v>7.2110000000000003</v>
      </c>
      <c r="AO22">
        <f t="shared" si="6"/>
        <v>8.2743031479683804</v>
      </c>
      <c r="AT22">
        <v>43.738</v>
      </c>
      <c r="AU22">
        <v>8.2460000000000004</v>
      </c>
      <c r="AV22">
        <f t="shared" si="7"/>
        <v>5.3041474654377874</v>
      </c>
      <c r="BA22">
        <v>44.688000000000002</v>
      </c>
      <c r="BB22">
        <v>11.401999999999999</v>
      </c>
      <c r="BC22">
        <f t="shared" si="0"/>
        <v>3.9193124013330998</v>
      </c>
    </row>
    <row r="23" spans="3:55" x14ac:dyDescent="0.35">
      <c r="C23">
        <v>2</v>
      </c>
      <c r="D23">
        <v>143.91999999999999</v>
      </c>
      <c r="E23">
        <v>4.3250000000000002</v>
      </c>
      <c r="F23">
        <f t="shared" si="1"/>
        <v>33.276300578034679</v>
      </c>
      <c r="K23">
        <v>62.177</v>
      </c>
      <c r="L23">
        <v>4</v>
      </c>
      <c r="M23">
        <f t="shared" si="2"/>
        <v>15.54425</v>
      </c>
      <c r="Q23">
        <v>1</v>
      </c>
      <c r="R23">
        <v>48.835999999999999</v>
      </c>
      <c r="S23">
        <v>15.231999999999999</v>
      </c>
      <c r="T23">
        <f t="shared" si="3"/>
        <v>3.2061449579831933</v>
      </c>
      <c r="X23">
        <v>1</v>
      </c>
      <c r="Y23">
        <v>26.907</v>
      </c>
      <c r="Z23">
        <v>9.2200000000000006</v>
      </c>
      <c r="AA23">
        <f t="shared" si="4"/>
        <v>2.9183297180043382</v>
      </c>
      <c r="AE23">
        <v>2</v>
      </c>
      <c r="AF23">
        <v>44.688000000000002</v>
      </c>
      <c r="AG23">
        <v>11.662000000000001</v>
      </c>
      <c r="AH23">
        <f t="shared" si="10"/>
        <v>3.8319327731092439</v>
      </c>
      <c r="AM23">
        <v>50</v>
      </c>
      <c r="AN23">
        <v>7.2110000000000003</v>
      </c>
      <c r="AO23">
        <f t="shared" si="6"/>
        <v>6.9338510608792117</v>
      </c>
      <c r="AT23">
        <v>38</v>
      </c>
      <c r="AU23">
        <v>11.18</v>
      </c>
      <c r="AV23">
        <f t="shared" si="7"/>
        <v>3.3989266547406083</v>
      </c>
      <c r="BA23">
        <v>56.585999999999999</v>
      </c>
      <c r="BB23">
        <v>8.4849999999999994</v>
      </c>
      <c r="BC23">
        <f t="shared" si="0"/>
        <v>6.6689451974071892</v>
      </c>
    </row>
    <row r="24" spans="3:55" x14ac:dyDescent="0.35">
      <c r="C24">
        <v>2</v>
      </c>
      <c r="D24">
        <v>59.210999999999999</v>
      </c>
      <c r="E24">
        <v>4</v>
      </c>
      <c r="F24">
        <f t="shared" si="1"/>
        <v>14.80275</v>
      </c>
      <c r="K24">
        <v>60.902000000000001</v>
      </c>
      <c r="L24">
        <v>2.6</v>
      </c>
      <c r="M24">
        <f t="shared" si="2"/>
        <v>23.423846153846153</v>
      </c>
      <c r="Q24">
        <v>1</v>
      </c>
      <c r="R24">
        <v>57.28</v>
      </c>
      <c r="S24">
        <v>12.369</v>
      </c>
      <c r="T24">
        <f t="shared" si="3"/>
        <v>4.6309321691325085</v>
      </c>
      <c r="X24">
        <v>1</v>
      </c>
      <c r="Y24">
        <v>49.162999999999997</v>
      </c>
      <c r="Z24">
        <v>22.091000000000001</v>
      </c>
      <c r="AA24">
        <f t="shared" si="4"/>
        <v>2.2254764383685663</v>
      </c>
      <c r="AE24">
        <v>2</v>
      </c>
      <c r="AF24">
        <v>50.12</v>
      </c>
      <c r="AG24">
        <v>9.4339999999999993</v>
      </c>
      <c r="AH24">
        <f t="shared" si="10"/>
        <v>5.3126987492050031</v>
      </c>
      <c r="AM24">
        <v>51.893999999999998</v>
      </c>
      <c r="AN24">
        <v>6.4029999999999996</v>
      </c>
      <c r="AO24">
        <f t="shared" si="6"/>
        <v>8.1046384507262221</v>
      </c>
      <c r="AT24">
        <v>46.573</v>
      </c>
      <c r="AU24">
        <v>10.198</v>
      </c>
      <c r="AV24">
        <f t="shared" si="7"/>
        <v>4.5668758580113744</v>
      </c>
      <c r="BA24">
        <v>50.488</v>
      </c>
      <c r="BB24">
        <v>7.0709999999999997</v>
      </c>
      <c r="BC24">
        <f t="shared" si="0"/>
        <v>7.1401499080752373</v>
      </c>
    </row>
    <row r="25" spans="3:55" x14ac:dyDescent="0.35">
      <c r="C25">
        <v>2</v>
      </c>
      <c r="D25">
        <v>69.34</v>
      </c>
      <c r="E25">
        <v>15.811</v>
      </c>
      <c r="F25">
        <f t="shared" si="1"/>
        <v>4.3855543608879897</v>
      </c>
      <c r="K25">
        <v>81.834999999999994</v>
      </c>
      <c r="L25">
        <v>4.1230000000000002</v>
      </c>
      <c r="M25">
        <f t="shared" si="2"/>
        <v>19.848411350958038</v>
      </c>
      <c r="Q25">
        <v>1</v>
      </c>
      <c r="R25">
        <v>155.08099999999999</v>
      </c>
      <c r="S25">
        <v>9.8490000000000002</v>
      </c>
      <c r="T25">
        <f t="shared" si="3"/>
        <v>15.745862524114122</v>
      </c>
      <c r="X25">
        <v>1</v>
      </c>
      <c r="Y25">
        <v>76.655000000000001</v>
      </c>
      <c r="Z25">
        <v>8.2460000000000004</v>
      </c>
      <c r="AA25">
        <f t="shared" si="4"/>
        <v>9.2960223138491394</v>
      </c>
      <c r="AE25">
        <v>2</v>
      </c>
      <c r="AF25">
        <v>61.984000000000002</v>
      </c>
      <c r="AG25">
        <v>15.297000000000001</v>
      </c>
      <c r="AH25">
        <f t="shared" si="10"/>
        <v>4.0520363469961431</v>
      </c>
      <c r="AM25">
        <v>95.340999999999994</v>
      </c>
      <c r="AN25">
        <v>8</v>
      </c>
      <c r="AO25">
        <f t="shared" si="6"/>
        <v>11.917624999999999</v>
      </c>
      <c r="AT25">
        <v>58.420999999999999</v>
      </c>
      <c r="AU25">
        <v>9.8490000000000002</v>
      </c>
      <c r="AV25">
        <f t="shared" si="7"/>
        <v>5.9316681896639247</v>
      </c>
      <c r="BA25">
        <v>56.823999999999998</v>
      </c>
      <c r="BB25">
        <v>7.6159999999999997</v>
      </c>
      <c r="BC25">
        <f t="shared" si="0"/>
        <v>7.4611344537815123</v>
      </c>
    </row>
    <row r="26" spans="3:55" x14ac:dyDescent="0.35">
      <c r="C26">
        <v>2</v>
      </c>
      <c r="D26">
        <v>68.424999999999997</v>
      </c>
      <c r="E26">
        <v>21.931999999999999</v>
      </c>
      <c r="F26">
        <f t="shared" si="1"/>
        <v>3.1198705088455227</v>
      </c>
      <c r="K26">
        <v>107.789</v>
      </c>
      <c r="L26">
        <v>5.0990000000000002</v>
      </c>
      <c r="M26">
        <f t="shared" si="2"/>
        <v>21.139242988821337</v>
      </c>
      <c r="Q26">
        <v>1</v>
      </c>
      <c r="T26" s="7">
        <f>AVERAGE(T2:T25)</f>
        <v>8.3701152307611988</v>
      </c>
      <c r="U26" s="8">
        <f>STDEV(T2:T25)/SQRT(24)</f>
        <v>2.0319867868076642</v>
      </c>
      <c r="X26">
        <v>1</v>
      </c>
      <c r="Y26">
        <v>79.403999999999996</v>
      </c>
      <c r="Z26">
        <v>17.029</v>
      </c>
      <c r="AA26">
        <f t="shared" si="4"/>
        <v>4.6628692230900226</v>
      </c>
      <c r="AE26">
        <v>2</v>
      </c>
      <c r="AF26">
        <v>54.082999999999998</v>
      </c>
      <c r="AG26">
        <v>19.105</v>
      </c>
      <c r="AH26">
        <f t="shared" si="10"/>
        <v>2.8308296257524206</v>
      </c>
      <c r="AM26">
        <v>35.847000000000001</v>
      </c>
      <c r="AN26">
        <v>6.3250000000000002</v>
      </c>
      <c r="AO26">
        <f t="shared" si="6"/>
        <v>5.6675098814229248</v>
      </c>
      <c r="AT26">
        <v>45.88</v>
      </c>
      <c r="AU26">
        <v>9.4339999999999993</v>
      </c>
      <c r="AV26">
        <f t="shared" si="7"/>
        <v>4.8632605469578127</v>
      </c>
      <c r="BA26">
        <v>56.648000000000003</v>
      </c>
      <c r="BB26">
        <v>10.77</v>
      </c>
      <c r="BC26">
        <f t="shared" si="0"/>
        <v>5.2597957288765089</v>
      </c>
    </row>
    <row r="27" spans="3:55" x14ac:dyDescent="0.35">
      <c r="C27">
        <v>2</v>
      </c>
      <c r="D27">
        <v>87.114999999999995</v>
      </c>
      <c r="E27">
        <v>12.805999999999999</v>
      </c>
      <c r="F27">
        <f t="shared" si="1"/>
        <v>6.8026706231454011</v>
      </c>
      <c r="K27">
        <v>60.4</v>
      </c>
      <c r="L27">
        <v>4.9800000000000004</v>
      </c>
      <c r="M27">
        <f t="shared" si="2"/>
        <v>12.128514056224898</v>
      </c>
      <c r="Q27">
        <v>2</v>
      </c>
      <c r="R27">
        <v>29.428000000000001</v>
      </c>
      <c r="S27">
        <v>8.2460000000000004</v>
      </c>
      <c r="T27">
        <f t="shared" si="3"/>
        <v>3.5687606112054326</v>
      </c>
      <c r="X27">
        <v>1</v>
      </c>
      <c r="Y27">
        <v>61.587000000000003</v>
      </c>
      <c r="Z27">
        <v>16.401</v>
      </c>
      <c r="AA27">
        <f t="shared" si="4"/>
        <v>3.7550759100054876</v>
      </c>
      <c r="AE27">
        <v>2</v>
      </c>
      <c r="AF27">
        <v>50.448</v>
      </c>
      <c r="AG27">
        <v>13.342000000000001</v>
      </c>
      <c r="AH27">
        <f t="shared" si="10"/>
        <v>3.7811422575326037</v>
      </c>
      <c r="AM27">
        <v>39</v>
      </c>
      <c r="AN27">
        <v>5.0990000000000002</v>
      </c>
      <c r="AO27">
        <f t="shared" si="6"/>
        <v>7.6485585408903702</v>
      </c>
      <c r="AT27">
        <v>54.588999999999999</v>
      </c>
      <c r="AU27">
        <v>9.4870000000000001</v>
      </c>
      <c r="AV27">
        <f t="shared" si="7"/>
        <v>5.7540845367344788</v>
      </c>
      <c r="BA27">
        <v>46.173999999999999</v>
      </c>
      <c r="BB27">
        <v>8.4849999999999994</v>
      </c>
      <c r="BC27">
        <f t="shared" si="0"/>
        <v>5.4418385385975254</v>
      </c>
    </row>
    <row r="28" spans="3:55" x14ac:dyDescent="0.35">
      <c r="C28">
        <v>2</v>
      </c>
      <c r="D28">
        <v>47.927</v>
      </c>
      <c r="E28">
        <v>13.038</v>
      </c>
      <c r="F28">
        <f t="shared" si="1"/>
        <v>3.6759472311704249</v>
      </c>
      <c r="K28">
        <v>41.881</v>
      </c>
      <c r="L28">
        <v>3.1619999999999999</v>
      </c>
      <c r="M28">
        <f>K28/L28</f>
        <v>13.245098039215687</v>
      </c>
      <c r="Q28">
        <v>2</v>
      </c>
      <c r="R28">
        <v>33.838000000000001</v>
      </c>
      <c r="S28">
        <v>5</v>
      </c>
      <c r="T28">
        <f t="shared" si="3"/>
        <v>6.7675999999999998</v>
      </c>
      <c r="X28">
        <v>1</v>
      </c>
      <c r="Y28">
        <v>55.009</v>
      </c>
      <c r="Z28">
        <v>13.038</v>
      </c>
      <c r="AA28">
        <f t="shared" si="4"/>
        <v>4.2191287007209697</v>
      </c>
      <c r="AE28">
        <v>2</v>
      </c>
      <c r="AF28">
        <v>79.057000000000002</v>
      </c>
      <c r="AG28">
        <v>9.2200000000000006</v>
      </c>
      <c r="AH28">
        <f t="shared" si="10"/>
        <v>8.5745119305856825</v>
      </c>
      <c r="AM28">
        <v>39.661000000000001</v>
      </c>
      <c r="AN28">
        <v>7.0709999999999997</v>
      </c>
      <c r="AO28">
        <f t="shared" si="6"/>
        <v>5.6089661999717162</v>
      </c>
      <c r="AT28">
        <v>35.170999999999999</v>
      </c>
      <c r="AU28">
        <v>9.4870000000000001</v>
      </c>
      <c r="AV28">
        <f t="shared" si="7"/>
        <v>3.7072836513123222</v>
      </c>
      <c r="BA28">
        <v>64.14</v>
      </c>
      <c r="BB28">
        <v>7.2110000000000003</v>
      </c>
      <c r="BC28">
        <f t="shared" si="0"/>
        <v>8.8947441408958525</v>
      </c>
    </row>
    <row r="29" spans="3:55" x14ac:dyDescent="0.35">
      <c r="C29">
        <v>2</v>
      </c>
      <c r="D29">
        <v>151.11099999999999</v>
      </c>
      <c r="E29">
        <v>4</v>
      </c>
      <c r="F29">
        <f t="shared" si="1"/>
        <v>37.777749999999997</v>
      </c>
      <c r="K29">
        <v>66.483000000000004</v>
      </c>
      <c r="L29">
        <v>5</v>
      </c>
      <c r="M29">
        <f>K29/L29</f>
        <v>13.296600000000002</v>
      </c>
      <c r="Q29">
        <v>2</v>
      </c>
      <c r="R29">
        <v>74.528000000000006</v>
      </c>
      <c r="S29">
        <v>5.3849999999999998</v>
      </c>
      <c r="T29">
        <f t="shared" si="3"/>
        <v>13.839925719591459</v>
      </c>
      <c r="X29">
        <v>1</v>
      </c>
      <c r="AA29" s="7">
        <f>AVERAGE(AA2:AA28)</f>
        <v>5.409158685584627</v>
      </c>
      <c r="AB29" s="8">
        <f>STDEV(AA2:AA28)/SQRT(27)</f>
        <v>0.76364408656503846</v>
      </c>
      <c r="AE29">
        <v>2</v>
      </c>
      <c r="AF29">
        <v>22</v>
      </c>
      <c r="AG29">
        <v>11.18</v>
      </c>
      <c r="AH29">
        <f t="shared" si="10"/>
        <v>1.9677996422182469</v>
      </c>
      <c r="AM29">
        <v>41.231000000000002</v>
      </c>
      <c r="AN29">
        <v>9.2200000000000006</v>
      </c>
      <c r="AO29">
        <f t="shared" si="6"/>
        <v>4.471908893709327</v>
      </c>
      <c r="AT29">
        <v>43.463000000000001</v>
      </c>
      <c r="AU29">
        <v>11.401999999999999</v>
      </c>
      <c r="AV29">
        <f t="shared" si="7"/>
        <v>3.8118751096298897</v>
      </c>
      <c r="BA29">
        <v>66.218999999999994</v>
      </c>
      <c r="BB29">
        <v>8.0619999999999994</v>
      </c>
      <c r="BC29">
        <f t="shared" si="0"/>
        <v>8.2137186802282312</v>
      </c>
    </row>
    <row r="30" spans="3:55" x14ac:dyDescent="0.35">
      <c r="C30">
        <v>2</v>
      </c>
      <c r="D30">
        <v>101.88800000000001</v>
      </c>
      <c r="E30">
        <v>7.2110000000000003</v>
      </c>
      <c r="F30">
        <f t="shared" si="1"/>
        <v>14.129524337817223</v>
      </c>
      <c r="K30">
        <v>83.744</v>
      </c>
      <c r="L30">
        <v>4.843</v>
      </c>
      <c r="M30">
        <f>K30/L30</f>
        <v>17.291761304976255</v>
      </c>
      <c r="Q30">
        <v>2</v>
      </c>
      <c r="R30">
        <v>62.847999999999999</v>
      </c>
      <c r="S30">
        <v>5.1230000000000002</v>
      </c>
      <c r="T30">
        <f t="shared" si="3"/>
        <v>12.26781182900644</v>
      </c>
      <c r="X30">
        <v>2</v>
      </c>
      <c r="Y30">
        <v>72.007000000000005</v>
      </c>
      <c r="Z30">
        <v>15.811</v>
      </c>
      <c r="AA30">
        <f t="shared" si="4"/>
        <v>4.5542343937764853</v>
      </c>
      <c r="AE30">
        <v>2</v>
      </c>
      <c r="AF30">
        <v>23.021999999999998</v>
      </c>
      <c r="AG30">
        <v>10.050000000000001</v>
      </c>
      <c r="AH30">
        <f t="shared" si="10"/>
        <v>2.2907462686567159</v>
      </c>
      <c r="AM30">
        <v>56.859000000000002</v>
      </c>
      <c r="AN30">
        <v>7.28</v>
      </c>
      <c r="AO30">
        <f t="shared" si="6"/>
        <v>7.8103021978021978</v>
      </c>
      <c r="AT30">
        <v>65.521000000000001</v>
      </c>
      <c r="AU30">
        <v>5.3849999999999998</v>
      </c>
      <c r="AV30">
        <f t="shared" si="7"/>
        <v>12.167316620241412</v>
      </c>
      <c r="BA30">
        <v>107.117</v>
      </c>
      <c r="BB30">
        <v>6.3250000000000002</v>
      </c>
      <c r="BC30">
        <f t="shared" si="0"/>
        <v>16.935494071146245</v>
      </c>
    </row>
    <row r="31" spans="3:55" x14ac:dyDescent="0.35">
      <c r="C31">
        <v>2</v>
      </c>
      <c r="D31">
        <v>122.068</v>
      </c>
      <c r="E31">
        <v>4.4720000000000004</v>
      </c>
      <c r="F31">
        <f t="shared" si="1"/>
        <v>27.296064400715562</v>
      </c>
      <c r="M31" s="7">
        <f>AVERAGE(M2:M30)</f>
        <v>15.333899773796237</v>
      </c>
      <c r="N31" s="8">
        <f>STDEV(M2:M30)/SQRT(28)</f>
        <v>1.1264594800037617</v>
      </c>
      <c r="Q31">
        <v>2</v>
      </c>
      <c r="R31">
        <v>77.929000000000002</v>
      </c>
      <c r="S31">
        <v>4.4720000000000004</v>
      </c>
      <c r="T31">
        <f t="shared" si="3"/>
        <v>17.425983899821109</v>
      </c>
      <c r="X31">
        <v>2</v>
      </c>
      <c r="Y31">
        <v>64.203000000000003</v>
      </c>
      <c r="Z31">
        <v>12.083</v>
      </c>
      <c r="AA31">
        <f t="shared" si="4"/>
        <v>5.3134983034014729</v>
      </c>
      <c r="AE31">
        <v>2</v>
      </c>
      <c r="AF31">
        <v>22.091000000000001</v>
      </c>
      <c r="AG31">
        <v>10.050000000000001</v>
      </c>
      <c r="AH31">
        <f t="shared" si="10"/>
        <v>2.1981094527363183</v>
      </c>
      <c r="AM31">
        <v>70.007000000000005</v>
      </c>
      <c r="AN31">
        <v>20</v>
      </c>
      <c r="AO31">
        <f t="shared" si="6"/>
        <v>3.5003500000000001</v>
      </c>
      <c r="AT31">
        <v>32.015999999999998</v>
      </c>
      <c r="AU31">
        <v>8.0619999999999994</v>
      </c>
      <c r="AV31">
        <f t="shared" si="7"/>
        <v>3.971223021582734</v>
      </c>
      <c r="BA31">
        <v>52.923999999999999</v>
      </c>
      <c r="BB31">
        <v>9.2200000000000006</v>
      </c>
      <c r="BC31">
        <f t="shared" si="0"/>
        <v>5.7401301518438173</v>
      </c>
    </row>
    <row r="32" spans="3:55" x14ac:dyDescent="0.35">
      <c r="C32">
        <v>2</v>
      </c>
      <c r="D32">
        <v>40.249000000000002</v>
      </c>
      <c r="E32">
        <v>22.847000000000001</v>
      </c>
      <c r="F32">
        <f t="shared" si="1"/>
        <v>1.7616754935002408</v>
      </c>
      <c r="J32">
        <v>2</v>
      </c>
      <c r="K32">
        <v>106.533</v>
      </c>
      <c r="L32">
        <v>11.045</v>
      </c>
      <c r="M32">
        <f t="shared" ref="M32:M95" si="11">K32/L32</f>
        <v>9.6453598913535536</v>
      </c>
      <c r="Q32">
        <v>2</v>
      </c>
      <c r="R32">
        <v>48.332000000000001</v>
      </c>
      <c r="S32">
        <v>5</v>
      </c>
      <c r="T32">
        <f t="shared" si="3"/>
        <v>9.6663999999999994</v>
      </c>
      <c r="X32">
        <v>2</v>
      </c>
      <c r="Y32">
        <v>63.506</v>
      </c>
      <c r="Z32">
        <v>11.045</v>
      </c>
      <c r="AA32">
        <f t="shared" si="4"/>
        <v>5.7497510185604348</v>
      </c>
      <c r="AE32">
        <v>2</v>
      </c>
      <c r="AF32">
        <v>42.058999999999997</v>
      </c>
      <c r="AG32">
        <v>11.705</v>
      </c>
      <c r="AH32">
        <f t="shared" si="10"/>
        <v>3.5932507475437845</v>
      </c>
      <c r="AM32">
        <v>43.012</v>
      </c>
      <c r="AN32">
        <v>9</v>
      </c>
      <c r="AO32">
        <f t="shared" si="6"/>
        <v>4.7791111111111109</v>
      </c>
      <c r="AT32">
        <v>38.274999999999999</v>
      </c>
      <c r="AU32">
        <v>6.3250000000000002</v>
      </c>
      <c r="AV32">
        <f t="shared" si="7"/>
        <v>6.0513833992094854</v>
      </c>
      <c r="BA32">
        <v>44.045000000000002</v>
      </c>
      <c r="BB32">
        <v>9.2200000000000006</v>
      </c>
      <c r="BC32">
        <f t="shared" si="0"/>
        <v>4.7771149674620386</v>
      </c>
    </row>
    <row r="33" spans="3:56" x14ac:dyDescent="0.35">
      <c r="C33">
        <v>2</v>
      </c>
      <c r="D33">
        <v>39.459000000000003</v>
      </c>
      <c r="E33">
        <v>19.925000000000001</v>
      </c>
      <c r="F33">
        <f t="shared" si="1"/>
        <v>1.9803764115432874</v>
      </c>
      <c r="J33">
        <v>2</v>
      </c>
      <c r="K33">
        <v>101.533</v>
      </c>
      <c r="L33">
        <v>6.4029999999999996</v>
      </c>
      <c r="M33">
        <f t="shared" si="11"/>
        <v>15.857098235202249</v>
      </c>
      <c r="Q33">
        <v>2</v>
      </c>
      <c r="R33">
        <v>43.267000000000003</v>
      </c>
      <c r="S33">
        <v>5.3849999999999998</v>
      </c>
      <c r="T33">
        <f t="shared" si="3"/>
        <v>8.0347260909935017</v>
      </c>
      <c r="X33">
        <v>2</v>
      </c>
      <c r="Y33">
        <v>59.54</v>
      </c>
      <c r="Z33">
        <v>17.463999999999999</v>
      </c>
      <c r="AA33">
        <f t="shared" si="4"/>
        <v>3.409299129638113</v>
      </c>
      <c r="AH33" s="7">
        <f>AVERAGE(AH17:AH32)</f>
        <v>6.0426636463383989</v>
      </c>
      <c r="AI33" s="8">
        <f>STDEV(AH17:AH32)/SQRT(16)</f>
        <v>1.1271055821744569</v>
      </c>
      <c r="AM33">
        <v>36</v>
      </c>
      <c r="AN33">
        <v>10.198</v>
      </c>
      <c r="AO33">
        <f t="shared" si="6"/>
        <v>3.5301039419494016</v>
      </c>
      <c r="AT33">
        <v>54.817999999999998</v>
      </c>
      <c r="AU33">
        <v>10.44</v>
      </c>
      <c r="AV33">
        <f t="shared" si="7"/>
        <v>5.2507662835249045</v>
      </c>
      <c r="BA33">
        <v>38.274999999999999</v>
      </c>
      <c r="BB33">
        <v>10.44</v>
      </c>
      <c r="BC33">
        <f t="shared" si="0"/>
        <v>3.6661877394636018</v>
      </c>
    </row>
    <row r="34" spans="3:56" x14ac:dyDescent="0.35">
      <c r="C34">
        <v>2</v>
      </c>
      <c r="D34">
        <v>77.472999999999999</v>
      </c>
      <c r="E34">
        <v>19.416</v>
      </c>
      <c r="F34">
        <f t="shared" si="1"/>
        <v>3.9901627523691801</v>
      </c>
      <c r="K34">
        <v>89.435000000000002</v>
      </c>
      <c r="L34">
        <v>5.93</v>
      </c>
      <c r="M34">
        <f t="shared" si="11"/>
        <v>15.081787521079258</v>
      </c>
      <c r="Q34">
        <v>2</v>
      </c>
      <c r="R34">
        <v>77.103999999999999</v>
      </c>
      <c r="S34">
        <v>5</v>
      </c>
      <c r="T34">
        <f t="shared" si="3"/>
        <v>15.4208</v>
      </c>
      <c r="X34">
        <v>2</v>
      </c>
      <c r="Y34">
        <v>60.075000000000003</v>
      </c>
      <c r="Z34">
        <v>16</v>
      </c>
      <c r="AA34">
        <f t="shared" si="4"/>
        <v>3.7546875000000002</v>
      </c>
      <c r="AE34">
        <v>3</v>
      </c>
      <c r="AF34">
        <v>41.036999999999999</v>
      </c>
      <c r="AG34">
        <v>4.657</v>
      </c>
      <c r="AH34">
        <f>AF34/AG34</f>
        <v>8.8118960704316081</v>
      </c>
      <c r="AM34">
        <v>34.524999999999999</v>
      </c>
      <c r="AN34">
        <v>9.8490000000000002</v>
      </c>
      <c r="AO34">
        <f t="shared" si="6"/>
        <v>3.5054320235556906</v>
      </c>
      <c r="AT34">
        <v>61.847000000000001</v>
      </c>
      <c r="AU34">
        <v>8.6020000000000003</v>
      </c>
      <c r="AV34">
        <f t="shared" si="7"/>
        <v>7.189839572192513</v>
      </c>
      <c r="BA34">
        <v>43.173999999999999</v>
      </c>
      <c r="BB34">
        <v>11.705</v>
      </c>
      <c r="BC34">
        <f t="shared" si="0"/>
        <v>3.6885091841093551</v>
      </c>
    </row>
    <row r="35" spans="3:56" x14ac:dyDescent="0.35">
      <c r="C35">
        <v>2</v>
      </c>
      <c r="D35">
        <v>129.42400000000001</v>
      </c>
      <c r="E35">
        <v>4.4029999999999996</v>
      </c>
      <c r="F35">
        <f t="shared" si="1"/>
        <v>29.394503747444929</v>
      </c>
      <c r="J35">
        <v>2</v>
      </c>
      <c r="K35">
        <v>152.04400000000001</v>
      </c>
      <c r="L35">
        <v>12.55</v>
      </c>
      <c r="M35">
        <f t="shared" si="11"/>
        <v>12.115059760956175</v>
      </c>
      <c r="Q35">
        <v>2</v>
      </c>
      <c r="R35">
        <v>80.956999999999994</v>
      </c>
      <c r="S35">
        <v>5.3849999999999998</v>
      </c>
      <c r="T35">
        <f t="shared" si="3"/>
        <v>15.033797585886722</v>
      </c>
      <c r="X35">
        <v>2</v>
      </c>
      <c r="Y35">
        <v>39.216999999999999</v>
      </c>
      <c r="Z35">
        <v>19.646999999999998</v>
      </c>
      <c r="AA35">
        <f t="shared" si="4"/>
        <v>1.9960808265893013</v>
      </c>
      <c r="AE35">
        <v>3</v>
      </c>
      <c r="AF35">
        <v>24.352</v>
      </c>
      <c r="AG35">
        <v>9.4870000000000001</v>
      </c>
      <c r="AH35">
        <f t="shared" ref="AH35:AH53" si="12">AF35/AG35</f>
        <v>2.5668809950458522</v>
      </c>
      <c r="AM35">
        <v>50.595999999999997</v>
      </c>
      <c r="AN35">
        <v>10.295999999999999</v>
      </c>
      <c r="AO35">
        <f t="shared" si="6"/>
        <v>4.9141414141414144</v>
      </c>
      <c r="AT35">
        <v>44.597999999999999</v>
      </c>
      <c r="AU35">
        <v>10.63</v>
      </c>
      <c r="AV35">
        <f t="shared" si="7"/>
        <v>4.195484477892756</v>
      </c>
      <c r="BC35" s="7">
        <f>AVERAGE(BC2:BC34)</f>
        <v>6.9379043595348309</v>
      </c>
      <c r="BD35" s="8">
        <f>STDEV(BC2:BC34)/SQRT(33)</f>
        <v>0.68566427165625032</v>
      </c>
    </row>
    <row r="36" spans="3:56" x14ac:dyDescent="0.35">
      <c r="C36">
        <v>2</v>
      </c>
      <c r="D36">
        <v>91.081999999999994</v>
      </c>
      <c r="E36">
        <v>4.4029999999999996</v>
      </c>
      <c r="F36">
        <f t="shared" si="1"/>
        <v>20.68635021576198</v>
      </c>
      <c r="J36">
        <v>2</v>
      </c>
      <c r="K36">
        <v>75.421999999999997</v>
      </c>
      <c r="L36">
        <v>8.4849999999999994</v>
      </c>
      <c r="M36">
        <f t="shared" si="11"/>
        <v>8.8888626988803772</v>
      </c>
      <c r="Q36">
        <v>2</v>
      </c>
      <c r="R36">
        <v>73.63</v>
      </c>
      <c r="S36">
        <v>5.3849999999999998</v>
      </c>
      <c r="T36">
        <f t="shared" si="3"/>
        <v>13.673166202414112</v>
      </c>
      <c r="X36">
        <v>2</v>
      </c>
      <c r="Y36">
        <v>40.249000000000002</v>
      </c>
      <c r="Z36">
        <v>10.295999999999999</v>
      </c>
      <c r="AA36">
        <f t="shared" si="4"/>
        <v>3.9091880341880345</v>
      </c>
      <c r="AE36">
        <v>3</v>
      </c>
      <c r="AF36">
        <v>16.155000000000001</v>
      </c>
      <c r="AG36">
        <v>14.318</v>
      </c>
      <c r="AH36">
        <f t="shared" si="12"/>
        <v>1.1283000419052942</v>
      </c>
      <c r="AM36">
        <v>61.033000000000001</v>
      </c>
      <c r="AN36">
        <v>5.8310000000000004</v>
      </c>
      <c r="AO36">
        <f t="shared" si="6"/>
        <v>10.466986794717887</v>
      </c>
      <c r="AT36">
        <v>56.939</v>
      </c>
      <c r="AU36">
        <v>10</v>
      </c>
      <c r="AV36">
        <f t="shared" si="7"/>
        <v>5.6939000000000002</v>
      </c>
      <c r="AZ36">
        <v>2</v>
      </c>
      <c r="BA36">
        <v>81.566000000000003</v>
      </c>
      <c r="BB36">
        <v>6.4029999999999996</v>
      </c>
      <c r="BC36">
        <f>BA36/BB36</f>
        <v>12.738716226768704</v>
      </c>
    </row>
    <row r="37" spans="3:56" x14ac:dyDescent="0.35">
      <c r="C37">
        <v>2</v>
      </c>
      <c r="D37">
        <v>140.29599999999999</v>
      </c>
      <c r="E37">
        <v>3.472</v>
      </c>
      <c r="F37">
        <f t="shared" si="1"/>
        <v>40.407834101382484</v>
      </c>
      <c r="J37">
        <v>2</v>
      </c>
      <c r="K37">
        <v>52.802</v>
      </c>
      <c r="L37">
        <v>10.77</v>
      </c>
      <c r="M37">
        <f t="shared" si="11"/>
        <v>4.9026926648096563</v>
      </c>
      <c r="Q37">
        <v>2</v>
      </c>
      <c r="R37">
        <v>96.83</v>
      </c>
      <c r="S37">
        <v>4.6059999999999999</v>
      </c>
      <c r="T37">
        <f t="shared" si="3"/>
        <v>21.022579244463742</v>
      </c>
      <c r="X37">
        <v>2</v>
      </c>
      <c r="Y37">
        <v>89.811000000000007</v>
      </c>
      <c r="Z37">
        <v>10</v>
      </c>
      <c r="AA37">
        <f t="shared" si="4"/>
        <v>8.9811000000000014</v>
      </c>
      <c r="AE37">
        <v>3</v>
      </c>
      <c r="AF37">
        <v>15</v>
      </c>
      <c r="AG37">
        <v>11.18</v>
      </c>
      <c r="AH37">
        <f t="shared" si="12"/>
        <v>1.3416815742397139</v>
      </c>
      <c r="AM37">
        <v>43.841000000000001</v>
      </c>
      <c r="AN37">
        <v>6.4029999999999996</v>
      </c>
      <c r="AO37">
        <f t="shared" si="6"/>
        <v>6.8469467437138851</v>
      </c>
      <c r="AT37">
        <v>54.405999999999999</v>
      </c>
      <c r="AU37">
        <v>11.662000000000001</v>
      </c>
      <c r="AV37">
        <f t="shared" si="7"/>
        <v>4.6652375235808607</v>
      </c>
      <c r="BA37">
        <v>74.706000000000003</v>
      </c>
      <c r="BB37">
        <v>6.4029999999999996</v>
      </c>
      <c r="BC37">
        <f t="shared" ref="BC37:BC100" si="13">BA37/BB37</f>
        <v>11.667343432765891</v>
      </c>
    </row>
    <row r="38" spans="3:56" x14ac:dyDescent="0.35">
      <c r="C38">
        <v>2</v>
      </c>
      <c r="D38">
        <v>87.727000000000004</v>
      </c>
      <c r="E38">
        <v>2.2360000000000002</v>
      </c>
      <c r="F38">
        <f t="shared" si="1"/>
        <v>39.233899821109119</v>
      </c>
      <c r="J38">
        <v>2</v>
      </c>
      <c r="K38">
        <v>196.86500000000001</v>
      </c>
      <c r="L38">
        <v>11.314</v>
      </c>
      <c r="M38">
        <f t="shared" si="11"/>
        <v>17.400123740498497</v>
      </c>
      <c r="Q38">
        <v>2</v>
      </c>
      <c r="R38">
        <v>87.590999999999994</v>
      </c>
      <c r="S38">
        <v>5.657</v>
      </c>
      <c r="T38">
        <f t="shared" si="3"/>
        <v>15.483648576984265</v>
      </c>
      <c r="X38">
        <v>2</v>
      </c>
      <c r="Y38">
        <v>53.338999999999999</v>
      </c>
      <c r="Z38">
        <v>11.662000000000001</v>
      </c>
      <c r="AA38">
        <f t="shared" si="4"/>
        <v>4.5737437832275765</v>
      </c>
      <c r="AE38">
        <v>3</v>
      </c>
      <c r="AF38">
        <v>38.600999999999999</v>
      </c>
      <c r="AG38">
        <v>7.6159999999999997</v>
      </c>
      <c r="AH38">
        <f t="shared" si="12"/>
        <v>5.0684086134453779</v>
      </c>
      <c r="AM38">
        <v>43.012</v>
      </c>
      <c r="AN38">
        <v>8.2460000000000004</v>
      </c>
      <c r="AO38">
        <f t="shared" si="6"/>
        <v>5.216104778074218</v>
      </c>
      <c r="AT38">
        <v>40.804000000000002</v>
      </c>
      <c r="AU38">
        <v>13.928000000000001</v>
      </c>
      <c r="AV38">
        <f t="shared" si="7"/>
        <v>2.9296381390005743</v>
      </c>
      <c r="BA38">
        <v>80.281000000000006</v>
      </c>
      <c r="BB38">
        <v>8.5440000000000005</v>
      </c>
      <c r="BC38">
        <f t="shared" si="13"/>
        <v>9.3961844569288395</v>
      </c>
    </row>
    <row r="39" spans="3:56" x14ac:dyDescent="0.35">
      <c r="C39">
        <v>2</v>
      </c>
      <c r="F39" s="7">
        <f>AVERAGE(F14:F38)</f>
        <v>18.39066935943849</v>
      </c>
      <c r="G39" s="8">
        <f>STDEV(F14:F38)/SQRT(25)</f>
        <v>2.8550007884371045</v>
      </c>
      <c r="J39">
        <v>2</v>
      </c>
      <c r="K39">
        <v>148.12200000000001</v>
      </c>
      <c r="L39">
        <v>12.369</v>
      </c>
      <c r="M39">
        <f t="shared" si="11"/>
        <v>11.975260732476354</v>
      </c>
      <c r="Q39">
        <v>2</v>
      </c>
      <c r="R39">
        <v>76.400000000000006</v>
      </c>
      <c r="S39">
        <v>5.1230000000000002</v>
      </c>
      <c r="T39">
        <f t="shared" si="3"/>
        <v>14.913136833886394</v>
      </c>
      <c r="X39">
        <v>2</v>
      </c>
      <c r="Y39">
        <v>41.677</v>
      </c>
      <c r="Z39">
        <v>12.207000000000001</v>
      </c>
      <c r="AA39">
        <f t="shared" si="4"/>
        <v>3.4141885803227652</v>
      </c>
      <c r="AE39">
        <v>3</v>
      </c>
      <c r="AF39">
        <v>28.283999999999999</v>
      </c>
      <c r="AG39">
        <v>7.4340000000000002</v>
      </c>
      <c r="AH39">
        <f t="shared" si="12"/>
        <v>3.8046811945117027</v>
      </c>
      <c r="AM39">
        <v>46.615000000000002</v>
      </c>
      <c r="AN39">
        <v>6.7080000000000002</v>
      </c>
      <c r="AO39">
        <f t="shared" si="6"/>
        <v>6.9491651759093624</v>
      </c>
      <c r="AT39">
        <v>50.249000000000002</v>
      </c>
      <c r="AU39">
        <v>8.6020000000000003</v>
      </c>
      <c r="AV39">
        <f t="shared" si="7"/>
        <v>5.8415484770983497</v>
      </c>
      <c r="BA39">
        <v>58.822000000000003</v>
      </c>
      <c r="BB39">
        <v>10.77</v>
      </c>
      <c r="BC39">
        <f t="shared" si="13"/>
        <v>5.4616527390900655</v>
      </c>
    </row>
    <row r="40" spans="3:56" x14ac:dyDescent="0.35">
      <c r="C40">
        <v>3</v>
      </c>
      <c r="D40">
        <v>34.408999999999999</v>
      </c>
      <c r="E40">
        <v>6.3250000000000002</v>
      </c>
      <c r="F40">
        <f t="shared" si="1"/>
        <v>5.440158102766798</v>
      </c>
      <c r="J40">
        <v>2</v>
      </c>
      <c r="K40">
        <v>85.44</v>
      </c>
      <c r="L40">
        <v>12.083</v>
      </c>
      <c r="M40">
        <f t="shared" si="11"/>
        <v>7.0710916163204498</v>
      </c>
      <c r="Q40">
        <v>2</v>
      </c>
      <c r="R40">
        <v>98.004000000000005</v>
      </c>
      <c r="S40">
        <v>6.0990000000000002</v>
      </c>
      <c r="T40">
        <f t="shared" si="3"/>
        <v>16.068863748155437</v>
      </c>
      <c r="X40">
        <v>2</v>
      </c>
      <c r="Y40">
        <v>40.311</v>
      </c>
      <c r="Z40">
        <v>12.648999999999999</v>
      </c>
      <c r="AA40">
        <f t="shared" si="4"/>
        <v>3.1868922444462013</v>
      </c>
      <c r="AE40">
        <v>3</v>
      </c>
      <c r="AF40">
        <v>40.360999999999997</v>
      </c>
      <c r="AG40">
        <v>6.4029999999999996</v>
      </c>
      <c r="AH40">
        <f t="shared" si="12"/>
        <v>6.3034515071060442</v>
      </c>
      <c r="AM40">
        <v>54.423999999999999</v>
      </c>
      <c r="AN40">
        <v>8.4849999999999994</v>
      </c>
      <c r="AO40">
        <f t="shared" si="6"/>
        <v>6.4141426045963472</v>
      </c>
      <c r="AT40">
        <v>36.234999999999999</v>
      </c>
      <c r="AU40">
        <v>9.2200000000000006</v>
      </c>
      <c r="AV40">
        <f t="shared" si="7"/>
        <v>3.9300433839479387</v>
      </c>
      <c r="BA40">
        <v>61</v>
      </c>
      <c r="BB40">
        <v>10.050000000000001</v>
      </c>
      <c r="BC40">
        <f t="shared" si="13"/>
        <v>6.0696517412935318</v>
      </c>
    </row>
    <row r="41" spans="3:56" x14ac:dyDescent="0.35">
      <c r="C41">
        <v>3</v>
      </c>
      <c r="D41">
        <v>47.17</v>
      </c>
      <c r="E41">
        <v>8.9440000000000008</v>
      </c>
      <c r="F41">
        <f t="shared" si="1"/>
        <v>5.2739266547406078</v>
      </c>
      <c r="J41">
        <v>2</v>
      </c>
      <c r="K41">
        <v>54.148000000000003</v>
      </c>
      <c r="L41">
        <v>9.8490000000000002</v>
      </c>
      <c r="M41">
        <f t="shared" si="11"/>
        <v>5.4978170372626662</v>
      </c>
      <c r="Q41">
        <v>2</v>
      </c>
      <c r="R41">
        <v>96.468999999999994</v>
      </c>
      <c r="S41">
        <v>6.0990000000000002</v>
      </c>
      <c r="T41">
        <f t="shared" si="3"/>
        <v>15.817183144777831</v>
      </c>
      <c r="X41">
        <v>2</v>
      </c>
      <c r="Y41">
        <v>49.192999999999998</v>
      </c>
      <c r="Z41">
        <v>26</v>
      </c>
      <c r="AA41">
        <f t="shared" si="4"/>
        <v>1.8920384615384616</v>
      </c>
      <c r="AE41">
        <v>3</v>
      </c>
      <c r="AF41">
        <v>40.804000000000002</v>
      </c>
      <c r="AG41">
        <v>7.2069999999999999</v>
      </c>
      <c r="AH41">
        <f t="shared" si="12"/>
        <v>5.6617177743860143</v>
      </c>
      <c r="AO41" s="7">
        <f>AVERAGE(AO19:AO40)</f>
        <v>6.338193902359043</v>
      </c>
      <c r="AP41" s="8">
        <f>STDEV(AO19:AO40)/SQRT(22)</f>
        <v>0.46625159355851048</v>
      </c>
      <c r="AT41">
        <v>41.231000000000002</v>
      </c>
      <c r="AU41">
        <v>4.4720000000000004</v>
      </c>
      <c r="AV41">
        <f t="shared" si="7"/>
        <v>9.2198121645796061</v>
      </c>
      <c r="BA41">
        <v>66.641000000000005</v>
      </c>
      <c r="BB41">
        <v>7.0709999999999997</v>
      </c>
      <c r="BC41">
        <f t="shared" si="13"/>
        <v>9.4245509828878529</v>
      </c>
    </row>
    <row r="42" spans="3:56" x14ac:dyDescent="0.35">
      <c r="C42">
        <v>3</v>
      </c>
      <c r="D42">
        <v>41.677</v>
      </c>
      <c r="E42">
        <v>6.3250000000000002</v>
      </c>
      <c r="F42">
        <f t="shared" si="1"/>
        <v>6.5892490118577074</v>
      </c>
      <c r="J42">
        <v>2</v>
      </c>
      <c r="K42">
        <v>137.71299999999999</v>
      </c>
      <c r="L42">
        <v>13</v>
      </c>
      <c r="M42">
        <f t="shared" si="11"/>
        <v>10.593307692307691</v>
      </c>
      <c r="Q42">
        <v>2</v>
      </c>
      <c r="R42">
        <v>41.593000000000004</v>
      </c>
      <c r="S42">
        <v>4.4720000000000004</v>
      </c>
      <c r="T42">
        <f t="shared" si="3"/>
        <v>9.3007602862254029</v>
      </c>
      <c r="X42">
        <v>2</v>
      </c>
      <c r="Y42">
        <v>56.08</v>
      </c>
      <c r="Z42">
        <v>26.832999999999998</v>
      </c>
      <c r="AA42">
        <f t="shared" si="4"/>
        <v>2.0899638504826146</v>
      </c>
      <c r="AE42">
        <v>3</v>
      </c>
      <c r="AF42">
        <v>24.413</v>
      </c>
      <c r="AG42">
        <v>15.263999999999999</v>
      </c>
      <c r="AH42">
        <f t="shared" si="12"/>
        <v>1.5993841719077568</v>
      </c>
      <c r="AL42">
        <v>3</v>
      </c>
      <c r="AM42">
        <v>59.237000000000002</v>
      </c>
      <c r="AN42">
        <v>6.4029999999999996</v>
      </c>
      <c r="AO42">
        <f t="shared" si="6"/>
        <v>9.2514446353271911</v>
      </c>
      <c r="AT42">
        <v>34.366</v>
      </c>
      <c r="AU42">
        <v>10.050000000000001</v>
      </c>
      <c r="AV42">
        <f t="shared" si="7"/>
        <v>3.4195024875621889</v>
      </c>
      <c r="BA42">
        <v>53.823999999999998</v>
      </c>
      <c r="BB42">
        <v>7.2110000000000003</v>
      </c>
      <c r="BC42">
        <f t="shared" si="13"/>
        <v>7.464151990015254</v>
      </c>
    </row>
    <row r="43" spans="3:56" x14ac:dyDescent="0.35">
      <c r="C43">
        <v>3</v>
      </c>
      <c r="D43">
        <v>104.173</v>
      </c>
      <c r="E43">
        <v>4</v>
      </c>
      <c r="F43">
        <f t="shared" si="1"/>
        <v>26.04325</v>
      </c>
      <c r="J43">
        <v>2</v>
      </c>
      <c r="K43">
        <v>68.796999999999997</v>
      </c>
      <c r="L43">
        <v>14.212999999999999</v>
      </c>
      <c r="M43">
        <f t="shared" si="11"/>
        <v>4.8404277773868998</v>
      </c>
      <c r="Q43">
        <v>2</v>
      </c>
      <c r="R43">
        <v>88.864999999999995</v>
      </c>
      <c r="S43">
        <v>3.6059999999999999</v>
      </c>
      <c r="T43">
        <f t="shared" si="3"/>
        <v>24.643649473100389</v>
      </c>
      <c r="X43">
        <v>2</v>
      </c>
      <c r="Y43">
        <v>35.384</v>
      </c>
      <c r="Z43">
        <v>14.422000000000001</v>
      </c>
      <c r="AA43">
        <f t="shared" si="4"/>
        <v>2.4534738593815004</v>
      </c>
      <c r="AE43">
        <v>3</v>
      </c>
      <c r="AF43">
        <v>39.811999999999998</v>
      </c>
      <c r="AG43">
        <v>13.891999999999999</v>
      </c>
      <c r="AH43">
        <f t="shared" si="12"/>
        <v>2.8658220558594873</v>
      </c>
      <c r="AM43">
        <v>56.08</v>
      </c>
      <c r="AN43">
        <v>17.888999999999999</v>
      </c>
      <c r="AO43">
        <f t="shared" si="6"/>
        <v>3.1348873609480687</v>
      </c>
      <c r="AT43">
        <v>44.045000000000002</v>
      </c>
      <c r="AU43">
        <v>11.045</v>
      </c>
      <c r="AV43">
        <f t="shared" si="7"/>
        <v>3.9877772747849707</v>
      </c>
      <c r="BA43">
        <v>58.249000000000002</v>
      </c>
      <c r="BB43">
        <v>14.141999999999999</v>
      </c>
      <c r="BC43">
        <f t="shared" si="13"/>
        <v>4.1188657898458496</v>
      </c>
    </row>
    <row r="44" spans="3:56" x14ac:dyDescent="0.35">
      <c r="C44">
        <v>3</v>
      </c>
      <c r="D44">
        <v>46.69</v>
      </c>
      <c r="E44">
        <v>5.657</v>
      </c>
      <c r="F44">
        <f t="shared" si="1"/>
        <v>8.2534912497790351</v>
      </c>
      <c r="J44">
        <v>2</v>
      </c>
      <c r="K44">
        <v>77.337000000000003</v>
      </c>
      <c r="L44">
        <v>10.63</v>
      </c>
      <c r="M44">
        <f t="shared" si="11"/>
        <v>7.2753527751646283</v>
      </c>
      <c r="Q44">
        <v>2</v>
      </c>
      <c r="R44">
        <v>79.358999999999995</v>
      </c>
      <c r="S44">
        <v>6.0990000000000002</v>
      </c>
      <c r="T44">
        <f t="shared" si="3"/>
        <v>13.011805213969502</v>
      </c>
      <c r="X44">
        <v>2</v>
      </c>
      <c r="Y44">
        <v>62.65</v>
      </c>
      <c r="Z44">
        <v>15.132999999999999</v>
      </c>
      <c r="AA44">
        <f t="shared" si="4"/>
        <v>4.1399590299345803</v>
      </c>
      <c r="AE44">
        <v>3</v>
      </c>
      <c r="AF44">
        <v>14.866</v>
      </c>
      <c r="AG44">
        <v>5.8310000000000004</v>
      </c>
      <c r="AH44">
        <f t="shared" si="12"/>
        <v>2.5494769336305949</v>
      </c>
      <c r="AM44">
        <v>45.011000000000003</v>
      </c>
      <c r="AN44">
        <v>13.601000000000001</v>
      </c>
      <c r="AO44">
        <f t="shared" si="6"/>
        <v>3.309389015513565</v>
      </c>
      <c r="AT44">
        <v>58.463999999999999</v>
      </c>
      <c r="AU44">
        <v>13.153</v>
      </c>
      <c r="AV44">
        <f t="shared" si="7"/>
        <v>4.4449175093134645</v>
      </c>
      <c r="BA44">
        <v>57.271000000000001</v>
      </c>
      <c r="BB44">
        <v>8.0619999999999994</v>
      </c>
      <c r="BC44">
        <f t="shared" si="13"/>
        <v>7.1038203919622926</v>
      </c>
    </row>
    <row r="45" spans="3:56" x14ac:dyDescent="0.35">
      <c r="C45">
        <v>3</v>
      </c>
      <c r="D45">
        <v>52.344999999999999</v>
      </c>
      <c r="E45">
        <v>5</v>
      </c>
      <c r="F45">
        <f t="shared" si="1"/>
        <v>10.468999999999999</v>
      </c>
      <c r="J45">
        <v>2</v>
      </c>
      <c r="K45">
        <v>63.890999999999998</v>
      </c>
      <c r="L45">
        <v>12.207000000000001</v>
      </c>
      <c r="M45">
        <f t="shared" si="11"/>
        <v>5.2339641189481441</v>
      </c>
      <c r="Q45">
        <v>2</v>
      </c>
      <c r="R45">
        <v>65.376000000000005</v>
      </c>
      <c r="S45">
        <v>4.1230000000000002</v>
      </c>
      <c r="T45">
        <f t="shared" si="3"/>
        <v>15.856415231627457</v>
      </c>
      <c r="X45">
        <v>2</v>
      </c>
      <c r="Y45">
        <v>31.952999999999999</v>
      </c>
      <c r="Z45">
        <v>12.53</v>
      </c>
      <c r="AA45">
        <f t="shared" si="4"/>
        <v>2.5501197126895452</v>
      </c>
      <c r="AE45">
        <v>3</v>
      </c>
      <c r="AF45">
        <v>33.286999999999999</v>
      </c>
      <c r="AG45">
        <v>8.0619999999999994</v>
      </c>
      <c r="AH45">
        <f t="shared" si="12"/>
        <v>4.1288762093773261</v>
      </c>
      <c r="AM45">
        <v>43.267000000000003</v>
      </c>
      <c r="AN45">
        <v>14.141999999999999</v>
      </c>
      <c r="AO45">
        <f t="shared" si="6"/>
        <v>3.0594682506010469</v>
      </c>
      <c r="AT45">
        <v>51.624000000000002</v>
      </c>
      <c r="AU45">
        <v>11.401999999999999</v>
      </c>
      <c r="AV45">
        <f t="shared" si="7"/>
        <v>4.5276267321522541</v>
      </c>
      <c r="BA45">
        <v>59.210999999999999</v>
      </c>
      <c r="BB45">
        <v>10.050000000000001</v>
      </c>
      <c r="BC45">
        <f t="shared" si="13"/>
        <v>5.8916417910447754</v>
      </c>
    </row>
    <row r="46" spans="3:56" x14ac:dyDescent="0.35">
      <c r="C46">
        <v>3</v>
      </c>
      <c r="D46">
        <v>52.773000000000003</v>
      </c>
      <c r="E46">
        <v>3.6059999999999999</v>
      </c>
      <c r="F46">
        <f t="shared" si="1"/>
        <v>14.634775374376041</v>
      </c>
      <c r="J46">
        <v>2</v>
      </c>
      <c r="K46">
        <v>28.283999999999999</v>
      </c>
      <c r="L46">
        <v>12.166</v>
      </c>
      <c r="M46">
        <f t="shared" si="11"/>
        <v>2.3248397172447803</v>
      </c>
      <c r="Q46">
        <v>2</v>
      </c>
      <c r="R46">
        <v>62.008000000000003</v>
      </c>
      <c r="S46">
        <v>5.0990000000000002</v>
      </c>
      <c r="T46">
        <f t="shared" si="3"/>
        <v>12.160815846244361</v>
      </c>
      <c r="X46">
        <v>2</v>
      </c>
      <c r="Y46">
        <v>42.72</v>
      </c>
      <c r="Z46">
        <v>11.18</v>
      </c>
      <c r="AA46">
        <f t="shared" si="4"/>
        <v>3.821109123434705</v>
      </c>
      <c r="AE46">
        <v>3</v>
      </c>
      <c r="AF46">
        <v>34.204999999999998</v>
      </c>
      <c r="AG46">
        <v>9.2200000000000006</v>
      </c>
      <c r="AH46">
        <f t="shared" si="12"/>
        <v>3.7098698481561816</v>
      </c>
      <c r="AM46">
        <v>55.073</v>
      </c>
      <c r="AN46">
        <v>10.295999999999999</v>
      </c>
      <c r="AO46">
        <f t="shared" si="6"/>
        <v>5.348970473970474</v>
      </c>
      <c r="AT46">
        <v>60.802999999999997</v>
      </c>
      <c r="AU46">
        <v>9.4339999999999993</v>
      </c>
      <c r="AV46">
        <f t="shared" si="7"/>
        <v>6.445092219631122</v>
      </c>
      <c r="BA46">
        <v>63.246000000000002</v>
      </c>
      <c r="BB46">
        <v>11.18</v>
      </c>
      <c r="BC46">
        <f t="shared" si="13"/>
        <v>5.6570661896243299</v>
      </c>
    </row>
    <row r="47" spans="3:56" x14ac:dyDescent="0.35">
      <c r="C47">
        <v>3</v>
      </c>
      <c r="D47">
        <v>47.011000000000003</v>
      </c>
      <c r="E47">
        <v>3.6059999999999999</v>
      </c>
      <c r="F47">
        <f t="shared" si="1"/>
        <v>13.036882972823074</v>
      </c>
      <c r="J47">
        <v>2</v>
      </c>
      <c r="K47">
        <v>26</v>
      </c>
      <c r="L47">
        <v>12.166</v>
      </c>
      <c r="M47">
        <f t="shared" si="11"/>
        <v>2.1371034029261877</v>
      </c>
      <c r="Q47">
        <v>2</v>
      </c>
      <c r="R47">
        <v>66.483000000000004</v>
      </c>
      <c r="S47">
        <v>3</v>
      </c>
      <c r="T47">
        <f t="shared" si="3"/>
        <v>22.161000000000001</v>
      </c>
      <c r="X47">
        <v>2</v>
      </c>
      <c r="Y47">
        <v>62.393999999999998</v>
      </c>
      <c r="Z47">
        <v>9.2200000000000006</v>
      </c>
      <c r="AA47">
        <f t="shared" si="4"/>
        <v>6.7672451193058558</v>
      </c>
      <c r="AE47">
        <v>3</v>
      </c>
      <c r="AF47">
        <v>45.343000000000004</v>
      </c>
      <c r="AG47">
        <v>9.4339999999999993</v>
      </c>
      <c r="AH47">
        <f t="shared" si="12"/>
        <v>4.8063387746449022</v>
      </c>
      <c r="AM47">
        <v>48.374000000000002</v>
      </c>
      <c r="AN47">
        <v>8.0619999999999994</v>
      </c>
      <c r="AO47">
        <f t="shared" si="6"/>
        <v>6.0002480774001494</v>
      </c>
      <c r="AT47">
        <v>54.148000000000003</v>
      </c>
      <c r="AU47">
        <v>9.2200000000000006</v>
      </c>
      <c r="AV47">
        <f t="shared" si="7"/>
        <v>5.8728850325379609</v>
      </c>
      <c r="BA47">
        <v>87.801000000000002</v>
      </c>
      <c r="BB47">
        <v>9.2200000000000006</v>
      </c>
      <c r="BC47">
        <f t="shared" si="13"/>
        <v>9.5228850325379604</v>
      </c>
    </row>
    <row r="48" spans="3:56" x14ac:dyDescent="0.35">
      <c r="C48">
        <v>3</v>
      </c>
      <c r="D48">
        <v>101.119</v>
      </c>
      <c r="E48">
        <v>8.4849999999999994</v>
      </c>
      <c r="F48">
        <f t="shared" si="1"/>
        <v>11.917383618149676</v>
      </c>
      <c r="J48">
        <v>2</v>
      </c>
      <c r="K48">
        <v>201.32599999999999</v>
      </c>
      <c r="L48">
        <v>15.231999999999999</v>
      </c>
      <c r="M48">
        <f t="shared" si="11"/>
        <v>13.217305672268907</v>
      </c>
      <c r="Q48">
        <v>2</v>
      </c>
      <c r="R48">
        <v>97.99</v>
      </c>
      <c r="S48">
        <v>4.4720000000000004</v>
      </c>
      <c r="T48">
        <f t="shared" si="3"/>
        <v>21.91189624329159</v>
      </c>
      <c r="X48">
        <v>2</v>
      </c>
      <c r="Y48">
        <v>54.817999999999998</v>
      </c>
      <c r="Z48">
        <v>12.083</v>
      </c>
      <c r="AA48">
        <f t="shared" si="4"/>
        <v>4.5367872217164606</v>
      </c>
      <c r="AE48">
        <v>3</v>
      </c>
      <c r="AF48">
        <v>79.12</v>
      </c>
      <c r="AG48">
        <v>3.246</v>
      </c>
      <c r="AH48">
        <f t="shared" si="12"/>
        <v>24.374614910659275</v>
      </c>
      <c r="AM48">
        <v>59.414000000000001</v>
      </c>
      <c r="AN48">
        <v>10.44</v>
      </c>
      <c r="AO48">
        <f t="shared" si="6"/>
        <v>5.6909961685823758</v>
      </c>
      <c r="AT48">
        <v>45.695</v>
      </c>
      <c r="AU48">
        <v>9.8490000000000002</v>
      </c>
      <c r="AV48">
        <f t="shared" si="7"/>
        <v>4.6395573154634988</v>
      </c>
      <c r="BA48">
        <v>76.537999999999997</v>
      </c>
      <c r="BB48">
        <v>6.7080000000000002</v>
      </c>
      <c r="BC48">
        <f t="shared" si="13"/>
        <v>11.409958258795466</v>
      </c>
    </row>
    <row r="49" spans="3:56" x14ac:dyDescent="0.35">
      <c r="C49">
        <v>3</v>
      </c>
      <c r="D49">
        <v>149.49600000000001</v>
      </c>
      <c r="E49">
        <v>3</v>
      </c>
      <c r="F49">
        <f t="shared" si="1"/>
        <v>49.832000000000001</v>
      </c>
      <c r="J49">
        <v>2</v>
      </c>
      <c r="K49">
        <v>72.346000000000004</v>
      </c>
      <c r="L49">
        <v>7.81</v>
      </c>
      <c r="M49">
        <f t="shared" si="11"/>
        <v>9.2632522407170299</v>
      </c>
      <c r="Q49">
        <v>2</v>
      </c>
      <c r="R49">
        <v>44.271999999999998</v>
      </c>
      <c r="S49">
        <v>4.1230000000000002</v>
      </c>
      <c r="T49">
        <f t="shared" si="3"/>
        <v>10.737812272617026</v>
      </c>
      <c r="X49">
        <v>2</v>
      </c>
      <c r="Y49">
        <v>47.802</v>
      </c>
      <c r="Z49">
        <v>17.492999999999999</v>
      </c>
      <c r="AA49">
        <f t="shared" si="4"/>
        <v>2.7326359115074603</v>
      </c>
      <c r="AE49">
        <v>3</v>
      </c>
      <c r="AF49">
        <v>66.218999999999994</v>
      </c>
      <c r="AG49">
        <v>6.1980000000000004</v>
      </c>
      <c r="AH49">
        <f t="shared" si="12"/>
        <v>10.683930300096804</v>
      </c>
      <c r="AM49">
        <v>47.518000000000001</v>
      </c>
      <c r="AN49">
        <v>5</v>
      </c>
      <c r="AO49">
        <f t="shared" si="6"/>
        <v>9.5036000000000005</v>
      </c>
      <c r="AT49">
        <v>64.474999999999994</v>
      </c>
      <c r="AU49">
        <v>8.9440000000000008</v>
      </c>
      <c r="AV49">
        <f t="shared" si="7"/>
        <v>7.2087432915921275</v>
      </c>
      <c r="BA49">
        <v>97.046000000000006</v>
      </c>
      <c r="BB49">
        <v>7.81</v>
      </c>
      <c r="BC49">
        <f t="shared" si="13"/>
        <v>12.425864276568504</v>
      </c>
    </row>
    <row r="50" spans="3:56" x14ac:dyDescent="0.35">
      <c r="C50">
        <v>3</v>
      </c>
      <c r="D50">
        <v>46.872</v>
      </c>
      <c r="E50">
        <v>5.657</v>
      </c>
      <c r="F50">
        <f t="shared" si="1"/>
        <v>8.2856637793883685</v>
      </c>
      <c r="J50">
        <v>2</v>
      </c>
      <c r="K50">
        <v>111.946</v>
      </c>
      <c r="L50">
        <v>5.8310000000000004</v>
      </c>
      <c r="M50">
        <f t="shared" si="11"/>
        <v>19.198422226033269</v>
      </c>
      <c r="N50" s="11"/>
      <c r="Q50">
        <v>2</v>
      </c>
      <c r="R50">
        <v>42.72</v>
      </c>
      <c r="S50">
        <v>6.0830000000000002</v>
      </c>
      <c r="T50">
        <f t="shared" si="3"/>
        <v>7.0228505671543644</v>
      </c>
      <c r="X50">
        <v>2</v>
      </c>
      <c r="Y50">
        <v>140.68799999999999</v>
      </c>
      <c r="Z50">
        <v>9.4870000000000001</v>
      </c>
      <c r="AA50">
        <f t="shared" si="4"/>
        <v>14.829556234847685</v>
      </c>
      <c r="AE50">
        <v>3</v>
      </c>
      <c r="AF50">
        <v>45.011000000000003</v>
      </c>
      <c r="AG50">
        <v>8</v>
      </c>
      <c r="AH50">
        <f t="shared" si="12"/>
        <v>5.6263750000000003</v>
      </c>
      <c r="AM50">
        <v>12.042</v>
      </c>
      <c r="AN50">
        <v>5.657</v>
      </c>
      <c r="AO50">
        <f t="shared" si="6"/>
        <v>2.1286901184373344</v>
      </c>
      <c r="AT50">
        <v>34.481999999999999</v>
      </c>
      <c r="AU50">
        <v>10.295999999999999</v>
      </c>
      <c r="AV50">
        <f t="shared" si="7"/>
        <v>3.3490675990675993</v>
      </c>
      <c r="BA50">
        <v>31.952999999999999</v>
      </c>
      <c r="BB50">
        <v>13.928000000000001</v>
      </c>
      <c r="BC50">
        <f t="shared" si="13"/>
        <v>2.2941556576680067</v>
      </c>
    </row>
    <row r="51" spans="3:56" x14ac:dyDescent="0.35">
      <c r="C51">
        <v>3</v>
      </c>
      <c r="D51">
        <v>50.04</v>
      </c>
      <c r="E51">
        <v>7.0709999999999997</v>
      </c>
      <c r="F51">
        <f t="shared" si="1"/>
        <v>7.0767925328807806</v>
      </c>
      <c r="J51">
        <v>2</v>
      </c>
      <c r="K51">
        <v>120.104</v>
      </c>
      <c r="L51">
        <v>13.342000000000001</v>
      </c>
      <c r="M51">
        <f t="shared" si="11"/>
        <v>9.0019487333233386</v>
      </c>
      <c r="Q51">
        <v>2</v>
      </c>
      <c r="R51">
        <v>57.462000000000003</v>
      </c>
      <c r="S51">
        <v>4.8120000000000003</v>
      </c>
      <c r="T51">
        <f t="shared" si="3"/>
        <v>11.941396508728179</v>
      </c>
      <c r="X51">
        <v>2</v>
      </c>
      <c r="Y51">
        <v>88.813999999999993</v>
      </c>
      <c r="Z51">
        <v>7.2110000000000003</v>
      </c>
      <c r="AA51">
        <f t="shared" si="4"/>
        <v>12.316460962418526</v>
      </c>
      <c r="AE51">
        <v>3</v>
      </c>
      <c r="AF51">
        <v>28.283999999999999</v>
      </c>
      <c r="AG51">
        <v>10.198</v>
      </c>
      <c r="AH51">
        <f t="shared" si="12"/>
        <v>2.7734849970582465</v>
      </c>
      <c r="AM51">
        <v>49.649000000000001</v>
      </c>
      <c r="AN51">
        <v>6.3250000000000002</v>
      </c>
      <c r="AO51">
        <f t="shared" si="6"/>
        <v>7.8496442687747034</v>
      </c>
      <c r="AT51">
        <v>43.277999999999999</v>
      </c>
      <c r="AU51">
        <v>15</v>
      </c>
      <c r="AV51">
        <f t="shared" si="7"/>
        <v>2.8851999999999998</v>
      </c>
      <c r="BA51">
        <v>36.249000000000002</v>
      </c>
      <c r="BB51">
        <v>11.18</v>
      </c>
      <c r="BC51">
        <f t="shared" si="13"/>
        <v>3.2423076923076928</v>
      </c>
    </row>
    <row r="52" spans="3:56" x14ac:dyDescent="0.35">
      <c r="C52">
        <v>3</v>
      </c>
      <c r="D52">
        <v>125.196</v>
      </c>
      <c r="E52">
        <v>2.8279999999999998</v>
      </c>
      <c r="F52">
        <f t="shared" si="1"/>
        <v>44.270155586987272</v>
      </c>
      <c r="J52">
        <v>2</v>
      </c>
      <c r="K52">
        <v>104.69</v>
      </c>
      <c r="L52">
        <v>7.81</v>
      </c>
      <c r="M52">
        <f t="shared" si="11"/>
        <v>13.404609475032011</v>
      </c>
      <c r="Q52">
        <v>2</v>
      </c>
      <c r="R52">
        <v>51.423000000000002</v>
      </c>
      <c r="S52">
        <v>4.1619999999999999</v>
      </c>
      <c r="T52">
        <f t="shared" si="3"/>
        <v>12.355358000961077</v>
      </c>
      <c r="X52">
        <v>2</v>
      </c>
      <c r="Y52">
        <v>28.231000000000002</v>
      </c>
      <c r="Z52">
        <v>7.6159999999999997</v>
      </c>
      <c r="AA52">
        <f t="shared" si="4"/>
        <v>3.7068014705882355</v>
      </c>
      <c r="AE52">
        <v>3</v>
      </c>
      <c r="AF52">
        <v>28.018000000000001</v>
      </c>
      <c r="AG52">
        <v>8</v>
      </c>
      <c r="AH52">
        <f t="shared" si="12"/>
        <v>3.5022500000000001</v>
      </c>
      <c r="AM52">
        <v>55.866</v>
      </c>
      <c r="AN52">
        <v>5.3849999999999998</v>
      </c>
      <c r="AO52">
        <f t="shared" si="6"/>
        <v>10.374373259052925</v>
      </c>
      <c r="AT52">
        <v>51.4</v>
      </c>
      <c r="AU52">
        <v>17.803999999999998</v>
      </c>
      <c r="AV52">
        <f t="shared" si="7"/>
        <v>2.8869916872612897</v>
      </c>
      <c r="BA52">
        <v>37.121000000000002</v>
      </c>
      <c r="BB52">
        <v>12.207000000000001</v>
      </c>
      <c r="BC52">
        <f t="shared" si="13"/>
        <v>3.0409601048578683</v>
      </c>
    </row>
    <row r="53" spans="3:56" x14ac:dyDescent="0.35">
      <c r="C53">
        <v>3</v>
      </c>
      <c r="D53">
        <v>87.418999999999997</v>
      </c>
      <c r="E53">
        <v>5.3849999999999998</v>
      </c>
      <c r="F53">
        <f t="shared" si="1"/>
        <v>16.233797585886723</v>
      </c>
      <c r="J53">
        <v>2</v>
      </c>
      <c r="K53">
        <v>96.4</v>
      </c>
      <c r="L53">
        <v>11.662000000000001</v>
      </c>
      <c r="M53">
        <f t="shared" si="11"/>
        <v>8.266163608300463</v>
      </c>
      <c r="T53" s="7">
        <f>AVERAGE(T27:T51)</f>
        <v>13.910111405205789</v>
      </c>
      <c r="U53" s="8">
        <f>STDEV(T27:T51)/SQRT(25)</f>
        <v>1.0239698349611517</v>
      </c>
      <c r="X53">
        <v>2</v>
      </c>
      <c r="Y53">
        <v>91.548000000000002</v>
      </c>
      <c r="Z53">
        <v>7.81</v>
      </c>
      <c r="AA53">
        <f t="shared" si="4"/>
        <v>11.721895006402049</v>
      </c>
      <c r="AE53">
        <v>3</v>
      </c>
      <c r="AF53">
        <v>30.806000000000001</v>
      </c>
      <c r="AG53">
        <v>9.4339999999999993</v>
      </c>
      <c r="AH53">
        <f t="shared" si="12"/>
        <v>3.2654229383082471</v>
      </c>
      <c r="AM53">
        <v>29.966999999999999</v>
      </c>
      <c r="AN53">
        <v>6.7080000000000002</v>
      </c>
      <c r="AO53">
        <f t="shared" si="6"/>
        <v>4.4673524150268333</v>
      </c>
      <c r="AT53">
        <v>56.4</v>
      </c>
      <c r="AU53">
        <v>7.0709999999999997</v>
      </c>
      <c r="AV53">
        <f t="shared" si="7"/>
        <v>7.9762409843020787</v>
      </c>
      <c r="BA53">
        <v>46.615000000000002</v>
      </c>
      <c r="BB53">
        <v>10</v>
      </c>
      <c r="BC53">
        <f t="shared" si="13"/>
        <v>4.6615000000000002</v>
      </c>
    </row>
    <row r="54" spans="3:56" x14ac:dyDescent="0.35">
      <c r="C54">
        <v>3</v>
      </c>
      <c r="D54">
        <v>59.942</v>
      </c>
      <c r="E54">
        <v>6.7080000000000002</v>
      </c>
      <c r="F54">
        <f t="shared" si="1"/>
        <v>8.9358974358974361</v>
      </c>
      <c r="J54">
        <v>2</v>
      </c>
      <c r="K54">
        <v>105.39400000000001</v>
      </c>
      <c r="L54">
        <v>9.4339999999999993</v>
      </c>
      <c r="M54">
        <f t="shared" si="11"/>
        <v>11.171719313122749</v>
      </c>
      <c r="Q54">
        <v>3</v>
      </c>
      <c r="R54">
        <v>70.575999999999993</v>
      </c>
      <c r="S54">
        <v>16.125</v>
      </c>
      <c r="T54">
        <f t="shared" ref="T54:T106" si="14">R54/S54</f>
        <v>4.3768062015503872</v>
      </c>
      <c r="X54">
        <v>2</v>
      </c>
      <c r="Y54">
        <v>58.795999999999999</v>
      </c>
      <c r="Z54">
        <v>7.0709999999999997</v>
      </c>
      <c r="AA54">
        <f t="shared" si="4"/>
        <v>8.3150898034224294</v>
      </c>
      <c r="AH54" s="7">
        <f>AVERAGE(AH34:AH53)</f>
        <v>5.2286431955385222</v>
      </c>
      <c r="AI54" s="8">
        <f>STDEV(AH34:AH53)/SQRT(20)</f>
        <v>1.1404269753345542</v>
      </c>
      <c r="AM54">
        <v>50.22</v>
      </c>
      <c r="AN54">
        <v>10.198</v>
      </c>
      <c r="AO54">
        <f t="shared" si="6"/>
        <v>4.9244949990194149</v>
      </c>
      <c r="AT54">
        <v>41.616999999999997</v>
      </c>
      <c r="AU54">
        <v>5.657</v>
      </c>
      <c r="AV54">
        <f t="shared" si="7"/>
        <v>7.3567261799540384</v>
      </c>
      <c r="BA54">
        <v>44.777000000000001</v>
      </c>
      <c r="BB54">
        <v>10</v>
      </c>
      <c r="BC54">
        <f t="shared" si="13"/>
        <v>4.4777000000000005</v>
      </c>
    </row>
    <row r="55" spans="3:56" x14ac:dyDescent="0.35">
      <c r="C55">
        <v>3</v>
      </c>
      <c r="D55">
        <v>69.771000000000001</v>
      </c>
      <c r="E55">
        <v>7.28</v>
      </c>
      <c r="F55">
        <f t="shared" si="1"/>
        <v>9.5839285714285705</v>
      </c>
      <c r="J55">
        <v>2</v>
      </c>
      <c r="K55">
        <v>44.911000000000001</v>
      </c>
      <c r="L55">
        <v>12.369</v>
      </c>
      <c r="M55">
        <f t="shared" si="11"/>
        <v>3.6309321691325089</v>
      </c>
      <c r="Q55">
        <v>3</v>
      </c>
      <c r="R55">
        <v>44.720999999999997</v>
      </c>
      <c r="S55">
        <v>11.045</v>
      </c>
      <c r="T55">
        <f t="shared" si="14"/>
        <v>4.0489814395654138</v>
      </c>
      <c r="X55">
        <v>2</v>
      </c>
      <c r="Y55">
        <v>52.344999999999999</v>
      </c>
      <c r="Z55">
        <v>7.81</v>
      </c>
      <c r="AA55">
        <f t="shared" si="4"/>
        <v>6.7023047375160054</v>
      </c>
      <c r="AH55" s="4">
        <f>AVERAGE(AH54,AH33,AH16)</f>
        <v>6.2494309116648905</v>
      </c>
      <c r="AI55" s="8">
        <f>STDEV(AH54,AH33,AH16)/SQRT(3)</f>
        <v>0.65722288151164743</v>
      </c>
      <c r="AM55">
        <v>48.27</v>
      </c>
      <c r="AN55">
        <v>12.042</v>
      </c>
      <c r="AO55">
        <f t="shared" si="6"/>
        <v>4.008470353761834</v>
      </c>
      <c r="AT55">
        <v>33.970999999999997</v>
      </c>
      <c r="AU55">
        <v>8.6020000000000003</v>
      </c>
      <c r="AV55">
        <f t="shared" si="7"/>
        <v>3.9491978609625664</v>
      </c>
      <c r="BA55">
        <v>53.6</v>
      </c>
      <c r="BB55">
        <v>9.8989999999999991</v>
      </c>
      <c r="BC55">
        <f t="shared" si="13"/>
        <v>5.4146883523588247</v>
      </c>
    </row>
    <row r="56" spans="3:56" x14ac:dyDescent="0.35">
      <c r="C56">
        <v>3</v>
      </c>
      <c r="D56">
        <v>58.941000000000003</v>
      </c>
      <c r="E56">
        <v>6.3250000000000002</v>
      </c>
      <c r="F56">
        <f t="shared" si="1"/>
        <v>9.3187351778656122</v>
      </c>
      <c r="J56">
        <v>2</v>
      </c>
      <c r="K56">
        <v>108.245</v>
      </c>
      <c r="L56">
        <v>10.295999999999999</v>
      </c>
      <c r="M56">
        <f t="shared" si="11"/>
        <v>10.51330613830614</v>
      </c>
      <c r="Q56">
        <v>3</v>
      </c>
      <c r="R56">
        <v>49.162999999999997</v>
      </c>
      <c r="S56">
        <v>10</v>
      </c>
      <c r="T56">
        <f t="shared" si="14"/>
        <v>4.9162999999999997</v>
      </c>
      <c r="X56">
        <v>2</v>
      </c>
      <c r="Y56">
        <v>54.128999999999998</v>
      </c>
      <c r="Z56">
        <v>4.1230000000000002</v>
      </c>
      <c r="AA56">
        <f t="shared" si="4"/>
        <v>13.128547174387581</v>
      </c>
      <c r="AM56">
        <v>39.204999999999998</v>
      </c>
      <c r="AN56">
        <v>8.0619999999999994</v>
      </c>
      <c r="AO56">
        <f t="shared" si="6"/>
        <v>4.8629372364177623</v>
      </c>
      <c r="AT56">
        <v>43.417000000000002</v>
      </c>
      <c r="AU56">
        <v>7.6159999999999997</v>
      </c>
      <c r="AV56">
        <f t="shared" si="7"/>
        <v>5.7007615546218489</v>
      </c>
      <c r="BA56">
        <v>43.139000000000003</v>
      </c>
      <c r="BB56">
        <v>9.2200000000000006</v>
      </c>
      <c r="BC56">
        <f t="shared" si="13"/>
        <v>4.6788503253796092</v>
      </c>
    </row>
    <row r="57" spans="3:56" x14ac:dyDescent="0.35">
      <c r="C57">
        <v>3</v>
      </c>
      <c r="D57">
        <v>75.153000000000006</v>
      </c>
      <c r="E57">
        <v>4.4720000000000004</v>
      </c>
      <c r="F57">
        <f t="shared" si="1"/>
        <v>16.805232558139533</v>
      </c>
      <c r="J57">
        <v>2</v>
      </c>
      <c r="K57">
        <v>106.96299999999999</v>
      </c>
      <c r="L57">
        <v>10.77</v>
      </c>
      <c r="M57">
        <f t="shared" si="11"/>
        <v>9.9315691736304554</v>
      </c>
      <c r="Q57">
        <v>3</v>
      </c>
      <c r="R57">
        <v>61.188000000000002</v>
      </c>
      <c r="S57">
        <v>6.0830000000000002</v>
      </c>
      <c r="T57">
        <f t="shared" si="14"/>
        <v>10.058852539865198</v>
      </c>
      <c r="X57">
        <v>2</v>
      </c>
      <c r="Y57">
        <v>56.613</v>
      </c>
      <c r="Z57">
        <v>11.662000000000001</v>
      </c>
      <c r="AA57">
        <f t="shared" si="4"/>
        <v>4.8544846510032578</v>
      </c>
      <c r="AM57">
        <v>45.277000000000001</v>
      </c>
      <c r="AN57">
        <v>6.7080000000000002</v>
      </c>
      <c r="AO57">
        <f t="shared" si="6"/>
        <v>6.7497018485390576</v>
      </c>
      <c r="AT57">
        <v>47.707000000000001</v>
      </c>
      <c r="AU57">
        <v>14.422000000000001</v>
      </c>
      <c r="AV57">
        <f t="shared" si="7"/>
        <v>3.3079323256136459</v>
      </c>
      <c r="BA57">
        <v>61.685000000000002</v>
      </c>
      <c r="BB57">
        <v>8.2460000000000004</v>
      </c>
      <c r="BC57">
        <f t="shared" si="13"/>
        <v>7.4805966529226291</v>
      </c>
    </row>
    <row r="58" spans="3:56" x14ac:dyDescent="0.35">
      <c r="C58">
        <v>3</v>
      </c>
      <c r="D58">
        <v>74.027000000000001</v>
      </c>
      <c r="E58">
        <v>4.4720000000000004</v>
      </c>
      <c r="F58">
        <f t="shared" si="1"/>
        <v>16.553443649373882</v>
      </c>
      <c r="J58">
        <v>2</v>
      </c>
      <c r="K58">
        <v>48.165999999999997</v>
      </c>
      <c r="L58">
        <v>8.9440000000000008</v>
      </c>
      <c r="M58">
        <f t="shared" si="11"/>
        <v>5.3852862254025036</v>
      </c>
      <c r="Q58">
        <v>3</v>
      </c>
      <c r="R58">
        <v>43.863</v>
      </c>
      <c r="S58">
        <v>7.81</v>
      </c>
      <c r="T58">
        <f t="shared" si="14"/>
        <v>5.6162612035851476</v>
      </c>
      <c r="X58">
        <v>2</v>
      </c>
      <c r="Y58">
        <v>13</v>
      </c>
      <c r="Z58">
        <v>5.8310000000000004</v>
      </c>
      <c r="AA58">
        <f t="shared" si="4"/>
        <v>2.2294632138569712</v>
      </c>
      <c r="AM58">
        <v>62.37</v>
      </c>
      <c r="AN58">
        <v>7.6159999999999997</v>
      </c>
      <c r="AO58">
        <f t="shared" si="6"/>
        <v>8.1893382352941178</v>
      </c>
      <c r="AT58">
        <v>55.109000000000002</v>
      </c>
      <c r="AU58">
        <v>10.050000000000001</v>
      </c>
      <c r="AV58">
        <f t="shared" si="7"/>
        <v>5.4834825870646764</v>
      </c>
      <c r="BA58">
        <v>68.242000000000004</v>
      </c>
      <c r="BB58">
        <v>8.6020000000000003</v>
      </c>
      <c r="BC58">
        <f t="shared" si="13"/>
        <v>7.9332713322483146</v>
      </c>
    </row>
    <row r="59" spans="3:56" x14ac:dyDescent="0.35">
      <c r="C59">
        <v>3</v>
      </c>
      <c r="D59">
        <v>179.011</v>
      </c>
      <c r="E59">
        <v>3.403</v>
      </c>
      <c r="F59">
        <f t="shared" si="1"/>
        <v>52.60387893035557</v>
      </c>
      <c r="J59">
        <v>2</v>
      </c>
      <c r="K59">
        <v>44.944000000000003</v>
      </c>
      <c r="L59">
        <v>17</v>
      </c>
      <c r="M59">
        <f t="shared" si="11"/>
        <v>2.643764705882353</v>
      </c>
      <c r="Q59">
        <v>3</v>
      </c>
      <c r="R59">
        <v>68.963999999999999</v>
      </c>
      <c r="S59">
        <v>7.0709999999999997</v>
      </c>
      <c r="T59">
        <f t="shared" si="14"/>
        <v>9.7530759439966062</v>
      </c>
      <c r="AA59" s="7">
        <f>AVERAGE(AA30:AA58)</f>
        <v>5.4355379089167011</v>
      </c>
      <c r="AB59" s="8">
        <f>STDEV(AA30:AA58)/SQRT(29)</f>
        <v>0.66341138983312631</v>
      </c>
      <c r="AO59" s="7">
        <f>AVERAGE(AO42:AO58)</f>
        <v>5.8149415715686388</v>
      </c>
      <c r="AP59" s="8">
        <f>STDEV(AO42:AO58)/SQRT(17)</f>
        <v>0.60190464341894911</v>
      </c>
      <c r="AT59">
        <v>43.738</v>
      </c>
      <c r="AU59">
        <v>8.0619999999999994</v>
      </c>
      <c r="AV59">
        <f t="shared" si="7"/>
        <v>5.4252046638551228</v>
      </c>
      <c r="BA59">
        <v>79.930999999999997</v>
      </c>
      <c r="BB59">
        <v>7.0709999999999997</v>
      </c>
      <c r="BC59">
        <f t="shared" si="13"/>
        <v>11.304058831848394</v>
      </c>
    </row>
    <row r="60" spans="3:56" x14ac:dyDescent="0.35">
      <c r="C60">
        <v>3</v>
      </c>
      <c r="D60">
        <v>29.068999999999999</v>
      </c>
      <c r="E60">
        <v>5.8310000000000004</v>
      </c>
      <c r="F60">
        <f t="shared" si="1"/>
        <v>4.985251243354484</v>
      </c>
      <c r="J60">
        <v>2</v>
      </c>
      <c r="K60">
        <v>107.005</v>
      </c>
      <c r="L60">
        <v>13.038</v>
      </c>
      <c r="M60">
        <f t="shared" si="11"/>
        <v>8.2071636754103388</v>
      </c>
      <c r="Q60">
        <v>3</v>
      </c>
      <c r="R60">
        <v>68.352000000000004</v>
      </c>
      <c r="S60">
        <v>4.4720000000000004</v>
      </c>
      <c r="T60">
        <f t="shared" si="14"/>
        <v>15.284436493738818</v>
      </c>
      <c r="X60">
        <v>3</v>
      </c>
      <c r="Y60">
        <v>64.382000000000005</v>
      </c>
      <c r="Z60">
        <v>7</v>
      </c>
      <c r="AA60">
        <f t="shared" si="4"/>
        <v>9.1974285714285724</v>
      </c>
      <c r="AO60" s="4">
        <f>AVERAGE(AO59,AO41,AO18)</f>
        <v>5.5458032996848106</v>
      </c>
      <c r="AP60" s="8">
        <f>STDEV(AO59,AO41,AO18)/SQRT(3)</f>
        <v>0.55183962466757719</v>
      </c>
      <c r="AT60">
        <v>35.354999999999997</v>
      </c>
      <c r="AU60">
        <v>10.050000000000001</v>
      </c>
      <c r="AV60">
        <f t="shared" si="7"/>
        <v>3.5179104477611935</v>
      </c>
      <c r="BA60">
        <v>85.912999999999997</v>
      </c>
      <c r="BB60">
        <v>7.6159999999999997</v>
      </c>
      <c r="BC60">
        <f t="shared" si="13"/>
        <v>11.280593487394958</v>
      </c>
    </row>
    <row r="61" spans="3:56" x14ac:dyDescent="0.35">
      <c r="C61">
        <v>3</v>
      </c>
      <c r="D61">
        <v>67.356999999999999</v>
      </c>
      <c r="E61">
        <v>8.2460000000000004</v>
      </c>
      <c r="F61">
        <f t="shared" si="1"/>
        <v>8.1684453068154248</v>
      </c>
      <c r="J61">
        <v>2</v>
      </c>
      <c r="K61">
        <v>109.65900000000001</v>
      </c>
      <c r="L61">
        <v>16.763000000000002</v>
      </c>
      <c r="M61">
        <f t="shared" si="11"/>
        <v>6.5417288074926923</v>
      </c>
      <c r="Q61">
        <v>3</v>
      </c>
      <c r="R61">
        <v>43.267000000000003</v>
      </c>
      <c r="S61">
        <v>13.891999999999999</v>
      </c>
      <c r="T61">
        <f t="shared" si="14"/>
        <v>3.1145263460984745</v>
      </c>
      <c r="X61">
        <v>3</v>
      </c>
      <c r="Y61">
        <v>48.703000000000003</v>
      </c>
      <c r="Z61">
        <v>12.083</v>
      </c>
      <c r="AA61">
        <f t="shared" si="4"/>
        <v>4.0307042952909047</v>
      </c>
      <c r="AT61">
        <v>42.296999999999997</v>
      </c>
      <c r="AU61">
        <v>7</v>
      </c>
      <c r="AV61">
        <f t="shared" si="7"/>
        <v>6.0424285714285713</v>
      </c>
      <c r="BC61" s="7">
        <f>AVERAGE(BC36:BC60)</f>
        <v>7.3664414294846248</v>
      </c>
      <c r="BD61" s="8">
        <f>STDEV(BC36:BC60)/SQRT(25)</f>
        <v>0.63593116187699594</v>
      </c>
    </row>
    <row r="62" spans="3:56" x14ac:dyDescent="0.35">
      <c r="C62">
        <v>3</v>
      </c>
      <c r="D62">
        <v>91</v>
      </c>
      <c r="E62">
        <v>6.3250000000000002</v>
      </c>
      <c r="F62">
        <f t="shared" si="1"/>
        <v>14.387351778656127</v>
      </c>
      <c r="J62">
        <v>2</v>
      </c>
      <c r="K62">
        <v>100.449</v>
      </c>
      <c r="L62">
        <v>11.314</v>
      </c>
      <c r="M62">
        <f t="shared" si="11"/>
        <v>8.878292381120735</v>
      </c>
      <c r="Q62">
        <v>3</v>
      </c>
      <c r="R62">
        <v>67.200999999999993</v>
      </c>
      <c r="S62">
        <v>13.601000000000001</v>
      </c>
      <c r="T62">
        <f t="shared" si="14"/>
        <v>4.9408866995073888</v>
      </c>
      <c r="X62">
        <v>3</v>
      </c>
      <c r="Y62">
        <v>46.53</v>
      </c>
      <c r="Z62">
        <v>12.042</v>
      </c>
      <c r="AA62">
        <f t="shared" si="4"/>
        <v>3.8639760837070254</v>
      </c>
      <c r="AT62">
        <v>38.183999999999997</v>
      </c>
      <c r="AU62">
        <v>10.817</v>
      </c>
      <c r="AV62">
        <f t="shared" si="7"/>
        <v>3.5299990755292594</v>
      </c>
      <c r="BA62">
        <v>36.497</v>
      </c>
      <c r="BB62">
        <v>10.44</v>
      </c>
      <c r="BC62">
        <f t="shared" si="13"/>
        <v>3.49588122605364</v>
      </c>
    </row>
    <row r="63" spans="3:56" x14ac:dyDescent="0.35">
      <c r="C63">
        <v>3</v>
      </c>
      <c r="D63">
        <v>104.235</v>
      </c>
      <c r="E63">
        <v>4.4720000000000004</v>
      </c>
      <c r="F63">
        <f t="shared" si="1"/>
        <v>23.308363148479426</v>
      </c>
      <c r="J63">
        <v>2</v>
      </c>
      <c r="K63">
        <v>65.924000000000007</v>
      </c>
      <c r="L63">
        <v>13</v>
      </c>
      <c r="M63">
        <f t="shared" si="11"/>
        <v>5.0710769230769239</v>
      </c>
      <c r="Q63">
        <v>3</v>
      </c>
      <c r="R63">
        <v>64.132999999999996</v>
      </c>
      <c r="S63">
        <v>8.2460000000000004</v>
      </c>
      <c r="T63">
        <f t="shared" si="14"/>
        <v>7.777467863206402</v>
      </c>
      <c r="X63">
        <v>3</v>
      </c>
      <c r="Y63">
        <v>39.051000000000002</v>
      </c>
      <c r="Z63">
        <v>12.042</v>
      </c>
      <c r="AA63">
        <f t="shared" si="4"/>
        <v>3.2428998505231692</v>
      </c>
      <c r="AT63">
        <v>31.241</v>
      </c>
      <c r="AU63">
        <v>10.63</v>
      </c>
      <c r="AV63">
        <f t="shared" si="7"/>
        <v>2.9389463781749763</v>
      </c>
      <c r="BA63">
        <v>32.061999999999998</v>
      </c>
      <c r="BB63">
        <v>8</v>
      </c>
      <c r="BC63">
        <f t="shared" si="13"/>
        <v>4.0077499999999997</v>
      </c>
    </row>
    <row r="64" spans="3:56" x14ac:dyDescent="0.35">
      <c r="C64">
        <v>3</v>
      </c>
      <c r="D64">
        <v>97.861999999999995</v>
      </c>
      <c r="E64">
        <v>8.5440000000000005</v>
      </c>
      <c r="F64">
        <f t="shared" si="1"/>
        <v>11.453885767790261</v>
      </c>
      <c r="J64">
        <v>2</v>
      </c>
      <c r="K64">
        <v>55.606000000000002</v>
      </c>
      <c r="L64">
        <v>12.805999999999999</v>
      </c>
      <c r="M64">
        <f t="shared" si="11"/>
        <v>4.3421833515539596</v>
      </c>
      <c r="Q64">
        <v>3</v>
      </c>
      <c r="R64">
        <v>64.846000000000004</v>
      </c>
      <c r="S64">
        <v>7.0709999999999997</v>
      </c>
      <c r="T64">
        <f t="shared" si="14"/>
        <v>9.1706972139725647</v>
      </c>
      <c r="X64">
        <v>3</v>
      </c>
      <c r="Y64">
        <v>50.911999999999999</v>
      </c>
      <c r="Z64">
        <v>7.2110000000000003</v>
      </c>
      <c r="AA64">
        <f t="shared" si="4"/>
        <v>7.0603245042296487</v>
      </c>
      <c r="AT64">
        <v>38.948999999999998</v>
      </c>
      <c r="AU64">
        <v>14.866</v>
      </c>
      <c r="AV64">
        <f t="shared" si="7"/>
        <v>2.6200053814072377</v>
      </c>
      <c r="BA64">
        <v>31.047999999999998</v>
      </c>
      <c r="BB64">
        <v>8.2460000000000004</v>
      </c>
      <c r="BC64">
        <f t="shared" si="13"/>
        <v>3.7652195003638123</v>
      </c>
    </row>
    <row r="65" spans="3:55" x14ac:dyDescent="0.35">
      <c r="C65">
        <v>3</v>
      </c>
      <c r="D65">
        <v>76.531000000000006</v>
      </c>
      <c r="E65">
        <v>5.0990000000000002</v>
      </c>
      <c r="F65">
        <f t="shared" si="1"/>
        <v>15.009021376740538</v>
      </c>
      <c r="J65">
        <v>2</v>
      </c>
      <c r="K65">
        <v>92.114000000000004</v>
      </c>
      <c r="L65">
        <v>7.81</v>
      </c>
      <c r="M65">
        <f t="shared" si="11"/>
        <v>11.7943661971831</v>
      </c>
      <c r="Q65">
        <v>3</v>
      </c>
      <c r="R65">
        <v>84.054000000000002</v>
      </c>
      <c r="S65">
        <v>7</v>
      </c>
      <c r="T65">
        <f t="shared" si="14"/>
        <v>12.007714285714286</v>
      </c>
      <c r="X65">
        <v>3</v>
      </c>
      <c r="Y65">
        <v>81.744</v>
      </c>
      <c r="Z65">
        <v>7.6159999999999997</v>
      </c>
      <c r="AA65">
        <f t="shared" si="4"/>
        <v>10.733193277310924</v>
      </c>
      <c r="AT65">
        <v>39.622999999999998</v>
      </c>
      <c r="AU65">
        <v>13.454000000000001</v>
      </c>
      <c r="AV65">
        <f t="shared" si="7"/>
        <v>2.9450720975174667</v>
      </c>
      <c r="BA65">
        <v>32.201999999999998</v>
      </c>
      <c r="BB65">
        <v>8.5440000000000005</v>
      </c>
      <c r="BC65">
        <f t="shared" si="13"/>
        <v>3.7689606741573027</v>
      </c>
    </row>
    <row r="66" spans="3:55" x14ac:dyDescent="0.35">
      <c r="C66">
        <v>3</v>
      </c>
      <c r="D66">
        <v>98.061000000000007</v>
      </c>
      <c r="E66">
        <v>5</v>
      </c>
      <c r="F66">
        <f t="shared" si="1"/>
        <v>19.612200000000001</v>
      </c>
      <c r="J66">
        <v>2</v>
      </c>
      <c r="K66">
        <v>55.758000000000003</v>
      </c>
      <c r="L66">
        <v>14.866</v>
      </c>
      <c r="M66">
        <f t="shared" si="11"/>
        <v>3.7507063096999866</v>
      </c>
      <c r="Q66">
        <v>3</v>
      </c>
      <c r="R66">
        <v>45</v>
      </c>
      <c r="S66">
        <v>13.416</v>
      </c>
      <c r="T66">
        <f t="shared" si="14"/>
        <v>3.3542039355992843</v>
      </c>
      <c r="X66">
        <v>3</v>
      </c>
      <c r="Y66">
        <v>53.488</v>
      </c>
      <c r="Z66">
        <v>7.6159999999999997</v>
      </c>
      <c r="AA66">
        <f t="shared" si="4"/>
        <v>7.0231092436974789</v>
      </c>
      <c r="AT66">
        <v>47.423999999999999</v>
      </c>
      <c r="AU66">
        <v>13.454000000000001</v>
      </c>
      <c r="AV66">
        <f t="shared" si="7"/>
        <v>3.5248996580942467</v>
      </c>
      <c r="BA66">
        <v>62.073</v>
      </c>
      <c r="BB66">
        <v>8.0619999999999994</v>
      </c>
      <c r="BC66">
        <f t="shared" si="13"/>
        <v>7.6994542297196729</v>
      </c>
    </row>
    <row r="67" spans="3:55" x14ac:dyDescent="0.35">
      <c r="C67">
        <v>3</v>
      </c>
      <c r="D67">
        <v>44.045000000000002</v>
      </c>
      <c r="E67">
        <v>6.3250000000000002</v>
      </c>
      <c r="F67">
        <f t="shared" ref="F67:F72" si="15">D67/E67</f>
        <v>6.9636363636363638</v>
      </c>
      <c r="J67">
        <v>2</v>
      </c>
      <c r="K67">
        <v>96.462000000000003</v>
      </c>
      <c r="L67">
        <v>10.050000000000001</v>
      </c>
      <c r="M67">
        <f t="shared" si="11"/>
        <v>9.5982089552238801</v>
      </c>
      <c r="Q67">
        <v>3</v>
      </c>
      <c r="R67">
        <v>34.927999999999997</v>
      </c>
      <c r="S67">
        <v>18.385000000000002</v>
      </c>
      <c r="T67">
        <f t="shared" si="14"/>
        <v>1.8998096274136522</v>
      </c>
      <c r="X67">
        <v>3</v>
      </c>
      <c r="Y67">
        <v>51.624000000000002</v>
      </c>
      <c r="Z67">
        <v>7</v>
      </c>
      <c r="AA67">
        <f t="shared" ref="AA67:AA85" si="16">Y67/Z67</f>
        <v>7.3748571428571434</v>
      </c>
      <c r="AT67">
        <v>38.600999999999999</v>
      </c>
      <c r="AU67">
        <v>10.817</v>
      </c>
      <c r="AV67">
        <f t="shared" ref="AV67:AV108" si="17">AT67/AU67</f>
        <v>3.5685495054081535</v>
      </c>
      <c r="BA67">
        <v>56.436</v>
      </c>
      <c r="BB67">
        <v>6.4029999999999996</v>
      </c>
      <c r="BC67">
        <f t="shared" si="13"/>
        <v>8.8139934405747304</v>
      </c>
    </row>
    <row r="68" spans="3:55" x14ac:dyDescent="0.35">
      <c r="C68">
        <v>3</v>
      </c>
      <c r="D68">
        <v>107.355</v>
      </c>
      <c r="E68">
        <v>4.4720000000000004</v>
      </c>
      <c r="F68">
        <f t="shared" si="15"/>
        <v>24.006037567084078</v>
      </c>
      <c r="J68">
        <v>2</v>
      </c>
      <c r="K68">
        <v>60.140999999999998</v>
      </c>
      <c r="L68">
        <v>13.601000000000001</v>
      </c>
      <c r="M68">
        <f t="shared" si="11"/>
        <v>4.4218072200573486</v>
      </c>
      <c r="Q68">
        <v>3</v>
      </c>
      <c r="R68">
        <v>41.304000000000002</v>
      </c>
      <c r="S68">
        <v>10.050000000000001</v>
      </c>
      <c r="T68">
        <f t="shared" si="14"/>
        <v>4.1098507462686564</v>
      </c>
      <c r="X68">
        <v>3</v>
      </c>
      <c r="Y68">
        <v>64.412999999999997</v>
      </c>
      <c r="Z68">
        <v>20.248000000000001</v>
      </c>
      <c r="AA68">
        <f t="shared" si="16"/>
        <v>3.181203081785855</v>
      </c>
      <c r="AT68">
        <v>203.994</v>
      </c>
      <c r="AU68">
        <v>4.2430000000000003</v>
      </c>
      <c r="AV68">
        <f t="shared" si="17"/>
        <v>48.077775159085547</v>
      </c>
      <c r="BA68">
        <v>72.863</v>
      </c>
      <c r="BB68">
        <v>7.6159999999999997</v>
      </c>
      <c r="BC68">
        <f t="shared" si="13"/>
        <v>9.5670955882352953</v>
      </c>
    </row>
    <row r="69" spans="3:55" x14ac:dyDescent="0.35">
      <c r="C69">
        <v>3</v>
      </c>
      <c r="D69">
        <v>143.22</v>
      </c>
      <c r="E69">
        <v>3.1619999999999999</v>
      </c>
      <c r="F69">
        <f t="shared" si="15"/>
        <v>45.294117647058826</v>
      </c>
      <c r="J69">
        <v>2</v>
      </c>
      <c r="K69">
        <v>92.418000000000006</v>
      </c>
      <c r="L69">
        <v>8.6020000000000003</v>
      </c>
      <c r="M69">
        <f t="shared" si="11"/>
        <v>10.743780516159033</v>
      </c>
      <c r="Q69">
        <v>3</v>
      </c>
      <c r="R69">
        <v>47.17</v>
      </c>
      <c r="S69">
        <v>8.6020000000000003</v>
      </c>
      <c r="T69">
        <f t="shared" si="14"/>
        <v>5.483608463148105</v>
      </c>
      <c r="X69">
        <v>3</v>
      </c>
      <c r="Y69">
        <v>29.12</v>
      </c>
      <c r="Z69">
        <v>7.28</v>
      </c>
      <c r="AA69">
        <f t="shared" si="16"/>
        <v>4</v>
      </c>
      <c r="AV69" s="7">
        <f>AVERAGE(AV2:AV68)</f>
        <v>5.3793707941688984</v>
      </c>
      <c r="AW69" s="8">
        <f>STDEV(AV2:AV68)/SQRT(67)</f>
        <v>0.67967781938671723</v>
      </c>
      <c r="BA69">
        <v>29.547000000000001</v>
      </c>
      <c r="BB69">
        <v>9.8490000000000002</v>
      </c>
      <c r="BC69">
        <f t="shared" si="13"/>
        <v>3</v>
      </c>
    </row>
    <row r="70" spans="3:55" x14ac:dyDescent="0.35">
      <c r="C70">
        <v>3</v>
      </c>
      <c r="D70">
        <v>78.39</v>
      </c>
      <c r="E70">
        <v>6.3250000000000002</v>
      </c>
      <c r="F70">
        <f t="shared" si="15"/>
        <v>12.393675889328064</v>
      </c>
      <c r="M70" s="7">
        <f>AVERAGE(M32:M69)</f>
        <v>8.6794143000249271</v>
      </c>
      <c r="N70" s="8">
        <f>STDEV(M32:M69)/SQRT(37)</f>
        <v>0.69779443119963058</v>
      </c>
      <c r="Q70">
        <v>3</v>
      </c>
      <c r="R70">
        <v>67.623999999999995</v>
      </c>
      <c r="S70">
        <v>6.3250000000000002</v>
      </c>
      <c r="T70">
        <f t="shared" si="14"/>
        <v>10.691541501976284</v>
      </c>
      <c r="X70">
        <v>3</v>
      </c>
      <c r="Y70">
        <v>57.454000000000001</v>
      </c>
      <c r="Z70">
        <v>8.5440000000000005</v>
      </c>
      <c r="AA70">
        <f t="shared" si="16"/>
        <v>6.7244850187265914</v>
      </c>
      <c r="AT70">
        <v>56.320999999999998</v>
      </c>
      <c r="AU70">
        <v>9</v>
      </c>
      <c r="AV70">
        <f t="shared" si="17"/>
        <v>6.2578888888888891</v>
      </c>
      <c r="BA70">
        <v>32.756999999999998</v>
      </c>
      <c r="BB70">
        <v>9.4870000000000001</v>
      </c>
      <c r="BC70">
        <f t="shared" si="13"/>
        <v>3.4528301886792452</v>
      </c>
    </row>
    <row r="71" spans="3:55" x14ac:dyDescent="0.35">
      <c r="C71">
        <v>3</v>
      </c>
      <c r="D71">
        <v>88.295000000000002</v>
      </c>
      <c r="E71">
        <v>6.7080000000000002</v>
      </c>
      <c r="F71">
        <f t="shared" si="15"/>
        <v>13.162641621943948</v>
      </c>
      <c r="J71">
        <v>3</v>
      </c>
      <c r="K71">
        <v>111.018</v>
      </c>
      <c r="L71">
        <v>6.3250000000000002</v>
      </c>
      <c r="M71">
        <f t="shared" si="11"/>
        <v>17.552252964426877</v>
      </c>
      <c r="Q71">
        <v>3</v>
      </c>
      <c r="R71">
        <v>76.662000000000006</v>
      </c>
      <c r="S71">
        <v>8.9440000000000008</v>
      </c>
      <c r="T71">
        <f t="shared" si="14"/>
        <v>8.5713327370304118</v>
      </c>
      <c r="X71">
        <v>3</v>
      </c>
      <c r="Y71">
        <v>71.554000000000002</v>
      </c>
      <c r="Z71">
        <v>13.891999999999999</v>
      </c>
      <c r="AA71">
        <f t="shared" si="16"/>
        <v>5.1507342355312415</v>
      </c>
      <c r="AT71">
        <v>61.612000000000002</v>
      </c>
      <c r="AU71">
        <v>10.44</v>
      </c>
      <c r="AV71">
        <f t="shared" si="17"/>
        <v>5.9015325670498093</v>
      </c>
      <c r="BA71">
        <v>43.104999999999997</v>
      </c>
      <c r="BB71">
        <v>9</v>
      </c>
      <c r="BC71">
        <f t="shared" si="13"/>
        <v>4.7894444444444444</v>
      </c>
    </row>
    <row r="72" spans="3:55" x14ac:dyDescent="0.35">
      <c r="C72">
        <v>3</v>
      </c>
      <c r="D72">
        <v>64.257000000000005</v>
      </c>
      <c r="E72">
        <v>8</v>
      </c>
      <c r="F72">
        <f t="shared" si="15"/>
        <v>8.0321250000000006</v>
      </c>
      <c r="J72">
        <v>3</v>
      </c>
      <c r="K72">
        <v>103.22</v>
      </c>
      <c r="L72">
        <v>4.1230000000000002</v>
      </c>
      <c r="M72">
        <f t="shared" si="11"/>
        <v>25.035168566577735</v>
      </c>
      <c r="Q72">
        <v>3</v>
      </c>
      <c r="R72">
        <v>36.401000000000003</v>
      </c>
      <c r="S72">
        <v>15.811</v>
      </c>
      <c r="T72">
        <f t="shared" si="14"/>
        <v>2.3022579217000825</v>
      </c>
      <c r="X72">
        <v>3</v>
      </c>
      <c r="Y72">
        <v>104.307</v>
      </c>
      <c r="Z72">
        <v>13.891999999999999</v>
      </c>
      <c r="AA72">
        <f t="shared" si="16"/>
        <v>7.5084221134465885</v>
      </c>
      <c r="AT72">
        <v>39.459000000000003</v>
      </c>
      <c r="AU72">
        <v>8.0619999999999994</v>
      </c>
      <c r="AV72">
        <f t="shared" si="17"/>
        <v>4.8944430662366667</v>
      </c>
      <c r="BA72">
        <v>38.052999999999997</v>
      </c>
      <c r="BB72">
        <v>10.198</v>
      </c>
      <c r="BC72">
        <f t="shared" si="13"/>
        <v>3.7314179250833495</v>
      </c>
    </row>
    <row r="73" spans="3:55" x14ac:dyDescent="0.35">
      <c r="F73" s="7">
        <f>AVERAGE(F40:F72)</f>
        <v>16.604072591017701</v>
      </c>
      <c r="G73" s="8">
        <f>STDEV(F40:F72)/SQRT(33)</f>
        <v>2.2703557000775043</v>
      </c>
      <c r="J73">
        <v>3</v>
      </c>
      <c r="K73">
        <v>53.851999999999997</v>
      </c>
      <c r="L73">
        <v>10.77</v>
      </c>
      <c r="M73">
        <f t="shared" si="11"/>
        <v>5.0001857010213557</v>
      </c>
      <c r="Q73">
        <v>3</v>
      </c>
      <c r="R73">
        <v>72.718999999999994</v>
      </c>
      <c r="S73">
        <v>15</v>
      </c>
      <c r="T73">
        <f t="shared" si="14"/>
        <v>4.8479333333333328</v>
      </c>
      <c r="X73">
        <v>3</v>
      </c>
      <c r="Y73">
        <v>69.34</v>
      </c>
      <c r="Z73">
        <v>14.212999999999999</v>
      </c>
      <c r="AA73">
        <f t="shared" si="16"/>
        <v>4.8786322380918881</v>
      </c>
      <c r="AT73">
        <v>36.345999999999997</v>
      </c>
      <c r="AU73">
        <v>9</v>
      </c>
      <c r="AV73">
        <f t="shared" si="17"/>
        <v>4.0384444444444441</v>
      </c>
      <c r="BA73">
        <v>32.015999999999998</v>
      </c>
      <c r="BB73">
        <v>12.042</v>
      </c>
      <c r="BC73">
        <f t="shared" si="13"/>
        <v>2.6586945690084702</v>
      </c>
    </row>
    <row r="74" spans="3:55" x14ac:dyDescent="0.35">
      <c r="F74" s="4">
        <f>AVERAGE(F73,F39,F13)</f>
        <v>20.620063668419693</v>
      </c>
      <c r="G74" s="12">
        <f>STDEV(F73,F39,F13)/SQRT(3)</f>
        <v>3.1649966283062354</v>
      </c>
      <c r="J74">
        <v>3</v>
      </c>
      <c r="K74">
        <v>39.445999999999998</v>
      </c>
      <c r="L74">
        <v>8.9440000000000008</v>
      </c>
      <c r="M74">
        <f t="shared" si="11"/>
        <v>4.4103309481216453</v>
      </c>
      <c r="Q74">
        <v>3</v>
      </c>
      <c r="R74">
        <v>43.277999999999999</v>
      </c>
      <c r="S74">
        <v>22.023</v>
      </c>
      <c r="T74">
        <f t="shared" si="14"/>
        <v>1.9651273668437543</v>
      </c>
      <c r="X74">
        <v>3</v>
      </c>
      <c r="Y74">
        <v>38.639000000000003</v>
      </c>
      <c r="Z74">
        <v>13.153</v>
      </c>
      <c r="AA74">
        <f t="shared" si="16"/>
        <v>2.9376568083326999</v>
      </c>
      <c r="AT74">
        <v>62.128999999999998</v>
      </c>
      <c r="AU74">
        <v>12.042</v>
      </c>
      <c r="AV74">
        <f t="shared" si="17"/>
        <v>5.1593589104799866</v>
      </c>
      <c r="BA74">
        <v>28</v>
      </c>
      <c r="BB74">
        <v>10.050000000000001</v>
      </c>
      <c r="BC74">
        <f t="shared" si="13"/>
        <v>2.7860696517412933</v>
      </c>
    </row>
    <row r="75" spans="3:55" x14ac:dyDescent="0.35">
      <c r="J75">
        <v>3</v>
      </c>
      <c r="K75">
        <v>42.637999999999998</v>
      </c>
      <c r="L75">
        <v>10.295999999999999</v>
      </c>
      <c r="M75">
        <f t="shared" si="11"/>
        <v>4.1412198912198912</v>
      </c>
      <c r="Q75">
        <v>3</v>
      </c>
      <c r="R75">
        <v>126.21</v>
      </c>
      <c r="S75">
        <v>13.53</v>
      </c>
      <c r="T75">
        <f t="shared" si="14"/>
        <v>9.3281596452328159</v>
      </c>
      <c r="X75">
        <v>3</v>
      </c>
      <c r="Y75">
        <v>145.839</v>
      </c>
      <c r="Z75">
        <v>8.0619999999999994</v>
      </c>
      <c r="AA75">
        <f t="shared" si="16"/>
        <v>18.089679980153811</v>
      </c>
      <c r="AT75">
        <v>40.804000000000002</v>
      </c>
      <c r="AU75">
        <v>5.8310000000000004</v>
      </c>
      <c r="AV75">
        <f t="shared" si="17"/>
        <v>6.9977705367861427</v>
      </c>
      <c r="BA75">
        <v>35.44</v>
      </c>
      <c r="BB75">
        <v>13.342000000000001</v>
      </c>
      <c r="BC75">
        <f t="shared" si="13"/>
        <v>2.6562734222755204</v>
      </c>
    </row>
    <row r="76" spans="3:55" x14ac:dyDescent="0.35">
      <c r="J76">
        <v>3</v>
      </c>
      <c r="K76">
        <v>32.450000000000003</v>
      </c>
      <c r="L76">
        <v>9.2200000000000006</v>
      </c>
      <c r="M76">
        <f t="shared" si="11"/>
        <v>3.5195227765726682</v>
      </c>
      <c r="Q76">
        <v>3</v>
      </c>
      <c r="R76">
        <v>29.155000000000001</v>
      </c>
      <c r="S76">
        <v>6.7080000000000002</v>
      </c>
      <c r="T76">
        <f t="shared" si="14"/>
        <v>4.346302921884317</v>
      </c>
      <c r="X76">
        <v>3</v>
      </c>
      <c r="Y76">
        <v>71.12</v>
      </c>
      <c r="Z76">
        <v>10</v>
      </c>
      <c r="AA76">
        <f t="shared" si="16"/>
        <v>7.1120000000000001</v>
      </c>
      <c r="AT76">
        <v>48.052</v>
      </c>
      <c r="AU76">
        <v>6.7080000000000002</v>
      </c>
      <c r="AV76">
        <f t="shared" si="17"/>
        <v>7.1633870005963027</v>
      </c>
      <c r="BA76">
        <v>33.241999999999997</v>
      </c>
      <c r="BB76">
        <v>11.705</v>
      </c>
      <c r="BC76">
        <f t="shared" si="13"/>
        <v>2.8399829132849206</v>
      </c>
    </row>
    <row r="77" spans="3:55" x14ac:dyDescent="0.35">
      <c r="J77">
        <v>3</v>
      </c>
      <c r="K77">
        <v>40.311</v>
      </c>
      <c r="L77">
        <v>12.53</v>
      </c>
      <c r="M77">
        <f t="shared" si="11"/>
        <v>3.2171588188347968</v>
      </c>
      <c r="Q77">
        <v>3</v>
      </c>
      <c r="R77">
        <v>71.007000000000005</v>
      </c>
      <c r="S77">
        <v>11</v>
      </c>
      <c r="T77">
        <f t="shared" si="14"/>
        <v>6.4551818181818188</v>
      </c>
      <c r="X77">
        <v>3</v>
      </c>
      <c r="Y77">
        <v>49.476999999999997</v>
      </c>
      <c r="Z77">
        <v>22.561</v>
      </c>
      <c r="AA77">
        <f t="shared" si="16"/>
        <v>2.193032223748947</v>
      </c>
      <c r="AT77">
        <v>37.442999999999998</v>
      </c>
      <c r="AU77">
        <v>5.8310000000000004</v>
      </c>
      <c r="AV77">
        <f t="shared" si="17"/>
        <v>6.4213685474189663</v>
      </c>
      <c r="BA77">
        <v>47.011000000000003</v>
      </c>
      <c r="BB77">
        <v>11.045</v>
      </c>
      <c r="BC77">
        <f t="shared" si="13"/>
        <v>4.2563150746944318</v>
      </c>
    </row>
    <row r="78" spans="3:55" x14ac:dyDescent="0.35">
      <c r="J78">
        <v>3</v>
      </c>
      <c r="K78">
        <v>55.945999999999998</v>
      </c>
      <c r="L78">
        <v>9.4870000000000001</v>
      </c>
      <c r="M78">
        <f t="shared" si="11"/>
        <v>5.897122377990935</v>
      </c>
      <c r="Q78">
        <v>3</v>
      </c>
      <c r="R78">
        <v>50.478000000000002</v>
      </c>
      <c r="S78">
        <v>14.318</v>
      </c>
      <c r="T78">
        <f t="shared" si="14"/>
        <v>3.5254923872049173</v>
      </c>
      <c r="X78">
        <v>3</v>
      </c>
      <c r="Y78">
        <v>73.98</v>
      </c>
      <c r="Z78">
        <v>20.881</v>
      </c>
      <c r="AA78">
        <f t="shared" si="16"/>
        <v>3.5429337675398691</v>
      </c>
      <c r="AT78">
        <v>80.894999999999996</v>
      </c>
      <c r="AU78">
        <v>6.0830000000000002</v>
      </c>
      <c r="AV78">
        <f t="shared" si="17"/>
        <v>13.298536906131842</v>
      </c>
      <c r="BA78">
        <v>45.1</v>
      </c>
      <c r="BB78">
        <v>9.0549999999999997</v>
      </c>
      <c r="BC78">
        <f t="shared" si="13"/>
        <v>4.9806736609607958</v>
      </c>
    </row>
    <row r="79" spans="3:55" x14ac:dyDescent="0.35">
      <c r="J79">
        <v>3</v>
      </c>
      <c r="K79">
        <v>39.356999999999999</v>
      </c>
      <c r="L79">
        <v>8.9440000000000008</v>
      </c>
      <c r="M79">
        <f t="shared" si="11"/>
        <v>4.4003801431127005</v>
      </c>
      <c r="Q79">
        <v>3</v>
      </c>
      <c r="R79">
        <v>145.262</v>
      </c>
      <c r="S79">
        <v>8.5440000000000005</v>
      </c>
      <c r="T79">
        <f t="shared" si="14"/>
        <v>17.001638576779026</v>
      </c>
      <c r="X79">
        <v>3</v>
      </c>
      <c r="Y79">
        <v>69.353999999999999</v>
      </c>
      <c r="Z79">
        <v>19.234999999999999</v>
      </c>
      <c r="AA79">
        <f t="shared" si="16"/>
        <v>3.6056147647517545</v>
      </c>
      <c r="AT79">
        <v>36.401000000000003</v>
      </c>
      <c r="AU79">
        <v>11.401999999999999</v>
      </c>
      <c r="AV79">
        <f t="shared" si="17"/>
        <v>3.1925100859498339</v>
      </c>
      <c r="BA79">
        <v>52.201999999999998</v>
      </c>
      <c r="BB79">
        <v>13.601000000000001</v>
      </c>
      <c r="BC79">
        <f t="shared" si="13"/>
        <v>3.83810013969561</v>
      </c>
    </row>
    <row r="80" spans="3:55" x14ac:dyDescent="0.35">
      <c r="J80">
        <v>3</v>
      </c>
      <c r="K80">
        <v>96.664000000000001</v>
      </c>
      <c r="L80">
        <v>8.4849999999999994</v>
      </c>
      <c r="M80">
        <f t="shared" si="11"/>
        <v>11.392339422510313</v>
      </c>
      <c r="Q80">
        <v>3</v>
      </c>
      <c r="R80">
        <v>69.123000000000005</v>
      </c>
      <c r="S80">
        <v>14.56</v>
      </c>
      <c r="T80">
        <f t="shared" si="14"/>
        <v>4.7474587912087918</v>
      </c>
      <c r="X80">
        <v>3</v>
      </c>
      <c r="Y80">
        <v>83.744</v>
      </c>
      <c r="Z80">
        <v>9.2200000000000006</v>
      </c>
      <c r="AA80">
        <f t="shared" si="16"/>
        <v>9.0828633405639909</v>
      </c>
      <c r="AT80">
        <v>28.635999999999999</v>
      </c>
      <c r="AU80">
        <v>9.18</v>
      </c>
      <c r="AV80">
        <f t="shared" si="17"/>
        <v>3.1193899782135075</v>
      </c>
      <c r="BA80">
        <v>41.048999999999999</v>
      </c>
      <c r="BB80">
        <v>13.928000000000001</v>
      </c>
      <c r="BC80">
        <f t="shared" si="13"/>
        <v>2.9472286042504305</v>
      </c>
    </row>
    <row r="81" spans="10:55" x14ac:dyDescent="0.35">
      <c r="J81">
        <v>3</v>
      </c>
      <c r="K81">
        <v>59.058999999999997</v>
      </c>
      <c r="L81">
        <v>5</v>
      </c>
      <c r="M81">
        <f t="shared" si="11"/>
        <v>11.8118</v>
      </c>
      <c r="Q81">
        <v>3</v>
      </c>
      <c r="R81">
        <v>37.335999999999999</v>
      </c>
      <c r="S81">
        <v>14</v>
      </c>
      <c r="T81">
        <f t="shared" si="14"/>
        <v>2.6668571428571428</v>
      </c>
      <c r="X81">
        <v>3</v>
      </c>
      <c r="Y81">
        <v>119.541</v>
      </c>
      <c r="Z81">
        <v>8.9440000000000008</v>
      </c>
      <c r="AA81">
        <f t="shared" si="16"/>
        <v>13.365496422182467</v>
      </c>
      <c r="AT81">
        <v>43.323999999999998</v>
      </c>
      <c r="AU81">
        <v>8.5440000000000005</v>
      </c>
      <c r="AV81">
        <f t="shared" si="17"/>
        <v>5.0706928838951306</v>
      </c>
      <c r="BA81">
        <v>59.033999999999999</v>
      </c>
      <c r="BB81">
        <v>10.77</v>
      </c>
      <c r="BC81">
        <f t="shared" si="13"/>
        <v>5.4813370473537608</v>
      </c>
    </row>
    <row r="82" spans="10:55" x14ac:dyDescent="0.35">
      <c r="J82">
        <v>3</v>
      </c>
      <c r="K82">
        <v>55.542999999999999</v>
      </c>
      <c r="L82">
        <v>4.4720000000000004</v>
      </c>
      <c r="M82">
        <f t="shared" si="11"/>
        <v>12.420169946332736</v>
      </c>
      <c r="Q82">
        <v>3</v>
      </c>
      <c r="R82">
        <v>53.338999999999999</v>
      </c>
      <c r="S82">
        <v>16.971</v>
      </c>
      <c r="T82">
        <f t="shared" si="14"/>
        <v>3.1429497377879914</v>
      </c>
      <c r="X82">
        <v>3</v>
      </c>
      <c r="Y82">
        <v>87.361000000000004</v>
      </c>
      <c r="Z82">
        <v>14.318</v>
      </c>
      <c r="AA82">
        <f t="shared" si="16"/>
        <v>6.1014806537225876</v>
      </c>
      <c r="AT82">
        <v>41.436999999999998</v>
      </c>
      <c r="AU82">
        <v>7.2110000000000003</v>
      </c>
      <c r="AV82">
        <f t="shared" si="17"/>
        <v>5.7463597281930374</v>
      </c>
      <c r="BA82">
        <v>94.153999999999996</v>
      </c>
      <c r="BB82">
        <v>9.4870000000000001</v>
      </c>
      <c r="BC82">
        <f t="shared" si="13"/>
        <v>9.9245283018867916</v>
      </c>
    </row>
    <row r="83" spans="10:55" x14ac:dyDescent="0.35">
      <c r="J83">
        <v>3</v>
      </c>
      <c r="K83">
        <v>62.031999999999996</v>
      </c>
      <c r="L83">
        <v>7.6159999999999997</v>
      </c>
      <c r="M83">
        <f t="shared" si="11"/>
        <v>8.1449579831932777</v>
      </c>
      <c r="Q83">
        <v>3</v>
      </c>
      <c r="R83">
        <v>76.058999999999997</v>
      </c>
      <c r="S83">
        <v>11.18</v>
      </c>
      <c r="T83">
        <f t="shared" si="14"/>
        <v>6.8031305903398929</v>
      </c>
      <c r="X83">
        <v>3</v>
      </c>
      <c r="Y83">
        <v>39.012999999999998</v>
      </c>
      <c r="Z83">
        <v>7</v>
      </c>
      <c r="AA83">
        <f t="shared" si="16"/>
        <v>5.5732857142857144</v>
      </c>
      <c r="AT83">
        <v>34.015000000000001</v>
      </c>
      <c r="AU83">
        <v>7.6159999999999997</v>
      </c>
      <c r="AV83">
        <f t="shared" si="17"/>
        <v>4.466255252100841</v>
      </c>
      <c r="BA83">
        <v>60.298999999999999</v>
      </c>
      <c r="BB83">
        <v>10.817</v>
      </c>
      <c r="BC83">
        <f t="shared" si="13"/>
        <v>5.5744661181473605</v>
      </c>
    </row>
    <row r="84" spans="10:55" x14ac:dyDescent="0.35">
      <c r="J84">
        <v>3</v>
      </c>
      <c r="K84">
        <v>94.191000000000003</v>
      </c>
      <c r="L84">
        <v>7</v>
      </c>
      <c r="M84">
        <f t="shared" si="11"/>
        <v>13.455857142857143</v>
      </c>
      <c r="Q84">
        <v>3</v>
      </c>
      <c r="R84">
        <v>132.25700000000001</v>
      </c>
      <c r="S84">
        <v>9.8490000000000002</v>
      </c>
      <c r="T84">
        <f t="shared" si="14"/>
        <v>13.428469895420855</v>
      </c>
      <c r="X84">
        <v>3</v>
      </c>
      <c r="Y84">
        <v>33</v>
      </c>
      <c r="Z84">
        <v>7.28</v>
      </c>
      <c r="AA84">
        <f t="shared" si="16"/>
        <v>4.5329670329670328</v>
      </c>
      <c r="AT84">
        <v>57.314999999999998</v>
      </c>
      <c r="AU84">
        <v>11.662000000000001</v>
      </c>
      <c r="AV84">
        <f t="shared" si="17"/>
        <v>4.9146801577773962</v>
      </c>
      <c r="BA84">
        <v>57.384999999999998</v>
      </c>
      <c r="BB84">
        <v>10.198</v>
      </c>
      <c r="BC84">
        <f t="shared" si="13"/>
        <v>5.6270837419101785</v>
      </c>
    </row>
    <row r="85" spans="10:55" x14ac:dyDescent="0.35">
      <c r="J85">
        <v>3</v>
      </c>
      <c r="K85">
        <v>119.604</v>
      </c>
      <c r="L85">
        <v>6</v>
      </c>
      <c r="M85">
        <f t="shared" si="11"/>
        <v>19.934000000000001</v>
      </c>
      <c r="Q85">
        <v>3</v>
      </c>
      <c r="R85">
        <v>39.811999999999998</v>
      </c>
      <c r="S85">
        <v>10.77</v>
      </c>
      <c r="T85">
        <f t="shared" si="14"/>
        <v>3.6965645311049209</v>
      </c>
      <c r="X85">
        <v>3</v>
      </c>
      <c r="Y85">
        <v>107.67100000000001</v>
      </c>
      <c r="Z85">
        <v>6.3250000000000002</v>
      </c>
      <c r="AA85">
        <f t="shared" si="16"/>
        <v>17.023083003952571</v>
      </c>
      <c r="AT85">
        <v>42.45</v>
      </c>
      <c r="AU85">
        <v>8.0619999999999994</v>
      </c>
      <c r="AV85">
        <f t="shared" si="17"/>
        <v>5.2654428181592667</v>
      </c>
      <c r="BA85">
        <v>41.869</v>
      </c>
      <c r="BB85">
        <v>7.81</v>
      </c>
      <c r="BC85">
        <f t="shared" si="13"/>
        <v>5.3609475032010243</v>
      </c>
    </row>
    <row r="86" spans="10:55" x14ac:dyDescent="0.35">
      <c r="J86">
        <v>3</v>
      </c>
      <c r="K86">
        <v>42.19</v>
      </c>
      <c r="L86">
        <v>6.3250000000000002</v>
      </c>
      <c r="M86">
        <f t="shared" si="11"/>
        <v>6.6703557312252961</v>
      </c>
      <c r="Q86">
        <v>3</v>
      </c>
      <c r="R86">
        <v>56.726999999999997</v>
      </c>
      <c r="S86">
        <v>17.692</v>
      </c>
      <c r="T86">
        <f t="shared" si="14"/>
        <v>3.2063644585123217</v>
      </c>
      <c r="AA86" s="7">
        <f>AVERAGE(AA60:AA85)</f>
        <v>6.81269474495494</v>
      </c>
      <c r="AB86" s="8">
        <f>STDEV(AA60:AA85)/SQRT(26)</f>
        <v>0.80663417195925713</v>
      </c>
      <c r="AT86">
        <v>40.311</v>
      </c>
      <c r="AU86">
        <v>8.9440000000000008</v>
      </c>
      <c r="AV86">
        <f t="shared" si="17"/>
        <v>4.5070438282647585</v>
      </c>
      <c r="BA86">
        <v>51.195999999999998</v>
      </c>
      <c r="BB86">
        <v>7.28</v>
      </c>
      <c r="BC86">
        <f t="shared" si="13"/>
        <v>7.0324175824175823</v>
      </c>
    </row>
    <row r="87" spans="10:55" x14ac:dyDescent="0.35">
      <c r="J87">
        <v>3</v>
      </c>
      <c r="K87">
        <v>65.253</v>
      </c>
      <c r="L87">
        <v>7.28</v>
      </c>
      <c r="M87">
        <f t="shared" si="11"/>
        <v>8.9633241758241748</v>
      </c>
      <c r="Q87">
        <v>3</v>
      </c>
      <c r="R87">
        <v>45.485999999999997</v>
      </c>
      <c r="S87">
        <v>18.439</v>
      </c>
      <c r="T87">
        <f t="shared" si="14"/>
        <v>2.4668365963447041</v>
      </c>
      <c r="AA87" s="4">
        <f>AVERAGE(AA86,AA59,AA29)</f>
        <v>5.8857971131520896</v>
      </c>
      <c r="AB87" s="12">
        <f>STDEV(AA86,AA59,AA29)/SQRT(3)</f>
        <v>0.46351137373215434</v>
      </c>
      <c r="AT87">
        <v>45.606999999999999</v>
      </c>
      <c r="AU87">
        <v>10</v>
      </c>
      <c r="AV87">
        <f t="shared" si="17"/>
        <v>4.5606999999999998</v>
      </c>
      <c r="BA87">
        <v>63.008000000000003</v>
      </c>
      <c r="BB87">
        <v>8.0619999999999994</v>
      </c>
      <c r="BC87">
        <f t="shared" si="13"/>
        <v>7.815430414289259</v>
      </c>
    </row>
    <row r="88" spans="10:55" x14ac:dyDescent="0.35">
      <c r="J88">
        <v>3</v>
      </c>
      <c r="K88">
        <v>71.846999999999994</v>
      </c>
      <c r="L88">
        <v>9</v>
      </c>
      <c r="M88">
        <f t="shared" si="11"/>
        <v>7.9829999999999997</v>
      </c>
      <c r="Q88">
        <v>3</v>
      </c>
      <c r="R88">
        <v>47.707000000000001</v>
      </c>
      <c r="S88">
        <v>15.811</v>
      </c>
      <c r="T88">
        <f t="shared" si="14"/>
        <v>3.0173297071658971</v>
      </c>
      <c r="AT88">
        <v>50.606000000000002</v>
      </c>
      <c r="AU88">
        <v>12.207000000000001</v>
      </c>
      <c r="AV88">
        <f t="shared" si="17"/>
        <v>4.1456541328745802</v>
      </c>
      <c r="BA88">
        <v>72.125</v>
      </c>
      <c r="BB88">
        <v>8</v>
      </c>
      <c r="BC88">
        <f t="shared" si="13"/>
        <v>9.015625</v>
      </c>
    </row>
    <row r="89" spans="10:55" x14ac:dyDescent="0.35">
      <c r="J89">
        <v>3</v>
      </c>
      <c r="K89">
        <v>73.245999999999995</v>
      </c>
      <c r="L89">
        <v>6.4029999999999996</v>
      </c>
      <c r="M89">
        <f t="shared" si="11"/>
        <v>11.439325316258005</v>
      </c>
      <c r="Q89">
        <v>3</v>
      </c>
      <c r="R89">
        <v>75.165999999999997</v>
      </c>
      <c r="S89">
        <v>11</v>
      </c>
      <c r="T89">
        <f t="shared" si="14"/>
        <v>6.8332727272727274</v>
      </c>
      <c r="AT89">
        <v>47.011000000000003</v>
      </c>
      <c r="AU89">
        <v>11.045</v>
      </c>
      <c r="AV89">
        <f t="shared" si="17"/>
        <v>4.2563150746944318</v>
      </c>
      <c r="BA89">
        <v>44.146999999999998</v>
      </c>
      <c r="BB89">
        <v>12.648999999999999</v>
      </c>
      <c r="BC89">
        <f t="shared" si="13"/>
        <v>3.4901573246896991</v>
      </c>
    </row>
    <row r="90" spans="10:55" x14ac:dyDescent="0.35">
      <c r="J90">
        <v>3</v>
      </c>
      <c r="K90">
        <v>94.43</v>
      </c>
      <c r="L90">
        <v>8</v>
      </c>
      <c r="M90">
        <f t="shared" si="11"/>
        <v>11.803750000000001</v>
      </c>
      <c r="Q90">
        <v>3</v>
      </c>
      <c r="R90">
        <v>45.31</v>
      </c>
      <c r="S90">
        <v>13.601000000000001</v>
      </c>
      <c r="T90">
        <f t="shared" si="14"/>
        <v>3.3313726931843246</v>
      </c>
      <c r="AT90">
        <v>40.200000000000003</v>
      </c>
      <c r="AU90">
        <v>9.0549999999999997</v>
      </c>
      <c r="AV90">
        <f t="shared" si="17"/>
        <v>4.4395361678630598</v>
      </c>
      <c r="BA90">
        <v>36.878</v>
      </c>
      <c r="BB90">
        <v>13.601000000000001</v>
      </c>
      <c r="BC90">
        <f t="shared" si="13"/>
        <v>2.7114182780677889</v>
      </c>
    </row>
    <row r="91" spans="10:55" x14ac:dyDescent="0.35">
      <c r="J91">
        <v>3</v>
      </c>
      <c r="K91">
        <v>51.313000000000002</v>
      </c>
      <c r="L91">
        <v>8.6020000000000003</v>
      </c>
      <c r="M91">
        <f t="shared" si="11"/>
        <v>5.9652406417112296</v>
      </c>
      <c r="Q91">
        <v>3</v>
      </c>
      <c r="R91">
        <v>39.319000000000003</v>
      </c>
      <c r="S91">
        <v>12</v>
      </c>
      <c r="T91">
        <f t="shared" si="14"/>
        <v>3.2765833333333334</v>
      </c>
      <c r="AT91">
        <v>54.082999999999998</v>
      </c>
      <c r="AU91">
        <v>6</v>
      </c>
      <c r="AV91">
        <f t="shared" si="17"/>
        <v>9.0138333333333325</v>
      </c>
      <c r="BA91">
        <v>30</v>
      </c>
      <c r="BB91">
        <v>11.401999999999999</v>
      </c>
      <c r="BC91">
        <f t="shared" si="13"/>
        <v>2.6311173478337135</v>
      </c>
    </row>
    <row r="92" spans="10:55" x14ac:dyDescent="0.35">
      <c r="J92">
        <v>3</v>
      </c>
      <c r="K92">
        <v>83.814999999999998</v>
      </c>
      <c r="L92">
        <v>12.648999999999999</v>
      </c>
      <c r="M92">
        <f t="shared" si="11"/>
        <v>6.6262155111075973</v>
      </c>
      <c r="Q92">
        <v>3</v>
      </c>
      <c r="R92">
        <v>76.655000000000001</v>
      </c>
      <c r="S92">
        <v>9.2200000000000006</v>
      </c>
      <c r="T92">
        <f t="shared" si="14"/>
        <v>8.313991323210411</v>
      </c>
      <c r="AT92">
        <v>37.854999999999997</v>
      </c>
      <c r="AU92">
        <v>10.369</v>
      </c>
      <c r="AV92">
        <f t="shared" si="17"/>
        <v>3.650785996720995</v>
      </c>
      <c r="BA92">
        <v>46.872</v>
      </c>
      <c r="BB92">
        <v>9.4870000000000001</v>
      </c>
      <c r="BC92">
        <f t="shared" si="13"/>
        <v>4.9406556340255081</v>
      </c>
    </row>
    <row r="93" spans="10:55" x14ac:dyDescent="0.35">
      <c r="J93">
        <v>3</v>
      </c>
      <c r="K93">
        <v>114.261</v>
      </c>
      <c r="L93">
        <v>5.6989999999999998</v>
      </c>
      <c r="M93">
        <f t="shared" si="11"/>
        <v>20.049306895946657</v>
      </c>
      <c r="Q93">
        <v>3</v>
      </c>
      <c r="R93">
        <v>57.244999999999997</v>
      </c>
      <c r="S93">
        <v>10.44</v>
      </c>
      <c r="T93">
        <f t="shared" si="14"/>
        <v>5.4832375478927204</v>
      </c>
      <c r="AT93">
        <v>40.447000000000003</v>
      </c>
      <c r="AU93">
        <v>9.7050000000000001</v>
      </c>
      <c r="AV93">
        <f t="shared" si="17"/>
        <v>4.1676455435342605</v>
      </c>
      <c r="BA93">
        <v>33.286999999999999</v>
      </c>
      <c r="BB93">
        <v>13</v>
      </c>
      <c r="BC93">
        <f t="shared" si="13"/>
        <v>2.5605384615384614</v>
      </c>
    </row>
    <row r="94" spans="10:55" x14ac:dyDescent="0.35">
      <c r="J94">
        <v>3</v>
      </c>
      <c r="K94">
        <v>98.233999999999995</v>
      </c>
      <c r="L94">
        <v>6.0830000000000002</v>
      </c>
      <c r="M94">
        <f t="shared" si="11"/>
        <v>16.14893966792701</v>
      </c>
      <c r="Q94">
        <v>3</v>
      </c>
      <c r="R94">
        <v>65.191999999999993</v>
      </c>
      <c r="S94">
        <v>8.2460000000000004</v>
      </c>
      <c r="T94">
        <f t="shared" si="14"/>
        <v>7.9058937666747502</v>
      </c>
      <c r="AT94">
        <v>40.112000000000002</v>
      </c>
      <c r="AU94">
        <v>11.045</v>
      </c>
      <c r="AV94">
        <f t="shared" si="17"/>
        <v>3.6316885468537801</v>
      </c>
      <c r="BA94">
        <v>24.331</v>
      </c>
      <c r="BB94">
        <v>11.18</v>
      </c>
      <c r="BC94">
        <f t="shared" si="13"/>
        <v>2.1762969588550982</v>
      </c>
    </row>
    <row r="95" spans="10:55" x14ac:dyDescent="0.35">
      <c r="J95">
        <v>3</v>
      </c>
      <c r="K95">
        <v>75.072999999999993</v>
      </c>
      <c r="L95">
        <v>7.6159999999999997</v>
      </c>
      <c r="M95">
        <f t="shared" si="11"/>
        <v>9.8572741596638647</v>
      </c>
      <c r="Q95">
        <v>3</v>
      </c>
      <c r="R95">
        <v>102.313</v>
      </c>
      <c r="S95">
        <v>14.141999999999999</v>
      </c>
      <c r="T95">
        <f t="shared" si="14"/>
        <v>7.2346909913732151</v>
      </c>
      <c r="AT95">
        <v>33.136000000000003</v>
      </c>
      <c r="AU95">
        <v>10.050000000000001</v>
      </c>
      <c r="AV95">
        <f t="shared" si="17"/>
        <v>3.2971144278606968</v>
      </c>
      <c r="BA95">
        <v>72.897000000000006</v>
      </c>
      <c r="BB95">
        <v>8.9440000000000008</v>
      </c>
      <c r="BC95">
        <f t="shared" si="13"/>
        <v>8.1503801431127005</v>
      </c>
    </row>
    <row r="96" spans="10:55" x14ac:dyDescent="0.35">
      <c r="J96">
        <v>3</v>
      </c>
      <c r="K96">
        <v>80.006</v>
      </c>
      <c r="L96">
        <v>11.18</v>
      </c>
      <c r="M96">
        <f t="shared" ref="M96:M136" si="18">K96/L96</f>
        <v>7.1561717352415029</v>
      </c>
      <c r="Q96">
        <v>3</v>
      </c>
      <c r="R96">
        <v>58.258000000000003</v>
      </c>
      <c r="S96">
        <v>10</v>
      </c>
      <c r="T96">
        <f t="shared" si="14"/>
        <v>5.8258000000000001</v>
      </c>
      <c r="AT96">
        <v>39.115000000000002</v>
      </c>
      <c r="AU96">
        <v>10.198</v>
      </c>
      <c r="AV96">
        <f t="shared" si="17"/>
        <v>3.8355559913708572</v>
      </c>
      <c r="BA96">
        <v>41.436999999999998</v>
      </c>
      <c r="BB96">
        <v>11</v>
      </c>
      <c r="BC96">
        <f t="shared" si="13"/>
        <v>3.7669999999999999</v>
      </c>
    </row>
    <row r="97" spans="10:55" x14ac:dyDescent="0.35">
      <c r="J97">
        <v>3</v>
      </c>
      <c r="K97">
        <v>80.653999999999996</v>
      </c>
      <c r="L97">
        <v>9.4339999999999993</v>
      </c>
      <c r="M97">
        <f t="shared" si="18"/>
        <v>8.5492898028407893</v>
      </c>
      <c r="Q97">
        <v>3</v>
      </c>
      <c r="R97">
        <v>60.207999999999998</v>
      </c>
      <c r="S97">
        <v>9.2200000000000006</v>
      </c>
      <c r="T97">
        <f t="shared" si="14"/>
        <v>6.5301518438177864</v>
      </c>
      <c r="AT97">
        <v>50.22</v>
      </c>
      <c r="AU97">
        <v>9.2200000000000006</v>
      </c>
      <c r="AV97">
        <f t="shared" si="17"/>
        <v>5.4468546637744026</v>
      </c>
      <c r="BA97">
        <v>45.485999999999997</v>
      </c>
      <c r="BB97">
        <v>10.77</v>
      </c>
      <c r="BC97">
        <f t="shared" si="13"/>
        <v>4.2233983286908074</v>
      </c>
    </row>
    <row r="98" spans="10:55" x14ac:dyDescent="0.35">
      <c r="J98">
        <v>3</v>
      </c>
      <c r="K98">
        <v>67.534999999999997</v>
      </c>
      <c r="L98">
        <v>7.0709999999999997</v>
      </c>
      <c r="M98">
        <f t="shared" si="18"/>
        <v>9.5509828878517897</v>
      </c>
      <c r="Q98">
        <v>3</v>
      </c>
      <c r="R98">
        <v>83.774000000000001</v>
      </c>
      <c r="S98">
        <v>5.82</v>
      </c>
      <c r="T98">
        <f t="shared" si="14"/>
        <v>14.394158075601373</v>
      </c>
      <c r="AT98">
        <v>48.082999999999998</v>
      </c>
      <c r="AU98">
        <v>8.9440000000000008</v>
      </c>
      <c r="AV98">
        <f t="shared" si="17"/>
        <v>5.3760062611806791</v>
      </c>
      <c r="BA98">
        <v>35.692999999999998</v>
      </c>
      <c r="BB98">
        <v>10.198</v>
      </c>
      <c r="BC98">
        <f t="shared" si="13"/>
        <v>3.4999999999999996</v>
      </c>
    </row>
    <row r="99" spans="10:55" x14ac:dyDescent="0.35">
      <c r="J99">
        <v>3</v>
      </c>
      <c r="K99">
        <v>82.468999999999994</v>
      </c>
      <c r="L99">
        <v>6.4029999999999996</v>
      </c>
      <c r="M99">
        <f t="shared" si="18"/>
        <v>12.879743870060908</v>
      </c>
      <c r="Q99">
        <v>3</v>
      </c>
      <c r="R99">
        <v>56.648000000000003</v>
      </c>
      <c r="S99">
        <v>5.4720000000000004</v>
      </c>
      <c r="T99">
        <f t="shared" si="14"/>
        <v>10.352339181286549</v>
      </c>
      <c r="AT99">
        <v>48.835999999999999</v>
      </c>
      <c r="AU99">
        <v>10.44</v>
      </c>
      <c r="AV99">
        <f t="shared" si="17"/>
        <v>4.677777777777778</v>
      </c>
      <c r="BA99">
        <v>66.468000000000004</v>
      </c>
      <c r="BB99">
        <v>7.0709999999999997</v>
      </c>
      <c r="BC99">
        <f t="shared" si="13"/>
        <v>9.4000848536274937</v>
      </c>
    </row>
    <row r="100" spans="10:55" x14ac:dyDescent="0.35">
      <c r="J100">
        <v>3</v>
      </c>
      <c r="K100">
        <v>79.227999999999994</v>
      </c>
      <c r="L100">
        <v>5.399</v>
      </c>
      <c r="M100">
        <f t="shared" si="18"/>
        <v>14.674569364697165</v>
      </c>
      <c r="Q100">
        <v>3</v>
      </c>
      <c r="R100">
        <v>104.12</v>
      </c>
      <c r="S100">
        <v>3.1619999999999999</v>
      </c>
      <c r="T100">
        <f t="shared" si="14"/>
        <v>32.928526249209362</v>
      </c>
      <c r="AT100">
        <v>55.036000000000001</v>
      </c>
      <c r="AU100">
        <v>9.0549999999999997</v>
      </c>
      <c r="AV100">
        <f t="shared" si="17"/>
        <v>6.0779679734953067</v>
      </c>
      <c r="BA100">
        <v>40.200000000000003</v>
      </c>
      <c r="BB100">
        <v>7.28</v>
      </c>
      <c r="BC100">
        <f t="shared" si="13"/>
        <v>5.5219780219780219</v>
      </c>
    </row>
    <row r="101" spans="10:55" x14ac:dyDescent="0.35">
      <c r="J101">
        <v>3</v>
      </c>
      <c r="K101">
        <v>41.195</v>
      </c>
      <c r="L101">
        <v>6.0830000000000002</v>
      </c>
      <c r="M101">
        <f t="shared" si="18"/>
        <v>6.7721518987341769</v>
      </c>
      <c r="Q101">
        <v>3</v>
      </c>
      <c r="R101">
        <v>41.231000000000002</v>
      </c>
      <c r="S101">
        <v>4.1230000000000002</v>
      </c>
      <c r="T101">
        <f t="shared" si="14"/>
        <v>10.000242541838468</v>
      </c>
      <c r="AT101">
        <v>29</v>
      </c>
      <c r="AU101">
        <v>6.601</v>
      </c>
      <c r="AV101">
        <f t="shared" si="17"/>
        <v>4.3932737464020599</v>
      </c>
      <c r="BA101">
        <v>56.569000000000003</v>
      </c>
      <c r="BB101">
        <v>8.2460000000000004</v>
      </c>
      <c r="BC101">
        <f t="shared" ref="BC101:BC122" si="19">BA101/BB101</f>
        <v>6.8601746301236961</v>
      </c>
    </row>
    <row r="102" spans="10:55" x14ac:dyDescent="0.35">
      <c r="J102">
        <v>3</v>
      </c>
      <c r="K102">
        <v>37.121000000000002</v>
      </c>
      <c r="L102">
        <v>8.0619999999999994</v>
      </c>
      <c r="M102">
        <f t="shared" si="18"/>
        <v>4.6044405854626653</v>
      </c>
      <c r="Q102">
        <v>3</v>
      </c>
      <c r="R102">
        <v>55.145000000000003</v>
      </c>
      <c r="S102">
        <v>7</v>
      </c>
      <c r="T102">
        <f t="shared" si="14"/>
        <v>7.8778571428571436</v>
      </c>
      <c r="AT102">
        <v>25.553999999999998</v>
      </c>
      <c r="AU102">
        <v>6.2069999999999999</v>
      </c>
      <c r="AV102">
        <f t="shared" si="17"/>
        <v>4.1169647172547119</v>
      </c>
      <c r="BA102">
        <v>52.037999999999997</v>
      </c>
      <c r="BB102">
        <v>8.2460000000000004</v>
      </c>
      <c r="BC102">
        <f t="shared" si="19"/>
        <v>6.3106960950764002</v>
      </c>
    </row>
    <row r="103" spans="10:55" x14ac:dyDescent="0.35">
      <c r="J103">
        <v>3</v>
      </c>
      <c r="K103">
        <v>33.302</v>
      </c>
      <c r="L103">
        <v>8.0619999999999994</v>
      </c>
      <c r="M103">
        <f t="shared" si="18"/>
        <v>4.1307367898784424</v>
      </c>
      <c r="Q103">
        <v>3</v>
      </c>
      <c r="R103">
        <v>54.817999999999998</v>
      </c>
      <c r="S103">
        <v>4.4720000000000004</v>
      </c>
      <c r="T103">
        <f t="shared" si="14"/>
        <v>12.258050089445437</v>
      </c>
      <c r="AT103">
        <v>34.131999999999998</v>
      </c>
      <c r="AU103">
        <v>8.2070000000000007</v>
      </c>
      <c r="AV103">
        <f t="shared" si="17"/>
        <v>4.1588887535031063</v>
      </c>
      <c r="BA103">
        <v>43.012</v>
      </c>
      <c r="BB103">
        <v>7.81</v>
      </c>
      <c r="BC103">
        <f t="shared" si="19"/>
        <v>5.5072983354673495</v>
      </c>
    </row>
    <row r="104" spans="10:55" x14ac:dyDescent="0.35">
      <c r="J104">
        <v>3</v>
      </c>
      <c r="K104">
        <v>38.588000000000001</v>
      </c>
      <c r="L104">
        <v>5.657</v>
      </c>
      <c r="M104">
        <f t="shared" si="18"/>
        <v>6.821283365741559</v>
      </c>
      <c r="Q104">
        <v>3</v>
      </c>
      <c r="R104">
        <v>50.536999999999999</v>
      </c>
      <c r="S104">
        <v>13.928000000000001</v>
      </c>
      <c r="T104">
        <f t="shared" si="14"/>
        <v>3.6284462952326249</v>
      </c>
      <c r="AT104">
        <v>38.079000000000001</v>
      </c>
      <c r="AU104">
        <v>9.2070000000000007</v>
      </c>
      <c r="AV104">
        <f t="shared" si="17"/>
        <v>4.1358748778103616</v>
      </c>
      <c r="BA104">
        <v>54.744999999999997</v>
      </c>
      <c r="BB104">
        <v>13.153</v>
      </c>
      <c r="BC104">
        <f t="shared" si="19"/>
        <v>4.1621683266175014</v>
      </c>
    </row>
    <row r="105" spans="10:55" x14ac:dyDescent="0.35">
      <c r="J105">
        <v>3</v>
      </c>
      <c r="K105">
        <v>66.611000000000004</v>
      </c>
      <c r="L105">
        <v>5</v>
      </c>
      <c r="M105">
        <f t="shared" si="18"/>
        <v>13.3222</v>
      </c>
      <c r="Q105">
        <v>3</v>
      </c>
      <c r="R105">
        <v>82.975999999999999</v>
      </c>
      <c r="S105">
        <v>12.166</v>
      </c>
      <c r="T105">
        <f t="shared" si="14"/>
        <v>6.820318921584744</v>
      </c>
      <c r="AT105">
        <v>35.468000000000004</v>
      </c>
      <c r="AU105">
        <v>8.8490000000000002</v>
      </c>
      <c r="AV105">
        <f t="shared" si="17"/>
        <v>4.0081365126002941</v>
      </c>
      <c r="BA105">
        <v>32.573</v>
      </c>
      <c r="BB105">
        <v>16.492000000000001</v>
      </c>
      <c r="BC105">
        <f t="shared" si="19"/>
        <v>1.9750788260975016</v>
      </c>
    </row>
    <row r="106" spans="10:55" x14ac:dyDescent="0.35">
      <c r="J106">
        <v>3</v>
      </c>
      <c r="K106">
        <v>31.015999999999998</v>
      </c>
      <c r="L106">
        <v>6</v>
      </c>
      <c r="M106">
        <f t="shared" si="18"/>
        <v>5.1693333333333333</v>
      </c>
      <c r="Q106">
        <v>3</v>
      </c>
      <c r="R106">
        <v>74.831000000000003</v>
      </c>
      <c r="S106">
        <v>5.3849999999999998</v>
      </c>
      <c r="T106">
        <f t="shared" si="14"/>
        <v>13.896193129062212</v>
      </c>
      <c r="AT106">
        <v>27.731000000000002</v>
      </c>
      <c r="AU106">
        <v>7.8920000000000003</v>
      </c>
      <c r="AV106">
        <f t="shared" si="17"/>
        <v>3.5138114546376076</v>
      </c>
      <c r="BA106">
        <v>47.381</v>
      </c>
      <c r="BB106">
        <v>11.314</v>
      </c>
      <c r="BC106">
        <f t="shared" si="19"/>
        <v>4.1878203995050383</v>
      </c>
    </row>
    <row r="107" spans="10:55" x14ac:dyDescent="0.35">
      <c r="J107">
        <v>3</v>
      </c>
      <c r="K107">
        <v>48.374000000000002</v>
      </c>
      <c r="L107">
        <v>6.7080000000000002</v>
      </c>
      <c r="M107">
        <f t="shared" si="18"/>
        <v>7.2113893858079905</v>
      </c>
      <c r="Q107">
        <v>3</v>
      </c>
      <c r="T107" s="7">
        <f>AVERAGE(T54:T106)</f>
        <v>7.2644440474908833</v>
      </c>
      <c r="U107" s="8">
        <f>STDEV(T54:T106)/SQRT(53)</f>
        <v>0.71441744609176383</v>
      </c>
      <c r="AT107">
        <v>25.08</v>
      </c>
      <c r="AU107">
        <v>6.0380000000000003</v>
      </c>
      <c r="AV107">
        <f t="shared" si="17"/>
        <v>4.1536932759191778</v>
      </c>
      <c r="BA107">
        <v>35.511000000000003</v>
      </c>
      <c r="BB107">
        <v>9.4339999999999993</v>
      </c>
      <c r="BC107">
        <f t="shared" si="19"/>
        <v>3.7641509433962268</v>
      </c>
    </row>
    <row r="108" spans="10:55" x14ac:dyDescent="0.35">
      <c r="J108">
        <v>3</v>
      </c>
      <c r="K108">
        <v>32.984999999999999</v>
      </c>
      <c r="L108">
        <v>7.6159999999999997</v>
      </c>
      <c r="M108">
        <f t="shared" si="18"/>
        <v>4.3310136554621854</v>
      </c>
      <c r="T108" s="4">
        <f>AVERAGE(T107,T53,T26)</f>
        <v>9.8482235611526239</v>
      </c>
      <c r="U108" s="12">
        <f>STDEV(T107,T53,T26)/SQRT(3)</f>
        <v>2.0558718211202378</v>
      </c>
      <c r="AT108">
        <v>40.607999999999997</v>
      </c>
      <c r="AU108">
        <v>7.28</v>
      </c>
      <c r="AV108">
        <f t="shared" si="17"/>
        <v>5.5780219780219777</v>
      </c>
      <c r="BA108">
        <v>34.131999999999998</v>
      </c>
      <c r="BB108">
        <v>6.7080000000000002</v>
      </c>
      <c r="BC108">
        <f t="shared" si="19"/>
        <v>5.0882528324388785</v>
      </c>
    </row>
    <row r="109" spans="10:55" x14ac:dyDescent="0.35">
      <c r="J109">
        <v>3</v>
      </c>
      <c r="K109">
        <v>68.358999999999995</v>
      </c>
      <c r="L109">
        <v>7</v>
      </c>
      <c r="M109">
        <f t="shared" si="18"/>
        <v>9.7655714285714286</v>
      </c>
      <c r="AV109" s="7">
        <f>AVERAGE(AV70:AV108)</f>
        <v>5.0525950463607767</v>
      </c>
      <c r="AW109" s="8">
        <f>STDEV(AV70:AV108)/SQRT(39)</f>
        <v>0.29131723473030002</v>
      </c>
      <c r="BA109">
        <v>40.012</v>
      </c>
      <c r="BB109">
        <v>10</v>
      </c>
      <c r="BC109">
        <f t="shared" si="19"/>
        <v>4.0011999999999999</v>
      </c>
    </row>
    <row r="110" spans="10:55" x14ac:dyDescent="0.35">
      <c r="M110" s="7">
        <f>AVERAGE(M71:M109)</f>
        <v>9.507130176567177</v>
      </c>
      <c r="N110" s="8">
        <f>STDEV(M73:M109)/SQRT(37)</f>
        <v>0.72060061230232042</v>
      </c>
      <c r="AS110">
        <v>3</v>
      </c>
      <c r="AT110">
        <v>39.56</v>
      </c>
      <c r="AU110">
        <v>8.9440000000000008</v>
      </c>
      <c r="AV110">
        <f t="shared" ref="AV110:AV119" si="20">AT110/AU110</f>
        <v>4.4230769230769234</v>
      </c>
      <c r="BA110">
        <v>52.802</v>
      </c>
      <c r="BB110">
        <v>9.4870000000000001</v>
      </c>
      <c r="BC110">
        <f t="shared" si="19"/>
        <v>5.5657215136502582</v>
      </c>
    </row>
    <row r="111" spans="10:55" x14ac:dyDescent="0.35">
      <c r="M111" s="4">
        <f>AVERAGE(M110,M70,M31)</f>
        <v>11.173481416796113</v>
      </c>
      <c r="N111" s="12">
        <f>STDEV(M110,M70,M31)/SQRT(3)</f>
        <v>2.0938870609481119</v>
      </c>
      <c r="AT111">
        <v>38.625999999999998</v>
      </c>
      <c r="AU111">
        <v>9.4339999999999993</v>
      </c>
      <c r="AV111">
        <f t="shared" si="20"/>
        <v>4.0943396226415096</v>
      </c>
      <c r="BA111">
        <v>45.353999999999999</v>
      </c>
      <c r="BB111">
        <v>11.18</v>
      </c>
      <c r="BC111">
        <f t="shared" si="19"/>
        <v>4.0567084078711986</v>
      </c>
    </row>
    <row r="112" spans="10:55" x14ac:dyDescent="0.35">
      <c r="AT112">
        <v>60.082999999999998</v>
      </c>
      <c r="AU112">
        <v>11.18</v>
      </c>
      <c r="AV112">
        <f t="shared" si="20"/>
        <v>5.3741502683363152</v>
      </c>
      <c r="BA112">
        <v>39.85</v>
      </c>
      <c r="BB112">
        <v>9.4870000000000001</v>
      </c>
      <c r="BC112">
        <f t="shared" si="19"/>
        <v>4.2004848740381577</v>
      </c>
    </row>
    <row r="113" spans="46:56" x14ac:dyDescent="0.35">
      <c r="AT113">
        <v>40.706000000000003</v>
      </c>
      <c r="AU113">
        <v>8.0619999999999994</v>
      </c>
      <c r="AV113">
        <f t="shared" si="20"/>
        <v>5.0491193252294719</v>
      </c>
      <c r="BA113">
        <v>48.877000000000002</v>
      </c>
      <c r="BB113">
        <v>9.8490000000000002</v>
      </c>
      <c r="BC113">
        <f t="shared" si="19"/>
        <v>4.9626358005888926</v>
      </c>
    </row>
    <row r="114" spans="46:56" x14ac:dyDescent="0.35">
      <c r="AT114">
        <v>41.34</v>
      </c>
      <c r="AU114">
        <v>9.4339999999999993</v>
      </c>
      <c r="AV114">
        <f t="shared" si="20"/>
        <v>4.3820224719101128</v>
      </c>
      <c r="BA114">
        <v>43.863</v>
      </c>
      <c r="BB114">
        <v>7.0709999999999997</v>
      </c>
      <c r="BC114">
        <f t="shared" si="19"/>
        <v>6.2032244378447183</v>
      </c>
    </row>
    <row r="115" spans="46:56" x14ac:dyDescent="0.35">
      <c r="AT115">
        <v>43.012</v>
      </c>
      <c r="AU115">
        <v>9.4870000000000001</v>
      </c>
      <c r="AV115">
        <f t="shared" si="20"/>
        <v>4.5337830715716247</v>
      </c>
      <c r="BA115">
        <v>32.450000000000003</v>
      </c>
      <c r="BB115">
        <v>9.2200000000000006</v>
      </c>
      <c r="BC115">
        <f t="shared" si="19"/>
        <v>3.5195227765726682</v>
      </c>
    </row>
    <row r="116" spans="46:56" x14ac:dyDescent="0.35">
      <c r="AT116">
        <v>49.040999999999997</v>
      </c>
      <c r="AU116">
        <v>9.8490000000000002</v>
      </c>
      <c r="AV116">
        <f t="shared" si="20"/>
        <v>4.9792872372829722</v>
      </c>
      <c r="BA116">
        <v>38.418999999999997</v>
      </c>
      <c r="BB116">
        <v>9.8989999999999991</v>
      </c>
      <c r="BC116">
        <f t="shared" si="19"/>
        <v>3.8810991009192848</v>
      </c>
    </row>
    <row r="117" spans="46:56" x14ac:dyDescent="0.35">
      <c r="AT117">
        <v>28.635999999999999</v>
      </c>
      <c r="AU117">
        <v>9</v>
      </c>
      <c r="AV117">
        <f t="shared" si="20"/>
        <v>3.1817777777777776</v>
      </c>
      <c r="BA117">
        <v>76.058999999999997</v>
      </c>
      <c r="BB117">
        <v>6.4029999999999996</v>
      </c>
      <c r="BC117">
        <f t="shared" si="19"/>
        <v>11.878650632516008</v>
      </c>
    </row>
    <row r="118" spans="46:56" x14ac:dyDescent="0.35">
      <c r="AT118">
        <v>60.835999999999999</v>
      </c>
      <c r="AU118">
        <v>9.4339999999999993</v>
      </c>
      <c r="AV118">
        <f t="shared" si="20"/>
        <v>6.448590205639178</v>
      </c>
      <c r="BA118">
        <v>69.656000000000006</v>
      </c>
      <c r="BB118">
        <v>5.3849999999999998</v>
      </c>
      <c r="BC118">
        <f t="shared" si="19"/>
        <v>12.935190343546891</v>
      </c>
    </row>
    <row r="119" spans="46:56" x14ac:dyDescent="0.35">
      <c r="AT119">
        <v>32.061999999999998</v>
      </c>
      <c r="AU119">
        <v>11</v>
      </c>
      <c r="AV119">
        <f t="shared" si="20"/>
        <v>2.9147272727272724</v>
      </c>
      <c r="BA119">
        <v>68.183999999999997</v>
      </c>
      <c r="BB119">
        <v>7</v>
      </c>
      <c r="BC119">
        <f t="shared" si="19"/>
        <v>9.7405714285714282</v>
      </c>
    </row>
    <row r="120" spans="46:56" x14ac:dyDescent="0.35">
      <c r="AT120">
        <v>31.574999999999999</v>
      </c>
      <c r="AU120">
        <v>9.2200000000000006</v>
      </c>
      <c r="AV120">
        <f t="shared" ref="AV120:AV178" si="21">AT119/AU120</f>
        <v>3.4774403470715831</v>
      </c>
      <c r="BA120">
        <v>39.56</v>
      </c>
      <c r="BB120">
        <v>7.6159999999999997</v>
      </c>
      <c r="BC120">
        <f t="shared" si="19"/>
        <v>5.1943277310924376</v>
      </c>
    </row>
    <row r="121" spans="46:56" x14ac:dyDescent="0.35">
      <c r="AT121">
        <v>48.795000000000002</v>
      </c>
      <c r="AU121">
        <v>8.4849999999999994</v>
      </c>
      <c r="AV121">
        <f t="shared" si="21"/>
        <v>3.7212728344136714</v>
      </c>
      <c r="BA121">
        <v>22.561</v>
      </c>
      <c r="BB121">
        <v>7.0709999999999997</v>
      </c>
      <c r="BC121">
        <f t="shared" si="19"/>
        <v>3.1906378164333193</v>
      </c>
    </row>
    <row r="122" spans="46:56" x14ac:dyDescent="0.35">
      <c r="AT122">
        <v>71.021000000000001</v>
      </c>
      <c r="AU122">
        <v>5.3849999999999998</v>
      </c>
      <c r="AV122">
        <f t="shared" si="21"/>
        <v>9.0612813370473546</v>
      </c>
      <c r="BA122">
        <v>57.244999999999997</v>
      </c>
      <c r="BB122">
        <v>9.8989999999999991</v>
      </c>
      <c r="BC122">
        <f t="shared" si="19"/>
        <v>5.7829073643802404</v>
      </c>
    </row>
    <row r="123" spans="46:56" x14ac:dyDescent="0.35">
      <c r="AT123">
        <v>59.033999999999999</v>
      </c>
      <c r="AU123">
        <v>11.18</v>
      </c>
      <c r="AV123">
        <f t="shared" si="21"/>
        <v>6.3525044722719146</v>
      </c>
      <c r="BC123" s="7">
        <f>AVERAGE(BC62:BC122)</f>
        <v>5.1627667037966614</v>
      </c>
      <c r="BD123" s="8">
        <f>STDEV(BC62:BC122)/SQRT(61)</f>
        <v>0.31296181620838021</v>
      </c>
    </row>
    <row r="124" spans="46:56" x14ac:dyDescent="0.35">
      <c r="AT124">
        <v>65</v>
      </c>
      <c r="AU124">
        <v>9.8490000000000002</v>
      </c>
      <c r="AV124">
        <f t="shared" si="21"/>
        <v>5.9939080109655798</v>
      </c>
      <c r="BC124" s="4">
        <f>AVERAGE(BC123,BC61,BC35)</f>
        <v>6.4890374976053726</v>
      </c>
      <c r="BD124" s="8">
        <f>STDEV(BC123,BC61,BC35)/SQRT(3)</f>
        <v>0.67457558730478229</v>
      </c>
    </row>
    <row r="125" spans="46:56" x14ac:dyDescent="0.35">
      <c r="AT125">
        <v>56.356000000000002</v>
      </c>
      <c r="AU125">
        <v>12.042</v>
      </c>
      <c r="AV125">
        <f t="shared" si="21"/>
        <v>5.3977744560704206</v>
      </c>
    </row>
    <row r="126" spans="46:56" x14ac:dyDescent="0.35">
      <c r="AT126">
        <v>52.802</v>
      </c>
      <c r="AU126">
        <v>7.28</v>
      </c>
      <c r="AV126">
        <f t="shared" si="21"/>
        <v>7.7412087912087912</v>
      </c>
    </row>
    <row r="127" spans="46:56" x14ac:dyDescent="0.35">
      <c r="AT127">
        <v>58.694000000000003</v>
      </c>
      <c r="AU127">
        <v>8.0619999999999994</v>
      </c>
      <c r="AV127">
        <f t="shared" si="21"/>
        <v>6.5494914413296952</v>
      </c>
    </row>
    <row r="128" spans="46:56" x14ac:dyDescent="0.35">
      <c r="AT128">
        <v>52.802</v>
      </c>
      <c r="AU128">
        <v>7.2110000000000003</v>
      </c>
      <c r="AV128">
        <f t="shared" si="21"/>
        <v>8.1395090833448904</v>
      </c>
    </row>
    <row r="129" spans="46:48" x14ac:dyDescent="0.35">
      <c r="AT129">
        <v>61.350999999999999</v>
      </c>
      <c r="AU129">
        <v>8.5440000000000005</v>
      </c>
      <c r="AV129">
        <f t="shared" si="21"/>
        <v>6.1800093632958797</v>
      </c>
    </row>
    <row r="130" spans="46:48" x14ac:dyDescent="0.35">
      <c r="AT130">
        <v>32.387999999999998</v>
      </c>
      <c r="AU130">
        <v>9.0549999999999997</v>
      </c>
      <c r="AV130">
        <f t="shared" si="21"/>
        <v>6.7753727222528992</v>
      </c>
    </row>
    <row r="131" spans="46:48" x14ac:dyDescent="0.35">
      <c r="AT131">
        <v>44.911000000000001</v>
      </c>
      <c r="AU131">
        <v>5.3849999999999998</v>
      </c>
      <c r="AV131">
        <f t="shared" si="21"/>
        <v>6.0144846796657383</v>
      </c>
    </row>
    <row r="132" spans="46:48" x14ac:dyDescent="0.35">
      <c r="AT132">
        <v>49.091999999999999</v>
      </c>
      <c r="AU132">
        <v>9</v>
      </c>
      <c r="AV132">
        <f t="shared" si="21"/>
        <v>4.9901111111111112</v>
      </c>
    </row>
    <row r="133" spans="46:48" x14ac:dyDescent="0.35">
      <c r="AT133">
        <v>30.15</v>
      </c>
      <c r="AU133">
        <v>12.042</v>
      </c>
      <c r="AV133">
        <f t="shared" si="21"/>
        <v>4.0767314399601391</v>
      </c>
    </row>
    <row r="134" spans="46:48" x14ac:dyDescent="0.35">
      <c r="AT134">
        <v>29.068999999999999</v>
      </c>
      <c r="AU134">
        <v>9.0419999999999998</v>
      </c>
      <c r="AV134">
        <f t="shared" si="21"/>
        <v>3.3344392833443925</v>
      </c>
    </row>
    <row r="135" spans="46:48" x14ac:dyDescent="0.35">
      <c r="AT135">
        <v>32.061999999999998</v>
      </c>
      <c r="AU135">
        <v>8.4019999999999992</v>
      </c>
      <c r="AV135">
        <f t="shared" si="21"/>
        <v>3.4597714829802428</v>
      </c>
    </row>
    <row r="136" spans="46:48" x14ac:dyDescent="0.35">
      <c r="AT136">
        <v>28.443000000000001</v>
      </c>
      <c r="AU136">
        <v>10</v>
      </c>
      <c r="AV136">
        <f t="shared" si="21"/>
        <v>3.2061999999999999</v>
      </c>
    </row>
    <row r="137" spans="46:48" x14ac:dyDescent="0.35">
      <c r="AT137">
        <v>40.049999999999997</v>
      </c>
      <c r="AU137">
        <v>9.0380000000000003</v>
      </c>
      <c r="AV137">
        <f t="shared" si="21"/>
        <v>3.1470458065943792</v>
      </c>
    </row>
    <row r="138" spans="46:48" x14ac:dyDescent="0.35">
      <c r="AT138">
        <v>39.319000000000003</v>
      </c>
      <c r="AU138">
        <v>9.4870000000000001</v>
      </c>
      <c r="AV138">
        <f t="shared" si="21"/>
        <v>4.2215663539580479</v>
      </c>
    </row>
    <row r="139" spans="46:48" x14ac:dyDescent="0.35">
      <c r="AT139">
        <v>28.635999999999999</v>
      </c>
      <c r="AU139">
        <v>7</v>
      </c>
      <c r="AV139">
        <f t="shared" si="21"/>
        <v>5.617</v>
      </c>
    </row>
    <row r="140" spans="46:48" x14ac:dyDescent="0.35">
      <c r="AT140">
        <v>30.265000000000001</v>
      </c>
      <c r="AU140">
        <v>7.77</v>
      </c>
      <c r="AV140">
        <f t="shared" si="21"/>
        <v>3.6854568854568854</v>
      </c>
    </row>
    <row r="141" spans="46:48" x14ac:dyDescent="0.35">
      <c r="AT141">
        <v>43.381999999999998</v>
      </c>
      <c r="AU141">
        <v>9.4339999999999993</v>
      </c>
      <c r="AV141">
        <f t="shared" si="21"/>
        <v>3.2080771676913296</v>
      </c>
    </row>
    <row r="142" spans="46:48" x14ac:dyDescent="0.35">
      <c r="AT142">
        <v>29.966999999999999</v>
      </c>
      <c r="AU142">
        <v>10.295999999999999</v>
      </c>
      <c r="AV142">
        <f t="shared" si="21"/>
        <v>4.2134809634809631</v>
      </c>
    </row>
    <row r="143" spans="46:48" x14ac:dyDescent="0.35">
      <c r="AT143">
        <v>39.661000000000001</v>
      </c>
      <c r="AU143">
        <v>9.8989999999999991</v>
      </c>
      <c r="AV143">
        <f t="shared" si="21"/>
        <v>3.027275482371957</v>
      </c>
    </row>
    <row r="144" spans="46:48" x14ac:dyDescent="0.35">
      <c r="AT144">
        <v>48.094000000000001</v>
      </c>
      <c r="AU144">
        <v>12.042</v>
      </c>
      <c r="AV144">
        <f t="shared" si="21"/>
        <v>3.2935558877262916</v>
      </c>
    </row>
    <row r="145" spans="46:48" x14ac:dyDescent="0.35">
      <c r="AT145">
        <v>53.140999999999998</v>
      </c>
      <c r="AU145">
        <v>13.601000000000001</v>
      </c>
      <c r="AV145">
        <f t="shared" si="21"/>
        <v>3.5360635247408276</v>
      </c>
    </row>
    <row r="146" spans="46:48" x14ac:dyDescent="0.35">
      <c r="AT146">
        <v>46.011000000000003</v>
      </c>
      <c r="AU146">
        <v>11.045</v>
      </c>
      <c r="AV146">
        <f t="shared" si="21"/>
        <v>4.8113173381620644</v>
      </c>
    </row>
    <row r="147" spans="46:48" x14ac:dyDescent="0.35">
      <c r="AT147">
        <v>61.847000000000001</v>
      </c>
      <c r="AU147">
        <v>12.369</v>
      </c>
      <c r="AV147">
        <f t="shared" si="21"/>
        <v>3.7198641765704585</v>
      </c>
    </row>
    <row r="148" spans="46:48" x14ac:dyDescent="0.35">
      <c r="AT148">
        <v>45.804000000000002</v>
      </c>
      <c r="AU148">
        <v>14.318</v>
      </c>
      <c r="AV148">
        <f t="shared" si="21"/>
        <v>4.3195278670205335</v>
      </c>
    </row>
    <row r="149" spans="46:48" x14ac:dyDescent="0.35">
      <c r="AT149">
        <v>41.881</v>
      </c>
      <c r="AU149">
        <v>8.0619999999999994</v>
      </c>
      <c r="AV149">
        <f t="shared" si="21"/>
        <v>5.681468618208882</v>
      </c>
    </row>
    <row r="150" spans="46:48" x14ac:dyDescent="0.35">
      <c r="AT150">
        <v>47.433999999999997</v>
      </c>
      <c r="AU150">
        <v>11.18</v>
      </c>
      <c r="AV150">
        <f t="shared" si="21"/>
        <v>3.7460644007155635</v>
      </c>
    </row>
    <row r="151" spans="46:48" x14ac:dyDescent="0.35">
      <c r="AT151">
        <v>28.635999999999999</v>
      </c>
      <c r="AU151">
        <v>8.5440000000000005</v>
      </c>
      <c r="AV151">
        <f t="shared" si="21"/>
        <v>5.5517322097378274</v>
      </c>
    </row>
    <row r="152" spans="46:48" x14ac:dyDescent="0.35">
      <c r="AT152">
        <v>33.241999999999997</v>
      </c>
      <c r="AU152">
        <v>6.0830000000000002</v>
      </c>
      <c r="AV152">
        <f t="shared" si="21"/>
        <v>4.707545618938024</v>
      </c>
    </row>
    <row r="153" spans="46:48" x14ac:dyDescent="0.35">
      <c r="AT153">
        <v>45.804000000000002</v>
      </c>
      <c r="AU153">
        <v>9.8490000000000002</v>
      </c>
      <c r="AV153">
        <f t="shared" si="21"/>
        <v>3.3751649913696817</v>
      </c>
    </row>
    <row r="154" spans="46:48" x14ac:dyDescent="0.35">
      <c r="AT154">
        <v>34.985999999999997</v>
      </c>
      <c r="AU154">
        <v>11.705</v>
      </c>
      <c r="AV154">
        <f t="shared" si="21"/>
        <v>3.9131994873985478</v>
      </c>
    </row>
    <row r="155" spans="46:48" x14ac:dyDescent="0.35">
      <c r="AT155">
        <v>41.4</v>
      </c>
      <c r="AU155">
        <v>10</v>
      </c>
      <c r="AV155">
        <f t="shared" si="21"/>
        <v>3.4985999999999997</v>
      </c>
    </row>
    <row r="156" spans="46:48" x14ac:dyDescent="0.35">
      <c r="AT156">
        <v>36.125</v>
      </c>
      <c r="AU156">
        <v>7.81</v>
      </c>
      <c r="AV156">
        <f t="shared" si="21"/>
        <v>5.3008962868117795</v>
      </c>
    </row>
    <row r="157" spans="46:48" x14ac:dyDescent="0.35">
      <c r="AT157">
        <v>28.844000000000001</v>
      </c>
      <c r="AU157">
        <v>8.5440000000000005</v>
      </c>
      <c r="AV157">
        <f t="shared" si="21"/>
        <v>4.2281132958801493</v>
      </c>
    </row>
    <row r="158" spans="46:48" x14ac:dyDescent="0.35">
      <c r="AT158">
        <v>49.649000000000001</v>
      </c>
      <c r="AU158">
        <v>7.0709999999999997</v>
      </c>
      <c r="AV158">
        <f t="shared" si="21"/>
        <v>4.0791967189930709</v>
      </c>
    </row>
    <row r="159" spans="46:48" x14ac:dyDescent="0.35">
      <c r="AT159">
        <v>53.6</v>
      </c>
      <c r="AU159">
        <v>7.81</v>
      </c>
      <c r="AV159">
        <f t="shared" si="21"/>
        <v>6.3571062740076831</v>
      </c>
    </row>
    <row r="160" spans="46:48" x14ac:dyDescent="0.35">
      <c r="AT160">
        <v>33.121000000000002</v>
      </c>
      <c r="AU160">
        <v>8.0619999999999994</v>
      </c>
      <c r="AV160">
        <f t="shared" si="21"/>
        <v>6.6484743239890856</v>
      </c>
    </row>
    <row r="161" spans="46:48" x14ac:dyDescent="0.35">
      <c r="AT161">
        <v>78.745999999999995</v>
      </c>
      <c r="AU161">
        <v>8.0619999999999994</v>
      </c>
      <c r="AV161">
        <f t="shared" si="21"/>
        <v>4.1082857851649717</v>
      </c>
    </row>
    <row r="162" spans="46:48" x14ac:dyDescent="0.35">
      <c r="AT162">
        <v>57.871000000000002</v>
      </c>
      <c r="AU162">
        <v>12.166</v>
      </c>
      <c r="AV162">
        <f t="shared" si="21"/>
        <v>6.4726286371855988</v>
      </c>
    </row>
    <row r="163" spans="46:48" x14ac:dyDescent="0.35">
      <c r="AT163">
        <v>54.917999999999999</v>
      </c>
      <c r="AU163">
        <v>11.314</v>
      </c>
      <c r="AV163">
        <f t="shared" si="21"/>
        <v>5.1149902775322609</v>
      </c>
    </row>
    <row r="164" spans="46:48" x14ac:dyDescent="0.35">
      <c r="AT164">
        <v>47.707000000000001</v>
      </c>
      <c r="AU164">
        <v>8.4849999999999994</v>
      </c>
      <c r="AV164">
        <f t="shared" si="21"/>
        <v>6.4723629935179732</v>
      </c>
    </row>
    <row r="165" spans="46:48" x14ac:dyDescent="0.35">
      <c r="AT165">
        <v>52.154000000000003</v>
      </c>
      <c r="AU165">
        <v>8.0619999999999994</v>
      </c>
      <c r="AV165">
        <f t="shared" si="21"/>
        <v>5.9175142644505092</v>
      </c>
    </row>
    <row r="166" spans="46:48" x14ac:dyDescent="0.35">
      <c r="AT166">
        <v>74.147999999999996</v>
      </c>
      <c r="AU166">
        <v>7.28</v>
      </c>
      <c r="AV166">
        <f t="shared" si="21"/>
        <v>7.1640109890109889</v>
      </c>
    </row>
    <row r="167" spans="46:48" x14ac:dyDescent="0.35">
      <c r="AT167">
        <v>102.083</v>
      </c>
      <c r="AU167">
        <v>5</v>
      </c>
      <c r="AV167">
        <f t="shared" si="21"/>
        <v>14.829599999999999</v>
      </c>
    </row>
    <row r="168" spans="46:48" x14ac:dyDescent="0.35">
      <c r="AT168">
        <v>48.094000000000001</v>
      </c>
      <c r="AU168">
        <v>12.042</v>
      </c>
      <c r="AV168">
        <f t="shared" si="21"/>
        <v>8.4772463046005644</v>
      </c>
    </row>
    <row r="169" spans="46:48" x14ac:dyDescent="0.35">
      <c r="AT169">
        <v>48.165999999999997</v>
      </c>
      <c r="AU169">
        <v>11.18</v>
      </c>
      <c r="AV169">
        <f t="shared" si="21"/>
        <v>4.3017889087656531</v>
      </c>
    </row>
    <row r="170" spans="46:48" x14ac:dyDescent="0.35">
      <c r="AT170">
        <v>44.101999999999997</v>
      </c>
      <c r="AU170">
        <v>11.401999999999999</v>
      </c>
      <c r="AV170">
        <f t="shared" si="21"/>
        <v>4.2243466058586217</v>
      </c>
    </row>
    <row r="171" spans="46:48" x14ac:dyDescent="0.35">
      <c r="AT171">
        <v>23</v>
      </c>
      <c r="AU171">
        <v>8.0619999999999994</v>
      </c>
      <c r="AV171">
        <f t="shared" si="21"/>
        <v>5.4703547506822128</v>
      </c>
    </row>
    <row r="172" spans="46:48" x14ac:dyDescent="0.35">
      <c r="AT172">
        <v>36.014000000000003</v>
      </c>
      <c r="AU172">
        <v>6</v>
      </c>
      <c r="AV172">
        <f t="shared" si="21"/>
        <v>3.8333333333333335</v>
      </c>
    </row>
    <row r="173" spans="46:48" x14ac:dyDescent="0.35">
      <c r="AT173">
        <v>38.470999999999997</v>
      </c>
      <c r="AU173">
        <v>12.042</v>
      </c>
      <c r="AV173">
        <f t="shared" si="21"/>
        <v>2.9906992193987714</v>
      </c>
    </row>
    <row r="174" spans="46:48" x14ac:dyDescent="0.35">
      <c r="AT174">
        <v>42</v>
      </c>
      <c r="AU174">
        <v>7</v>
      </c>
      <c r="AV174">
        <f t="shared" si="21"/>
        <v>5.4958571428571421</v>
      </c>
    </row>
    <row r="175" spans="46:48" x14ac:dyDescent="0.35">
      <c r="AT175">
        <v>41.436999999999998</v>
      </c>
      <c r="AU175">
        <v>5</v>
      </c>
      <c r="AV175">
        <f t="shared" si="21"/>
        <v>8.4</v>
      </c>
    </row>
    <row r="176" spans="46:48" x14ac:dyDescent="0.35">
      <c r="AT176">
        <v>41.11</v>
      </c>
      <c r="AU176">
        <v>9.4339999999999993</v>
      </c>
      <c r="AV176">
        <f t="shared" si="21"/>
        <v>4.3923044307822767</v>
      </c>
    </row>
    <row r="177" spans="1:49" x14ac:dyDescent="0.35">
      <c r="AT177">
        <v>33.377000000000002</v>
      </c>
      <c r="AU177">
        <v>6.7080000000000002</v>
      </c>
      <c r="AV177">
        <f t="shared" si="21"/>
        <v>6.1285032796660701</v>
      </c>
    </row>
    <row r="178" spans="1:49" x14ac:dyDescent="0.35">
      <c r="AT178">
        <v>38.470999999999997</v>
      </c>
      <c r="AU178">
        <v>11.422000000000001</v>
      </c>
      <c r="AV178">
        <f t="shared" si="21"/>
        <v>2.9221677464542113</v>
      </c>
    </row>
    <row r="179" spans="1:49" x14ac:dyDescent="0.35">
      <c r="AV179" s="7">
        <f>AVERAGE(AV147:AV178)</f>
        <v>5.3700921543407025</v>
      </c>
      <c r="AW179" s="8">
        <f>STDEV(AV147:AV178)/SQRT(69)</f>
        <v>0.27020599028921116</v>
      </c>
    </row>
    <row r="180" spans="1:49" x14ac:dyDescent="0.35">
      <c r="AV180" s="4">
        <f>AVERAGE(AV179,AV109,AV69)</f>
        <v>5.2673526649567926</v>
      </c>
      <c r="AW180" s="8">
        <f>STDEV(AV179,AV109,AV69)/SQRT(3)</f>
        <v>0.10741221120530509</v>
      </c>
    </row>
    <row r="183" spans="1:49" x14ac:dyDescent="0.35">
      <c r="A183" t="s">
        <v>15</v>
      </c>
      <c r="B183" t="s">
        <v>16</v>
      </c>
      <c r="C183" t="s">
        <v>17</v>
      </c>
      <c r="D183" t="s">
        <v>18</v>
      </c>
      <c r="E183" t="s">
        <v>19</v>
      </c>
      <c r="H183" t="s">
        <v>15</v>
      </c>
      <c r="I183" t="s">
        <v>16</v>
      </c>
      <c r="J183" t="s">
        <v>17</v>
      </c>
      <c r="K183" t="s">
        <v>18</v>
      </c>
      <c r="L183" t="s">
        <v>19</v>
      </c>
      <c r="O183" t="s">
        <v>15</v>
      </c>
      <c r="P183" t="s">
        <v>16</v>
      </c>
      <c r="Q183" t="s">
        <v>17</v>
      </c>
      <c r="R183" t="s">
        <v>18</v>
      </c>
      <c r="S183" t="s">
        <v>19</v>
      </c>
      <c r="V183" t="s">
        <v>15</v>
      </c>
      <c r="W183" t="s">
        <v>16</v>
      </c>
      <c r="X183" t="s">
        <v>17</v>
      </c>
      <c r="Y183" t="s">
        <v>18</v>
      </c>
      <c r="Z183" t="s">
        <v>19</v>
      </c>
      <c r="AC183" t="s">
        <v>15</v>
      </c>
      <c r="AD183" t="s">
        <v>16</v>
      </c>
      <c r="AE183" t="s">
        <v>17</v>
      </c>
      <c r="AF183" t="s">
        <v>18</v>
      </c>
      <c r="AG183" t="s">
        <v>19</v>
      </c>
      <c r="AJ183" t="s">
        <v>15</v>
      </c>
      <c r="AK183" t="s">
        <v>16</v>
      </c>
      <c r="AL183" t="s">
        <v>17</v>
      </c>
      <c r="AM183" t="s">
        <v>18</v>
      </c>
      <c r="AN183" t="s">
        <v>19</v>
      </c>
      <c r="AQ183" t="s">
        <v>15</v>
      </c>
      <c r="AR183" t="s">
        <v>16</v>
      </c>
      <c r="AS183" t="s">
        <v>17</v>
      </c>
      <c r="AT183" t="s">
        <v>18</v>
      </c>
      <c r="AU183" t="s">
        <v>19</v>
      </c>
    </row>
    <row r="184" spans="1:49" x14ac:dyDescent="0.35">
      <c r="A184" s="10">
        <v>1.5625E-2</v>
      </c>
      <c r="B184">
        <v>1</v>
      </c>
      <c r="C184">
        <v>65.215000000000003</v>
      </c>
      <c r="D184">
        <v>5</v>
      </c>
      <c r="E184">
        <f>C184/D184</f>
        <v>13.043000000000001</v>
      </c>
      <c r="H184" s="10">
        <v>3.125E-2</v>
      </c>
      <c r="I184">
        <v>1</v>
      </c>
      <c r="J184">
        <v>90.254999999999995</v>
      </c>
      <c r="K184">
        <v>9.2200000000000006</v>
      </c>
      <c r="L184">
        <f>J184/K184</f>
        <v>9.7890455531453355</v>
      </c>
      <c r="O184" s="10">
        <v>6.25E-2</v>
      </c>
      <c r="P184">
        <v>1</v>
      </c>
      <c r="Q184">
        <v>121.598</v>
      </c>
      <c r="R184">
        <v>6</v>
      </c>
      <c r="S184">
        <f>Q184/R184</f>
        <v>20.266333333333332</v>
      </c>
      <c r="V184" s="10">
        <v>0.125</v>
      </c>
      <c r="W184">
        <v>1</v>
      </c>
      <c r="X184">
        <v>38.600999999999999</v>
      </c>
      <c r="Y184">
        <v>12.648999999999999</v>
      </c>
      <c r="Z184">
        <f>X184/Y184</f>
        <v>3.0517036919914617</v>
      </c>
      <c r="AC184" s="10">
        <v>0.25</v>
      </c>
      <c r="AD184">
        <v>1</v>
      </c>
      <c r="AE184">
        <v>61.131</v>
      </c>
      <c r="AF184">
        <v>6.0830000000000002</v>
      </c>
      <c r="AG184">
        <f>AE184/AF184</f>
        <v>10.049482163406214</v>
      </c>
      <c r="AJ184" s="10">
        <v>0.5</v>
      </c>
      <c r="AK184">
        <v>1</v>
      </c>
      <c r="AL184">
        <v>64.537000000000006</v>
      </c>
      <c r="AM184">
        <v>7.6159999999999997</v>
      </c>
      <c r="AN184">
        <f>AL184/AM184</f>
        <v>8.4738707983193287</v>
      </c>
      <c r="AQ184" s="10">
        <v>1</v>
      </c>
      <c r="AR184">
        <v>1</v>
      </c>
      <c r="AS184">
        <v>40.112000000000002</v>
      </c>
      <c r="AT184">
        <v>7</v>
      </c>
      <c r="AU184">
        <f>AS184/AT184</f>
        <v>5.7302857142857144</v>
      </c>
    </row>
    <row r="185" spans="1:49" x14ac:dyDescent="0.35">
      <c r="C185">
        <v>113.217</v>
      </c>
      <c r="D185">
        <v>3</v>
      </c>
      <c r="E185">
        <f t="shared" ref="E185:E248" si="22">C185/D185</f>
        <v>37.738999999999997</v>
      </c>
      <c r="J185">
        <v>80.099999999999994</v>
      </c>
      <c r="K185">
        <v>7</v>
      </c>
      <c r="L185">
        <f t="shared" ref="L185:L248" si="23">J185/K185</f>
        <v>11.442857142857141</v>
      </c>
      <c r="Q185">
        <v>74.094999999999999</v>
      </c>
      <c r="R185">
        <v>5</v>
      </c>
      <c r="S185">
        <f t="shared" ref="S185:S248" si="24">Q185/R185</f>
        <v>14.818999999999999</v>
      </c>
      <c r="X185">
        <v>49.649000000000001</v>
      </c>
      <c r="Y185">
        <v>6.7080000000000002</v>
      </c>
      <c r="Z185">
        <f t="shared" ref="Z185:Z248" si="25">X185/Y185</f>
        <v>7.4014609421586162</v>
      </c>
      <c r="AE185">
        <v>61.854999999999997</v>
      </c>
      <c r="AF185">
        <v>6.5439999999999996</v>
      </c>
      <c r="AG185">
        <f t="shared" ref="AG185:AG248" si="26">AE185/AF185</f>
        <v>9.4521699266503667</v>
      </c>
      <c r="AL185">
        <v>72.471000000000004</v>
      </c>
      <c r="AM185">
        <v>4.4720000000000004</v>
      </c>
      <c r="AN185">
        <f t="shared" ref="AN185:AN248" si="27">AL185/AM185</f>
        <v>16.205500894454381</v>
      </c>
      <c r="AS185">
        <v>39.204999999999998</v>
      </c>
      <c r="AT185">
        <v>9</v>
      </c>
      <c r="AU185">
        <f t="shared" ref="AU185:AU248" si="28">AS185/AT185</f>
        <v>4.3561111111111108</v>
      </c>
    </row>
    <row r="186" spans="1:49" x14ac:dyDescent="0.35">
      <c r="C186">
        <v>95.462000000000003</v>
      </c>
      <c r="D186">
        <v>4.657</v>
      </c>
      <c r="E186">
        <f t="shared" si="22"/>
        <v>20.498604251664162</v>
      </c>
      <c r="J186">
        <v>131.898</v>
      </c>
      <c r="K186">
        <v>6.3250000000000002</v>
      </c>
      <c r="L186">
        <f t="shared" si="23"/>
        <v>20.853438735177864</v>
      </c>
      <c r="Q186">
        <v>78.745999999999995</v>
      </c>
      <c r="R186">
        <v>3.1619999999999999</v>
      </c>
      <c r="S186">
        <f t="shared" si="24"/>
        <v>24.903858317520555</v>
      </c>
      <c r="X186">
        <v>37.695999999999998</v>
      </c>
      <c r="Y186">
        <v>8.2460000000000004</v>
      </c>
      <c r="Z186">
        <f t="shared" si="25"/>
        <v>4.5714285714285712</v>
      </c>
      <c r="AE186">
        <v>56.515000000000001</v>
      </c>
      <c r="AF186">
        <v>5.3849999999999998</v>
      </c>
      <c r="AG186">
        <f t="shared" si="26"/>
        <v>10.49489322191272</v>
      </c>
      <c r="AL186">
        <v>35.354999999999997</v>
      </c>
      <c r="AM186">
        <v>6</v>
      </c>
      <c r="AN186">
        <f t="shared" si="27"/>
        <v>5.8924999999999992</v>
      </c>
      <c r="AS186">
        <v>43.045999999999999</v>
      </c>
      <c r="AT186">
        <v>9</v>
      </c>
      <c r="AU186">
        <f t="shared" si="28"/>
        <v>4.7828888888888885</v>
      </c>
    </row>
    <row r="187" spans="1:49" x14ac:dyDescent="0.35">
      <c r="C187">
        <v>72.421999999999997</v>
      </c>
      <c r="D187">
        <v>4.0990000000000002</v>
      </c>
      <c r="E187">
        <f t="shared" si="22"/>
        <v>17.668211758965601</v>
      </c>
      <c r="J187">
        <v>81.632999999999996</v>
      </c>
      <c r="K187">
        <v>6.657</v>
      </c>
      <c r="L187">
        <f t="shared" si="23"/>
        <v>12.262730959891842</v>
      </c>
      <c r="Q187">
        <v>74.626000000000005</v>
      </c>
      <c r="R187">
        <v>6.8310000000000004</v>
      </c>
      <c r="S187">
        <f t="shared" si="24"/>
        <v>10.924608402869273</v>
      </c>
      <c r="X187">
        <v>37.363</v>
      </c>
      <c r="Y187">
        <v>7.28</v>
      </c>
      <c r="Z187">
        <f t="shared" si="25"/>
        <v>5.1322802197802195</v>
      </c>
      <c r="AE187">
        <v>38.118000000000002</v>
      </c>
      <c r="AF187">
        <v>7</v>
      </c>
      <c r="AG187">
        <f t="shared" si="26"/>
        <v>5.4454285714285717</v>
      </c>
      <c r="AL187">
        <v>32.311</v>
      </c>
      <c r="AM187">
        <v>7.6159999999999997</v>
      </c>
      <c r="AN187">
        <f t="shared" si="27"/>
        <v>4.2425157563025211</v>
      </c>
      <c r="AS187">
        <v>75.471999999999994</v>
      </c>
      <c r="AT187">
        <v>5</v>
      </c>
      <c r="AU187">
        <f t="shared" si="28"/>
        <v>15.094399999999998</v>
      </c>
    </row>
    <row r="188" spans="1:49" x14ac:dyDescent="0.35">
      <c r="C188">
        <v>47.073999999999998</v>
      </c>
      <c r="D188">
        <v>7</v>
      </c>
      <c r="E188">
        <f t="shared" si="22"/>
        <v>6.7248571428571422</v>
      </c>
      <c r="J188">
        <v>63.695</v>
      </c>
      <c r="K188">
        <v>5.3849999999999998</v>
      </c>
      <c r="L188">
        <f t="shared" si="23"/>
        <v>11.828226555246054</v>
      </c>
      <c r="Q188">
        <v>75.165999999999997</v>
      </c>
      <c r="R188">
        <v>7</v>
      </c>
      <c r="S188">
        <f t="shared" si="24"/>
        <v>10.738</v>
      </c>
      <c r="X188">
        <v>41.975999999999999</v>
      </c>
      <c r="Y188">
        <v>8.2460000000000004</v>
      </c>
      <c r="Z188">
        <f t="shared" si="25"/>
        <v>5.0904681057482408</v>
      </c>
      <c r="AE188">
        <v>83.216999999999999</v>
      </c>
      <c r="AF188">
        <v>5.3849999999999998</v>
      </c>
      <c r="AG188">
        <f t="shared" si="26"/>
        <v>15.453481894150418</v>
      </c>
      <c r="AL188">
        <v>33.302</v>
      </c>
      <c r="AM188">
        <v>7.81</v>
      </c>
      <c r="AN188">
        <f t="shared" si="27"/>
        <v>4.2640204865556983</v>
      </c>
      <c r="AS188">
        <v>63.411000000000001</v>
      </c>
      <c r="AT188">
        <v>10</v>
      </c>
      <c r="AU188">
        <f t="shared" si="28"/>
        <v>6.3411</v>
      </c>
    </row>
    <row r="189" spans="1:49" x14ac:dyDescent="0.35">
      <c r="C189">
        <v>94.372</v>
      </c>
      <c r="D189">
        <v>3.3250000000000002</v>
      </c>
      <c r="E189">
        <f t="shared" si="22"/>
        <v>28.382556390977442</v>
      </c>
      <c r="J189">
        <v>67.676000000000002</v>
      </c>
      <c r="K189">
        <v>5</v>
      </c>
      <c r="L189">
        <f t="shared" si="23"/>
        <v>13.5352</v>
      </c>
      <c r="Q189">
        <v>112.929</v>
      </c>
      <c r="R189">
        <v>7</v>
      </c>
      <c r="S189">
        <f t="shared" si="24"/>
        <v>16.132714285714286</v>
      </c>
      <c r="X189">
        <v>33.615000000000002</v>
      </c>
      <c r="Y189">
        <v>9.8309999999999995</v>
      </c>
      <c r="Z189">
        <f t="shared" si="25"/>
        <v>3.4192859322551117</v>
      </c>
      <c r="AE189">
        <v>31.145</v>
      </c>
      <c r="AF189">
        <v>5</v>
      </c>
      <c r="AG189">
        <f t="shared" si="26"/>
        <v>6.2290000000000001</v>
      </c>
      <c r="AL189">
        <v>25.239000000000001</v>
      </c>
      <c r="AM189">
        <v>8.0619999999999994</v>
      </c>
      <c r="AN189">
        <f t="shared" si="27"/>
        <v>3.1306127511783681</v>
      </c>
      <c r="AS189">
        <v>41.183</v>
      </c>
      <c r="AT189">
        <v>5.8310000000000004</v>
      </c>
      <c r="AU189">
        <f t="shared" si="28"/>
        <v>7.0627679643285877</v>
      </c>
    </row>
    <row r="190" spans="1:49" x14ac:dyDescent="0.35">
      <c r="C190">
        <v>120.20399999999999</v>
      </c>
      <c r="D190">
        <v>3</v>
      </c>
      <c r="E190">
        <f t="shared" si="22"/>
        <v>40.067999999999998</v>
      </c>
      <c r="J190">
        <v>57.244999999999997</v>
      </c>
      <c r="K190">
        <v>5.0990000000000002</v>
      </c>
      <c r="L190">
        <f t="shared" si="23"/>
        <v>11.226711119827415</v>
      </c>
      <c r="Q190">
        <v>52.402000000000001</v>
      </c>
      <c r="R190">
        <v>5.657</v>
      </c>
      <c r="S190">
        <f t="shared" si="24"/>
        <v>9.2632137175181199</v>
      </c>
      <c r="X190">
        <v>38.21</v>
      </c>
      <c r="Y190">
        <v>7.2110000000000003</v>
      </c>
      <c r="Z190">
        <f t="shared" si="25"/>
        <v>5.2988489807238937</v>
      </c>
      <c r="AE190">
        <v>45.651000000000003</v>
      </c>
      <c r="AF190">
        <v>7.0709999999999997</v>
      </c>
      <c r="AG190">
        <f t="shared" si="26"/>
        <v>6.4560882477725929</v>
      </c>
      <c r="AL190">
        <v>34.015000000000001</v>
      </c>
      <c r="AM190">
        <v>9.4870000000000001</v>
      </c>
      <c r="AN190">
        <f t="shared" si="27"/>
        <v>3.5854326973753556</v>
      </c>
      <c r="AS190">
        <v>37</v>
      </c>
      <c r="AT190">
        <v>6.7080000000000002</v>
      </c>
      <c r="AU190">
        <f t="shared" si="28"/>
        <v>5.5158020274299346</v>
      </c>
    </row>
    <row r="191" spans="1:49" x14ac:dyDescent="0.35">
      <c r="C191">
        <v>104.389</v>
      </c>
      <c r="D191">
        <v>3.3849999999999998</v>
      </c>
      <c r="E191">
        <f t="shared" si="22"/>
        <v>30.838700147710487</v>
      </c>
      <c r="J191">
        <v>37.576999999999998</v>
      </c>
      <c r="K191">
        <v>6.3250000000000002</v>
      </c>
      <c r="L191">
        <f t="shared" si="23"/>
        <v>5.9410276679841889</v>
      </c>
      <c r="Q191">
        <v>65.114999999999995</v>
      </c>
      <c r="R191">
        <v>7</v>
      </c>
      <c r="S191">
        <f t="shared" si="24"/>
        <v>9.3021428571428562</v>
      </c>
      <c r="X191">
        <v>33.302</v>
      </c>
      <c r="Y191">
        <v>6.4029999999999996</v>
      </c>
      <c r="Z191">
        <f t="shared" si="25"/>
        <v>5.2009995314696242</v>
      </c>
      <c r="AE191">
        <v>33.015000000000001</v>
      </c>
      <c r="AF191">
        <v>5.3849999999999998</v>
      </c>
      <c r="AG191">
        <f t="shared" si="26"/>
        <v>6.130919220055711</v>
      </c>
      <c r="AL191">
        <v>60.926000000000002</v>
      </c>
      <c r="AM191">
        <v>6.4029999999999996</v>
      </c>
      <c r="AN191">
        <f t="shared" si="27"/>
        <v>9.5152272372325477</v>
      </c>
      <c r="AS191">
        <v>49.244</v>
      </c>
      <c r="AT191">
        <v>8.9440000000000008</v>
      </c>
      <c r="AU191">
        <f t="shared" si="28"/>
        <v>5.5058139534883717</v>
      </c>
    </row>
    <row r="192" spans="1:49" x14ac:dyDescent="0.35">
      <c r="C192">
        <v>117.92400000000001</v>
      </c>
      <c r="D192">
        <v>2.6160000000000001</v>
      </c>
      <c r="E192">
        <f t="shared" si="22"/>
        <v>45.077981651376149</v>
      </c>
      <c r="J192">
        <v>42.19</v>
      </c>
      <c r="K192">
        <v>9.0709999999999997</v>
      </c>
      <c r="L192">
        <f t="shared" si="23"/>
        <v>4.6510858780729798</v>
      </c>
      <c r="Q192">
        <v>101.514</v>
      </c>
      <c r="R192">
        <v>6.8310000000000004</v>
      </c>
      <c r="S192">
        <f t="shared" si="24"/>
        <v>14.860781730346947</v>
      </c>
      <c r="X192">
        <v>27.018999999999998</v>
      </c>
      <c r="Y192">
        <v>11.702</v>
      </c>
      <c r="Z192">
        <f t="shared" si="25"/>
        <v>2.308921551871475</v>
      </c>
      <c r="AE192">
        <v>34.713000000000001</v>
      </c>
      <c r="AF192">
        <v>8.2460000000000004</v>
      </c>
      <c r="AG192">
        <f t="shared" si="26"/>
        <v>4.209677419354839</v>
      </c>
      <c r="AL192">
        <v>74.25</v>
      </c>
      <c r="AM192">
        <v>7.81</v>
      </c>
      <c r="AN192">
        <f t="shared" si="27"/>
        <v>9.5070422535211279</v>
      </c>
      <c r="AS192">
        <v>45.343000000000004</v>
      </c>
      <c r="AT192">
        <v>7.2110000000000003</v>
      </c>
      <c r="AU192">
        <f t="shared" si="28"/>
        <v>6.288032173068923</v>
      </c>
    </row>
    <row r="193" spans="3:47" x14ac:dyDescent="0.35">
      <c r="C193">
        <v>143.55799999999999</v>
      </c>
      <c r="D193">
        <v>3.3849999999999998</v>
      </c>
      <c r="E193">
        <f t="shared" si="22"/>
        <v>42.410044313146237</v>
      </c>
      <c r="J193">
        <v>112</v>
      </c>
      <c r="K193">
        <v>5</v>
      </c>
      <c r="L193">
        <f t="shared" si="23"/>
        <v>22.4</v>
      </c>
      <c r="Q193">
        <v>53</v>
      </c>
      <c r="R193">
        <v>7.1619999999999999</v>
      </c>
      <c r="S193">
        <f t="shared" si="24"/>
        <v>7.4001675509634177</v>
      </c>
      <c r="X193">
        <v>63.506</v>
      </c>
      <c r="Y193">
        <v>5.657</v>
      </c>
      <c r="Z193">
        <f t="shared" si="25"/>
        <v>11.226091567968888</v>
      </c>
      <c r="AE193">
        <v>34.438000000000002</v>
      </c>
      <c r="AF193">
        <v>4.4720000000000004</v>
      </c>
      <c r="AG193">
        <f t="shared" si="26"/>
        <v>7.7008050089445437</v>
      </c>
      <c r="AL193">
        <v>34.655000000000001</v>
      </c>
      <c r="AM193">
        <v>7.81</v>
      </c>
      <c r="AN193">
        <f t="shared" si="27"/>
        <v>4.4372599231754162</v>
      </c>
      <c r="AS193">
        <v>53.366999999999997</v>
      </c>
      <c r="AT193">
        <v>6.7080000000000002</v>
      </c>
      <c r="AU193">
        <f t="shared" si="28"/>
        <v>7.9557245080500891</v>
      </c>
    </row>
    <row r="194" spans="3:47" x14ac:dyDescent="0.35">
      <c r="C194">
        <v>111.61499999999999</v>
      </c>
      <c r="D194">
        <v>3.0990000000000002</v>
      </c>
      <c r="E194">
        <f t="shared" si="22"/>
        <v>36.016456921587604</v>
      </c>
      <c r="J194">
        <v>82.97</v>
      </c>
      <c r="K194">
        <v>5.3849999999999998</v>
      </c>
      <c r="L194">
        <f t="shared" si="23"/>
        <v>15.407613741875581</v>
      </c>
      <c r="Q194">
        <v>99.045000000000002</v>
      </c>
      <c r="R194">
        <v>6.4720000000000004</v>
      </c>
      <c r="S194">
        <f t="shared" si="24"/>
        <v>15.303615574783683</v>
      </c>
      <c r="X194">
        <v>69.064999999999998</v>
      </c>
      <c r="Y194">
        <v>5</v>
      </c>
      <c r="Z194">
        <f t="shared" si="25"/>
        <v>13.812999999999999</v>
      </c>
      <c r="AE194">
        <v>24.082999999999998</v>
      </c>
      <c r="AF194">
        <v>7.28</v>
      </c>
      <c r="AG194">
        <f t="shared" si="26"/>
        <v>3.3081043956043952</v>
      </c>
      <c r="AL194">
        <v>21.84</v>
      </c>
      <c r="AM194">
        <v>8.2460000000000004</v>
      </c>
      <c r="AN194">
        <f t="shared" si="27"/>
        <v>2.6485568760611202</v>
      </c>
      <c r="AS194">
        <v>46.097999999999999</v>
      </c>
      <c r="AT194">
        <v>7.28</v>
      </c>
      <c r="AU194">
        <f t="shared" si="28"/>
        <v>6.3321428571428564</v>
      </c>
    </row>
    <row r="195" spans="3:47" x14ac:dyDescent="0.35">
      <c r="C195">
        <v>145.05500000000001</v>
      </c>
      <c r="D195">
        <v>3.0990000000000002</v>
      </c>
      <c r="E195">
        <f t="shared" si="22"/>
        <v>46.807034527266858</v>
      </c>
      <c r="J195">
        <v>40.706000000000003</v>
      </c>
      <c r="K195">
        <v>9</v>
      </c>
      <c r="L195">
        <f t="shared" si="23"/>
        <v>4.5228888888888896</v>
      </c>
      <c r="Q195">
        <v>124.02</v>
      </c>
      <c r="R195">
        <v>5.1619999999999999</v>
      </c>
      <c r="S195">
        <f t="shared" si="24"/>
        <v>24.02557148392096</v>
      </c>
      <c r="X195">
        <v>69.426000000000002</v>
      </c>
      <c r="Y195">
        <v>5</v>
      </c>
      <c r="Z195">
        <f t="shared" si="25"/>
        <v>13.885200000000001</v>
      </c>
      <c r="AE195">
        <v>32.984999999999999</v>
      </c>
      <c r="AF195">
        <v>5.3849999999999998</v>
      </c>
      <c r="AG195">
        <f t="shared" si="26"/>
        <v>6.1253481894150417</v>
      </c>
      <c r="AL195">
        <v>32.311</v>
      </c>
      <c r="AM195">
        <v>9.4870000000000001</v>
      </c>
      <c r="AN195">
        <f t="shared" si="27"/>
        <v>3.4058184884578897</v>
      </c>
      <c r="AS195">
        <v>54.203000000000003</v>
      </c>
      <c r="AT195">
        <v>10</v>
      </c>
      <c r="AU195">
        <f t="shared" si="28"/>
        <v>5.4203000000000001</v>
      </c>
    </row>
    <row r="196" spans="3:47" x14ac:dyDescent="0.35">
      <c r="C196">
        <v>118.004</v>
      </c>
      <c r="D196">
        <v>3</v>
      </c>
      <c r="E196">
        <f t="shared" si="22"/>
        <v>39.334666666666671</v>
      </c>
      <c r="J196">
        <v>114.586</v>
      </c>
      <c r="K196">
        <v>7.81</v>
      </c>
      <c r="L196">
        <f t="shared" si="23"/>
        <v>14.671702944942382</v>
      </c>
      <c r="Q196">
        <v>52.326000000000001</v>
      </c>
      <c r="R196">
        <v>5</v>
      </c>
      <c r="S196">
        <f t="shared" si="24"/>
        <v>10.465199999999999</v>
      </c>
      <c r="X196">
        <v>74.33</v>
      </c>
      <c r="Y196">
        <v>4.2430000000000003</v>
      </c>
      <c r="Z196">
        <f t="shared" si="25"/>
        <v>17.51826537827009</v>
      </c>
      <c r="AE196">
        <v>47.095999999999997</v>
      </c>
      <c r="AF196">
        <v>5.0990000000000002</v>
      </c>
      <c r="AG196">
        <f t="shared" si="26"/>
        <v>9.2363208472249454</v>
      </c>
      <c r="AL196">
        <v>69</v>
      </c>
      <c r="AM196">
        <v>8.2460000000000004</v>
      </c>
      <c r="AN196">
        <f t="shared" si="27"/>
        <v>8.3676934271161763</v>
      </c>
      <c r="AS196">
        <v>57.427999999999997</v>
      </c>
      <c r="AT196">
        <v>9.2200000000000006</v>
      </c>
      <c r="AU196">
        <f t="shared" si="28"/>
        <v>6.2286334056399122</v>
      </c>
    </row>
    <row r="197" spans="3:47" x14ac:dyDescent="0.35">
      <c r="C197">
        <v>89</v>
      </c>
      <c r="D197">
        <v>4</v>
      </c>
      <c r="E197">
        <f t="shared" si="22"/>
        <v>22.25</v>
      </c>
      <c r="J197">
        <v>105.423</v>
      </c>
      <c r="K197">
        <v>7.81</v>
      </c>
      <c r="L197">
        <f t="shared" si="23"/>
        <v>13.498463508322665</v>
      </c>
      <c r="Q197">
        <v>31.765000000000001</v>
      </c>
      <c r="R197">
        <v>4.1230000000000002</v>
      </c>
      <c r="S197">
        <f t="shared" si="24"/>
        <v>7.704341498908561</v>
      </c>
      <c r="X197">
        <v>90.906999999999996</v>
      </c>
      <c r="Y197">
        <v>5</v>
      </c>
      <c r="Z197">
        <f t="shared" si="25"/>
        <v>18.1814</v>
      </c>
      <c r="AE197">
        <v>53.234999999999999</v>
      </c>
      <c r="AF197">
        <v>5.6159999999999997</v>
      </c>
      <c r="AG197">
        <f t="shared" si="26"/>
        <v>9.4791666666666679</v>
      </c>
      <c r="AL197">
        <v>67.209000000000003</v>
      </c>
      <c r="AM197">
        <v>9.2200000000000006</v>
      </c>
      <c r="AN197">
        <f t="shared" si="27"/>
        <v>7.2894793926247283</v>
      </c>
      <c r="AS197">
        <v>32.984999999999999</v>
      </c>
      <c r="AT197">
        <v>9.6300000000000008</v>
      </c>
      <c r="AU197">
        <f t="shared" si="28"/>
        <v>3.4252336448598126</v>
      </c>
    </row>
    <row r="198" spans="3:47" x14ac:dyDescent="0.35">
      <c r="C198">
        <v>96.664000000000001</v>
      </c>
      <c r="D198">
        <v>4</v>
      </c>
      <c r="E198">
        <f t="shared" si="22"/>
        <v>24.166</v>
      </c>
      <c r="J198">
        <v>33.015000000000001</v>
      </c>
      <c r="K198">
        <v>8.2110000000000003</v>
      </c>
      <c r="L198">
        <f t="shared" si="23"/>
        <v>4.0208257215929848</v>
      </c>
      <c r="Q198">
        <v>18.358000000000001</v>
      </c>
      <c r="R198">
        <v>4.4720000000000004</v>
      </c>
      <c r="S198">
        <f t="shared" si="24"/>
        <v>4.1050983899821105</v>
      </c>
      <c r="X198">
        <v>62.29</v>
      </c>
      <c r="Y198">
        <v>5</v>
      </c>
      <c r="Z198">
        <f t="shared" si="25"/>
        <v>12.458</v>
      </c>
      <c r="AE198">
        <v>44.944000000000003</v>
      </c>
      <c r="AF198">
        <v>7.6159999999999997</v>
      </c>
      <c r="AG198">
        <f t="shared" si="26"/>
        <v>5.901260504201681</v>
      </c>
      <c r="AL198">
        <v>55.758000000000003</v>
      </c>
      <c r="AM198">
        <v>8.0619999999999994</v>
      </c>
      <c r="AN198">
        <f t="shared" si="27"/>
        <v>6.9161498387496909</v>
      </c>
      <c r="AS198">
        <v>55.027000000000001</v>
      </c>
      <c r="AT198">
        <v>8.9440000000000008</v>
      </c>
      <c r="AU198">
        <f t="shared" si="28"/>
        <v>6.1523926654740606</v>
      </c>
    </row>
    <row r="199" spans="3:47" x14ac:dyDescent="0.35">
      <c r="C199">
        <v>77.472999999999999</v>
      </c>
      <c r="D199">
        <v>4.1230000000000002</v>
      </c>
      <c r="E199">
        <f t="shared" si="22"/>
        <v>18.790443851564394</v>
      </c>
      <c r="J199">
        <v>121.495</v>
      </c>
      <c r="K199">
        <v>6.4029999999999996</v>
      </c>
      <c r="L199">
        <f t="shared" si="23"/>
        <v>18.974699359675153</v>
      </c>
      <c r="Q199">
        <v>39.408000000000001</v>
      </c>
      <c r="R199">
        <v>5</v>
      </c>
      <c r="S199">
        <f t="shared" si="24"/>
        <v>7.8816000000000006</v>
      </c>
      <c r="X199">
        <v>21.632999999999999</v>
      </c>
      <c r="Y199">
        <v>7</v>
      </c>
      <c r="Z199">
        <f t="shared" si="25"/>
        <v>3.0904285714285713</v>
      </c>
      <c r="AE199">
        <v>65.97</v>
      </c>
      <c r="AF199">
        <v>5</v>
      </c>
      <c r="AG199">
        <f t="shared" si="26"/>
        <v>13.193999999999999</v>
      </c>
      <c r="AL199">
        <v>50.99</v>
      </c>
      <c r="AM199">
        <v>6.7080000000000002</v>
      </c>
      <c r="AN199">
        <f t="shared" si="27"/>
        <v>7.6013714967203336</v>
      </c>
      <c r="AS199">
        <v>50.567</v>
      </c>
      <c r="AT199">
        <v>6.4029999999999996</v>
      </c>
      <c r="AU199">
        <f t="shared" si="28"/>
        <v>7.8973918475714511</v>
      </c>
    </row>
    <row r="200" spans="3:47" x14ac:dyDescent="0.35">
      <c r="C200">
        <v>61.4</v>
      </c>
      <c r="D200">
        <v>4.1230000000000002</v>
      </c>
      <c r="E200">
        <f t="shared" si="22"/>
        <v>14.892068881882123</v>
      </c>
      <c r="J200">
        <v>68.066000000000003</v>
      </c>
      <c r="K200">
        <v>6.3250000000000002</v>
      </c>
      <c r="L200">
        <f t="shared" si="23"/>
        <v>10.761422924901186</v>
      </c>
      <c r="Q200">
        <v>37.536999999999999</v>
      </c>
      <c r="R200">
        <v>8.4849999999999994</v>
      </c>
      <c r="S200">
        <f t="shared" si="24"/>
        <v>4.4239245727754861</v>
      </c>
      <c r="X200">
        <v>68.263999999999996</v>
      </c>
      <c r="Y200">
        <v>6.7080000000000002</v>
      </c>
      <c r="Z200">
        <f t="shared" si="25"/>
        <v>10.176505664877757</v>
      </c>
      <c r="AE200">
        <v>51.545999999999999</v>
      </c>
      <c r="AF200">
        <v>6.3250000000000002</v>
      </c>
      <c r="AG200">
        <f t="shared" si="26"/>
        <v>8.149565217391304</v>
      </c>
      <c r="AL200">
        <v>45.540999999999997</v>
      </c>
      <c r="AM200">
        <v>10.050000000000001</v>
      </c>
      <c r="AN200">
        <f t="shared" si="27"/>
        <v>4.5314427860696513</v>
      </c>
      <c r="AS200">
        <v>41.231000000000002</v>
      </c>
      <c r="AT200">
        <v>8.0619999999999994</v>
      </c>
      <c r="AU200">
        <f t="shared" si="28"/>
        <v>5.1142396427685446</v>
      </c>
    </row>
    <row r="201" spans="3:47" x14ac:dyDescent="0.35">
      <c r="C201">
        <v>87.320999999999998</v>
      </c>
      <c r="D201">
        <v>3.6059999999999999</v>
      </c>
      <c r="E201">
        <f t="shared" si="22"/>
        <v>24.215474209650584</v>
      </c>
      <c r="J201">
        <v>56.859000000000002</v>
      </c>
      <c r="K201">
        <v>7.0709999999999997</v>
      </c>
      <c r="L201">
        <f t="shared" si="23"/>
        <v>8.0411540093338996</v>
      </c>
      <c r="Q201">
        <v>50.329000000000001</v>
      </c>
      <c r="R201">
        <v>6.2430000000000003</v>
      </c>
      <c r="S201">
        <f t="shared" si="24"/>
        <v>8.0616690693576807</v>
      </c>
      <c r="X201">
        <v>46.755000000000003</v>
      </c>
      <c r="Y201">
        <v>4.4720000000000004</v>
      </c>
      <c r="Z201">
        <f t="shared" si="25"/>
        <v>10.45505366726297</v>
      </c>
      <c r="AE201">
        <v>50.22</v>
      </c>
      <c r="AF201">
        <v>7.81</v>
      </c>
      <c r="AG201">
        <f t="shared" si="26"/>
        <v>6.4302176696542892</v>
      </c>
      <c r="AL201">
        <v>52.326000000000001</v>
      </c>
      <c r="AM201">
        <v>12.042</v>
      </c>
      <c r="AN201">
        <f t="shared" si="27"/>
        <v>4.3452914798206281</v>
      </c>
      <c r="AS201">
        <v>32.249000000000002</v>
      </c>
      <c r="AT201">
        <v>8.5440000000000005</v>
      </c>
      <c r="AU201">
        <f t="shared" si="28"/>
        <v>3.7744616104868913</v>
      </c>
    </row>
    <row r="202" spans="3:47" x14ac:dyDescent="0.35">
      <c r="C202">
        <v>113.53</v>
      </c>
      <c r="D202">
        <v>3</v>
      </c>
      <c r="E202">
        <f t="shared" si="22"/>
        <v>37.843333333333334</v>
      </c>
      <c r="J202">
        <v>46.140999999999998</v>
      </c>
      <c r="K202">
        <v>8.657</v>
      </c>
      <c r="L202">
        <f t="shared" si="23"/>
        <v>5.3299064340995725</v>
      </c>
      <c r="Q202">
        <v>57.801000000000002</v>
      </c>
      <c r="R202">
        <v>5</v>
      </c>
      <c r="S202">
        <f t="shared" si="24"/>
        <v>11.5602</v>
      </c>
      <c r="X202">
        <v>74.518000000000001</v>
      </c>
      <c r="Y202">
        <v>5.657</v>
      </c>
      <c r="Z202">
        <f t="shared" si="25"/>
        <v>13.17270638147428</v>
      </c>
      <c r="AE202">
        <v>61.293999999999997</v>
      </c>
      <c r="AF202">
        <v>4.4720000000000004</v>
      </c>
      <c r="AG202">
        <f t="shared" si="26"/>
        <v>13.706171735241501</v>
      </c>
      <c r="AL202">
        <v>51.970999999999997</v>
      </c>
      <c r="AM202">
        <v>7.81</v>
      </c>
      <c r="AN202">
        <f t="shared" si="27"/>
        <v>6.6544174135723431</v>
      </c>
      <c r="AS202">
        <v>39.661000000000001</v>
      </c>
      <c r="AT202">
        <v>6.7080000000000002</v>
      </c>
      <c r="AU202">
        <f t="shared" si="28"/>
        <v>5.9124925462134765</v>
      </c>
    </row>
    <row r="203" spans="3:47" x14ac:dyDescent="0.35">
      <c r="C203">
        <v>49.518000000000001</v>
      </c>
      <c r="D203">
        <v>3.6059999999999999</v>
      </c>
      <c r="E203">
        <f t="shared" si="22"/>
        <v>13.732113144758737</v>
      </c>
      <c r="J203">
        <v>59.439</v>
      </c>
      <c r="K203">
        <v>8.0619999999999994</v>
      </c>
      <c r="L203">
        <f t="shared" si="23"/>
        <v>7.3727362937236425</v>
      </c>
      <c r="Q203">
        <v>52.887</v>
      </c>
      <c r="R203">
        <v>6.1230000000000002</v>
      </c>
      <c r="S203">
        <f t="shared" si="24"/>
        <v>8.6374326310632039</v>
      </c>
      <c r="X203">
        <v>91.679000000000002</v>
      </c>
      <c r="Y203">
        <v>5</v>
      </c>
      <c r="Z203">
        <f t="shared" si="25"/>
        <v>18.335799999999999</v>
      </c>
      <c r="AE203">
        <v>42.953000000000003</v>
      </c>
      <c r="AF203">
        <v>5.3849999999999998</v>
      </c>
      <c r="AG203">
        <f t="shared" si="26"/>
        <v>7.9764159702878379</v>
      </c>
      <c r="AL203">
        <v>65.795000000000002</v>
      </c>
      <c r="AM203">
        <v>7.6159999999999997</v>
      </c>
      <c r="AN203">
        <f t="shared" si="27"/>
        <v>8.6390493697478998</v>
      </c>
      <c r="AS203">
        <v>65.191999999999993</v>
      </c>
      <c r="AT203">
        <v>5</v>
      </c>
      <c r="AU203">
        <f t="shared" si="28"/>
        <v>13.038399999999999</v>
      </c>
    </row>
    <row r="204" spans="3:47" x14ac:dyDescent="0.35">
      <c r="C204">
        <v>33.600999999999999</v>
      </c>
      <c r="D204">
        <v>4.4720000000000004</v>
      </c>
      <c r="E204">
        <f t="shared" si="22"/>
        <v>7.5136404293381025</v>
      </c>
      <c r="J204">
        <v>51.970999999999997</v>
      </c>
      <c r="K204">
        <v>5.0990000000000002</v>
      </c>
      <c r="L204">
        <f t="shared" si="23"/>
        <v>10.192390664836241</v>
      </c>
      <c r="Q204">
        <v>43.012</v>
      </c>
      <c r="R204">
        <v>12.166</v>
      </c>
      <c r="S204">
        <f t="shared" si="24"/>
        <v>3.5354265987177378</v>
      </c>
      <c r="X204">
        <v>62.393999999999998</v>
      </c>
      <c r="Y204">
        <v>5.0990000000000002</v>
      </c>
      <c r="Z204">
        <f t="shared" si="25"/>
        <v>12.23651696411061</v>
      </c>
      <c r="AE204">
        <v>48.021000000000001</v>
      </c>
      <c r="AF204">
        <v>9.2200000000000006</v>
      </c>
      <c r="AG204">
        <f t="shared" si="26"/>
        <v>5.2083514099783077</v>
      </c>
      <c r="AL204">
        <v>65.765000000000001</v>
      </c>
      <c r="AM204">
        <v>7.0709999999999997</v>
      </c>
      <c r="AN204">
        <f t="shared" si="27"/>
        <v>9.3006646867486928</v>
      </c>
      <c r="AS204">
        <v>76.025999999999996</v>
      </c>
      <c r="AT204">
        <v>6.7080000000000002</v>
      </c>
      <c r="AU204">
        <f t="shared" si="28"/>
        <v>11.333631484794275</v>
      </c>
    </row>
    <row r="205" spans="3:47" x14ac:dyDescent="0.35">
      <c r="C205">
        <v>93.295000000000002</v>
      </c>
      <c r="D205">
        <v>4.8310000000000004</v>
      </c>
      <c r="E205">
        <f t="shared" si="22"/>
        <v>19.311736700476089</v>
      </c>
      <c r="J205">
        <v>71.308999999999997</v>
      </c>
      <c r="K205">
        <v>7.2430000000000003</v>
      </c>
      <c r="L205">
        <f t="shared" si="23"/>
        <v>9.8452298771227387</v>
      </c>
      <c r="Q205">
        <v>37.216000000000001</v>
      </c>
      <c r="R205">
        <v>15.555999999999999</v>
      </c>
      <c r="S205">
        <f t="shared" si="24"/>
        <v>2.3923887888917461</v>
      </c>
      <c r="X205">
        <v>34.784999999999997</v>
      </c>
      <c r="Y205">
        <v>4.4720000000000004</v>
      </c>
      <c r="Z205">
        <f t="shared" si="25"/>
        <v>7.7783989266547389</v>
      </c>
      <c r="AE205">
        <v>24.739000000000001</v>
      </c>
      <c r="AF205">
        <v>7.0709999999999997</v>
      </c>
      <c r="AG205">
        <f t="shared" si="26"/>
        <v>3.4986564842313679</v>
      </c>
      <c r="AL205">
        <v>39.56</v>
      </c>
      <c r="AM205">
        <v>6.3250000000000002</v>
      </c>
      <c r="AN205">
        <f t="shared" si="27"/>
        <v>6.2545454545454549</v>
      </c>
      <c r="AS205">
        <v>60.165999999999997</v>
      </c>
      <c r="AT205">
        <v>8.5440000000000005</v>
      </c>
      <c r="AU205">
        <f t="shared" si="28"/>
        <v>7.0419007490636698</v>
      </c>
    </row>
    <row r="206" spans="3:47" x14ac:dyDescent="0.35">
      <c r="C206">
        <v>21.471</v>
      </c>
      <c r="D206">
        <v>4.4720000000000004</v>
      </c>
      <c r="E206">
        <f t="shared" si="22"/>
        <v>4.8012075134168155</v>
      </c>
      <c r="J206">
        <v>41.484999999999999</v>
      </c>
      <c r="K206">
        <v>6.0830000000000002</v>
      </c>
      <c r="L206">
        <f t="shared" si="23"/>
        <v>6.8198257438763763</v>
      </c>
      <c r="Q206">
        <v>50.249000000000002</v>
      </c>
      <c r="R206">
        <v>5.657</v>
      </c>
      <c r="S206">
        <f t="shared" si="24"/>
        <v>8.8826232985681468</v>
      </c>
      <c r="X206">
        <v>60.414999999999999</v>
      </c>
      <c r="Y206">
        <v>5.0990000000000002</v>
      </c>
      <c r="Z206">
        <f t="shared" si="25"/>
        <v>11.84840164738184</v>
      </c>
      <c r="AE206">
        <v>51.43</v>
      </c>
      <c r="AF206">
        <v>7.2110000000000003</v>
      </c>
      <c r="AG206">
        <f t="shared" si="26"/>
        <v>7.1321592012203574</v>
      </c>
      <c r="AL206">
        <v>40.521999999999998</v>
      </c>
      <c r="AM206">
        <v>8.5440000000000005</v>
      </c>
      <c r="AN206">
        <f t="shared" si="27"/>
        <v>4.7427434456928834</v>
      </c>
      <c r="AS206">
        <v>53.234999999999999</v>
      </c>
      <c r="AT206">
        <v>10.44</v>
      </c>
      <c r="AU206">
        <f t="shared" si="28"/>
        <v>5.0991379310344831</v>
      </c>
    </row>
    <row r="207" spans="3:47" x14ac:dyDescent="0.35">
      <c r="C207">
        <v>72.034999999999997</v>
      </c>
      <c r="D207">
        <v>6.0830000000000002</v>
      </c>
      <c r="E207">
        <f t="shared" si="22"/>
        <v>11.842018740752916</v>
      </c>
      <c r="J207">
        <v>58.591999999999999</v>
      </c>
      <c r="K207">
        <v>4.4720000000000004</v>
      </c>
      <c r="L207">
        <f t="shared" si="23"/>
        <v>13.101967799642217</v>
      </c>
      <c r="Q207">
        <v>58.31</v>
      </c>
      <c r="R207">
        <v>7.2110000000000003</v>
      </c>
      <c r="S207">
        <f t="shared" si="24"/>
        <v>8.086257107197337</v>
      </c>
      <c r="X207">
        <v>45.31</v>
      </c>
      <c r="Y207">
        <v>5.3849999999999998</v>
      </c>
      <c r="Z207">
        <f t="shared" si="25"/>
        <v>8.4141132776230272</v>
      </c>
      <c r="AE207">
        <v>55.326000000000001</v>
      </c>
      <c r="AF207">
        <v>7.0709999999999997</v>
      </c>
      <c r="AG207">
        <f t="shared" si="26"/>
        <v>7.8243529910903691</v>
      </c>
      <c r="AL207">
        <v>40.360999999999997</v>
      </c>
      <c r="AM207">
        <v>9.2200000000000006</v>
      </c>
      <c r="AN207">
        <f t="shared" si="27"/>
        <v>4.377548806941431</v>
      </c>
      <c r="AS207">
        <v>43.680999999999997</v>
      </c>
      <c r="AT207">
        <v>11</v>
      </c>
      <c r="AU207">
        <f t="shared" si="28"/>
        <v>3.9709999999999996</v>
      </c>
    </row>
    <row r="208" spans="3:47" x14ac:dyDescent="0.35">
      <c r="C208">
        <v>51.865000000000002</v>
      </c>
      <c r="D208">
        <v>8.0619999999999994</v>
      </c>
      <c r="E208">
        <f t="shared" si="22"/>
        <v>6.4332671793599614</v>
      </c>
      <c r="J208">
        <v>48.466000000000001</v>
      </c>
      <c r="K208">
        <v>2.2360000000000002</v>
      </c>
      <c r="L208">
        <f t="shared" si="23"/>
        <v>21.675313059033989</v>
      </c>
      <c r="Q208">
        <v>84.213999999999999</v>
      </c>
      <c r="R208">
        <v>6</v>
      </c>
      <c r="S208">
        <f t="shared" si="24"/>
        <v>14.035666666666666</v>
      </c>
      <c r="X208">
        <v>62.625999999999998</v>
      </c>
      <c r="Y208">
        <v>5.8310000000000004</v>
      </c>
      <c r="Z208">
        <f t="shared" si="25"/>
        <v>10.740181787000513</v>
      </c>
      <c r="AE208">
        <v>56.045000000000002</v>
      </c>
      <c r="AF208">
        <v>9</v>
      </c>
      <c r="AG208">
        <f t="shared" si="26"/>
        <v>6.2272222222222222</v>
      </c>
      <c r="AL208">
        <v>43.277999999999999</v>
      </c>
      <c r="AM208">
        <v>6.4029999999999996</v>
      </c>
      <c r="AN208">
        <f t="shared" si="27"/>
        <v>6.759019209745432</v>
      </c>
      <c r="AS208">
        <v>30.082999999999998</v>
      </c>
      <c r="AT208">
        <v>9.18</v>
      </c>
      <c r="AU208">
        <f t="shared" si="28"/>
        <v>3.2770152505446624</v>
      </c>
    </row>
    <row r="209" spans="3:47" x14ac:dyDescent="0.35">
      <c r="C209">
        <v>32.558</v>
      </c>
      <c r="D209">
        <v>7</v>
      </c>
      <c r="E209">
        <f t="shared" si="22"/>
        <v>4.6511428571428572</v>
      </c>
      <c r="J209">
        <v>74.947000000000003</v>
      </c>
      <c r="K209">
        <v>5.0990000000000002</v>
      </c>
      <c r="L209">
        <f t="shared" si="23"/>
        <v>14.698372229848991</v>
      </c>
      <c r="Q209">
        <v>65.146000000000001</v>
      </c>
      <c r="R209">
        <v>6.3250000000000002</v>
      </c>
      <c r="S209">
        <f t="shared" si="24"/>
        <v>10.299762845849802</v>
      </c>
      <c r="X209">
        <v>38.832999999999998</v>
      </c>
      <c r="Y209">
        <v>6</v>
      </c>
      <c r="Z209">
        <f t="shared" si="25"/>
        <v>6.4721666666666664</v>
      </c>
      <c r="AE209">
        <v>76.216999999999999</v>
      </c>
      <c r="AF209">
        <v>6.3250000000000002</v>
      </c>
      <c r="AG209">
        <f t="shared" si="26"/>
        <v>12.050118577075098</v>
      </c>
      <c r="AL209">
        <v>73.347999999999999</v>
      </c>
      <c r="AM209">
        <v>10.44</v>
      </c>
      <c r="AN209">
        <f t="shared" si="27"/>
        <v>7.025670498084291</v>
      </c>
      <c r="AS209">
        <v>34.438000000000002</v>
      </c>
      <c r="AT209">
        <v>9.5299999999999994</v>
      </c>
      <c r="AU209">
        <f t="shared" si="28"/>
        <v>3.6136411332633793</v>
      </c>
    </row>
    <row r="210" spans="3:47" x14ac:dyDescent="0.35">
      <c r="C210">
        <v>36.014000000000003</v>
      </c>
      <c r="D210">
        <v>4</v>
      </c>
      <c r="E210">
        <f t="shared" si="22"/>
        <v>9.0035000000000007</v>
      </c>
      <c r="J210">
        <v>103.6</v>
      </c>
      <c r="K210">
        <v>5</v>
      </c>
      <c r="L210">
        <f t="shared" si="23"/>
        <v>20.72</v>
      </c>
      <c r="Q210">
        <v>56.009</v>
      </c>
      <c r="R210">
        <v>6.0830000000000002</v>
      </c>
      <c r="S210">
        <f t="shared" si="24"/>
        <v>9.2074634226532961</v>
      </c>
      <c r="X210">
        <v>32.802</v>
      </c>
      <c r="Y210">
        <v>5.657</v>
      </c>
      <c r="Z210">
        <f t="shared" si="25"/>
        <v>5.7984797595898883</v>
      </c>
      <c r="AE210">
        <v>40.223999999999997</v>
      </c>
      <c r="AF210">
        <v>7.0709999999999997</v>
      </c>
      <c r="AG210">
        <f t="shared" si="26"/>
        <v>5.6885871871022484</v>
      </c>
      <c r="AL210">
        <v>40.46</v>
      </c>
      <c r="AM210">
        <v>8.6020000000000003</v>
      </c>
      <c r="AN210">
        <f t="shared" si="27"/>
        <v>4.7035573122529639</v>
      </c>
      <c r="AS210">
        <v>37.947000000000003</v>
      </c>
      <c r="AT210">
        <v>9.4870000000000001</v>
      </c>
      <c r="AU210">
        <f t="shared" si="28"/>
        <v>3.9998945926004006</v>
      </c>
    </row>
    <row r="211" spans="3:47" x14ac:dyDescent="0.35">
      <c r="C211">
        <v>80.055999999999997</v>
      </c>
      <c r="D211">
        <v>6.2460000000000004</v>
      </c>
      <c r="E211">
        <f t="shared" si="22"/>
        <v>12.817162984309958</v>
      </c>
      <c r="J211">
        <v>84.054000000000002</v>
      </c>
      <c r="K211">
        <v>6.0830000000000002</v>
      </c>
      <c r="L211">
        <f t="shared" si="23"/>
        <v>13.817853033042907</v>
      </c>
      <c r="Q211">
        <v>63.631999999999998</v>
      </c>
      <c r="R211">
        <v>7.0709999999999997</v>
      </c>
      <c r="S211">
        <f t="shared" si="24"/>
        <v>8.9990100410125873</v>
      </c>
      <c r="X211">
        <v>52.773000000000003</v>
      </c>
      <c r="Y211">
        <v>8</v>
      </c>
      <c r="Z211">
        <f t="shared" si="25"/>
        <v>6.5966250000000004</v>
      </c>
      <c r="AE211">
        <v>61.204999999999998</v>
      </c>
      <c r="AF211">
        <v>8</v>
      </c>
      <c r="AG211">
        <f t="shared" si="26"/>
        <v>7.6506249999999998</v>
      </c>
      <c r="AL211">
        <v>70.710999999999999</v>
      </c>
      <c r="AM211">
        <v>7.6159999999999997</v>
      </c>
      <c r="AN211">
        <f t="shared" si="27"/>
        <v>9.2845325630252109</v>
      </c>
      <c r="AS211">
        <v>33.241999999999997</v>
      </c>
      <c r="AT211">
        <v>9.2200000000000006</v>
      </c>
      <c r="AU211">
        <f t="shared" si="28"/>
        <v>3.6054229934924074</v>
      </c>
    </row>
    <row r="212" spans="3:47" x14ac:dyDescent="0.35">
      <c r="C212">
        <v>75.027000000000001</v>
      </c>
      <c r="D212">
        <v>6</v>
      </c>
      <c r="E212">
        <f t="shared" si="22"/>
        <v>12.5045</v>
      </c>
      <c r="J212">
        <v>67.119</v>
      </c>
      <c r="K212">
        <v>6.4029999999999996</v>
      </c>
      <c r="L212">
        <f t="shared" si="23"/>
        <v>10.482430110885524</v>
      </c>
      <c r="Q212">
        <v>76.537999999999997</v>
      </c>
      <c r="R212">
        <v>7.81</v>
      </c>
      <c r="S212">
        <f t="shared" si="24"/>
        <v>9.8000000000000007</v>
      </c>
      <c r="X212">
        <v>61.073999999999998</v>
      </c>
      <c r="Y212">
        <v>5.8310000000000004</v>
      </c>
      <c r="Z212">
        <f t="shared" si="25"/>
        <v>10.474018178700051</v>
      </c>
      <c r="AE212">
        <v>39.459000000000003</v>
      </c>
      <c r="AF212">
        <v>9</v>
      </c>
      <c r="AG212">
        <f t="shared" si="26"/>
        <v>4.3843333333333341</v>
      </c>
      <c r="AL212">
        <v>27.459</v>
      </c>
      <c r="AM212">
        <v>7.6159999999999997</v>
      </c>
      <c r="AN212">
        <f t="shared" si="27"/>
        <v>3.6054359243697478</v>
      </c>
      <c r="AS212">
        <v>45.353999999999999</v>
      </c>
      <c r="AT212">
        <v>10.198</v>
      </c>
      <c r="AU212">
        <f t="shared" si="28"/>
        <v>4.4473426161992542</v>
      </c>
    </row>
    <row r="213" spans="3:47" x14ac:dyDescent="0.35">
      <c r="C213">
        <v>36.401000000000003</v>
      </c>
      <c r="D213">
        <v>2.2360000000000002</v>
      </c>
      <c r="E213">
        <f t="shared" si="22"/>
        <v>16.279516994633273</v>
      </c>
      <c r="J213">
        <v>104.235</v>
      </c>
      <c r="K213">
        <v>6.6059999999999999</v>
      </c>
      <c r="L213">
        <f t="shared" si="23"/>
        <v>15.778837420526793</v>
      </c>
      <c r="Q213">
        <v>57.585000000000001</v>
      </c>
      <c r="R213">
        <v>7.2110000000000003</v>
      </c>
      <c r="S213">
        <f t="shared" si="24"/>
        <v>7.9857162668145882</v>
      </c>
      <c r="X213">
        <v>51.613999999999997</v>
      </c>
      <c r="Y213">
        <v>5</v>
      </c>
      <c r="Z213">
        <f t="shared" si="25"/>
        <v>10.322799999999999</v>
      </c>
      <c r="AE213">
        <v>34.015000000000001</v>
      </c>
      <c r="AF213">
        <v>5</v>
      </c>
      <c r="AG213">
        <f t="shared" si="26"/>
        <v>6.8029999999999999</v>
      </c>
      <c r="AL213">
        <v>29.068999999999999</v>
      </c>
      <c r="AM213">
        <v>7.81</v>
      </c>
      <c r="AN213">
        <f t="shared" si="27"/>
        <v>3.7220230473751603</v>
      </c>
      <c r="AS213">
        <v>52.037999999999997</v>
      </c>
      <c r="AT213">
        <v>8.0619999999999994</v>
      </c>
      <c r="AU213">
        <f t="shared" si="28"/>
        <v>6.4547258744728353</v>
      </c>
    </row>
    <row r="214" spans="3:47" x14ac:dyDescent="0.35">
      <c r="C214">
        <v>46.173999999999999</v>
      </c>
      <c r="D214">
        <v>6</v>
      </c>
      <c r="E214">
        <f t="shared" si="22"/>
        <v>7.6956666666666669</v>
      </c>
      <c r="J214">
        <v>100.568</v>
      </c>
      <c r="K214">
        <v>5</v>
      </c>
      <c r="L214">
        <f t="shared" si="23"/>
        <v>20.113599999999998</v>
      </c>
      <c r="Q214">
        <v>58.189</v>
      </c>
      <c r="R214">
        <v>5</v>
      </c>
      <c r="S214">
        <f t="shared" si="24"/>
        <v>11.6378</v>
      </c>
      <c r="X214">
        <v>40</v>
      </c>
      <c r="Y214">
        <v>6.4029999999999996</v>
      </c>
      <c r="Z214">
        <f t="shared" si="25"/>
        <v>6.2470716851475876</v>
      </c>
      <c r="AE214">
        <v>48.103999999999999</v>
      </c>
      <c r="AF214">
        <v>7.2110000000000003</v>
      </c>
      <c r="AG214">
        <f t="shared" si="26"/>
        <v>6.6709194286506719</v>
      </c>
      <c r="AL214">
        <v>28.178000000000001</v>
      </c>
      <c r="AM214">
        <v>6.7080000000000002</v>
      </c>
      <c r="AN214">
        <f t="shared" si="27"/>
        <v>4.2006559332140725</v>
      </c>
      <c r="AS214">
        <v>38.079000000000001</v>
      </c>
      <c r="AT214">
        <v>7.6159999999999997</v>
      </c>
      <c r="AU214">
        <f t="shared" si="28"/>
        <v>4.9998686974789921</v>
      </c>
    </row>
    <row r="215" spans="3:47" x14ac:dyDescent="0.35">
      <c r="C215">
        <v>51.264000000000003</v>
      </c>
      <c r="D215">
        <v>6.3250000000000002</v>
      </c>
      <c r="E215">
        <f t="shared" si="22"/>
        <v>8.1049802371541499</v>
      </c>
      <c r="J215">
        <v>67.543000000000006</v>
      </c>
      <c r="K215">
        <v>4.1230000000000002</v>
      </c>
      <c r="L215">
        <f t="shared" si="23"/>
        <v>16.382003395585738</v>
      </c>
      <c r="Q215">
        <v>75.644000000000005</v>
      </c>
      <c r="R215">
        <v>5.8310000000000004</v>
      </c>
      <c r="S215">
        <f t="shared" si="24"/>
        <v>12.972731949922826</v>
      </c>
      <c r="X215">
        <v>84.38</v>
      </c>
      <c r="Y215">
        <v>8.0619999999999994</v>
      </c>
      <c r="Z215">
        <f t="shared" si="25"/>
        <v>10.466385512279832</v>
      </c>
      <c r="AE215">
        <v>55.009</v>
      </c>
      <c r="AF215">
        <v>7.2110000000000003</v>
      </c>
      <c r="AG215">
        <f t="shared" si="26"/>
        <v>7.6284842601580918</v>
      </c>
      <c r="AL215">
        <v>43.045999999999999</v>
      </c>
      <c r="AM215">
        <v>8.4849999999999994</v>
      </c>
      <c r="AN215">
        <f t="shared" si="27"/>
        <v>5.073187978786093</v>
      </c>
      <c r="AS215">
        <v>55.66</v>
      </c>
      <c r="AT215">
        <v>8.2460000000000004</v>
      </c>
      <c r="AU215">
        <f t="shared" si="28"/>
        <v>6.7499393645403822</v>
      </c>
    </row>
    <row r="216" spans="3:47" x14ac:dyDescent="0.35">
      <c r="C216">
        <v>82.346999999999994</v>
      </c>
      <c r="D216">
        <v>2.2360000000000002</v>
      </c>
      <c r="E216">
        <f t="shared" si="22"/>
        <v>36.827817531305897</v>
      </c>
      <c r="J216">
        <v>70.661000000000001</v>
      </c>
      <c r="K216">
        <v>4.1230000000000002</v>
      </c>
      <c r="L216">
        <f t="shared" si="23"/>
        <v>17.138248847926267</v>
      </c>
      <c r="Q216">
        <v>81.632999999999996</v>
      </c>
      <c r="R216">
        <v>4.4720000000000004</v>
      </c>
      <c r="S216">
        <f t="shared" si="24"/>
        <v>18.254248658318424</v>
      </c>
      <c r="X216">
        <v>54.423999999999999</v>
      </c>
      <c r="Y216">
        <v>7.2110000000000003</v>
      </c>
      <c r="Z216">
        <f t="shared" si="25"/>
        <v>7.547358202745805</v>
      </c>
      <c r="AE216">
        <v>58.591999999999999</v>
      </c>
      <c r="AF216">
        <v>9.8490000000000002</v>
      </c>
      <c r="AG216">
        <f t="shared" si="26"/>
        <v>5.9490303584120214</v>
      </c>
      <c r="AL216">
        <v>53.037999999999997</v>
      </c>
      <c r="AM216">
        <v>6.4029999999999996</v>
      </c>
      <c r="AN216">
        <f t="shared" si="27"/>
        <v>8.2833047009214429</v>
      </c>
      <c r="AS216">
        <v>40.161999999999999</v>
      </c>
      <c r="AT216">
        <v>9.4870000000000001</v>
      </c>
      <c r="AU216">
        <f t="shared" si="28"/>
        <v>4.2333719827131864</v>
      </c>
    </row>
    <row r="217" spans="3:47" x14ac:dyDescent="0.35">
      <c r="C217">
        <v>55.606000000000002</v>
      </c>
      <c r="D217">
        <v>2.2360000000000002</v>
      </c>
      <c r="E217">
        <f t="shared" si="22"/>
        <v>24.868515205724506</v>
      </c>
      <c r="J217">
        <v>37.216000000000001</v>
      </c>
      <c r="K217">
        <v>5.0990000000000002</v>
      </c>
      <c r="L217">
        <f t="shared" si="23"/>
        <v>7.2986860168660517</v>
      </c>
      <c r="Q217">
        <v>20</v>
      </c>
      <c r="R217">
        <v>3.6059999999999999</v>
      </c>
      <c r="S217">
        <f t="shared" si="24"/>
        <v>5.5463117027176931</v>
      </c>
      <c r="X217">
        <v>81.884</v>
      </c>
      <c r="Y217">
        <v>3</v>
      </c>
      <c r="Z217">
        <f t="shared" si="25"/>
        <v>27.294666666666668</v>
      </c>
      <c r="AE217">
        <v>47.381</v>
      </c>
      <c r="AF217">
        <v>6</v>
      </c>
      <c r="AG217">
        <f t="shared" si="26"/>
        <v>7.8968333333333334</v>
      </c>
      <c r="AL217">
        <v>18.027999999999999</v>
      </c>
      <c r="AM217">
        <v>8</v>
      </c>
      <c r="AN217">
        <f t="shared" si="27"/>
        <v>2.2534999999999998</v>
      </c>
      <c r="AS217">
        <v>34.015000000000001</v>
      </c>
      <c r="AT217">
        <v>10.295999999999999</v>
      </c>
      <c r="AU217">
        <f t="shared" si="28"/>
        <v>3.3037101787101788</v>
      </c>
    </row>
    <row r="218" spans="3:47" x14ac:dyDescent="0.35">
      <c r="C218">
        <v>68.768000000000001</v>
      </c>
      <c r="D218">
        <v>4.4720000000000004</v>
      </c>
      <c r="E218">
        <f t="shared" si="22"/>
        <v>15.377459749552772</v>
      </c>
      <c r="J218">
        <v>58.052</v>
      </c>
      <c r="K218">
        <v>7.81</v>
      </c>
      <c r="L218">
        <f t="shared" si="23"/>
        <v>7.4330345710627403</v>
      </c>
      <c r="Q218">
        <v>11.401999999999999</v>
      </c>
      <c r="R218">
        <v>4.2430000000000003</v>
      </c>
      <c r="S218">
        <f t="shared" si="24"/>
        <v>2.6872495875559741</v>
      </c>
      <c r="Z218" s="7">
        <f>AVERAGE(Z184:Z217)</f>
        <v>9.588971559802264</v>
      </c>
      <c r="AA218">
        <f>STDEV(Z184:Z217)/SQRT(34)</f>
        <v>0.91538886683105103</v>
      </c>
      <c r="AE218">
        <v>57.079000000000001</v>
      </c>
      <c r="AF218">
        <v>5</v>
      </c>
      <c r="AG218">
        <f t="shared" si="26"/>
        <v>11.415800000000001</v>
      </c>
      <c r="AL218">
        <v>43.012</v>
      </c>
      <c r="AM218">
        <v>8.0619999999999994</v>
      </c>
      <c r="AN218">
        <f t="shared" si="27"/>
        <v>5.3351525676010922</v>
      </c>
      <c r="AS218">
        <v>30.529</v>
      </c>
      <c r="AT218">
        <v>7.2110000000000003</v>
      </c>
      <c r="AU218">
        <f t="shared" si="28"/>
        <v>4.2336707807516296</v>
      </c>
    </row>
    <row r="219" spans="3:47" x14ac:dyDescent="0.35">
      <c r="C219">
        <v>61.612000000000002</v>
      </c>
      <c r="D219">
        <v>5.8310000000000004</v>
      </c>
      <c r="E219">
        <f t="shared" si="22"/>
        <v>10.566283656319671</v>
      </c>
      <c r="J219">
        <v>50.249000000000002</v>
      </c>
      <c r="K219">
        <v>6.4029999999999996</v>
      </c>
      <c r="L219">
        <f t="shared" si="23"/>
        <v>7.8477276276745283</v>
      </c>
      <c r="Q219">
        <v>88.459000000000003</v>
      </c>
      <c r="R219">
        <v>5.0990000000000002</v>
      </c>
      <c r="S219">
        <f t="shared" si="24"/>
        <v>17.348303588939007</v>
      </c>
      <c r="X219">
        <v>63.325000000000003</v>
      </c>
      <c r="Y219">
        <v>6.7080000000000002</v>
      </c>
      <c r="Z219">
        <f t="shared" si="25"/>
        <v>9.4402206320810969</v>
      </c>
      <c r="AE219">
        <v>50.16</v>
      </c>
      <c r="AF219">
        <v>8.6020000000000003</v>
      </c>
      <c r="AG219">
        <f t="shared" si="26"/>
        <v>5.8312020460358047</v>
      </c>
      <c r="AL219">
        <v>52.631</v>
      </c>
      <c r="AM219">
        <v>7.6159999999999997</v>
      </c>
      <c r="AN219">
        <f t="shared" si="27"/>
        <v>6.9105829831932777</v>
      </c>
      <c r="AS219">
        <v>39.051000000000002</v>
      </c>
      <c r="AT219">
        <v>10</v>
      </c>
      <c r="AU219">
        <f t="shared" si="28"/>
        <v>3.9051</v>
      </c>
    </row>
    <row r="220" spans="3:47" x14ac:dyDescent="0.35">
      <c r="C220">
        <v>59.506</v>
      </c>
      <c r="D220">
        <v>7.2110000000000003</v>
      </c>
      <c r="E220">
        <f t="shared" si="22"/>
        <v>8.2521148245735674</v>
      </c>
      <c r="J220">
        <v>32.65</v>
      </c>
      <c r="K220">
        <v>7.6059999999999999</v>
      </c>
      <c r="L220">
        <f t="shared" si="23"/>
        <v>4.2926636865632393</v>
      </c>
      <c r="Q220">
        <v>71.253</v>
      </c>
      <c r="R220">
        <v>6</v>
      </c>
      <c r="S220">
        <f t="shared" si="24"/>
        <v>11.875500000000001</v>
      </c>
      <c r="X220">
        <v>45.277000000000001</v>
      </c>
      <c r="Y220">
        <v>8.0619999999999994</v>
      </c>
      <c r="Z220">
        <f t="shared" si="25"/>
        <v>5.6161002232696609</v>
      </c>
      <c r="AE220">
        <v>50.448</v>
      </c>
      <c r="AF220">
        <v>6.4029999999999996</v>
      </c>
      <c r="AG220">
        <f t="shared" si="26"/>
        <v>7.8788068093081378</v>
      </c>
      <c r="AL220">
        <v>96.54</v>
      </c>
      <c r="AM220">
        <v>7.2110000000000003</v>
      </c>
      <c r="AN220">
        <f t="shared" si="27"/>
        <v>13.387879628345583</v>
      </c>
      <c r="AS220">
        <v>39.319000000000003</v>
      </c>
      <c r="AT220">
        <v>9</v>
      </c>
      <c r="AU220">
        <f t="shared" si="28"/>
        <v>4.3687777777777779</v>
      </c>
    </row>
    <row r="221" spans="3:47" x14ac:dyDescent="0.35">
      <c r="C221">
        <v>49.040999999999997</v>
      </c>
      <c r="D221">
        <v>5.0990000000000002</v>
      </c>
      <c r="E221">
        <f t="shared" si="22"/>
        <v>9.6177681898411436</v>
      </c>
      <c r="J221">
        <v>46.064999999999998</v>
      </c>
      <c r="K221">
        <v>7.6059999999999999</v>
      </c>
      <c r="L221">
        <f t="shared" si="23"/>
        <v>6.0564028398632654</v>
      </c>
      <c r="Q221">
        <v>39.051000000000002</v>
      </c>
      <c r="R221">
        <v>4.1230000000000002</v>
      </c>
      <c r="S221">
        <f t="shared" si="24"/>
        <v>9.4715013339801111</v>
      </c>
      <c r="X221">
        <v>55.713999999999999</v>
      </c>
      <c r="Y221">
        <v>5.3849999999999998</v>
      </c>
      <c r="Z221">
        <f t="shared" si="25"/>
        <v>10.346146703806872</v>
      </c>
      <c r="AE221">
        <v>40.249000000000002</v>
      </c>
      <c r="AF221">
        <v>7.0709999999999997</v>
      </c>
      <c r="AG221">
        <f t="shared" si="26"/>
        <v>5.6921227549144398</v>
      </c>
      <c r="AL221">
        <v>53.338999999999999</v>
      </c>
      <c r="AM221">
        <v>5.3849999999999998</v>
      </c>
      <c r="AN221">
        <f t="shared" si="27"/>
        <v>9.9051067780872799</v>
      </c>
      <c r="AS221">
        <v>35.734999999999999</v>
      </c>
      <c r="AT221">
        <v>10.44</v>
      </c>
      <c r="AU221">
        <f t="shared" si="28"/>
        <v>3.4228927203065136</v>
      </c>
    </row>
    <row r="222" spans="3:47" x14ac:dyDescent="0.35">
      <c r="C222">
        <v>74.430999999999997</v>
      </c>
      <c r="D222">
        <v>6.7080000000000002</v>
      </c>
      <c r="E222">
        <f t="shared" si="22"/>
        <v>11.095855694692903</v>
      </c>
      <c r="J222">
        <v>123.11</v>
      </c>
      <c r="K222">
        <v>5.6059999999999999</v>
      </c>
      <c r="L222">
        <f t="shared" si="23"/>
        <v>21.960399571887265</v>
      </c>
      <c r="Q222">
        <v>50.249000000000002</v>
      </c>
      <c r="R222">
        <v>5</v>
      </c>
      <c r="S222">
        <f t="shared" si="24"/>
        <v>10.049800000000001</v>
      </c>
      <c r="X222">
        <v>34.366</v>
      </c>
      <c r="Y222">
        <v>5.0990000000000002</v>
      </c>
      <c r="Z222">
        <f t="shared" si="25"/>
        <v>6.7397528927240629</v>
      </c>
      <c r="AE222">
        <v>40.719000000000001</v>
      </c>
      <c r="AF222">
        <v>7.2110000000000003</v>
      </c>
      <c r="AG222">
        <f t="shared" si="26"/>
        <v>5.6467896269588129</v>
      </c>
      <c r="AL222">
        <v>49.244</v>
      </c>
      <c r="AM222">
        <v>6.3250000000000002</v>
      </c>
      <c r="AN222">
        <f t="shared" si="27"/>
        <v>7.7856126482213437</v>
      </c>
      <c r="AS222">
        <v>31.015999999999998</v>
      </c>
      <c r="AT222">
        <v>7.28</v>
      </c>
      <c r="AU222">
        <f t="shared" si="28"/>
        <v>4.2604395604395604</v>
      </c>
    </row>
    <row r="223" spans="3:47" x14ac:dyDescent="0.35">
      <c r="C223">
        <v>80.061999999999998</v>
      </c>
      <c r="D223">
        <v>3.1230000000000002</v>
      </c>
      <c r="E223">
        <f t="shared" si="22"/>
        <v>25.636247198206849</v>
      </c>
      <c r="J223">
        <v>164.75700000000001</v>
      </c>
      <c r="K223">
        <v>5</v>
      </c>
      <c r="L223">
        <f t="shared" si="23"/>
        <v>32.9514</v>
      </c>
      <c r="Q223">
        <v>39</v>
      </c>
      <c r="R223">
        <v>5.657</v>
      </c>
      <c r="S223">
        <f t="shared" si="24"/>
        <v>6.8941134877143364</v>
      </c>
      <c r="X223">
        <v>51.884</v>
      </c>
      <c r="Y223">
        <v>5.3849999999999998</v>
      </c>
      <c r="Z223">
        <f t="shared" si="25"/>
        <v>9.6349117920148561</v>
      </c>
      <c r="AE223">
        <v>38.832999999999998</v>
      </c>
      <c r="AF223">
        <v>9.8490000000000002</v>
      </c>
      <c r="AG223">
        <f t="shared" si="26"/>
        <v>3.9428368362270279</v>
      </c>
      <c r="AL223">
        <v>47.17</v>
      </c>
      <c r="AM223">
        <v>5.8310000000000004</v>
      </c>
      <c r="AN223">
        <f t="shared" si="27"/>
        <v>8.0895215228948718</v>
      </c>
      <c r="AS223">
        <v>46.097999999999999</v>
      </c>
      <c r="AT223">
        <v>8.9440000000000008</v>
      </c>
      <c r="AU223">
        <f t="shared" si="28"/>
        <v>5.1540697674418601</v>
      </c>
    </row>
    <row r="224" spans="3:47" x14ac:dyDescent="0.35">
      <c r="C224">
        <v>73.430000000000007</v>
      </c>
      <c r="D224">
        <v>7.0709999999999997</v>
      </c>
      <c r="E224">
        <f t="shared" si="22"/>
        <v>10.384669777966343</v>
      </c>
      <c r="J224">
        <v>109.289</v>
      </c>
      <c r="K224">
        <v>5.2430000000000003</v>
      </c>
      <c r="L224">
        <f t="shared" si="23"/>
        <v>20.844745374785425</v>
      </c>
      <c r="Q224">
        <v>52.802</v>
      </c>
      <c r="R224">
        <v>3.6059999999999999</v>
      </c>
      <c r="S224">
        <f t="shared" si="24"/>
        <v>14.642817526344981</v>
      </c>
      <c r="X224">
        <v>50</v>
      </c>
      <c r="Y224">
        <v>5.3849999999999998</v>
      </c>
      <c r="Z224">
        <f t="shared" si="25"/>
        <v>9.2850510677808735</v>
      </c>
      <c r="AE224">
        <v>39.85</v>
      </c>
      <c r="AF224">
        <v>6.7080000000000002</v>
      </c>
      <c r="AG224">
        <f t="shared" si="26"/>
        <v>5.9406678592725104</v>
      </c>
      <c r="AL224">
        <v>52.802</v>
      </c>
      <c r="AM224">
        <v>5</v>
      </c>
      <c r="AN224">
        <f t="shared" si="27"/>
        <v>10.5604</v>
      </c>
      <c r="AS224">
        <v>68.007000000000005</v>
      </c>
      <c r="AT224">
        <v>7</v>
      </c>
      <c r="AU224">
        <f t="shared" si="28"/>
        <v>9.7152857142857147</v>
      </c>
    </row>
    <row r="225" spans="3:47" x14ac:dyDescent="0.35">
      <c r="C225">
        <v>55.57</v>
      </c>
      <c r="D225">
        <v>6.7080000000000002</v>
      </c>
      <c r="E225">
        <f t="shared" si="22"/>
        <v>8.2841383422778776</v>
      </c>
      <c r="J225">
        <v>96.103999999999999</v>
      </c>
      <c r="K225">
        <v>6.3250000000000002</v>
      </c>
      <c r="L225">
        <f t="shared" si="23"/>
        <v>15.194308300395257</v>
      </c>
      <c r="Q225">
        <v>89.739000000000004</v>
      </c>
      <c r="R225">
        <v>7.2430000000000003</v>
      </c>
      <c r="S225">
        <f t="shared" si="24"/>
        <v>12.389755626121772</v>
      </c>
      <c r="X225">
        <v>62.642000000000003</v>
      </c>
      <c r="Y225">
        <v>4.4720000000000004</v>
      </c>
      <c r="Z225">
        <f t="shared" si="25"/>
        <v>14.007602862254025</v>
      </c>
      <c r="AE225">
        <v>36.497</v>
      </c>
      <c r="AF225">
        <v>8</v>
      </c>
      <c r="AG225">
        <f t="shared" si="26"/>
        <v>4.562125</v>
      </c>
      <c r="AL225">
        <v>34.67</v>
      </c>
      <c r="AM225">
        <v>8.0619999999999994</v>
      </c>
      <c r="AN225">
        <f t="shared" si="27"/>
        <v>4.3004217315802533</v>
      </c>
      <c r="AS225">
        <v>71.421000000000006</v>
      </c>
      <c r="AT225">
        <v>7.0709999999999997</v>
      </c>
      <c r="AU225">
        <f t="shared" si="28"/>
        <v>10.100551548578704</v>
      </c>
    </row>
    <row r="226" spans="3:47" x14ac:dyDescent="0.35">
      <c r="C226">
        <v>60.835999999999999</v>
      </c>
      <c r="D226">
        <v>2.2360000000000002</v>
      </c>
      <c r="E226">
        <f t="shared" si="22"/>
        <v>27.20751341681574</v>
      </c>
      <c r="J226">
        <v>73.98</v>
      </c>
      <c r="K226">
        <v>6.7080000000000002</v>
      </c>
      <c r="L226">
        <f t="shared" si="23"/>
        <v>11.028622540250447</v>
      </c>
      <c r="Q226">
        <v>85.585999999999999</v>
      </c>
      <c r="R226">
        <v>7.1230000000000002</v>
      </c>
      <c r="S226">
        <f t="shared" si="24"/>
        <v>12.015442931349151</v>
      </c>
      <c r="X226">
        <v>75.504999999999995</v>
      </c>
      <c r="Y226">
        <v>7.0709999999999997</v>
      </c>
      <c r="Z226">
        <f t="shared" si="25"/>
        <v>10.678121906378164</v>
      </c>
      <c r="AE226">
        <v>44.406999999999996</v>
      </c>
      <c r="AF226">
        <v>8.2460000000000004</v>
      </c>
      <c r="AG226">
        <f t="shared" si="26"/>
        <v>5.3852777104050444</v>
      </c>
      <c r="AL226">
        <v>31.145</v>
      </c>
      <c r="AM226">
        <v>7.81</v>
      </c>
      <c r="AN226">
        <f t="shared" si="27"/>
        <v>3.9878361075544175</v>
      </c>
      <c r="AS226">
        <v>43.417000000000002</v>
      </c>
      <c r="AT226">
        <v>6.4029999999999996</v>
      </c>
      <c r="AU226">
        <f t="shared" si="28"/>
        <v>6.7807277838513205</v>
      </c>
    </row>
    <row r="227" spans="3:47" x14ac:dyDescent="0.35">
      <c r="C227">
        <v>71.588999999999999</v>
      </c>
      <c r="D227">
        <v>4.1230000000000002</v>
      </c>
      <c r="E227">
        <f t="shared" si="22"/>
        <v>17.363327674023768</v>
      </c>
      <c r="J227">
        <v>81.271000000000001</v>
      </c>
      <c r="K227">
        <v>5.3849999999999998</v>
      </c>
      <c r="L227">
        <f t="shared" si="23"/>
        <v>15.092107706592387</v>
      </c>
      <c r="Q227">
        <v>90.956000000000003</v>
      </c>
      <c r="R227">
        <v>6.3250000000000002</v>
      </c>
      <c r="S227">
        <f t="shared" si="24"/>
        <v>14.380395256916996</v>
      </c>
      <c r="X227">
        <v>28.178000000000001</v>
      </c>
      <c r="Y227">
        <v>10</v>
      </c>
      <c r="Z227">
        <f t="shared" si="25"/>
        <v>2.8178000000000001</v>
      </c>
      <c r="AE227">
        <v>47.853999999999999</v>
      </c>
      <c r="AF227">
        <v>7.0709999999999997</v>
      </c>
      <c r="AG227">
        <f t="shared" si="26"/>
        <v>6.767642483382831</v>
      </c>
      <c r="AL227">
        <v>36.055999999999997</v>
      </c>
      <c r="AM227">
        <v>4.4720000000000004</v>
      </c>
      <c r="AN227">
        <f t="shared" si="27"/>
        <v>8.0626118067978521</v>
      </c>
      <c r="AS227">
        <v>32.14</v>
      </c>
      <c r="AT227">
        <v>7.28</v>
      </c>
      <c r="AU227">
        <f t="shared" si="28"/>
        <v>4.4148351648351651</v>
      </c>
    </row>
    <row r="228" spans="3:47" x14ac:dyDescent="0.35">
      <c r="C228">
        <v>46.84</v>
      </c>
      <c r="D228">
        <v>4</v>
      </c>
      <c r="E228">
        <f t="shared" si="22"/>
        <v>11.71</v>
      </c>
      <c r="J228">
        <v>113.741</v>
      </c>
      <c r="K228">
        <v>4.2430000000000003</v>
      </c>
      <c r="L228">
        <f t="shared" si="23"/>
        <v>26.806740513787414</v>
      </c>
      <c r="Q228">
        <v>86.313000000000002</v>
      </c>
      <c r="R228">
        <v>7.28</v>
      </c>
      <c r="S228">
        <f t="shared" si="24"/>
        <v>11.856181318681319</v>
      </c>
      <c r="X228">
        <v>29.206</v>
      </c>
      <c r="Y228">
        <v>7.0709999999999997</v>
      </c>
      <c r="Z228">
        <f t="shared" si="25"/>
        <v>4.1303917409135904</v>
      </c>
      <c r="AE228">
        <v>48.826000000000001</v>
      </c>
      <c r="AF228">
        <v>7.81</v>
      </c>
      <c r="AG228">
        <f t="shared" si="26"/>
        <v>6.2517285531370046</v>
      </c>
      <c r="AL228">
        <v>32.695999999999998</v>
      </c>
      <c r="AM228">
        <v>5.3849999999999998</v>
      </c>
      <c r="AN228">
        <f t="shared" si="27"/>
        <v>6.0716805942432686</v>
      </c>
      <c r="AS228">
        <v>53.151000000000003</v>
      </c>
      <c r="AT228">
        <v>6.0830000000000002</v>
      </c>
      <c r="AU228">
        <f t="shared" si="28"/>
        <v>8.7376294591484474</v>
      </c>
    </row>
    <row r="229" spans="3:47" x14ac:dyDescent="0.35">
      <c r="C229">
        <v>59.908000000000001</v>
      </c>
      <c r="D229">
        <v>5.3849999999999998</v>
      </c>
      <c r="E229">
        <f t="shared" si="22"/>
        <v>11.124976787372331</v>
      </c>
      <c r="J229">
        <v>65.299000000000007</v>
      </c>
      <c r="K229">
        <v>5.0990000000000002</v>
      </c>
      <c r="L229">
        <f t="shared" si="23"/>
        <v>12.806236516964111</v>
      </c>
      <c r="Q229">
        <v>34.408999999999999</v>
      </c>
      <c r="R229">
        <v>5.8310000000000004</v>
      </c>
      <c r="S229">
        <f t="shared" si="24"/>
        <v>5.9010461327388093</v>
      </c>
      <c r="X229">
        <v>38.052999999999997</v>
      </c>
      <c r="Y229">
        <v>7.0709999999999997</v>
      </c>
      <c r="Z229">
        <f t="shared" si="25"/>
        <v>5.3815584782916135</v>
      </c>
      <c r="AE229">
        <v>52.555</v>
      </c>
      <c r="AF229">
        <v>9.4870000000000001</v>
      </c>
      <c r="AG229">
        <f t="shared" si="26"/>
        <v>5.5396858859491935</v>
      </c>
      <c r="AL229">
        <v>46.011000000000003</v>
      </c>
      <c r="AM229">
        <v>4</v>
      </c>
      <c r="AN229">
        <f t="shared" si="27"/>
        <v>11.502750000000001</v>
      </c>
      <c r="AS229">
        <v>46.819000000000003</v>
      </c>
      <c r="AT229">
        <v>9.4870000000000001</v>
      </c>
      <c r="AU229">
        <f t="shared" si="28"/>
        <v>4.935069041846738</v>
      </c>
    </row>
    <row r="230" spans="3:47" x14ac:dyDescent="0.35">
      <c r="C230">
        <v>86.313000000000002</v>
      </c>
      <c r="D230">
        <v>3.1230000000000002</v>
      </c>
      <c r="E230">
        <f t="shared" si="22"/>
        <v>27.63784822286263</v>
      </c>
      <c r="J230">
        <v>63.284999999999997</v>
      </c>
      <c r="K230">
        <v>6.0830000000000002</v>
      </c>
      <c r="L230">
        <f t="shared" si="23"/>
        <v>10.403583758014136</v>
      </c>
      <c r="Q230">
        <v>120.967</v>
      </c>
      <c r="R230">
        <v>5.8310000000000004</v>
      </c>
      <c r="S230">
        <f t="shared" si="24"/>
        <v>20.745498199279709</v>
      </c>
      <c r="X230">
        <v>30.806000000000001</v>
      </c>
      <c r="Y230">
        <v>5.3849999999999998</v>
      </c>
      <c r="Z230">
        <f t="shared" si="25"/>
        <v>5.7207056638811515</v>
      </c>
      <c r="AE230">
        <v>49.040999999999997</v>
      </c>
      <c r="AF230">
        <v>6.3250000000000002</v>
      </c>
      <c r="AG230">
        <f t="shared" si="26"/>
        <v>7.7535177865612637</v>
      </c>
      <c r="AL230">
        <v>52.037999999999997</v>
      </c>
      <c r="AM230">
        <v>4.1230000000000002</v>
      </c>
      <c r="AN230">
        <f t="shared" si="27"/>
        <v>12.6213921901528</v>
      </c>
      <c r="AS230">
        <v>39.051000000000002</v>
      </c>
      <c r="AT230">
        <v>10.198</v>
      </c>
      <c r="AU230">
        <f t="shared" si="28"/>
        <v>3.8292802510296138</v>
      </c>
    </row>
    <row r="231" spans="3:47" x14ac:dyDescent="0.35">
      <c r="C231">
        <v>107.91200000000001</v>
      </c>
      <c r="D231">
        <v>2.6059999999999999</v>
      </c>
      <c r="E231">
        <f t="shared" si="22"/>
        <v>41.409056024558716</v>
      </c>
      <c r="J231">
        <v>112.872</v>
      </c>
      <c r="K231">
        <v>7.3849999999999998</v>
      </c>
      <c r="L231">
        <f t="shared" si="23"/>
        <v>15.283953960731212</v>
      </c>
      <c r="Q231">
        <v>127.801</v>
      </c>
      <c r="R231">
        <v>6.4720000000000004</v>
      </c>
      <c r="S231">
        <f t="shared" si="24"/>
        <v>19.746755253399257</v>
      </c>
      <c r="X231">
        <v>71.385999999999996</v>
      </c>
      <c r="Y231">
        <v>4.1230000000000002</v>
      </c>
      <c r="Z231">
        <f t="shared" si="25"/>
        <v>17.31409168081494</v>
      </c>
      <c r="AE231">
        <v>30.067</v>
      </c>
      <c r="AF231">
        <v>6</v>
      </c>
      <c r="AG231">
        <f t="shared" si="26"/>
        <v>5.011166666666667</v>
      </c>
      <c r="AL231">
        <v>58.898000000000003</v>
      </c>
      <c r="AM231">
        <v>7.81</v>
      </c>
      <c r="AN231">
        <f t="shared" si="27"/>
        <v>7.5413572343149813</v>
      </c>
      <c r="AS231">
        <v>39.698999999999998</v>
      </c>
      <c r="AT231">
        <v>10</v>
      </c>
      <c r="AU231">
        <f t="shared" si="28"/>
        <v>3.9699</v>
      </c>
    </row>
    <row r="232" spans="3:47" x14ac:dyDescent="0.35">
      <c r="C232">
        <v>88.102000000000004</v>
      </c>
      <c r="D232">
        <v>3</v>
      </c>
      <c r="E232">
        <f t="shared" si="22"/>
        <v>29.367333333333335</v>
      </c>
      <c r="J232">
        <v>63.890999999999998</v>
      </c>
      <c r="K232">
        <v>5</v>
      </c>
      <c r="L232">
        <f t="shared" si="23"/>
        <v>12.7782</v>
      </c>
      <c r="S232" s="7">
        <f>AVERAGE(S184:S231)</f>
        <v>11.300400854303179</v>
      </c>
      <c r="T232">
        <f>STDEV(S184:S231)/SQRT(48)</f>
        <v>0.75236847599371826</v>
      </c>
      <c r="X232">
        <v>43</v>
      </c>
      <c r="Y232">
        <v>4.1230000000000002</v>
      </c>
      <c r="Z232">
        <f t="shared" si="25"/>
        <v>10.42929905408683</v>
      </c>
      <c r="AE232">
        <v>67.081999999999994</v>
      </c>
      <c r="AF232">
        <v>9.0549999999999997</v>
      </c>
      <c r="AG232">
        <f t="shared" si="26"/>
        <v>7.4082827167310876</v>
      </c>
      <c r="AL232">
        <v>30</v>
      </c>
      <c r="AM232">
        <v>9.8989999999999991</v>
      </c>
      <c r="AN232">
        <f t="shared" si="27"/>
        <v>3.0306091524396406</v>
      </c>
      <c r="AS232">
        <v>70.936999999999998</v>
      </c>
      <c r="AT232">
        <v>10.295999999999999</v>
      </c>
      <c r="AU232">
        <f t="shared" si="28"/>
        <v>6.8897630147630151</v>
      </c>
    </row>
    <row r="233" spans="3:47" x14ac:dyDescent="0.35">
      <c r="C233">
        <v>50.99</v>
      </c>
      <c r="D233">
        <v>3.6059999999999999</v>
      </c>
      <c r="E233">
        <f t="shared" si="22"/>
        <v>14.140321686078758</v>
      </c>
      <c r="J233">
        <v>142.274</v>
      </c>
      <c r="K233">
        <v>3.6059999999999999</v>
      </c>
      <c r="L233">
        <f t="shared" si="23"/>
        <v>39.454797559622854</v>
      </c>
      <c r="Q233">
        <v>93.230999999999995</v>
      </c>
      <c r="R233">
        <v>15.62</v>
      </c>
      <c r="S233">
        <f t="shared" si="24"/>
        <v>5.9686939820742637</v>
      </c>
      <c r="X233">
        <v>39.204999999999998</v>
      </c>
      <c r="Y233">
        <v>6.3250000000000002</v>
      </c>
      <c r="Z233">
        <f t="shared" si="25"/>
        <v>6.1984189723320151</v>
      </c>
      <c r="AE233">
        <v>74.007000000000005</v>
      </c>
      <c r="AF233">
        <v>8.2460000000000004</v>
      </c>
      <c r="AG233">
        <f t="shared" si="26"/>
        <v>8.9748969197186508</v>
      </c>
      <c r="AL233">
        <v>27.658999999999999</v>
      </c>
      <c r="AM233">
        <v>8.6020000000000003</v>
      </c>
      <c r="AN233">
        <f t="shared" si="27"/>
        <v>3.2154150197628457</v>
      </c>
      <c r="AS233">
        <v>56.515000000000001</v>
      </c>
      <c r="AT233">
        <v>9</v>
      </c>
      <c r="AU233">
        <f t="shared" si="28"/>
        <v>6.2794444444444446</v>
      </c>
    </row>
    <row r="234" spans="3:47" x14ac:dyDescent="0.35">
      <c r="C234">
        <v>60.165999999999997</v>
      </c>
      <c r="D234">
        <v>7.28</v>
      </c>
      <c r="E234">
        <f t="shared" si="22"/>
        <v>8.2645604395604391</v>
      </c>
      <c r="J234">
        <v>69.856999999999999</v>
      </c>
      <c r="K234">
        <v>4.4720000000000004</v>
      </c>
      <c r="L234">
        <f t="shared" si="23"/>
        <v>15.62097495527728</v>
      </c>
      <c r="Q234">
        <v>14.141999999999999</v>
      </c>
      <c r="R234">
        <v>8.2460000000000004</v>
      </c>
      <c r="S234">
        <f t="shared" si="24"/>
        <v>1.7150133398011156</v>
      </c>
      <c r="X234">
        <v>29.731999999999999</v>
      </c>
      <c r="Y234">
        <v>5</v>
      </c>
      <c r="Z234">
        <f t="shared" si="25"/>
        <v>5.9463999999999997</v>
      </c>
      <c r="AE234">
        <v>60.033000000000001</v>
      </c>
      <c r="AF234">
        <v>8.4849999999999994</v>
      </c>
      <c r="AG234">
        <f t="shared" si="26"/>
        <v>7.0751915144372433</v>
      </c>
      <c r="AL234">
        <v>237.00800000000001</v>
      </c>
      <c r="AM234">
        <v>7.28</v>
      </c>
      <c r="AN234">
        <f t="shared" si="27"/>
        <v>32.556043956043958</v>
      </c>
      <c r="AS234">
        <v>76.158000000000001</v>
      </c>
      <c r="AT234">
        <v>9.2200000000000006</v>
      </c>
      <c r="AU234">
        <f t="shared" si="28"/>
        <v>8.2600867678958778</v>
      </c>
    </row>
    <row r="235" spans="3:47" x14ac:dyDescent="0.35">
      <c r="C235">
        <v>77.058000000000007</v>
      </c>
      <c r="D235">
        <v>4</v>
      </c>
      <c r="E235">
        <f t="shared" si="22"/>
        <v>19.264500000000002</v>
      </c>
      <c r="J235">
        <v>106.88800000000001</v>
      </c>
      <c r="K235">
        <v>6.3250000000000002</v>
      </c>
      <c r="L235">
        <f t="shared" si="23"/>
        <v>16.899288537549406</v>
      </c>
      <c r="Q235">
        <v>92.65</v>
      </c>
      <c r="R235">
        <v>5.657</v>
      </c>
      <c r="S235">
        <f t="shared" si="24"/>
        <v>16.377938836839316</v>
      </c>
      <c r="X235">
        <v>44.597999999999999</v>
      </c>
      <c r="Y235">
        <v>5.657</v>
      </c>
      <c r="Z235">
        <f t="shared" si="25"/>
        <v>7.883683931412409</v>
      </c>
      <c r="AE235">
        <v>43.738</v>
      </c>
      <c r="AF235">
        <v>13.038</v>
      </c>
      <c r="AG235">
        <f t="shared" si="26"/>
        <v>3.3546556220279182</v>
      </c>
      <c r="AL235">
        <v>74.525000000000006</v>
      </c>
      <c r="AM235">
        <v>6.3250000000000002</v>
      </c>
      <c r="AN235">
        <f t="shared" si="27"/>
        <v>11.782608695652174</v>
      </c>
      <c r="AS235">
        <v>58.694000000000003</v>
      </c>
      <c r="AT235">
        <v>10.050000000000001</v>
      </c>
      <c r="AU235">
        <f t="shared" si="28"/>
        <v>5.8401990049751245</v>
      </c>
    </row>
    <row r="236" spans="3:47" x14ac:dyDescent="0.35">
      <c r="C236">
        <v>104.661</v>
      </c>
      <c r="D236">
        <v>2.6059999999999999</v>
      </c>
      <c r="E236">
        <f t="shared" si="22"/>
        <v>40.161550268610902</v>
      </c>
      <c r="J236">
        <v>105.54600000000001</v>
      </c>
      <c r="K236">
        <v>4.4720000000000004</v>
      </c>
      <c r="L236">
        <f t="shared" si="23"/>
        <v>23.601520572450806</v>
      </c>
      <c r="Q236">
        <v>86.533000000000001</v>
      </c>
      <c r="R236">
        <v>13.416</v>
      </c>
      <c r="S236">
        <f t="shared" si="24"/>
        <v>6.4499850924269531</v>
      </c>
      <c r="X236">
        <v>59.54</v>
      </c>
      <c r="Y236">
        <v>5</v>
      </c>
      <c r="Z236">
        <f t="shared" si="25"/>
        <v>11.907999999999999</v>
      </c>
      <c r="AE236">
        <v>50.289000000000001</v>
      </c>
      <c r="AF236">
        <v>14.036</v>
      </c>
      <c r="AG236">
        <f t="shared" si="26"/>
        <v>3.5828583642063268</v>
      </c>
      <c r="AL236">
        <v>45.122</v>
      </c>
      <c r="AM236">
        <v>6.0830000000000002</v>
      </c>
      <c r="AN236">
        <f t="shared" si="27"/>
        <v>7.4177215189873413</v>
      </c>
      <c r="AS236">
        <v>39.56</v>
      </c>
      <c r="AT236">
        <v>5.3849999999999998</v>
      </c>
      <c r="AU236">
        <f t="shared" si="28"/>
        <v>7.3463324048282272</v>
      </c>
    </row>
    <row r="237" spans="3:47" x14ac:dyDescent="0.35">
      <c r="C237">
        <v>82.873000000000005</v>
      </c>
      <c r="D237">
        <v>3</v>
      </c>
      <c r="E237">
        <f t="shared" si="22"/>
        <v>27.624333333333336</v>
      </c>
      <c r="J237">
        <v>96.385000000000005</v>
      </c>
      <c r="K237">
        <v>6</v>
      </c>
      <c r="L237">
        <f t="shared" si="23"/>
        <v>16.064166666666669</v>
      </c>
      <c r="Q237">
        <v>134.239</v>
      </c>
      <c r="R237">
        <v>11.314</v>
      </c>
      <c r="S237">
        <f t="shared" si="24"/>
        <v>11.864857698426729</v>
      </c>
      <c r="X237">
        <v>37.695999999999998</v>
      </c>
      <c r="Y237">
        <v>5</v>
      </c>
      <c r="Z237">
        <f t="shared" si="25"/>
        <v>7.5391999999999992</v>
      </c>
      <c r="AE237">
        <v>55</v>
      </c>
      <c r="AF237">
        <v>7.81</v>
      </c>
      <c r="AG237">
        <f t="shared" si="26"/>
        <v>7.042253521126761</v>
      </c>
      <c r="AL237">
        <v>85.147000000000006</v>
      </c>
      <c r="AM237">
        <v>5.3849999999999998</v>
      </c>
      <c r="AN237">
        <f t="shared" si="27"/>
        <v>15.811884865366761</v>
      </c>
      <c r="AS237">
        <v>34.438000000000002</v>
      </c>
      <c r="AT237">
        <v>7.6159999999999997</v>
      </c>
      <c r="AU237">
        <f t="shared" si="28"/>
        <v>4.5217962184873954</v>
      </c>
    </row>
    <row r="238" spans="3:47" x14ac:dyDescent="0.35">
      <c r="C238">
        <v>75.471999999999994</v>
      </c>
      <c r="D238">
        <v>8.9440000000000008</v>
      </c>
      <c r="E238">
        <f t="shared" si="22"/>
        <v>8.4382826475849715</v>
      </c>
      <c r="J238">
        <v>49.091999999999999</v>
      </c>
      <c r="K238">
        <v>5.8310000000000004</v>
      </c>
      <c r="L238">
        <f t="shared" si="23"/>
        <v>8.4191390842051099</v>
      </c>
      <c r="Q238">
        <v>65</v>
      </c>
      <c r="R238">
        <v>7.81</v>
      </c>
      <c r="S238">
        <f t="shared" si="24"/>
        <v>8.3226632522407176</v>
      </c>
      <c r="X238">
        <v>65.436999999999998</v>
      </c>
      <c r="Y238">
        <v>5.8310000000000004</v>
      </c>
      <c r="Z238">
        <f t="shared" si="25"/>
        <v>11.22226033270451</v>
      </c>
      <c r="AE238">
        <v>63.063000000000002</v>
      </c>
      <c r="AF238">
        <v>5.8310000000000004</v>
      </c>
      <c r="AG238">
        <f t="shared" si="26"/>
        <v>10.815126050420167</v>
      </c>
      <c r="AL238">
        <v>69.462000000000003</v>
      </c>
      <c r="AM238">
        <v>6.7080000000000002</v>
      </c>
      <c r="AN238">
        <f t="shared" si="27"/>
        <v>10.355098389982111</v>
      </c>
      <c r="AS238">
        <v>57.801000000000002</v>
      </c>
      <c r="AT238">
        <v>7.6159999999999997</v>
      </c>
      <c r="AU238">
        <f t="shared" si="28"/>
        <v>7.5894170168067232</v>
      </c>
    </row>
    <row r="239" spans="3:47" x14ac:dyDescent="0.35">
      <c r="C239">
        <v>44.283000000000001</v>
      </c>
      <c r="D239">
        <v>7.2110000000000003</v>
      </c>
      <c r="E239">
        <f t="shared" si="22"/>
        <v>6.141034530578283</v>
      </c>
      <c r="J239">
        <v>45.343000000000004</v>
      </c>
      <c r="K239">
        <v>9.8989999999999991</v>
      </c>
      <c r="L239">
        <f t="shared" si="23"/>
        <v>4.5805636933023548</v>
      </c>
      <c r="Q239">
        <v>66.707999999999998</v>
      </c>
      <c r="R239">
        <v>4.4720000000000004</v>
      </c>
      <c r="S239">
        <f t="shared" si="24"/>
        <v>14.916815742397135</v>
      </c>
      <c r="X239">
        <v>41.761000000000003</v>
      </c>
      <c r="Y239">
        <v>4.1230000000000002</v>
      </c>
      <c r="Z239">
        <f t="shared" si="25"/>
        <v>10.128789716226049</v>
      </c>
      <c r="AE239">
        <v>59.942</v>
      </c>
      <c r="AF239">
        <v>8.9440000000000008</v>
      </c>
      <c r="AG239">
        <f t="shared" si="26"/>
        <v>6.7019230769230766</v>
      </c>
      <c r="AL239">
        <v>33.136000000000003</v>
      </c>
      <c r="AM239">
        <v>7.0709999999999997</v>
      </c>
      <c r="AN239">
        <f t="shared" si="27"/>
        <v>4.6861830009899599</v>
      </c>
      <c r="AS239">
        <v>47.539000000000001</v>
      </c>
      <c r="AT239">
        <v>8.2460000000000004</v>
      </c>
      <c r="AU239">
        <f t="shared" si="28"/>
        <v>5.7650982294445789</v>
      </c>
    </row>
    <row r="240" spans="3:47" x14ac:dyDescent="0.35">
      <c r="C240">
        <v>38.21</v>
      </c>
      <c r="D240">
        <v>11.401999999999999</v>
      </c>
      <c r="E240">
        <f t="shared" si="22"/>
        <v>3.3511664620242065</v>
      </c>
      <c r="J240">
        <v>63.64</v>
      </c>
      <c r="K240">
        <v>6.4029999999999996</v>
      </c>
      <c r="L240">
        <f t="shared" si="23"/>
        <v>9.9390910510698109</v>
      </c>
      <c r="Q240">
        <v>78.518000000000001</v>
      </c>
      <c r="R240">
        <v>12.648999999999999</v>
      </c>
      <c r="S240">
        <f t="shared" si="24"/>
        <v>6.2074472290299632</v>
      </c>
      <c r="X240">
        <v>56</v>
      </c>
      <c r="Y240">
        <v>6</v>
      </c>
      <c r="Z240">
        <f t="shared" si="25"/>
        <v>9.3333333333333339</v>
      </c>
      <c r="AE240">
        <v>42.012</v>
      </c>
      <c r="AF240">
        <v>5</v>
      </c>
      <c r="AG240">
        <f t="shared" si="26"/>
        <v>8.4024000000000001</v>
      </c>
      <c r="AL240">
        <v>77.936000000000007</v>
      </c>
      <c r="AM240">
        <v>8.6020000000000003</v>
      </c>
      <c r="AN240">
        <f t="shared" si="27"/>
        <v>9.0602185538246918</v>
      </c>
      <c r="AS240">
        <v>36.249000000000002</v>
      </c>
      <c r="AT240">
        <v>9.4870000000000001</v>
      </c>
      <c r="AU240">
        <f t="shared" si="28"/>
        <v>3.8209128280805316</v>
      </c>
    </row>
    <row r="241" spans="3:47" x14ac:dyDescent="0.35">
      <c r="C241">
        <v>110.318</v>
      </c>
      <c r="D241">
        <v>3.831</v>
      </c>
      <c r="E241">
        <f t="shared" si="22"/>
        <v>28.796136778908902</v>
      </c>
      <c r="J241">
        <v>64.537000000000006</v>
      </c>
      <c r="K241">
        <v>4.2430000000000003</v>
      </c>
      <c r="L241">
        <f t="shared" si="23"/>
        <v>15.210228611831251</v>
      </c>
      <c r="Q241">
        <v>67.186000000000007</v>
      </c>
      <c r="R241">
        <v>7.28</v>
      </c>
      <c r="S241">
        <f t="shared" si="24"/>
        <v>9.2288461538461544</v>
      </c>
      <c r="X241">
        <v>52.201999999999998</v>
      </c>
      <c r="Y241">
        <v>5</v>
      </c>
      <c r="Z241">
        <f t="shared" si="25"/>
        <v>10.4404</v>
      </c>
      <c r="AE241">
        <v>65.436999999999998</v>
      </c>
      <c r="AF241">
        <v>9.2200000000000006</v>
      </c>
      <c r="AG241">
        <f t="shared" si="26"/>
        <v>7.0972885032537949</v>
      </c>
      <c r="AL241">
        <v>35.384</v>
      </c>
      <c r="AM241">
        <v>9.2200000000000006</v>
      </c>
      <c r="AN241">
        <f t="shared" si="27"/>
        <v>3.8377440347071583</v>
      </c>
      <c r="AS241">
        <v>30.082999999999998</v>
      </c>
      <c r="AT241">
        <v>8.0619999999999994</v>
      </c>
      <c r="AU241">
        <f t="shared" si="28"/>
        <v>3.7314562143388739</v>
      </c>
    </row>
    <row r="242" spans="3:47" x14ac:dyDescent="0.35">
      <c r="C242">
        <v>93.605999999999995</v>
      </c>
      <c r="D242">
        <v>4</v>
      </c>
      <c r="E242">
        <f t="shared" si="22"/>
        <v>23.401499999999999</v>
      </c>
      <c r="J242">
        <v>120.967</v>
      </c>
      <c r="K242">
        <v>5.1619999999999999</v>
      </c>
      <c r="L242">
        <f t="shared" si="23"/>
        <v>23.43413405656722</v>
      </c>
      <c r="Q242">
        <v>53.037999999999997</v>
      </c>
      <c r="R242">
        <v>6.7080000000000002</v>
      </c>
      <c r="S242">
        <f t="shared" si="24"/>
        <v>7.906678592725104</v>
      </c>
      <c r="X242">
        <v>66.408000000000001</v>
      </c>
      <c r="Y242">
        <v>4.6059999999999999</v>
      </c>
      <c r="Z242">
        <f t="shared" si="25"/>
        <v>14.417716022579246</v>
      </c>
      <c r="AE242">
        <v>43.045999999999999</v>
      </c>
      <c r="AF242">
        <v>10</v>
      </c>
      <c r="AG242">
        <f t="shared" si="26"/>
        <v>4.3045999999999998</v>
      </c>
      <c r="AL242">
        <v>59.942</v>
      </c>
      <c r="AM242">
        <v>4.4720000000000004</v>
      </c>
      <c r="AN242">
        <f t="shared" si="27"/>
        <v>13.403846153846153</v>
      </c>
      <c r="AS242">
        <v>36.055999999999997</v>
      </c>
      <c r="AT242">
        <v>9.2200000000000006</v>
      </c>
      <c r="AU242">
        <f t="shared" si="28"/>
        <v>3.9106290672451189</v>
      </c>
    </row>
    <row r="243" spans="3:47" x14ac:dyDescent="0.35">
      <c r="C243">
        <v>160.078</v>
      </c>
      <c r="D243">
        <v>2.472</v>
      </c>
      <c r="E243">
        <f t="shared" si="22"/>
        <v>64.756472491909392</v>
      </c>
      <c r="J243">
        <v>118.127</v>
      </c>
      <c r="K243">
        <v>6.3849999999999998</v>
      </c>
      <c r="L243">
        <f t="shared" si="23"/>
        <v>18.500704776820672</v>
      </c>
      <c r="Q243">
        <v>52.469000000000001</v>
      </c>
      <c r="R243">
        <v>10</v>
      </c>
      <c r="S243">
        <f t="shared" si="24"/>
        <v>5.2469000000000001</v>
      </c>
      <c r="X243">
        <v>45.1</v>
      </c>
      <c r="Y243">
        <v>6</v>
      </c>
      <c r="Z243">
        <f t="shared" si="25"/>
        <v>7.5166666666666666</v>
      </c>
      <c r="AG243" s="7">
        <f>AVERAGE(AG184:AG242)</f>
        <v>7.1545768976921167</v>
      </c>
      <c r="AH243" s="8">
        <f>STDEV(AG184:AG242)/SQRT(59)</f>
        <v>0.33354340728532783</v>
      </c>
      <c r="AL243">
        <v>59.134999999999998</v>
      </c>
      <c r="AM243">
        <v>4</v>
      </c>
      <c r="AN243">
        <f t="shared" si="27"/>
        <v>14.78375</v>
      </c>
      <c r="AS243">
        <v>55.606000000000002</v>
      </c>
      <c r="AT243">
        <v>7.81</v>
      </c>
      <c r="AU243">
        <f t="shared" si="28"/>
        <v>7.1198463508322671</v>
      </c>
    </row>
    <row r="244" spans="3:47" x14ac:dyDescent="0.35">
      <c r="C244">
        <v>80.323999999999998</v>
      </c>
      <c r="D244">
        <v>5.0990000000000002</v>
      </c>
      <c r="E244">
        <f t="shared" si="22"/>
        <v>15.752892724063541</v>
      </c>
      <c r="J244">
        <v>122.801</v>
      </c>
      <c r="K244">
        <v>5.1619999999999999</v>
      </c>
      <c r="L244">
        <f t="shared" si="23"/>
        <v>23.789422704378147</v>
      </c>
      <c r="Q244">
        <v>52.555</v>
      </c>
      <c r="R244">
        <v>4.1230000000000002</v>
      </c>
      <c r="S244">
        <f t="shared" si="24"/>
        <v>12.746786320640309</v>
      </c>
      <c r="X244">
        <v>64.474999999999994</v>
      </c>
      <c r="Y244">
        <v>5</v>
      </c>
      <c r="Z244">
        <f t="shared" si="25"/>
        <v>12.895</v>
      </c>
      <c r="AE244">
        <v>64.287999999999997</v>
      </c>
      <c r="AF244">
        <v>5.8310000000000004</v>
      </c>
      <c r="AG244">
        <f t="shared" si="26"/>
        <v>11.025210084033612</v>
      </c>
      <c r="AL244">
        <v>40.311</v>
      </c>
      <c r="AM244">
        <v>7.0709999999999997</v>
      </c>
      <c r="AN244">
        <f t="shared" si="27"/>
        <v>5.7008909630886722</v>
      </c>
      <c r="AS244">
        <v>34.366</v>
      </c>
      <c r="AT244">
        <v>10</v>
      </c>
      <c r="AU244">
        <f t="shared" si="28"/>
        <v>3.4365999999999999</v>
      </c>
    </row>
    <row r="245" spans="3:47" x14ac:dyDescent="0.35">
      <c r="C245">
        <v>140</v>
      </c>
      <c r="D245">
        <v>3.1230000000000002</v>
      </c>
      <c r="E245">
        <f t="shared" si="22"/>
        <v>44.828690361831569</v>
      </c>
      <c r="J245">
        <v>71.47</v>
      </c>
      <c r="K245">
        <v>7.0990000000000002</v>
      </c>
      <c r="L245">
        <f t="shared" si="23"/>
        <v>10.067615157064376</v>
      </c>
      <c r="Q245">
        <v>77.492000000000004</v>
      </c>
      <c r="R245">
        <v>4.1230000000000002</v>
      </c>
      <c r="S245">
        <f t="shared" si="24"/>
        <v>18.795052146495269</v>
      </c>
      <c r="X245">
        <v>64.814999999999998</v>
      </c>
      <c r="Y245">
        <v>7.2110000000000003</v>
      </c>
      <c r="Z245">
        <f t="shared" si="25"/>
        <v>8.9883511302177226</v>
      </c>
      <c r="AE245">
        <v>59.682000000000002</v>
      </c>
      <c r="AF245">
        <v>4</v>
      </c>
      <c r="AG245">
        <f t="shared" si="26"/>
        <v>14.920500000000001</v>
      </c>
      <c r="AL245">
        <v>38.21</v>
      </c>
      <c r="AM245">
        <v>5</v>
      </c>
      <c r="AN245">
        <f t="shared" si="27"/>
        <v>7.6420000000000003</v>
      </c>
      <c r="AS245">
        <v>38.21</v>
      </c>
      <c r="AT245">
        <v>9</v>
      </c>
      <c r="AU245">
        <f t="shared" si="28"/>
        <v>4.2455555555555557</v>
      </c>
    </row>
    <row r="246" spans="3:47" x14ac:dyDescent="0.35">
      <c r="C246">
        <v>68.25</v>
      </c>
      <c r="D246">
        <v>5.3849999999999998</v>
      </c>
      <c r="E246">
        <f t="shared" si="22"/>
        <v>12.674094707520892</v>
      </c>
      <c r="J246">
        <v>71.561000000000007</v>
      </c>
      <c r="K246">
        <v>6.4029999999999996</v>
      </c>
      <c r="L246">
        <f t="shared" si="23"/>
        <v>11.176167421521164</v>
      </c>
      <c r="Q246">
        <v>82.492000000000004</v>
      </c>
      <c r="R246">
        <v>6.3250000000000002</v>
      </c>
      <c r="S246">
        <f t="shared" si="24"/>
        <v>13.042213438735178</v>
      </c>
      <c r="X246">
        <v>64.900000000000006</v>
      </c>
      <c r="Y246">
        <v>5.3849999999999998</v>
      </c>
      <c r="Z246">
        <f t="shared" si="25"/>
        <v>12.051996285979575</v>
      </c>
      <c r="AE246">
        <v>26.475999999999999</v>
      </c>
      <c r="AF246">
        <v>6</v>
      </c>
      <c r="AG246">
        <f t="shared" si="26"/>
        <v>4.4126666666666665</v>
      </c>
      <c r="AL246">
        <v>49.030999999999999</v>
      </c>
      <c r="AM246">
        <v>6.3250000000000002</v>
      </c>
      <c r="AN246">
        <f t="shared" si="27"/>
        <v>7.7519367588932804</v>
      </c>
      <c r="AS246">
        <v>61.131</v>
      </c>
      <c r="AT246">
        <v>8</v>
      </c>
      <c r="AU246">
        <f t="shared" si="28"/>
        <v>7.641375</v>
      </c>
    </row>
    <row r="247" spans="3:47" x14ac:dyDescent="0.35">
      <c r="C247">
        <v>69.778000000000006</v>
      </c>
      <c r="D247">
        <v>4.1230000000000002</v>
      </c>
      <c r="E247">
        <f t="shared" si="22"/>
        <v>16.924084404559785</v>
      </c>
      <c r="J247">
        <v>94.048000000000002</v>
      </c>
      <c r="K247">
        <v>7.0990000000000002</v>
      </c>
      <c r="L247">
        <f t="shared" si="23"/>
        <v>13.248063107479927</v>
      </c>
      <c r="Q247">
        <v>98.837999999999994</v>
      </c>
      <c r="R247">
        <v>4.2430000000000003</v>
      </c>
      <c r="S247">
        <f t="shared" si="24"/>
        <v>23.294367193023799</v>
      </c>
      <c r="X247">
        <v>44.101999999999997</v>
      </c>
      <c r="Y247">
        <v>5.657</v>
      </c>
      <c r="Z247">
        <f t="shared" si="25"/>
        <v>7.7960049496199391</v>
      </c>
      <c r="AE247">
        <v>39.051000000000002</v>
      </c>
      <c r="AF247">
        <v>7</v>
      </c>
      <c r="AG247">
        <f t="shared" si="26"/>
        <v>5.5787142857142857</v>
      </c>
      <c r="AL247">
        <v>38.639000000000003</v>
      </c>
      <c r="AM247">
        <v>6.0830000000000002</v>
      </c>
      <c r="AN247">
        <f t="shared" si="27"/>
        <v>6.3519644912049982</v>
      </c>
      <c r="AS247">
        <v>40.112000000000002</v>
      </c>
      <c r="AT247">
        <v>9</v>
      </c>
      <c r="AU247">
        <f t="shared" si="28"/>
        <v>4.4568888888888889</v>
      </c>
    </row>
    <row r="248" spans="3:47" x14ac:dyDescent="0.35">
      <c r="C248">
        <v>100.499</v>
      </c>
      <c r="D248">
        <v>3.1230000000000002</v>
      </c>
      <c r="E248">
        <f t="shared" si="22"/>
        <v>32.180275376240793</v>
      </c>
      <c r="J248">
        <v>54.625999999999998</v>
      </c>
      <c r="K248">
        <v>4.1230000000000002</v>
      </c>
      <c r="L248">
        <f t="shared" si="23"/>
        <v>13.249090468105747</v>
      </c>
      <c r="Q248">
        <v>104.809</v>
      </c>
      <c r="R248">
        <v>7.0709999999999997</v>
      </c>
      <c r="S248">
        <f t="shared" si="24"/>
        <v>14.822373073115543</v>
      </c>
      <c r="X248">
        <v>51.107999999999997</v>
      </c>
      <c r="Y248">
        <v>4.4720000000000004</v>
      </c>
      <c r="Z248">
        <f t="shared" si="25"/>
        <v>11.428443649373881</v>
      </c>
      <c r="AE248">
        <v>81.632999999999996</v>
      </c>
      <c r="AF248">
        <v>5.3849999999999998</v>
      </c>
      <c r="AG248">
        <f t="shared" si="26"/>
        <v>15.15933147632312</v>
      </c>
      <c r="AL248">
        <v>31.385000000000002</v>
      </c>
      <c r="AM248">
        <v>10</v>
      </c>
      <c r="AN248">
        <f t="shared" si="27"/>
        <v>3.1385000000000001</v>
      </c>
      <c r="AS248">
        <v>30.15</v>
      </c>
      <c r="AT248">
        <v>10.050000000000001</v>
      </c>
      <c r="AU248">
        <f t="shared" si="28"/>
        <v>2.9999999999999996</v>
      </c>
    </row>
    <row r="249" spans="3:47" x14ac:dyDescent="0.35">
      <c r="C249">
        <v>138.15899999999999</v>
      </c>
      <c r="D249">
        <v>2.8279999999999998</v>
      </c>
      <c r="E249">
        <f t="shared" ref="E249:E312" si="29">C249/D249</f>
        <v>48.853960396039604</v>
      </c>
      <c r="J249">
        <v>35.609000000000002</v>
      </c>
      <c r="K249">
        <v>8.0619999999999994</v>
      </c>
      <c r="L249">
        <f t="shared" ref="L249:L312" si="30">J249/K249</f>
        <v>4.4168940709501374</v>
      </c>
      <c r="Q249">
        <v>97</v>
      </c>
      <c r="R249">
        <v>3.1619999999999999</v>
      </c>
      <c r="S249">
        <f t="shared" ref="S249:S251" si="31">Q249/R249</f>
        <v>30.676786843769765</v>
      </c>
      <c r="X249">
        <v>33.838000000000001</v>
      </c>
      <c r="Y249">
        <v>5.657</v>
      </c>
      <c r="Z249">
        <f t="shared" ref="Z249:Z305" si="32">X249/Y249</f>
        <v>5.9816156973660952</v>
      </c>
      <c r="AE249">
        <v>139.01400000000001</v>
      </c>
      <c r="AF249">
        <v>5</v>
      </c>
      <c r="AG249">
        <f t="shared" ref="AG249:AG312" si="33">AE249/AF249</f>
        <v>27.802800000000001</v>
      </c>
      <c r="AL249">
        <v>40.853000000000002</v>
      </c>
      <c r="AM249">
        <v>8.0619999999999994</v>
      </c>
      <c r="AN249">
        <f t="shared" ref="AN249:AN312" si="34">AL249/AM249</f>
        <v>5.0673530141404122</v>
      </c>
      <c r="AS249">
        <v>41.012</v>
      </c>
      <c r="AT249">
        <v>10.050000000000001</v>
      </c>
      <c r="AU249">
        <f t="shared" ref="AU249:AU312" si="35">AS249/AT249</f>
        <v>4.0807960199004976</v>
      </c>
    </row>
    <row r="250" spans="3:47" x14ac:dyDescent="0.35">
      <c r="C250">
        <v>134.952</v>
      </c>
      <c r="D250">
        <v>3</v>
      </c>
      <c r="E250">
        <f t="shared" si="29"/>
        <v>44.984000000000002</v>
      </c>
      <c r="J250">
        <v>48.548999999999999</v>
      </c>
      <c r="K250">
        <v>8.0619999999999994</v>
      </c>
      <c r="L250">
        <f t="shared" si="30"/>
        <v>6.0219548499131736</v>
      </c>
      <c r="Q250">
        <v>123.167</v>
      </c>
      <c r="R250">
        <v>15.132999999999999</v>
      </c>
      <c r="S250">
        <f t="shared" si="31"/>
        <v>8.1389678186744199</v>
      </c>
      <c r="X250">
        <v>60.033000000000001</v>
      </c>
      <c r="Y250">
        <v>4</v>
      </c>
      <c r="Z250">
        <f t="shared" si="32"/>
        <v>15.00825</v>
      </c>
      <c r="AE250">
        <v>59.008000000000003</v>
      </c>
      <c r="AF250">
        <v>4.1230000000000002</v>
      </c>
      <c r="AG250">
        <f t="shared" si="33"/>
        <v>14.311908804268736</v>
      </c>
      <c r="AL250">
        <v>49.204000000000001</v>
      </c>
      <c r="AM250">
        <v>7.2110000000000003</v>
      </c>
      <c r="AN250">
        <f t="shared" si="34"/>
        <v>6.8234641519900148</v>
      </c>
      <c r="AS250">
        <v>54.148000000000003</v>
      </c>
      <c r="AT250">
        <v>8.5440000000000005</v>
      </c>
      <c r="AU250">
        <f t="shared" si="35"/>
        <v>6.3375468164794011</v>
      </c>
    </row>
    <row r="251" spans="3:47" x14ac:dyDescent="0.35">
      <c r="C251">
        <v>78.031999999999996</v>
      </c>
      <c r="D251">
        <v>4.4720000000000004</v>
      </c>
      <c r="E251">
        <f t="shared" si="29"/>
        <v>17.449016100178888</v>
      </c>
      <c r="J251">
        <v>51.624000000000002</v>
      </c>
      <c r="K251">
        <v>5.8310000000000004</v>
      </c>
      <c r="L251">
        <f t="shared" si="30"/>
        <v>8.8533699193963304</v>
      </c>
      <c r="Q251">
        <v>109.65900000000001</v>
      </c>
      <c r="R251">
        <v>5.0990000000000002</v>
      </c>
      <c r="S251">
        <f t="shared" si="31"/>
        <v>21.50598156501275</v>
      </c>
      <c r="X251">
        <v>72.801000000000002</v>
      </c>
      <c r="Y251">
        <v>6</v>
      </c>
      <c r="Z251">
        <f t="shared" si="32"/>
        <v>12.1335</v>
      </c>
      <c r="AE251">
        <v>54.744999999999997</v>
      </c>
      <c r="AF251">
        <v>6</v>
      </c>
      <c r="AG251">
        <f t="shared" si="33"/>
        <v>9.1241666666666656</v>
      </c>
      <c r="AL251">
        <v>39.408000000000001</v>
      </c>
      <c r="AM251">
        <v>6.4029999999999996</v>
      </c>
      <c r="AN251">
        <f t="shared" si="34"/>
        <v>6.1546150242074038</v>
      </c>
      <c r="AS251">
        <v>34.366</v>
      </c>
      <c r="AT251">
        <v>7.0709999999999997</v>
      </c>
      <c r="AU251">
        <f t="shared" si="35"/>
        <v>4.8601329373497384</v>
      </c>
    </row>
    <row r="252" spans="3:47" x14ac:dyDescent="0.35">
      <c r="C252">
        <v>121.631</v>
      </c>
      <c r="D252">
        <v>2.2360000000000002</v>
      </c>
      <c r="E252">
        <f t="shared" si="29"/>
        <v>54.396690518783537</v>
      </c>
      <c r="J252">
        <v>34.67</v>
      </c>
      <c r="K252">
        <v>7.6159999999999997</v>
      </c>
      <c r="L252">
        <f t="shared" si="30"/>
        <v>4.5522584033613454</v>
      </c>
      <c r="S252" s="7">
        <f>AVERAGE(S233:S251)</f>
        <v>12.485703595751287</v>
      </c>
      <c r="T252">
        <f>STDEV(S233:S251)/SQRT(19)</f>
        <v>1.6673021800878425</v>
      </c>
      <c r="X252">
        <v>39.661000000000001</v>
      </c>
      <c r="Y252">
        <v>6.4029999999999996</v>
      </c>
      <c r="Z252">
        <f t="shared" si="32"/>
        <v>6.1941277526159615</v>
      </c>
      <c r="AE252">
        <v>70.936999999999998</v>
      </c>
      <c r="AF252">
        <v>5</v>
      </c>
      <c r="AG252">
        <f t="shared" si="33"/>
        <v>14.1874</v>
      </c>
      <c r="AL252">
        <v>48.6</v>
      </c>
      <c r="AM252">
        <v>5.8310000000000004</v>
      </c>
      <c r="AN252">
        <f t="shared" si="34"/>
        <v>8.3347624764191384</v>
      </c>
      <c r="AS252">
        <v>35.692999999999998</v>
      </c>
      <c r="AT252">
        <v>8.9440000000000008</v>
      </c>
      <c r="AU252">
        <f t="shared" si="35"/>
        <v>3.9907200357781747</v>
      </c>
    </row>
    <row r="253" spans="3:47" x14ac:dyDescent="0.35">
      <c r="C253">
        <v>48.26</v>
      </c>
      <c r="D253">
        <v>4.4720000000000004</v>
      </c>
      <c r="E253">
        <f t="shared" si="29"/>
        <v>10.79159212880143</v>
      </c>
      <c r="J253">
        <v>66.400000000000006</v>
      </c>
      <c r="K253">
        <v>8.1620000000000008</v>
      </c>
      <c r="L253">
        <f t="shared" si="30"/>
        <v>8.1352609654496444</v>
      </c>
      <c r="Q253">
        <v>76.694000000000003</v>
      </c>
      <c r="R253">
        <v>8.6020000000000003</v>
      </c>
      <c r="S253">
        <f t="shared" ref="S253:S316" si="36">Q253/R253</f>
        <v>8.9158335270867237</v>
      </c>
      <c r="X253">
        <v>95.483000000000004</v>
      </c>
      <c r="Y253">
        <v>2.8279999999999998</v>
      </c>
      <c r="Z253">
        <f t="shared" si="32"/>
        <v>33.763437057991517</v>
      </c>
      <c r="AE253">
        <v>35.384</v>
      </c>
      <c r="AF253">
        <v>7.2110000000000003</v>
      </c>
      <c r="AG253">
        <f t="shared" si="33"/>
        <v>4.9069477187630008</v>
      </c>
      <c r="AL253">
        <v>58.822000000000003</v>
      </c>
      <c r="AM253">
        <v>6.3250000000000002</v>
      </c>
      <c r="AN253">
        <f t="shared" si="34"/>
        <v>9.2999209486166006</v>
      </c>
      <c r="AS253">
        <v>34.784999999999997</v>
      </c>
      <c r="AT253">
        <v>12.207000000000001</v>
      </c>
      <c r="AU253">
        <f t="shared" si="35"/>
        <v>2.8495944949619068</v>
      </c>
    </row>
    <row r="254" spans="3:47" x14ac:dyDescent="0.35">
      <c r="C254">
        <v>50.960999999999999</v>
      </c>
      <c r="D254">
        <v>4</v>
      </c>
      <c r="E254">
        <f t="shared" si="29"/>
        <v>12.74025</v>
      </c>
      <c r="J254">
        <v>70.292000000000002</v>
      </c>
      <c r="K254">
        <v>5.657</v>
      </c>
      <c r="L254">
        <f t="shared" si="30"/>
        <v>12.425667314831182</v>
      </c>
      <c r="Q254">
        <v>56.613</v>
      </c>
      <c r="R254">
        <v>8.5440000000000005</v>
      </c>
      <c r="S254">
        <f t="shared" si="36"/>
        <v>6.6260533707865168</v>
      </c>
      <c r="X254">
        <v>26.683</v>
      </c>
      <c r="Y254">
        <v>5.0990000000000002</v>
      </c>
      <c r="Z254">
        <f t="shared" si="32"/>
        <v>5.2329868601686602</v>
      </c>
      <c r="AE254">
        <v>40.311</v>
      </c>
      <c r="AF254">
        <v>7.81</v>
      </c>
      <c r="AG254">
        <f t="shared" si="33"/>
        <v>5.16145966709347</v>
      </c>
      <c r="AL254">
        <v>75.709999999999994</v>
      </c>
      <c r="AM254">
        <v>4</v>
      </c>
      <c r="AN254">
        <f t="shared" si="34"/>
        <v>18.927499999999998</v>
      </c>
      <c r="AS254">
        <v>48.703000000000003</v>
      </c>
      <c r="AT254">
        <v>11.18</v>
      </c>
      <c r="AU254">
        <f t="shared" si="35"/>
        <v>4.3562611806797857</v>
      </c>
    </row>
    <row r="255" spans="3:47" x14ac:dyDescent="0.35">
      <c r="C255">
        <v>45.255000000000003</v>
      </c>
      <c r="D255">
        <v>4.4720000000000004</v>
      </c>
      <c r="E255">
        <f t="shared" si="29"/>
        <v>10.119633273703041</v>
      </c>
      <c r="J255">
        <v>64.661000000000001</v>
      </c>
      <c r="K255">
        <v>5.657</v>
      </c>
      <c r="L255">
        <f t="shared" si="30"/>
        <v>11.430263390489658</v>
      </c>
      <c r="Q255">
        <v>44.293999999999997</v>
      </c>
      <c r="R255">
        <v>2.2360000000000002</v>
      </c>
      <c r="S255">
        <f t="shared" si="36"/>
        <v>19.809481216457957</v>
      </c>
      <c r="X255">
        <v>65.521000000000001</v>
      </c>
      <c r="Y255">
        <v>5.657</v>
      </c>
      <c r="Z255">
        <f t="shared" si="32"/>
        <v>11.582287431500795</v>
      </c>
      <c r="AE255">
        <v>42.72</v>
      </c>
      <c r="AF255">
        <v>5.657</v>
      </c>
      <c r="AG255">
        <f t="shared" si="33"/>
        <v>7.5517058511578572</v>
      </c>
      <c r="AL255">
        <v>117</v>
      </c>
      <c r="AM255">
        <v>4.4720000000000004</v>
      </c>
      <c r="AN255">
        <f t="shared" si="34"/>
        <v>26.162790697674417</v>
      </c>
      <c r="AS255">
        <v>35.170999999999999</v>
      </c>
      <c r="AT255">
        <v>9.8490000000000002</v>
      </c>
      <c r="AU255">
        <f t="shared" si="35"/>
        <v>3.5710224388262768</v>
      </c>
    </row>
    <row r="256" spans="3:47" x14ac:dyDescent="0.35">
      <c r="C256">
        <v>42.45</v>
      </c>
      <c r="D256">
        <v>4.4720000000000004</v>
      </c>
      <c r="E256">
        <f t="shared" si="29"/>
        <v>9.492397137745975</v>
      </c>
      <c r="J256">
        <v>65</v>
      </c>
      <c r="K256">
        <v>5.0990000000000002</v>
      </c>
      <c r="L256">
        <f t="shared" si="30"/>
        <v>12.747597568150617</v>
      </c>
      <c r="Q256">
        <v>55.009</v>
      </c>
      <c r="R256">
        <v>8.9440000000000008</v>
      </c>
      <c r="S256">
        <f t="shared" si="36"/>
        <v>6.1503801431127005</v>
      </c>
      <c r="X256">
        <v>64.846000000000004</v>
      </c>
      <c r="Y256">
        <v>2.2360000000000002</v>
      </c>
      <c r="Z256">
        <f t="shared" si="32"/>
        <v>29.000894454382827</v>
      </c>
      <c r="AE256">
        <v>55.226999999999997</v>
      </c>
      <c r="AF256">
        <v>8.0619999999999994</v>
      </c>
      <c r="AG256">
        <f t="shared" si="33"/>
        <v>6.8502852890101709</v>
      </c>
      <c r="AL256">
        <v>137.535</v>
      </c>
      <c r="AM256">
        <v>4.2430000000000003</v>
      </c>
      <c r="AN256">
        <f t="shared" si="34"/>
        <v>32.414565166156017</v>
      </c>
      <c r="AS256">
        <v>42.19</v>
      </c>
      <c r="AT256">
        <v>7.0709999999999997</v>
      </c>
      <c r="AU256">
        <f t="shared" si="35"/>
        <v>5.9666242398529201</v>
      </c>
    </row>
    <row r="257" spans="3:47" x14ac:dyDescent="0.35">
      <c r="C257">
        <v>40.46</v>
      </c>
      <c r="D257">
        <v>4.2430000000000003</v>
      </c>
      <c r="E257">
        <f t="shared" si="29"/>
        <v>9.5357058684892753</v>
      </c>
      <c r="J257">
        <v>39.811999999999998</v>
      </c>
      <c r="K257">
        <v>8.3249999999999993</v>
      </c>
      <c r="L257">
        <f t="shared" si="30"/>
        <v>4.7822222222222219</v>
      </c>
      <c r="Q257">
        <v>85.44</v>
      </c>
      <c r="R257">
        <v>10.77</v>
      </c>
      <c r="S257">
        <f t="shared" si="36"/>
        <v>7.9331476323119778</v>
      </c>
      <c r="X257">
        <v>69.064999999999998</v>
      </c>
      <c r="Y257">
        <v>4.1230000000000002</v>
      </c>
      <c r="Z257">
        <f t="shared" si="32"/>
        <v>16.751152073732719</v>
      </c>
      <c r="AE257">
        <v>35.228000000000002</v>
      </c>
      <c r="AF257">
        <v>4.1230000000000002</v>
      </c>
      <c r="AG257">
        <f t="shared" si="33"/>
        <v>8.5442638855202517</v>
      </c>
      <c r="AL257">
        <v>30</v>
      </c>
      <c r="AM257">
        <v>10.63</v>
      </c>
      <c r="AN257">
        <f t="shared" si="34"/>
        <v>2.8222013170272811</v>
      </c>
      <c r="AS257">
        <v>58.249000000000002</v>
      </c>
      <c r="AT257">
        <v>13.342000000000001</v>
      </c>
      <c r="AU257">
        <f t="shared" si="35"/>
        <v>4.3658372058162191</v>
      </c>
    </row>
    <row r="258" spans="3:47" x14ac:dyDescent="0.35">
      <c r="E258" s="7">
        <f>AVERAGE(E184:E257)</f>
        <v>21.530418307603163</v>
      </c>
      <c r="F258">
        <f>STDEV(E184:E257)/SQRT(74)</f>
        <v>1.6310416105142012</v>
      </c>
      <c r="J258">
        <v>47.539000000000001</v>
      </c>
      <c r="K258">
        <v>8.0619999999999994</v>
      </c>
      <c r="L258">
        <f t="shared" si="30"/>
        <v>5.8966757628380062</v>
      </c>
      <c r="Q258">
        <v>46.39</v>
      </c>
      <c r="R258">
        <v>5.8310000000000004</v>
      </c>
      <c r="S258">
        <f t="shared" si="36"/>
        <v>7.9557537300634538</v>
      </c>
      <c r="X258">
        <v>70.802999999999997</v>
      </c>
      <c r="Y258">
        <v>4.6059999999999999</v>
      </c>
      <c r="Z258">
        <f t="shared" si="32"/>
        <v>15.371906209292227</v>
      </c>
      <c r="AE258">
        <v>62.426000000000002</v>
      </c>
      <c r="AF258">
        <v>5.657</v>
      </c>
      <c r="AG258">
        <f t="shared" si="33"/>
        <v>11.035177656001414</v>
      </c>
      <c r="AL258">
        <v>24.082999999999998</v>
      </c>
      <c r="AM258">
        <v>7.28</v>
      </c>
      <c r="AN258">
        <f t="shared" si="34"/>
        <v>3.3081043956043952</v>
      </c>
      <c r="AS258">
        <v>42.953000000000003</v>
      </c>
      <c r="AT258">
        <v>7.28</v>
      </c>
      <c r="AU258">
        <f t="shared" si="35"/>
        <v>5.9001373626373628</v>
      </c>
    </row>
    <row r="259" spans="3:47" x14ac:dyDescent="0.35">
      <c r="C259">
        <v>78.058000000000007</v>
      </c>
      <c r="D259">
        <v>6</v>
      </c>
      <c r="E259">
        <f t="shared" si="29"/>
        <v>13.009666666666668</v>
      </c>
      <c r="J259">
        <v>60.165999999999997</v>
      </c>
      <c r="K259">
        <v>7.2430000000000003</v>
      </c>
      <c r="L259">
        <f t="shared" si="30"/>
        <v>8.3067789589948902</v>
      </c>
      <c r="Q259">
        <v>28.635999999999999</v>
      </c>
      <c r="R259">
        <v>8.2460000000000004</v>
      </c>
      <c r="S259">
        <f t="shared" si="36"/>
        <v>3.4727140431724468</v>
      </c>
      <c r="X259">
        <v>53.665999999999997</v>
      </c>
      <c r="Y259">
        <v>5.0990000000000002</v>
      </c>
      <c r="Z259">
        <f t="shared" si="32"/>
        <v>10.524808786036477</v>
      </c>
      <c r="AE259">
        <v>46.872</v>
      </c>
      <c r="AF259">
        <v>7.2110000000000003</v>
      </c>
      <c r="AG259">
        <f t="shared" si="33"/>
        <v>6.5000693385106088</v>
      </c>
      <c r="AL259">
        <v>29.614000000000001</v>
      </c>
      <c r="AM259">
        <v>9.4870000000000001</v>
      </c>
      <c r="AN259">
        <f t="shared" si="34"/>
        <v>3.1215347317381679</v>
      </c>
      <c r="AS259">
        <v>42.296999999999997</v>
      </c>
      <c r="AT259">
        <v>10.198</v>
      </c>
      <c r="AU259">
        <f t="shared" si="35"/>
        <v>4.147577956462051</v>
      </c>
    </row>
    <row r="260" spans="3:47" x14ac:dyDescent="0.35">
      <c r="C260">
        <v>73.334999999999994</v>
      </c>
      <c r="D260">
        <v>3</v>
      </c>
      <c r="E260">
        <f t="shared" si="29"/>
        <v>24.444999999999997</v>
      </c>
      <c r="J260">
        <v>65</v>
      </c>
      <c r="K260">
        <v>7</v>
      </c>
      <c r="L260">
        <f t="shared" si="30"/>
        <v>9.2857142857142865</v>
      </c>
      <c r="Q260">
        <v>52.344999999999999</v>
      </c>
      <c r="R260">
        <v>7.28</v>
      </c>
      <c r="S260">
        <f t="shared" si="36"/>
        <v>7.1902472527472527</v>
      </c>
      <c r="X260">
        <v>53.253999999999998</v>
      </c>
      <c r="Y260">
        <v>4.4720000000000004</v>
      </c>
      <c r="Z260">
        <f t="shared" si="32"/>
        <v>11.908318425760285</v>
      </c>
      <c r="AE260">
        <v>58.591999999999999</v>
      </c>
      <c r="AF260">
        <v>7.81</v>
      </c>
      <c r="AG260">
        <f t="shared" si="33"/>
        <v>7.502176696542894</v>
      </c>
      <c r="AL260">
        <v>33.241999999999997</v>
      </c>
      <c r="AM260">
        <v>10</v>
      </c>
      <c r="AN260">
        <f t="shared" si="34"/>
        <v>3.3241999999999998</v>
      </c>
      <c r="AS260">
        <v>44</v>
      </c>
      <c r="AT260">
        <v>8</v>
      </c>
      <c r="AU260">
        <f t="shared" si="35"/>
        <v>5.5</v>
      </c>
    </row>
    <row r="261" spans="3:47" x14ac:dyDescent="0.35">
      <c r="C261">
        <v>61.716999999999999</v>
      </c>
      <c r="D261">
        <v>4.4720000000000004</v>
      </c>
      <c r="E261">
        <f t="shared" si="29"/>
        <v>13.800760286225401</v>
      </c>
      <c r="J261">
        <v>98.183999999999997</v>
      </c>
      <c r="K261">
        <v>8.3849999999999998</v>
      </c>
      <c r="L261">
        <f t="shared" si="30"/>
        <v>11.709481216457961</v>
      </c>
      <c r="Q261">
        <v>41.304000000000002</v>
      </c>
      <c r="R261">
        <v>9.4870000000000001</v>
      </c>
      <c r="S261">
        <f t="shared" si="36"/>
        <v>4.3537472330557607</v>
      </c>
      <c r="X261">
        <v>50</v>
      </c>
      <c r="Y261">
        <v>6.7080000000000002</v>
      </c>
      <c r="Z261">
        <f t="shared" si="32"/>
        <v>7.4537865235539655</v>
      </c>
      <c r="AE261">
        <v>40</v>
      </c>
      <c r="AF261">
        <v>8.0619999999999994</v>
      </c>
      <c r="AG261">
        <f t="shared" si="33"/>
        <v>4.9615480029769294</v>
      </c>
      <c r="AL261">
        <v>94.492999999999995</v>
      </c>
      <c r="AM261">
        <v>8.0619999999999994</v>
      </c>
      <c r="AN261">
        <f t="shared" si="34"/>
        <v>11.720788886132473</v>
      </c>
      <c r="AS261">
        <v>57.488999999999997</v>
      </c>
      <c r="AT261">
        <v>9.4870000000000001</v>
      </c>
      <c r="AU261">
        <f t="shared" si="35"/>
        <v>6.0597659955728886</v>
      </c>
    </row>
    <row r="262" spans="3:47" x14ac:dyDescent="0.35">
      <c r="C262">
        <v>85.802000000000007</v>
      </c>
      <c r="D262">
        <v>6.3250000000000002</v>
      </c>
      <c r="E262">
        <f t="shared" si="29"/>
        <v>13.565533596837945</v>
      </c>
      <c r="J262">
        <v>67.186000000000007</v>
      </c>
      <c r="K262">
        <v>8</v>
      </c>
      <c r="L262">
        <f t="shared" si="30"/>
        <v>8.3982500000000009</v>
      </c>
      <c r="Q262">
        <v>80.055999999999997</v>
      </c>
      <c r="R262">
        <v>10.198</v>
      </c>
      <c r="S262">
        <f t="shared" si="36"/>
        <v>7.8501666993528136</v>
      </c>
      <c r="X262">
        <v>42.755000000000003</v>
      </c>
      <c r="Y262">
        <v>8.0619999999999994</v>
      </c>
      <c r="Z262">
        <f t="shared" si="32"/>
        <v>5.3032746216819655</v>
      </c>
      <c r="AE262">
        <v>53.151000000000003</v>
      </c>
      <c r="AF262">
        <v>11.18</v>
      </c>
      <c r="AG262">
        <f t="shared" si="33"/>
        <v>4.754114490161002</v>
      </c>
      <c r="AL262">
        <v>48.753999999999998</v>
      </c>
      <c r="AM262">
        <v>6.7080000000000002</v>
      </c>
      <c r="AN262">
        <f t="shared" si="34"/>
        <v>7.2680381633869997</v>
      </c>
      <c r="AS262">
        <v>40</v>
      </c>
      <c r="AT262">
        <v>10.295999999999999</v>
      </c>
      <c r="AU262">
        <f t="shared" si="35"/>
        <v>3.885003885003885</v>
      </c>
    </row>
    <row r="263" spans="3:47" x14ac:dyDescent="0.35">
      <c r="C263">
        <v>98.813000000000002</v>
      </c>
      <c r="D263">
        <v>3.6059999999999999</v>
      </c>
      <c r="E263">
        <f t="shared" si="29"/>
        <v>27.402384914032169</v>
      </c>
      <c r="J263">
        <v>156.16</v>
      </c>
      <c r="K263">
        <v>5.1230000000000002</v>
      </c>
      <c r="L263">
        <f t="shared" si="30"/>
        <v>30.482139371462033</v>
      </c>
      <c r="Q263">
        <v>51.923000000000002</v>
      </c>
      <c r="R263">
        <v>8.0619999999999994</v>
      </c>
      <c r="S263">
        <f t="shared" si="36"/>
        <v>6.4404614239642779</v>
      </c>
      <c r="Z263" s="7">
        <f>AVERAGE(Z219:Z262)</f>
        <v>10.532881035973331</v>
      </c>
      <c r="AA263">
        <f>STDEV(Z219:Z262)/SQRT(44)</f>
        <v>0.86810979114129716</v>
      </c>
      <c r="AE263">
        <v>43.045999999999999</v>
      </c>
      <c r="AF263">
        <v>9.0549999999999997</v>
      </c>
      <c r="AG263">
        <f t="shared" si="33"/>
        <v>4.7538376587520705</v>
      </c>
      <c r="AL263">
        <v>25.02</v>
      </c>
      <c r="AM263">
        <v>8</v>
      </c>
      <c r="AN263">
        <f t="shared" si="34"/>
        <v>3.1274999999999999</v>
      </c>
      <c r="AS263">
        <v>66.611000000000004</v>
      </c>
      <c r="AT263">
        <v>9.4870000000000001</v>
      </c>
      <c r="AU263">
        <f t="shared" si="35"/>
        <v>7.0212922947190899</v>
      </c>
    </row>
    <row r="264" spans="3:47" x14ac:dyDescent="0.35">
      <c r="C264">
        <v>53.759</v>
      </c>
      <c r="D264">
        <v>8.5440000000000005</v>
      </c>
      <c r="E264">
        <f t="shared" si="29"/>
        <v>6.2920177902621717</v>
      </c>
      <c r="J264">
        <v>108.342</v>
      </c>
      <c r="K264">
        <v>5.0990000000000002</v>
      </c>
      <c r="L264">
        <f t="shared" si="30"/>
        <v>21.247695626593448</v>
      </c>
      <c r="Q264">
        <v>49.649000000000001</v>
      </c>
      <c r="R264">
        <v>8.9440000000000008</v>
      </c>
      <c r="S264">
        <f t="shared" si="36"/>
        <v>5.5510957066189617</v>
      </c>
      <c r="X264">
        <v>79.623999999999995</v>
      </c>
      <c r="Y264">
        <v>8.0619999999999994</v>
      </c>
      <c r="Z264">
        <f t="shared" si="32"/>
        <v>9.876457454725875</v>
      </c>
      <c r="AE264">
        <v>42.296999999999997</v>
      </c>
      <c r="AF264">
        <v>7.0709999999999997</v>
      </c>
      <c r="AG264">
        <f t="shared" si="33"/>
        <v>5.9817564700890964</v>
      </c>
      <c r="AN264" s="7">
        <f>AVERAGE(AN184:AN263)</f>
        <v>7.9213212906203525</v>
      </c>
      <c r="AO264" s="8">
        <f>STDEV(AN184:AN263)/SQRT(80)</f>
        <v>0.6355632131374348</v>
      </c>
      <c r="AS264">
        <v>31.952999999999999</v>
      </c>
      <c r="AT264">
        <v>7.6159999999999997</v>
      </c>
      <c r="AU264">
        <f t="shared" si="35"/>
        <v>4.1955094537815123</v>
      </c>
    </row>
    <row r="265" spans="3:47" x14ac:dyDescent="0.35">
      <c r="C265">
        <v>54.817999999999998</v>
      </c>
      <c r="D265">
        <v>6.4029999999999996</v>
      </c>
      <c r="E265">
        <f t="shared" si="29"/>
        <v>8.5612993909105111</v>
      </c>
      <c r="J265">
        <v>71.448999999999998</v>
      </c>
      <c r="K265">
        <v>5</v>
      </c>
      <c r="L265">
        <f t="shared" si="30"/>
        <v>14.2898</v>
      </c>
      <c r="Q265">
        <v>75.165999999999997</v>
      </c>
      <c r="R265">
        <v>7.81</v>
      </c>
      <c r="S265">
        <f t="shared" si="36"/>
        <v>9.6243277848911646</v>
      </c>
      <c r="X265">
        <v>93.058999999999997</v>
      </c>
      <c r="Y265">
        <v>8</v>
      </c>
      <c r="Z265">
        <f t="shared" si="32"/>
        <v>11.632375</v>
      </c>
      <c r="AE265">
        <v>43.417000000000002</v>
      </c>
      <c r="AF265">
        <v>5.3849999999999998</v>
      </c>
      <c r="AG265">
        <f t="shared" si="33"/>
        <v>8.0625812441968439</v>
      </c>
      <c r="AL265">
        <v>55.226999999999997</v>
      </c>
      <c r="AM265">
        <v>4.2430000000000003</v>
      </c>
      <c r="AN265">
        <f t="shared" si="34"/>
        <v>13.016026396417628</v>
      </c>
      <c r="AS265">
        <v>23.77</v>
      </c>
      <c r="AT265">
        <v>9.4339999999999993</v>
      </c>
      <c r="AU265">
        <f t="shared" si="35"/>
        <v>2.5196099215603138</v>
      </c>
    </row>
    <row r="266" spans="3:47" x14ac:dyDescent="0.35">
      <c r="C266">
        <v>52.923999999999999</v>
      </c>
      <c r="D266">
        <v>6.7080000000000002</v>
      </c>
      <c r="E266">
        <f t="shared" si="29"/>
        <v>7.8896839594514008</v>
      </c>
      <c r="J266">
        <v>64.007999999999996</v>
      </c>
      <c r="K266">
        <v>7</v>
      </c>
      <c r="L266">
        <f t="shared" si="30"/>
        <v>9.1440000000000001</v>
      </c>
      <c r="Q266">
        <v>48.765000000000001</v>
      </c>
      <c r="R266">
        <v>7.6159999999999997</v>
      </c>
      <c r="S266">
        <f t="shared" si="36"/>
        <v>6.40296743697479</v>
      </c>
      <c r="X266">
        <v>90.093999999999994</v>
      </c>
      <c r="Y266">
        <v>8.2460000000000004</v>
      </c>
      <c r="Z266">
        <f t="shared" si="32"/>
        <v>10.925782197429056</v>
      </c>
      <c r="AE266">
        <v>35.341000000000001</v>
      </c>
      <c r="AF266">
        <v>8.9440000000000008</v>
      </c>
      <c r="AG266">
        <f t="shared" si="33"/>
        <v>3.9513640429338102</v>
      </c>
      <c r="AL266">
        <v>37.655999999999999</v>
      </c>
      <c r="AM266">
        <v>6.0830000000000002</v>
      </c>
      <c r="AN266">
        <f t="shared" si="34"/>
        <v>6.1903665954298859</v>
      </c>
      <c r="AS266">
        <v>34.015000000000001</v>
      </c>
      <c r="AT266">
        <v>7.6159999999999997</v>
      </c>
      <c r="AU266">
        <f t="shared" si="35"/>
        <v>4.466255252100841</v>
      </c>
    </row>
    <row r="267" spans="3:47" x14ac:dyDescent="0.35">
      <c r="C267">
        <v>62.801000000000002</v>
      </c>
      <c r="D267">
        <v>7.81</v>
      </c>
      <c r="E267">
        <f t="shared" si="29"/>
        <v>8.0411011523687588</v>
      </c>
      <c r="J267">
        <v>80.454999999999998</v>
      </c>
      <c r="K267">
        <v>8.8309999999999995</v>
      </c>
      <c r="L267">
        <f t="shared" si="30"/>
        <v>9.1105197599365866</v>
      </c>
      <c r="Q267">
        <v>60.728999999999999</v>
      </c>
      <c r="R267">
        <v>7.28</v>
      </c>
      <c r="S267">
        <f t="shared" si="36"/>
        <v>8.3418956043956047</v>
      </c>
      <c r="X267">
        <v>68.25</v>
      </c>
      <c r="Y267">
        <v>9.4870000000000001</v>
      </c>
      <c r="Z267">
        <f t="shared" si="32"/>
        <v>7.1940550226625906</v>
      </c>
      <c r="AE267">
        <v>38.600999999999999</v>
      </c>
      <c r="AF267">
        <v>7.6159999999999997</v>
      </c>
      <c r="AG267">
        <f t="shared" si="33"/>
        <v>5.0684086134453779</v>
      </c>
      <c r="AL267">
        <v>56.850999999999999</v>
      </c>
      <c r="AM267">
        <v>6.7080000000000002</v>
      </c>
      <c r="AN267">
        <f t="shared" si="34"/>
        <v>8.4751043530113286</v>
      </c>
      <c r="AS267">
        <v>39.445999999999998</v>
      </c>
      <c r="AT267">
        <v>9.2959999999999994</v>
      </c>
      <c r="AU267">
        <f t="shared" si="35"/>
        <v>4.2433304647160073</v>
      </c>
    </row>
    <row r="268" spans="3:47" x14ac:dyDescent="0.35">
      <c r="C268">
        <v>97.081999999999994</v>
      </c>
      <c r="D268">
        <v>5.657</v>
      </c>
      <c r="E268">
        <f t="shared" si="29"/>
        <v>17.161392964468799</v>
      </c>
      <c r="J268">
        <v>179.25399999999999</v>
      </c>
      <c r="K268">
        <v>5.1619999999999999</v>
      </c>
      <c r="L268">
        <f t="shared" si="30"/>
        <v>34.725687717938783</v>
      </c>
      <c r="Q268">
        <v>51.624000000000002</v>
      </c>
      <c r="R268">
        <v>5.3849999999999998</v>
      </c>
      <c r="S268">
        <f t="shared" si="36"/>
        <v>9.5866295264623957</v>
      </c>
      <c r="X268">
        <v>117.51600000000001</v>
      </c>
      <c r="Y268">
        <v>5.0990000000000002</v>
      </c>
      <c r="Z268">
        <f t="shared" si="32"/>
        <v>23.046871935673661</v>
      </c>
      <c r="AE268">
        <v>40.262</v>
      </c>
      <c r="AF268">
        <v>9.8490000000000002</v>
      </c>
      <c r="AG268">
        <f t="shared" si="33"/>
        <v>4.0879277083967915</v>
      </c>
      <c r="AL268">
        <v>40.311</v>
      </c>
      <c r="AM268">
        <v>6.3250000000000002</v>
      </c>
      <c r="AN268">
        <f t="shared" si="34"/>
        <v>6.3732806324110669</v>
      </c>
      <c r="AS268">
        <v>35</v>
      </c>
      <c r="AT268">
        <v>11.401999999999999</v>
      </c>
      <c r="AU268">
        <f t="shared" si="35"/>
        <v>3.0696369058059991</v>
      </c>
    </row>
    <row r="269" spans="3:47" x14ac:dyDescent="0.35">
      <c r="C269">
        <v>99.403000000000006</v>
      </c>
      <c r="D269">
        <v>3.1619999999999999</v>
      </c>
      <c r="E269">
        <f t="shared" si="29"/>
        <v>31.436748893105634</v>
      </c>
      <c r="L269" s="7">
        <f>AVERAGE(L184:L268)</f>
        <v>13.465809675716907</v>
      </c>
      <c r="M269">
        <f>STDEV(L196:L268)/SQRT(85)</f>
        <v>0.80531632778130413</v>
      </c>
      <c r="Q269">
        <v>50.22</v>
      </c>
      <c r="R269">
        <v>5.8310000000000004</v>
      </c>
      <c r="S269">
        <f t="shared" si="36"/>
        <v>8.6125878922997767</v>
      </c>
      <c r="X269">
        <v>63.655000000000001</v>
      </c>
      <c r="Y269">
        <v>6.4029999999999996</v>
      </c>
      <c r="Z269">
        <f t="shared" si="32"/>
        <v>9.941433702951743</v>
      </c>
      <c r="AE269">
        <v>40.360999999999997</v>
      </c>
      <c r="AF269">
        <v>7.2110000000000003</v>
      </c>
      <c r="AG269">
        <f t="shared" si="33"/>
        <v>5.5971432533629173</v>
      </c>
      <c r="AL269">
        <v>82.855000000000004</v>
      </c>
      <c r="AM269">
        <v>5.8310000000000004</v>
      </c>
      <c r="AN269">
        <f t="shared" si="34"/>
        <v>14.209398044932259</v>
      </c>
      <c r="AS269">
        <v>28.600999999999999</v>
      </c>
      <c r="AT269">
        <v>8.9440000000000008</v>
      </c>
      <c r="AU269">
        <f t="shared" si="35"/>
        <v>3.197786225402504</v>
      </c>
    </row>
    <row r="270" spans="3:47" x14ac:dyDescent="0.35">
      <c r="C270">
        <v>71.113</v>
      </c>
      <c r="D270">
        <v>5.3849999999999998</v>
      </c>
      <c r="E270">
        <f t="shared" si="29"/>
        <v>13.205756731662024</v>
      </c>
      <c r="I270">
        <v>2</v>
      </c>
      <c r="J270">
        <v>66.843000000000004</v>
      </c>
      <c r="K270">
        <v>8.4849999999999994</v>
      </c>
      <c r="L270">
        <f t="shared" si="30"/>
        <v>7.8777843252799062</v>
      </c>
      <c r="Q270">
        <v>53.851999999999997</v>
      </c>
      <c r="R270">
        <v>3.6059999999999999</v>
      </c>
      <c r="S270">
        <f t="shared" si="36"/>
        <v>14.933998890737659</v>
      </c>
      <c r="X270">
        <v>82.218999999999994</v>
      </c>
      <c r="Y270">
        <v>9.2200000000000006</v>
      </c>
      <c r="Z270">
        <f t="shared" si="32"/>
        <v>8.9174620390455512</v>
      </c>
      <c r="AE270">
        <v>58.180999999999997</v>
      </c>
      <c r="AF270">
        <v>8.5440000000000005</v>
      </c>
      <c r="AG270">
        <f t="shared" si="33"/>
        <v>6.8095739700374525</v>
      </c>
      <c r="AL270">
        <v>50.359000000000002</v>
      </c>
      <c r="AM270">
        <v>7.28</v>
      </c>
      <c r="AN270">
        <f t="shared" si="34"/>
        <v>6.9174450549450546</v>
      </c>
      <c r="AS270">
        <v>29.731999999999999</v>
      </c>
      <c r="AT270">
        <v>9.8989999999999991</v>
      </c>
      <c r="AU270">
        <f t="shared" si="35"/>
        <v>3.0035357106778466</v>
      </c>
    </row>
    <row r="271" spans="3:47" x14ac:dyDescent="0.35">
      <c r="C271">
        <v>76.400000000000006</v>
      </c>
      <c r="D271">
        <v>4</v>
      </c>
      <c r="E271">
        <f t="shared" si="29"/>
        <v>19.100000000000001</v>
      </c>
      <c r="J271">
        <v>38.418999999999997</v>
      </c>
      <c r="K271">
        <v>12.472</v>
      </c>
      <c r="L271">
        <f t="shared" si="30"/>
        <v>3.0804201411160999</v>
      </c>
      <c r="Q271">
        <v>56.613</v>
      </c>
      <c r="R271">
        <v>4.4720000000000004</v>
      </c>
      <c r="S271">
        <f t="shared" si="36"/>
        <v>12.659436493738818</v>
      </c>
      <c r="X271">
        <v>117.20099999999999</v>
      </c>
      <c r="Y271">
        <v>5.3849999999999998</v>
      </c>
      <c r="Z271">
        <f t="shared" si="32"/>
        <v>21.764345403899721</v>
      </c>
      <c r="AE271">
        <v>26.401</v>
      </c>
      <c r="AF271">
        <v>5.657</v>
      </c>
      <c r="AG271">
        <f t="shared" si="33"/>
        <v>4.6669612869011843</v>
      </c>
      <c r="AL271">
        <v>61.204999999999998</v>
      </c>
      <c r="AM271">
        <v>6.0830000000000002</v>
      </c>
      <c r="AN271">
        <f t="shared" si="34"/>
        <v>10.061647213545948</v>
      </c>
      <c r="AS271">
        <v>53.759</v>
      </c>
      <c r="AT271">
        <v>10.198</v>
      </c>
      <c r="AU271">
        <f t="shared" si="35"/>
        <v>5.2715238282016079</v>
      </c>
    </row>
    <row r="272" spans="3:47" x14ac:dyDescent="0.35">
      <c r="C272">
        <v>91.263000000000005</v>
      </c>
      <c r="D272">
        <v>6.4029999999999996</v>
      </c>
      <c r="E272">
        <f t="shared" si="29"/>
        <v>14.253162580040607</v>
      </c>
      <c r="J272">
        <v>60.828000000000003</v>
      </c>
      <c r="K272">
        <v>8.4849999999999994</v>
      </c>
      <c r="L272">
        <f t="shared" si="30"/>
        <v>7.1688862698880387</v>
      </c>
      <c r="Q272">
        <v>40.497</v>
      </c>
      <c r="R272">
        <v>7.81</v>
      </c>
      <c r="S272">
        <f t="shared" si="36"/>
        <v>5.18527528809219</v>
      </c>
      <c r="X272">
        <v>84.534000000000006</v>
      </c>
      <c r="Y272">
        <v>7</v>
      </c>
      <c r="Z272">
        <f t="shared" si="32"/>
        <v>12.076285714285715</v>
      </c>
      <c r="AE272">
        <v>30</v>
      </c>
      <c r="AF272">
        <v>8.9440000000000008</v>
      </c>
      <c r="AG272">
        <f t="shared" si="33"/>
        <v>3.3542039355992843</v>
      </c>
      <c r="AL272">
        <v>35.511000000000003</v>
      </c>
      <c r="AM272">
        <v>5</v>
      </c>
      <c r="AN272">
        <f t="shared" si="34"/>
        <v>7.1022000000000007</v>
      </c>
      <c r="AS272">
        <v>52.01</v>
      </c>
      <c r="AT272">
        <v>7.0709999999999997</v>
      </c>
      <c r="AU272">
        <f t="shared" si="35"/>
        <v>7.3553952764814028</v>
      </c>
    </row>
    <row r="273" spans="3:47" x14ac:dyDescent="0.35">
      <c r="C273">
        <v>101.59699999999999</v>
      </c>
      <c r="D273">
        <v>3.1619999999999999</v>
      </c>
      <c r="E273">
        <f t="shared" si="29"/>
        <v>32.130613535736877</v>
      </c>
      <c r="J273">
        <v>64.777000000000001</v>
      </c>
      <c r="K273">
        <v>8</v>
      </c>
      <c r="L273">
        <f t="shared" si="30"/>
        <v>8.0971250000000001</v>
      </c>
      <c r="Q273">
        <v>68.263999999999996</v>
      </c>
      <c r="R273">
        <v>6.0830000000000002</v>
      </c>
      <c r="S273">
        <f t="shared" si="36"/>
        <v>11.222094361334866</v>
      </c>
      <c r="X273">
        <v>116.846</v>
      </c>
      <c r="Y273">
        <v>5</v>
      </c>
      <c r="Z273">
        <f t="shared" si="32"/>
        <v>23.369199999999999</v>
      </c>
      <c r="AE273">
        <v>47.927</v>
      </c>
      <c r="AF273">
        <v>5.8310000000000004</v>
      </c>
      <c r="AG273">
        <f t="shared" si="33"/>
        <v>8.2193448808094658</v>
      </c>
      <c r="AL273">
        <v>73.007000000000005</v>
      </c>
      <c r="AM273">
        <v>5.8310000000000004</v>
      </c>
      <c r="AN273">
        <f t="shared" si="34"/>
        <v>12.520493911850455</v>
      </c>
      <c r="AS273">
        <v>50.01</v>
      </c>
      <c r="AT273">
        <v>9.2200000000000006</v>
      </c>
      <c r="AU273">
        <f t="shared" si="35"/>
        <v>5.4240780911062902</v>
      </c>
    </row>
    <row r="274" spans="3:47" x14ac:dyDescent="0.35">
      <c r="C274">
        <v>229.27099999999999</v>
      </c>
      <c r="D274">
        <v>4</v>
      </c>
      <c r="E274">
        <f t="shared" si="29"/>
        <v>57.317749999999997</v>
      </c>
      <c r="J274">
        <v>52.953000000000003</v>
      </c>
      <c r="K274">
        <v>14.141999999999999</v>
      </c>
      <c r="L274">
        <f t="shared" si="30"/>
        <v>3.7443784471786175</v>
      </c>
      <c r="Q274">
        <v>49.649000000000001</v>
      </c>
      <c r="R274">
        <v>6.7080000000000002</v>
      </c>
      <c r="S274">
        <f t="shared" si="36"/>
        <v>7.4014609421586162</v>
      </c>
      <c r="X274">
        <v>42.942</v>
      </c>
      <c r="Y274">
        <v>4.4720000000000004</v>
      </c>
      <c r="Z274">
        <f t="shared" si="32"/>
        <v>9.602415026833631</v>
      </c>
      <c r="AE274">
        <v>55.713999999999999</v>
      </c>
      <c r="AF274">
        <v>10.77</v>
      </c>
      <c r="AG274">
        <f t="shared" si="33"/>
        <v>5.1730733519034358</v>
      </c>
      <c r="AL274">
        <v>35.228000000000002</v>
      </c>
      <c r="AM274">
        <v>8.6020000000000003</v>
      </c>
      <c r="AN274">
        <f t="shared" si="34"/>
        <v>4.0953266682166936</v>
      </c>
      <c r="AS274">
        <v>35.511000000000003</v>
      </c>
      <c r="AT274">
        <v>8.0549999999999997</v>
      </c>
      <c r="AU274">
        <f t="shared" si="35"/>
        <v>4.4085661080074496</v>
      </c>
    </row>
    <row r="275" spans="3:47" x14ac:dyDescent="0.35">
      <c r="C275">
        <v>176.876</v>
      </c>
      <c r="D275">
        <v>11.401999999999999</v>
      </c>
      <c r="E275">
        <f t="shared" si="29"/>
        <v>15.512717067181198</v>
      </c>
      <c r="J275">
        <v>47.539000000000001</v>
      </c>
      <c r="K275">
        <v>14</v>
      </c>
      <c r="L275">
        <f t="shared" si="30"/>
        <v>3.3956428571428572</v>
      </c>
      <c r="Q275">
        <v>44.101999999999997</v>
      </c>
      <c r="R275">
        <v>9.8490000000000002</v>
      </c>
      <c r="S275">
        <f t="shared" si="36"/>
        <v>4.4778150065996547</v>
      </c>
      <c r="X275">
        <v>59.908000000000001</v>
      </c>
      <c r="Y275">
        <v>6.7080000000000002</v>
      </c>
      <c r="Z275">
        <f t="shared" si="32"/>
        <v>8.9308288610614195</v>
      </c>
      <c r="AE275">
        <v>47.539000000000001</v>
      </c>
      <c r="AF275">
        <v>8.2460000000000004</v>
      </c>
      <c r="AG275">
        <f t="shared" si="33"/>
        <v>5.7650982294445789</v>
      </c>
      <c r="AL275">
        <v>41.616999999999997</v>
      </c>
      <c r="AM275">
        <v>9.8490000000000002</v>
      </c>
      <c r="AN275">
        <f t="shared" si="34"/>
        <v>4.2255051274241033</v>
      </c>
      <c r="AS275">
        <v>42.012</v>
      </c>
      <c r="AT275">
        <v>9.2200000000000006</v>
      </c>
      <c r="AU275">
        <f t="shared" si="35"/>
        <v>4.5566160520607371</v>
      </c>
    </row>
    <row r="276" spans="3:47" x14ac:dyDescent="0.35">
      <c r="C276">
        <v>202.54400000000001</v>
      </c>
      <c r="D276">
        <v>5.3849999999999998</v>
      </c>
      <c r="E276">
        <f t="shared" si="29"/>
        <v>37.612627669452188</v>
      </c>
      <c r="J276">
        <v>58.463999999999999</v>
      </c>
      <c r="K276">
        <v>9.3849999999999998</v>
      </c>
      <c r="L276">
        <f t="shared" si="30"/>
        <v>6.2295151838039429</v>
      </c>
      <c r="Q276">
        <v>44.101999999999997</v>
      </c>
      <c r="R276">
        <v>7</v>
      </c>
      <c r="S276">
        <f t="shared" si="36"/>
        <v>6.3002857142857138</v>
      </c>
      <c r="X276">
        <v>38.600999999999999</v>
      </c>
      <c r="Y276">
        <v>6.4029999999999996</v>
      </c>
      <c r="Z276">
        <f t="shared" si="32"/>
        <v>6.0285803529595503</v>
      </c>
      <c r="AE276">
        <v>68.622</v>
      </c>
      <c r="AF276">
        <v>7.0709999999999997</v>
      </c>
      <c r="AG276">
        <f t="shared" si="33"/>
        <v>9.7047093763258374</v>
      </c>
      <c r="AL276">
        <v>67.119</v>
      </c>
      <c r="AM276">
        <v>5</v>
      </c>
      <c r="AN276">
        <f t="shared" si="34"/>
        <v>13.4238</v>
      </c>
      <c r="AS276">
        <v>42.048000000000002</v>
      </c>
      <c r="AT276">
        <v>10.63</v>
      </c>
      <c r="AU276">
        <f t="shared" si="35"/>
        <v>3.9555973659454375</v>
      </c>
    </row>
    <row r="277" spans="3:47" x14ac:dyDescent="0.35">
      <c r="C277">
        <v>57.94</v>
      </c>
      <c r="D277">
        <v>6.3250000000000002</v>
      </c>
      <c r="E277">
        <f t="shared" si="29"/>
        <v>9.1604743083003939</v>
      </c>
      <c r="J277">
        <v>56.515000000000001</v>
      </c>
      <c r="K277">
        <v>7.28</v>
      </c>
      <c r="L277">
        <f t="shared" si="30"/>
        <v>7.7630494505494507</v>
      </c>
      <c r="Q277">
        <v>78.638000000000005</v>
      </c>
      <c r="R277">
        <v>7.28</v>
      </c>
      <c r="S277">
        <f t="shared" si="36"/>
        <v>10.801923076923078</v>
      </c>
      <c r="X277">
        <v>38.600999999999999</v>
      </c>
      <c r="Y277">
        <v>5.657</v>
      </c>
      <c r="Z277">
        <f t="shared" si="32"/>
        <v>6.8235814035707971</v>
      </c>
      <c r="AE277">
        <v>40.112000000000002</v>
      </c>
      <c r="AF277">
        <v>9.2200000000000006</v>
      </c>
      <c r="AG277">
        <f t="shared" si="33"/>
        <v>4.3505422993492404</v>
      </c>
      <c r="AL277">
        <v>55.972999999999999</v>
      </c>
      <c r="AM277">
        <v>6.7080000000000002</v>
      </c>
      <c r="AN277">
        <f t="shared" si="34"/>
        <v>8.3442158616577213</v>
      </c>
      <c r="AS277">
        <v>52.344999999999999</v>
      </c>
      <c r="AT277">
        <v>7.81</v>
      </c>
      <c r="AU277">
        <f t="shared" si="35"/>
        <v>6.7023047375160054</v>
      </c>
    </row>
    <row r="278" spans="3:47" x14ac:dyDescent="0.35">
      <c r="C278">
        <v>66.129000000000005</v>
      </c>
      <c r="D278">
        <v>5</v>
      </c>
      <c r="E278">
        <f t="shared" si="29"/>
        <v>13.225800000000001</v>
      </c>
      <c r="J278">
        <v>58.856000000000002</v>
      </c>
      <c r="K278">
        <v>8.3249999999999993</v>
      </c>
      <c r="L278">
        <f t="shared" si="30"/>
        <v>7.069789789789791</v>
      </c>
      <c r="Q278">
        <v>61.131</v>
      </c>
      <c r="R278">
        <v>8.5440000000000005</v>
      </c>
      <c r="S278">
        <f t="shared" si="36"/>
        <v>7.1548455056179767</v>
      </c>
      <c r="X278">
        <v>108.977</v>
      </c>
      <c r="Y278">
        <v>5</v>
      </c>
      <c r="Z278">
        <f t="shared" si="32"/>
        <v>21.795400000000001</v>
      </c>
      <c r="AE278">
        <v>36.222000000000001</v>
      </c>
      <c r="AF278">
        <v>5.3849999999999998</v>
      </c>
      <c r="AG278">
        <f t="shared" si="33"/>
        <v>6.7264623955431757</v>
      </c>
      <c r="AL278">
        <v>73.027000000000001</v>
      </c>
      <c r="AM278">
        <v>6.7080000000000002</v>
      </c>
      <c r="AN278">
        <f t="shared" si="34"/>
        <v>10.886553369111509</v>
      </c>
      <c r="AS278">
        <v>49.518000000000001</v>
      </c>
      <c r="AT278">
        <v>10.295999999999999</v>
      </c>
      <c r="AU278">
        <f t="shared" si="35"/>
        <v>4.80944055944056</v>
      </c>
    </row>
    <row r="279" spans="3:47" x14ac:dyDescent="0.35">
      <c r="C279">
        <v>83.6</v>
      </c>
      <c r="D279">
        <v>4.4720000000000004</v>
      </c>
      <c r="E279">
        <f t="shared" si="29"/>
        <v>18.69409660107334</v>
      </c>
      <c r="J279">
        <v>106.794</v>
      </c>
      <c r="K279">
        <v>4.1230000000000002</v>
      </c>
      <c r="L279">
        <f t="shared" si="30"/>
        <v>25.902013097259275</v>
      </c>
      <c r="Q279">
        <v>31.385000000000002</v>
      </c>
      <c r="R279">
        <v>7.2110000000000003</v>
      </c>
      <c r="S279">
        <f t="shared" si="36"/>
        <v>4.3523783109138812</v>
      </c>
      <c r="X279">
        <v>75.927999999999997</v>
      </c>
      <c r="Y279">
        <v>5.6059999999999999</v>
      </c>
      <c r="Z279">
        <f t="shared" si="32"/>
        <v>13.544059935783089</v>
      </c>
      <c r="AE279">
        <v>33.526000000000003</v>
      </c>
      <c r="AF279">
        <v>11.18</v>
      </c>
      <c r="AG279">
        <f t="shared" si="33"/>
        <v>2.9987477638640434</v>
      </c>
      <c r="AL279">
        <v>45.606999999999999</v>
      </c>
      <c r="AM279">
        <v>7.28</v>
      </c>
      <c r="AN279">
        <f t="shared" si="34"/>
        <v>6.2646978021978015</v>
      </c>
      <c r="AS279">
        <v>45.706000000000003</v>
      </c>
      <c r="AT279">
        <v>7.0709999999999997</v>
      </c>
      <c r="AU279">
        <f t="shared" si="35"/>
        <v>6.4638664969594126</v>
      </c>
    </row>
    <row r="280" spans="3:47" x14ac:dyDescent="0.35">
      <c r="C280">
        <v>109.16500000000001</v>
      </c>
      <c r="D280">
        <v>3</v>
      </c>
      <c r="E280">
        <f t="shared" si="29"/>
        <v>36.388333333333335</v>
      </c>
      <c r="J280">
        <v>88.141999999999996</v>
      </c>
      <c r="K280">
        <v>4</v>
      </c>
      <c r="L280">
        <f t="shared" si="30"/>
        <v>22.035499999999999</v>
      </c>
      <c r="Q280">
        <v>74.966999999999999</v>
      </c>
      <c r="R280">
        <v>5.657</v>
      </c>
      <c r="S280">
        <f t="shared" si="36"/>
        <v>13.25207707265335</v>
      </c>
      <c r="X280">
        <v>55.317</v>
      </c>
      <c r="Y280">
        <v>6.4029999999999996</v>
      </c>
      <c r="Z280">
        <f t="shared" si="32"/>
        <v>8.639231610182728</v>
      </c>
      <c r="AE280">
        <v>31.623000000000001</v>
      </c>
      <c r="AF280">
        <v>8.5440000000000005</v>
      </c>
      <c r="AG280">
        <f t="shared" si="33"/>
        <v>3.7011938202247192</v>
      </c>
      <c r="AL280">
        <v>71.84</v>
      </c>
      <c r="AM280">
        <v>5.3849999999999998</v>
      </c>
      <c r="AN280">
        <f t="shared" si="34"/>
        <v>13.34076137418756</v>
      </c>
      <c r="AS280">
        <v>42.012</v>
      </c>
      <c r="AT280">
        <v>10</v>
      </c>
      <c r="AU280">
        <f t="shared" si="35"/>
        <v>4.2012</v>
      </c>
    </row>
    <row r="281" spans="3:47" x14ac:dyDescent="0.35">
      <c r="C281">
        <v>84.599000000000004</v>
      </c>
      <c r="D281">
        <v>4.4720000000000004</v>
      </c>
      <c r="E281">
        <f t="shared" si="29"/>
        <v>18.917486583184257</v>
      </c>
      <c r="J281">
        <v>66.188999999999993</v>
      </c>
      <c r="K281">
        <v>4</v>
      </c>
      <c r="L281">
        <f t="shared" si="30"/>
        <v>16.547249999999998</v>
      </c>
      <c r="Q281">
        <v>90.477000000000004</v>
      </c>
      <c r="R281">
        <v>5.0990000000000002</v>
      </c>
      <c r="S281">
        <f t="shared" si="36"/>
        <v>17.744067464208669</v>
      </c>
      <c r="X281">
        <v>62.29</v>
      </c>
      <c r="Y281">
        <v>5.657</v>
      </c>
      <c r="Z281">
        <f t="shared" si="32"/>
        <v>11.011136644864768</v>
      </c>
      <c r="AE281">
        <v>40.161999999999999</v>
      </c>
      <c r="AF281">
        <v>9.0549999999999997</v>
      </c>
      <c r="AG281">
        <f t="shared" si="33"/>
        <v>4.4353395913859748</v>
      </c>
      <c r="AL281">
        <v>38.012999999999998</v>
      </c>
      <c r="AM281">
        <v>8.0619999999999994</v>
      </c>
      <c r="AN281">
        <f t="shared" si="34"/>
        <v>4.7150831059290503</v>
      </c>
      <c r="AS281">
        <v>38.118000000000002</v>
      </c>
      <c r="AT281">
        <v>9.2200000000000006</v>
      </c>
      <c r="AU281">
        <f t="shared" si="35"/>
        <v>4.1342733188720171</v>
      </c>
    </row>
    <row r="282" spans="3:47" x14ac:dyDescent="0.35">
      <c r="C282">
        <v>68.941999999999993</v>
      </c>
      <c r="D282">
        <v>5.8310000000000004</v>
      </c>
      <c r="E282">
        <f t="shared" si="29"/>
        <v>11.823357914594407</v>
      </c>
      <c r="J282">
        <v>73.061999999999998</v>
      </c>
      <c r="K282">
        <v>5.0990000000000002</v>
      </c>
      <c r="L282">
        <f t="shared" si="30"/>
        <v>14.328691900372622</v>
      </c>
      <c r="Q282">
        <v>53.338999999999999</v>
      </c>
      <c r="R282">
        <v>8.5440000000000005</v>
      </c>
      <c r="S282">
        <f t="shared" si="36"/>
        <v>6.2428604868913853</v>
      </c>
      <c r="X282">
        <v>60.107999999999997</v>
      </c>
      <c r="Y282">
        <v>6.4029999999999996</v>
      </c>
      <c r="Z282">
        <f t="shared" si="32"/>
        <v>9.387474621271279</v>
      </c>
      <c r="AE282">
        <v>51.351999999999997</v>
      </c>
      <c r="AF282">
        <v>10.198</v>
      </c>
      <c r="AG282">
        <f t="shared" si="33"/>
        <v>5.0354971563051576</v>
      </c>
      <c r="AL282">
        <v>24.698</v>
      </c>
      <c r="AM282">
        <v>6.7080000000000002</v>
      </c>
      <c r="AN282">
        <f t="shared" si="34"/>
        <v>3.6818723911747169</v>
      </c>
      <c r="AS282">
        <v>41.195</v>
      </c>
      <c r="AT282">
        <v>7</v>
      </c>
      <c r="AU282">
        <f t="shared" si="35"/>
        <v>5.8849999999999998</v>
      </c>
    </row>
    <row r="283" spans="3:47" x14ac:dyDescent="0.35">
      <c r="C283">
        <v>111.893</v>
      </c>
      <c r="D283">
        <v>4.0830000000000002</v>
      </c>
      <c r="E283">
        <f t="shared" si="29"/>
        <v>27.404604457506736</v>
      </c>
      <c r="J283">
        <v>155.56299999999999</v>
      </c>
      <c r="K283">
        <v>3.1619999999999999</v>
      </c>
      <c r="L283">
        <f t="shared" si="30"/>
        <v>49.197659709044906</v>
      </c>
      <c r="Q283">
        <v>30.675999999999998</v>
      </c>
      <c r="R283">
        <v>6.4029999999999996</v>
      </c>
      <c r="S283">
        <f t="shared" si="36"/>
        <v>4.7908792753396847</v>
      </c>
      <c r="X283">
        <v>71.400000000000006</v>
      </c>
      <c r="Y283">
        <v>6.3250000000000002</v>
      </c>
      <c r="Z283">
        <f t="shared" si="32"/>
        <v>11.288537549407115</v>
      </c>
      <c r="AE283">
        <v>53.759</v>
      </c>
      <c r="AF283">
        <v>12.369</v>
      </c>
      <c r="AG283">
        <f t="shared" si="33"/>
        <v>4.3462688980515809</v>
      </c>
      <c r="AL283">
        <v>45.343000000000004</v>
      </c>
      <c r="AM283">
        <v>6.4029999999999996</v>
      </c>
      <c r="AN283">
        <f t="shared" si="34"/>
        <v>7.0815242854911773</v>
      </c>
      <c r="AS283">
        <v>63.789000000000001</v>
      </c>
      <c r="AT283">
        <v>8.9440000000000008</v>
      </c>
      <c r="AU283">
        <f t="shared" si="35"/>
        <v>7.1320438282647576</v>
      </c>
    </row>
    <row r="284" spans="3:47" x14ac:dyDescent="0.35">
      <c r="C284">
        <v>57.697000000000003</v>
      </c>
      <c r="D284">
        <v>4.4720000000000004</v>
      </c>
      <c r="E284">
        <f t="shared" si="29"/>
        <v>12.901833631484793</v>
      </c>
      <c r="J284">
        <v>53.6</v>
      </c>
      <c r="K284">
        <v>8.4719999999999995</v>
      </c>
      <c r="L284">
        <f t="shared" si="30"/>
        <v>6.3267233238904632</v>
      </c>
      <c r="Q284">
        <v>85.093999999999994</v>
      </c>
      <c r="R284">
        <v>6.3250000000000002</v>
      </c>
      <c r="S284">
        <f t="shared" si="36"/>
        <v>13.453596837944662</v>
      </c>
      <c r="X284">
        <v>55.109000000000002</v>
      </c>
      <c r="Y284">
        <v>6.3250000000000002</v>
      </c>
      <c r="Z284">
        <f t="shared" si="32"/>
        <v>8.7128853754940714</v>
      </c>
      <c r="AE284">
        <v>44.180999999999997</v>
      </c>
      <c r="AF284">
        <v>8.0619999999999994</v>
      </c>
      <c r="AG284">
        <f t="shared" si="33"/>
        <v>5.480153807988092</v>
      </c>
      <c r="AL284">
        <v>47.296999999999997</v>
      </c>
      <c r="AM284">
        <v>5.8310000000000004</v>
      </c>
      <c r="AN284">
        <f t="shared" si="34"/>
        <v>8.1113016635225517</v>
      </c>
      <c r="AS284">
        <v>52.612000000000002</v>
      </c>
      <c r="AT284">
        <v>10.198</v>
      </c>
      <c r="AU284">
        <f t="shared" si="35"/>
        <v>5.1590507942733872</v>
      </c>
    </row>
    <row r="285" spans="3:47" x14ac:dyDescent="0.35">
      <c r="C285">
        <v>71.400000000000006</v>
      </c>
      <c r="D285">
        <v>5</v>
      </c>
      <c r="E285">
        <f t="shared" si="29"/>
        <v>14.280000000000001</v>
      </c>
      <c r="J285">
        <v>81.049000000000007</v>
      </c>
      <c r="K285">
        <v>6.3250000000000002</v>
      </c>
      <c r="L285">
        <f t="shared" si="30"/>
        <v>12.814071146245061</v>
      </c>
      <c r="Q285">
        <v>50.99</v>
      </c>
      <c r="R285">
        <v>8.0619999999999994</v>
      </c>
      <c r="S285">
        <f t="shared" si="36"/>
        <v>6.3247333167948403</v>
      </c>
      <c r="X285">
        <v>65.924000000000007</v>
      </c>
      <c r="Y285">
        <v>5.3849999999999998</v>
      </c>
      <c r="Z285">
        <f t="shared" si="32"/>
        <v>12.242154131847727</v>
      </c>
      <c r="AE285">
        <v>64.846000000000004</v>
      </c>
      <c r="AF285">
        <v>9.0549999999999997</v>
      </c>
      <c r="AG285">
        <f t="shared" si="33"/>
        <v>7.1613473219215908</v>
      </c>
      <c r="AL285">
        <v>50.99</v>
      </c>
      <c r="AM285">
        <v>4.1230000000000002</v>
      </c>
      <c r="AN285">
        <f t="shared" si="34"/>
        <v>12.367208343439243</v>
      </c>
      <c r="AS285">
        <v>42.106999999999999</v>
      </c>
      <c r="AT285">
        <v>10.050000000000001</v>
      </c>
      <c r="AU285">
        <f t="shared" si="35"/>
        <v>4.1897512437810942</v>
      </c>
    </row>
    <row r="286" spans="3:47" x14ac:dyDescent="0.35">
      <c r="C286">
        <v>124.952</v>
      </c>
      <c r="D286">
        <v>3.3849999999999998</v>
      </c>
      <c r="E286">
        <f t="shared" si="29"/>
        <v>36.913441654357463</v>
      </c>
      <c r="J286">
        <v>31.047999999999998</v>
      </c>
      <c r="K286">
        <v>7.28</v>
      </c>
      <c r="L286">
        <f t="shared" si="30"/>
        <v>4.2648351648351648</v>
      </c>
      <c r="Q286">
        <v>40.161999999999999</v>
      </c>
      <c r="R286">
        <v>9.4870000000000001</v>
      </c>
      <c r="S286">
        <f t="shared" si="36"/>
        <v>4.2333719827131864</v>
      </c>
      <c r="X286">
        <v>68.015000000000001</v>
      </c>
      <c r="Y286">
        <v>8.4849999999999994</v>
      </c>
      <c r="Z286">
        <f t="shared" si="32"/>
        <v>8.0159104301708908</v>
      </c>
      <c r="AE286">
        <v>86.924999999999997</v>
      </c>
      <c r="AF286">
        <v>4.1230000000000002</v>
      </c>
      <c r="AG286">
        <f t="shared" si="33"/>
        <v>21.082949308755758</v>
      </c>
      <c r="AL286">
        <v>51.545999999999999</v>
      </c>
      <c r="AM286">
        <v>5</v>
      </c>
      <c r="AN286">
        <f t="shared" si="34"/>
        <v>10.309200000000001</v>
      </c>
      <c r="AS286">
        <v>38.21</v>
      </c>
      <c r="AT286">
        <v>11.705</v>
      </c>
      <c r="AU286">
        <f t="shared" si="35"/>
        <v>3.2644169158479284</v>
      </c>
    </row>
    <row r="287" spans="3:47" x14ac:dyDescent="0.35">
      <c r="C287">
        <v>84.119</v>
      </c>
      <c r="D287">
        <v>7.6159999999999997</v>
      </c>
      <c r="E287">
        <f t="shared" si="29"/>
        <v>11.045036764705882</v>
      </c>
      <c r="J287">
        <v>115.60299999999999</v>
      </c>
      <c r="K287">
        <v>5</v>
      </c>
      <c r="L287">
        <f t="shared" si="30"/>
        <v>23.1206</v>
      </c>
      <c r="Q287">
        <v>84.06</v>
      </c>
      <c r="R287">
        <v>5</v>
      </c>
      <c r="S287">
        <f t="shared" si="36"/>
        <v>16.812000000000001</v>
      </c>
      <c r="X287">
        <v>71.421000000000006</v>
      </c>
      <c r="Y287">
        <v>10.63</v>
      </c>
      <c r="Z287">
        <f t="shared" si="32"/>
        <v>6.7188146754468487</v>
      </c>
      <c r="AE287">
        <v>54.082999999999998</v>
      </c>
      <c r="AF287">
        <v>11</v>
      </c>
      <c r="AG287">
        <f t="shared" si="33"/>
        <v>4.9166363636363632</v>
      </c>
      <c r="AL287">
        <v>40.792000000000002</v>
      </c>
      <c r="AM287">
        <v>6</v>
      </c>
      <c r="AN287">
        <f t="shared" si="34"/>
        <v>6.7986666666666666</v>
      </c>
      <c r="AS287">
        <v>36.345999999999997</v>
      </c>
      <c r="AT287">
        <v>10.601000000000001</v>
      </c>
      <c r="AU287">
        <f t="shared" si="35"/>
        <v>3.4285444769361373</v>
      </c>
    </row>
    <row r="288" spans="3:47" x14ac:dyDescent="0.35">
      <c r="C288">
        <v>62.128999999999998</v>
      </c>
      <c r="D288">
        <v>8.0619999999999994</v>
      </c>
      <c r="E288">
        <f t="shared" si="29"/>
        <v>7.7064003969238408</v>
      </c>
      <c r="J288">
        <v>108.904</v>
      </c>
      <c r="K288">
        <v>6.1619999999999999</v>
      </c>
      <c r="L288">
        <f t="shared" si="30"/>
        <v>17.673482635507952</v>
      </c>
      <c r="Q288">
        <v>74.201999999999998</v>
      </c>
      <c r="R288">
        <v>5.0990000000000002</v>
      </c>
      <c r="S288">
        <f t="shared" si="36"/>
        <v>14.552265150029417</v>
      </c>
      <c r="X288">
        <v>55.57</v>
      </c>
      <c r="Y288">
        <v>4.2430000000000003</v>
      </c>
      <c r="Z288">
        <f t="shared" si="32"/>
        <v>13.09686542540655</v>
      </c>
      <c r="AE288">
        <v>79.201999999999998</v>
      </c>
      <c r="AF288">
        <v>3.6059999999999999</v>
      </c>
      <c r="AG288">
        <f t="shared" si="33"/>
        <v>21.963948973932336</v>
      </c>
      <c r="AL288">
        <v>51.43</v>
      </c>
      <c r="AM288">
        <v>6.4029999999999996</v>
      </c>
      <c r="AN288">
        <f t="shared" si="34"/>
        <v>8.0321724191785098</v>
      </c>
      <c r="AS288">
        <v>41.195</v>
      </c>
      <c r="AT288">
        <v>8.0619999999999994</v>
      </c>
      <c r="AU288">
        <f t="shared" si="35"/>
        <v>5.1097742495658647</v>
      </c>
    </row>
    <row r="289" spans="3:47" x14ac:dyDescent="0.35">
      <c r="C289">
        <v>146.86000000000001</v>
      </c>
      <c r="D289">
        <v>3</v>
      </c>
      <c r="E289">
        <f t="shared" si="29"/>
        <v>48.95333333333334</v>
      </c>
      <c r="J289">
        <v>91.049000000000007</v>
      </c>
      <c r="K289">
        <v>4.6059999999999999</v>
      </c>
      <c r="L289">
        <f t="shared" si="30"/>
        <v>19.767477203647417</v>
      </c>
      <c r="Q289">
        <v>96.933000000000007</v>
      </c>
      <c r="R289">
        <v>5</v>
      </c>
      <c r="S289">
        <f t="shared" si="36"/>
        <v>19.386600000000001</v>
      </c>
      <c r="X289">
        <v>86.313000000000002</v>
      </c>
      <c r="Y289">
        <v>5</v>
      </c>
      <c r="Z289">
        <f t="shared" si="32"/>
        <v>17.262599999999999</v>
      </c>
      <c r="AE289">
        <v>55.902000000000001</v>
      </c>
      <c r="AF289">
        <v>5.657</v>
      </c>
      <c r="AG289">
        <f t="shared" si="33"/>
        <v>9.8819162100053042</v>
      </c>
      <c r="AL289">
        <v>41.484999999999999</v>
      </c>
      <c r="AM289">
        <v>7.28</v>
      </c>
      <c r="AN289">
        <f t="shared" si="34"/>
        <v>5.6984890109890109</v>
      </c>
      <c r="AS289">
        <v>41.593000000000004</v>
      </c>
      <c r="AT289">
        <v>11.401999999999999</v>
      </c>
      <c r="AU289">
        <f t="shared" si="35"/>
        <v>3.6478687949482551</v>
      </c>
    </row>
    <row r="290" spans="3:47" x14ac:dyDescent="0.35">
      <c r="C290">
        <v>74.953000000000003</v>
      </c>
      <c r="D290">
        <v>5</v>
      </c>
      <c r="E290">
        <f t="shared" si="29"/>
        <v>14.990600000000001</v>
      </c>
      <c r="J290">
        <v>84.006</v>
      </c>
      <c r="K290">
        <v>4.1230000000000002</v>
      </c>
      <c r="L290">
        <f t="shared" si="30"/>
        <v>20.374969682270191</v>
      </c>
      <c r="Q290">
        <v>62.393999999999998</v>
      </c>
      <c r="R290">
        <v>5</v>
      </c>
      <c r="S290">
        <f t="shared" si="36"/>
        <v>12.4788</v>
      </c>
      <c r="X290">
        <v>60.828000000000003</v>
      </c>
      <c r="Y290">
        <v>6.4720000000000004</v>
      </c>
      <c r="Z290">
        <f t="shared" si="32"/>
        <v>9.3986402966625455</v>
      </c>
      <c r="AE290">
        <v>69.028999999999996</v>
      </c>
      <c r="AF290">
        <v>5.3849999999999998</v>
      </c>
      <c r="AG290">
        <f t="shared" si="33"/>
        <v>12.818755803156916</v>
      </c>
      <c r="AL290">
        <v>25.495000000000001</v>
      </c>
      <c r="AM290">
        <v>9.8490000000000002</v>
      </c>
      <c r="AN290">
        <f t="shared" si="34"/>
        <v>2.5885876738755202</v>
      </c>
      <c r="AS290">
        <v>43.932000000000002</v>
      </c>
      <c r="AT290">
        <v>10.44</v>
      </c>
      <c r="AU290">
        <f t="shared" si="35"/>
        <v>4.2080459770114951</v>
      </c>
    </row>
    <row r="291" spans="3:47" x14ac:dyDescent="0.35">
      <c r="C291">
        <v>106.301</v>
      </c>
      <c r="D291">
        <v>5</v>
      </c>
      <c r="E291">
        <f t="shared" si="29"/>
        <v>21.260200000000001</v>
      </c>
      <c r="J291">
        <v>78.644999999999996</v>
      </c>
      <c r="K291">
        <v>5.3849999999999998</v>
      </c>
      <c r="L291">
        <f t="shared" si="30"/>
        <v>14.604456824512535</v>
      </c>
      <c r="Q291">
        <v>90.05</v>
      </c>
      <c r="R291">
        <v>6.0830000000000002</v>
      </c>
      <c r="S291">
        <f t="shared" si="36"/>
        <v>14.803550879500246</v>
      </c>
      <c r="X291">
        <v>60.406999999999996</v>
      </c>
      <c r="Y291">
        <v>6.1619999999999999</v>
      </c>
      <c r="Z291">
        <f t="shared" si="32"/>
        <v>9.8031483284647845</v>
      </c>
      <c r="AE291">
        <v>62.433999999999997</v>
      </c>
      <c r="AF291">
        <v>6.7080000000000002</v>
      </c>
      <c r="AG291">
        <f t="shared" si="33"/>
        <v>9.3073941562313642</v>
      </c>
      <c r="AL291">
        <v>29.698</v>
      </c>
      <c r="AM291">
        <v>8.4849999999999994</v>
      </c>
      <c r="AN291">
        <f t="shared" si="34"/>
        <v>3.5000589275191518</v>
      </c>
      <c r="AS291">
        <v>41</v>
      </c>
      <c r="AT291">
        <v>9.0549999999999997</v>
      </c>
      <c r="AU291">
        <f t="shared" si="35"/>
        <v>4.5278851463279954</v>
      </c>
    </row>
    <row r="292" spans="3:47" x14ac:dyDescent="0.35">
      <c r="C292">
        <v>114.983</v>
      </c>
      <c r="D292">
        <v>5.28</v>
      </c>
      <c r="E292">
        <f t="shared" si="29"/>
        <v>21.777083333333334</v>
      </c>
      <c r="J292">
        <v>120.42</v>
      </c>
      <c r="K292">
        <v>5</v>
      </c>
      <c r="L292">
        <f t="shared" si="30"/>
        <v>24.084</v>
      </c>
      <c r="Q292">
        <v>76.531000000000006</v>
      </c>
      <c r="R292">
        <v>7</v>
      </c>
      <c r="S292">
        <f t="shared" si="36"/>
        <v>10.933000000000002</v>
      </c>
      <c r="X292">
        <v>54.12</v>
      </c>
      <c r="Y292">
        <v>8.5440000000000005</v>
      </c>
      <c r="Z292">
        <f t="shared" si="32"/>
        <v>6.334269662921348</v>
      </c>
      <c r="AE292">
        <v>109.895</v>
      </c>
      <c r="AF292">
        <v>8.2460000000000004</v>
      </c>
      <c r="AG292">
        <f t="shared" si="33"/>
        <v>13.327067669172932</v>
      </c>
      <c r="AL292">
        <v>31.952999999999999</v>
      </c>
      <c r="AM292">
        <v>8.9440000000000008</v>
      </c>
      <c r="AN292">
        <f t="shared" si="34"/>
        <v>3.5725626118067972</v>
      </c>
      <c r="AS292">
        <v>37.335999999999999</v>
      </c>
      <c r="AT292">
        <v>10.198</v>
      </c>
      <c r="AU292">
        <f t="shared" si="35"/>
        <v>3.6611100215728571</v>
      </c>
    </row>
    <row r="293" spans="3:47" x14ac:dyDescent="0.35">
      <c r="C293">
        <v>118.596</v>
      </c>
      <c r="D293">
        <v>4.3250000000000002</v>
      </c>
      <c r="E293">
        <f t="shared" si="29"/>
        <v>27.421040462427744</v>
      </c>
      <c r="J293">
        <v>84.22</v>
      </c>
      <c r="K293">
        <v>5.657</v>
      </c>
      <c r="L293">
        <f t="shared" si="30"/>
        <v>14.887749690648754</v>
      </c>
      <c r="Q293">
        <v>89.938999999999993</v>
      </c>
      <c r="R293">
        <v>14.141999999999999</v>
      </c>
      <c r="S293">
        <f t="shared" si="36"/>
        <v>6.3597086692122753</v>
      </c>
      <c r="X293">
        <v>40.249000000000002</v>
      </c>
      <c r="Y293">
        <v>8.6059999999999999</v>
      </c>
      <c r="Z293">
        <f t="shared" si="32"/>
        <v>4.6768533581222407</v>
      </c>
      <c r="AE293">
        <v>41.183</v>
      </c>
      <c r="AF293">
        <v>10.77</v>
      </c>
      <c r="AG293">
        <f t="shared" si="33"/>
        <v>3.8238625812441969</v>
      </c>
      <c r="AL293">
        <v>33.061</v>
      </c>
      <c r="AM293">
        <v>6.0830000000000002</v>
      </c>
      <c r="AN293">
        <f t="shared" si="34"/>
        <v>5.4349827387802065</v>
      </c>
      <c r="AS293">
        <v>42.19</v>
      </c>
      <c r="AT293">
        <v>11.045</v>
      </c>
      <c r="AU293">
        <f t="shared" si="35"/>
        <v>3.8198279764599365</v>
      </c>
    </row>
    <row r="294" spans="3:47" x14ac:dyDescent="0.35">
      <c r="C294">
        <v>78.447000000000003</v>
      </c>
      <c r="D294">
        <v>4</v>
      </c>
      <c r="E294">
        <f t="shared" si="29"/>
        <v>19.611750000000001</v>
      </c>
      <c r="J294">
        <v>72.138999999999996</v>
      </c>
      <c r="K294">
        <v>6.4720000000000004</v>
      </c>
      <c r="L294">
        <f t="shared" si="30"/>
        <v>11.146322620519157</v>
      </c>
      <c r="Q294">
        <v>85.087999999999994</v>
      </c>
      <c r="R294">
        <v>6.3250000000000002</v>
      </c>
      <c r="S294">
        <f t="shared" si="36"/>
        <v>13.452648221343873</v>
      </c>
      <c r="X294">
        <v>33.540999999999997</v>
      </c>
      <c r="Y294">
        <v>4.4720000000000004</v>
      </c>
      <c r="Z294">
        <f t="shared" si="32"/>
        <v>7.500223613595705</v>
      </c>
      <c r="AE294">
        <v>22.204000000000001</v>
      </c>
      <c r="AF294">
        <v>3.6059999999999999</v>
      </c>
      <c r="AG294">
        <f t="shared" si="33"/>
        <v>6.1575152523571832</v>
      </c>
      <c r="AL294">
        <v>24.082999999999998</v>
      </c>
      <c r="AM294">
        <v>3</v>
      </c>
      <c r="AN294">
        <f t="shared" si="34"/>
        <v>8.0276666666666667</v>
      </c>
      <c r="AS294">
        <v>58.189</v>
      </c>
      <c r="AT294">
        <v>9.4870000000000001</v>
      </c>
      <c r="AU294">
        <f t="shared" si="35"/>
        <v>6.1335511752925056</v>
      </c>
    </row>
    <row r="295" spans="3:47" x14ac:dyDescent="0.35">
      <c r="C295">
        <v>57.801000000000002</v>
      </c>
      <c r="D295">
        <v>5</v>
      </c>
      <c r="E295">
        <f t="shared" si="29"/>
        <v>11.5602</v>
      </c>
      <c r="J295">
        <v>46.860999999999997</v>
      </c>
      <c r="K295">
        <v>5</v>
      </c>
      <c r="L295">
        <f t="shared" si="30"/>
        <v>9.3721999999999994</v>
      </c>
      <c r="Q295">
        <v>67.230999999999995</v>
      </c>
      <c r="R295">
        <v>6.7080000000000002</v>
      </c>
      <c r="S295">
        <f t="shared" si="36"/>
        <v>10.022510435301133</v>
      </c>
      <c r="X295">
        <v>117.614</v>
      </c>
      <c r="Y295">
        <v>5</v>
      </c>
      <c r="Z295">
        <f t="shared" si="32"/>
        <v>23.5228</v>
      </c>
      <c r="AE295">
        <v>45.277000000000001</v>
      </c>
      <c r="AF295">
        <v>6.4029999999999996</v>
      </c>
      <c r="AG295">
        <f t="shared" si="33"/>
        <v>7.0712166172106832</v>
      </c>
      <c r="AL295">
        <v>27.295000000000002</v>
      </c>
      <c r="AM295">
        <v>8.6020000000000003</v>
      </c>
      <c r="AN295">
        <f t="shared" si="34"/>
        <v>3.1730992792373867</v>
      </c>
      <c r="AS295">
        <v>52.478999999999999</v>
      </c>
      <c r="AT295">
        <v>9.4870000000000001</v>
      </c>
      <c r="AU295">
        <f t="shared" si="35"/>
        <v>5.5316749235796348</v>
      </c>
    </row>
    <row r="296" spans="3:47" x14ac:dyDescent="0.35">
      <c r="C296">
        <v>61.847000000000001</v>
      </c>
      <c r="D296">
        <v>3</v>
      </c>
      <c r="E296">
        <f t="shared" si="29"/>
        <v>20.615666666666666</v>
      </c>
      <c r="J296">
        <v>139.81800000000001</v>
      </c>
      <c r="K296">
        <v>5</v>
      </c>
      <c r="L296">
        <f t="shared" si="30"/>
        <v>27.963600000000003</v>
      </c>
      <c r="Q296">
        <v>68.153999999999996</v>
      </c>
      <c r="R296">
        <v>6.0830000000000002</v>
      </c>
      <c r="S296">
        <f t="shared" si="36"/>
        <v>11.204011178694723</v>
      </c>
      <c r="X296">
        <v>68</v>
      </c>
      <c r="Y296">
        <v>6.7080000000000002</v>
      </c>
      <c r="Z296">
        <f t="shared" si="32"/>
        <v>10.137149672033393</v>
      </c>
      <c r="AE296">
        <v>53.712000000000003</v>
      </c>
      <c r="AF296">
        <v>8.0619999999999994</v>
      </c>
      <c r="AG296">
        <f t="shared" si="33"/>
        <v>6.6623666583974206</v>
      </c>
      <c r="AL296">
        <v>44.654000000000003</v>
      </c>
      <c r="AM296">
        <v>5.3849999999999998</v>
      </c>
      <c r="AN296">
        <f t="shared" si="34"/>
        <v>8.2922934076137427</v>
      </c>
      <c r="AS296">
        <v>37.107999999999997</v>
      </c>
      <c r="AT296">
        <v>10.295999999999999</v>
      </c>
      <c r="AU296">
        <f t="shared" si="35"/>
        <v>3.6041181041181041</v>
      </c>
    </row>
    <row r="297" spans="3:47" x14ac:dyDescent="0.35">
      <c r="C297">
        <v>68.599999999999994</v>
      </c>
      <c r="D297">
        <v>3.1619999999999999</v>
      </c>
      <c r="E297">
        <f t="shared" si="29"/>
        <v>21.695129664769134</v>
      </c>
      <c r="J297">
        <v>76.968000000000004</v>
      </c>
      <c r="K297">
        <v>7.1230000000000002</v>
      </c>
      <c r="L297">
        <f t="shared" si="30"/>
        <v>10.805559455285694</v>
      </c>
      <c r="Q297">
        <v>112.446</v>
      </c>
      <c r="R297">
        <v>8.2460000000000004</v>
      </c>
      <c r="S297">
        <f t="shared" si="36"/>
        <v>13.636429784137762</v>
      </c>
      <c r="X297">
        <v>82.71</v>
      </c>
      <c r="Y297">
        <v>5.0990000000000002</v>
      </c>
      <c r="Z297">
        <f t="shared" si="32"/>
        <v>16.220827613257498</v>
      </c>
      <c r="AE297">
        <v>66.218999999999994</v>
      </c>
      <c r="AF297">
        <v>8.0619999999999994</v>
      </c>
      <c r="AG297">
        <f t="shared" si="33"/>
        <v>8.2137186802282312</v>
      </c>
      <c r="AL297">
        <v>28.302</v>
      </c>
      <c r="AM297">
        <v>5.8310000000000004</v>
      </c>
      <c r="AN297">
        <f t="shared" si="34"/>
        <v>4.8537129137369233</v>
      </c>
      <c r="AS297">
        <v>42.058999999999997</v>
      </c>
      <c r="AT297">
        <v>10.295999999999999</v>
      </c>
      <c r="AU297">
        <f t="shared" si="35"/>
        <v>4.0849844599844598</v>
      </c>
    </row>
    <row r="298" spans="3:47" x14ac:dyDescent="0.35">
      <c r="C298">
        <v>97.453000000000003</v>
      </c>
      <c r="D298">
        <v>4</v>
      </c>
      <c r="E298">
        <f t="shared" si="29"/>
        <v>24.363250000000001</v>
      </c>
      <c r="J298">
        <v>81.540999999999997</v>
      </c>
      <c r="K298">
        <v>6.7080000000000002</v>
      </c>
      <c r="L298">
        <f t="shared" si="30"/>
        <v>12.155784138342277</v>
      </c>
      <c r="Q298">
        <v>74.947000000000003</v>
      </c>
      <c r="R298">
        <v>7.2110000000000003</v>
      </c>
      <c r="S298">
        <f t="shared" si="36"/>
        <v>10.393426709194287</v>
      </c>
      <c r="X298">
        <v>72.944999999999993</v>
      </c>
      <c r="Y298">
        <v>5</v>
      </c>
      <c r="Z298">
        <f t="shared" si="32"/>
        <v>14.588999999999999</v>
      </c>
      <c r="AE298">
        <v>82.97</v>
      </c>
      <c r="AF298">
        <v>4.4720000000000004</v>
      </c>
      <c r="AG298">
        <f t="shared" si="33"/>
        <v>18.553220035778175</v>
      </c>
      <c r="AL298">
        <v>38.079000000000001</v>
      </c>
      <c r="AM298">
        <v>5</v>
      </c>
      <c r="AN298">
        <f t="shared" si="34"/>
        <v>7.6158000000000001</v>
      </c>
      <c r="AS298">
        <v>32.387999999999998</v>
      </c>
      <c r="AT298">
        <v>9.4870000000000001</v>
      </c>
      <c r="AU298">
        <f t="shared" si="35"/>
        <v>3.4139348582270475</v>
      </c>
    </row>
    <row r="299" spans="3:47" x14ac:dyDescent="0.35">
      <c r="C299">
        <v>91.093000000000004</v>
      </c>
      <c r="D299">
        <v>4.3849999999999998</v>
      </c>
      <c r="E299">
        <f t="shared" si="29"/>
        <v>20.773774230330673</v>
      </c>
      <c r="J299">
        <v>110.887</v>
      </c>
      <c r="K299">
        <v>7.6059999999999999</v>
      </c>
      <c r="L299">
        <f t="shared" si="30"/>
        <v>14.578885090717854</v>
      </c>
      <c r="Q299">
        <v>55.444000000000003</v>
      </c>
      <c r="R299">
        <v>7.2110000000000003</v>
      </c>
      <c r="S299">
        <f t="shared" si="36"/>
        <v>7.6888087643877414</v>
      </c>
      <c r="X299">
        <v>92.097999999999999</v>
      </c>
      <c r="Y299">
        <v>3.657</v>
      </c>
      <c r="Z299">
        <f t="shared" si="32"/>
        <v>25.184030626196336</v>
      </c>
      <c r="AE299">
        <v>75.664000000000001</v>
      </c>
      <c r="AF299">
        <v>4.4720000000000004</v>
      </c>
      <c r="AG299">
        <f t="shared" si="33"/>
        <v>16.919499105545615</v>
      </c>
      <c r="AL299">
        <v>14</v>
      </c>
      <c r="AM299">
        <v>9.0549999999999997</v>
      </c>
      <c r="AN299">
        <f t="shared" si="34"/>
        <v>1.5461071231363888</v>
      </c>
      <c r="AS299">
        <v>35.902999999999999</v>
      </c>
      <c r="AT299">
        <v>9.0549999999999997</v>
      </c>
      <c r="AU299">
        <f t="shared" si="35"/>
        <v>3.9649917172832687</v>
      </c>
    </row>
    <row r="300" spans="3:47" x14ac:dyDescent="0.35">
      <c r="C300">
        <v>90.823999999999998</v>
      </c>
      <c r="D300">
        <v>8.0619999999999994</v>
      </c>
      <c r="E300">
        <f t="shared" si="29"/>
        <v>11.265690895559414</v>
      </c>
      <c r="J300">
        <v>84.308999999999997</v>
      </c>
      <c r="K300">
        <v>6.0990000000000002</v>
      </c>
      <c r="L300">
        <f t="shared" si="30"/>
        <v>13.823413674372848</v>
      </c>
      <c r="Q300">
        <v>38.328000000000003</v>
      </c>
      <c r="R300">
        <v>10.050000000000001</v>
      </c>
      <c r="S300">
        <f t="shared" si="36"/>
        <v>3.8137313432835822</v>
      </c>
      <c r="X300">
        <v>60.008000000000003</v>
      </c>
      <c r="Y300">
        <v>6.8310000000000004</v>
      </c>
      <c r="Z300">
        <f t="shared" si="32"/>
        <v>8.7846581759625231</v>
      </c>
      <c r="AE300">
        <v>58.523000000000003</v>
      </c>
      <c r="AF300">
        <v>7.6159999999999997</v>
      </c>
      <c r="AG300">
        <f t="shared" si="33"/>
        <v>7.6842174369747909</v>
      </c>
      <c r="AL300">
        <v>31.952999999999999</v>
      </c>
      <c r="AM300">
        <v>6.4029999999999996</v>
      </c>
      <c r="AN300">
        <f t="shared" si="34"/>
        <v>4.9903170388880218</v>
      </c>
      <c r="AS300">
        <v>40.607999999999997</v>
      </c>
      <c r="AT300">
        <v>8.2460000000000004</v>
      </c>
      <c r="AU300">
        <f t="shared" si="35"/>
        <v>4.9245694882367204</v>
      </c>
    </row>
    <row r="301" spans="3:47" x14ac:dyDescent="0.35">
      <c r="C301">
        <v>110.136</v>
      </c>
      <c r="D301">
        <v>4.4720000000000004</v>
      </c>
      <c r="E301">
        <f t="shared" si="29"/>
        <v>24.627906976744182</v>
      </c>
      <c r="J301">
        <v>129.55699999999999</v>
      </c>
      <c r="K301">
        <v>5.8310000000000004</v>
      </c>
      <c r="L301">
        <f t="shared" si="30"/>
        <v>22.218658892128275</v>
      </c>
      <c r="Q301">
        <v>107.20099999999999</v>
      </c>
      <c r="R301">
        <v>7.0709999999999997</v>
      </c>
      <c r="S301">
        <f t="shared" si="36"/>
        <v>15.160656201385942</v>
      </c>
      <c r="X301">
        <v>52.773000000000003</v>
      </c>
      <c r="Y301">
        <v>6.7080000000000002</v>
      </c>
      <c r="Z301">
        <f t="shared" si="32"/>
        <v>7.8671735241502683</v>
      </c>
      <c r="AE301">
        <v>42.012</v>
      </c>
      <c r="AF301">
        <v>7.6159999999999997</v>
      </c>
      <c r="AG301">
        <f t="shared" si="33"/>
        <v>5.5162815126050422</v>
      </c>
      <c r="AL301">
        <v>41.048999999999999</v>
      </c>
      <c r="AM301">
        <v>5.657</v>
      </c>
      <c r="AN301">
        <f t="shared" si="34"/>
        <v>7.2563196040304048</v>
      </c>
      <c r="AS301">
        <v>36.497</v>
      </c>
      <c r="AT301">
        <v>9.0549999999999997</v>
      </c>
      <c r="AU301">
        <f t="shared" si="35"/>
        <v>4.0305908337934842</v>
      </c>
    </row>
    <row r="302" spans="3:47" x14ac:dyDescent="0.35">
      <c r="C302">
        <v>51.107999999999997</v>
      </c>
      <c r="D302">
        <v>7.2110000000000003</v>
      </c>
      <c r="E302">
        <f t="shared" si="29"/>
        <v>7.0875052003882946</v>
      </c>
      <c r="J302">
        <v>67.230999999999995</v>
      </c>
      <c r="K302">
        <v>6.2430000000000003</v>
      </c>
      <c r="L302">
        <f t="shared" si="30"/>
        <v>10.769021303860322</v>
      </c>
      <c r="Q302">
        <v>59.665999999999997</v>
      </c>
      <c r="R302">
        <v>8.0619999999999994</v>
      </c>
      <c r="S302">
        <f t="shared" si="36"/>
        <v>7.4008930786405358</v>
      </c>
      <c r="X302">
        <v>35.609000000000002</v>
      </c>
      <c r="Y302">
        <v>3.6059999999999999</v>
      </c>
      <c r="Z302">
        <f t="shared" si="32"/>
        <v>9.8749306711037175</v>
      </c>
      <c r="AE302">
        <v>42.802</v>
      </c>
      <c r="AF302">
        <v>8.6020000000000003</v>
      </c>
      <c r="AG302">
        <f t="shared" si="33"/>
        <v>4.9758195768425946</v>
      </c>
      <c r="AL302">
        <v>31.905999999999999</v>
      </c>
      <c r="AM302">
        <v>3.6059999999999999</v>
      </c>
      <c r="AN302">
        <f t="shared" si="34"/>
        <v>8.8480310593455354</v>
      </c>
      <c r="AS302">
        <v>47.518000000000001</v>
      </c>
      <c r="AT302">
        <v>10</v>
      </c>
      <c r="AU302">
        <f t="shared" si="35"/>
        <v>4.7518000000000002</v>
      </c>
    </row>
    <row r="303" spans="3:47" x14ac:dyDescent="0.35">
      <c r="C303">
        <v>150.083</v>
      </c>
      <c r="D303">
        <v>5.4029999999999996</v>
      </c>
      <c r="E303">
        <f t="shared" si="29"/>
        <v>27.777716083657229</v>
      </c>
      <c r="J303">
        <v>131.59</v>
      </c>
      <c r="K303">
        <v>7.0990000000000002</v>
      </c>
      <c r="L303">
        <f t="shared" si="30"/>
        <v>18.536413579377378</v>
      </c>
      <c r="Q303">
        <v>33.838000000000001</v>
      </c>
      <c r="R303">
        <v>8.5440000000000005</v>
      </c>
      <c r="S303">
        <f t="shared" si="36"/>
        <v>3.9604400749063671</v>
      </c>
      <c r="X303">
        <v>37.802</v>
      </c>
      <c r="Y303">
        <v>9</v>
      </c>
      <c r="Z303">
        <f t="shared" si="32"/>
        <v>4.2002222222222221</v>
      </c>
      <c r="AE303">
        <v>28.16</v>
      </c>
      <c r="AF303">
        <v>5.0990000000000002</v>
      </c>
      <c r="AG303">
        <f t="shared" si="33"/>
        <v>5.5226515002941747</v>
      </c>
      <c r="AL303">
        <v>38.183999999999997</v>
      </c>
      <c r="AM303">
        <v>6.4029999999999996</v>
      </c>
      <c r="AN303">
        <f t="shared" si="34"/>
        <v>5.9634546306418867</v>
      </c>
      <c r="AS303">
        <v>42.953000000000003</v>
      </c>
      <c r="AT303">
        <v>12.369</v>
      </c>
      <c r="AU303">
        <f t="shared" si="35"/>
        <v>3.4726331958929584</v>
      </c>
    </row>
    <row r="304" spans="3:47" x14ac:dyDescent="0.35">
      <c r="C304">
        <v>94.26</v>
      </c>
      <c r="D304">
        <v>5.3849999999999998</v>
      </c>
      <c r="E304">
        <f t="shared" si="29"/>
        <v>17.504178272980504</v>
      </c>
      <c r="J304">
        <v>91.924000000000007</v>
      </c>
      <c r="K304">
        <v>5.3849999999999998</v>
      </c>
      <c r="L304">
        <f t="shared" si="30"/>
        <v>17.070380687093781</v>
      </c>
      <c r="Q304">
        <v>78.058000000000007</v>
      </c>
      <c r="R304">
        <v>5</v>
      </c>
      <c r="S304">
        <f t="shared" si="36"/>
        <v>15.611600000000001</v>
      </c>
      <c r="X304">
        <v>38.600999999999999</v>
      </c>
      <c r="Y304">
        <v>7.2110000000000003</v>
      </c>
      <c r="Z304">
        <f t="shared" si="32"/>
        <v>5.3530716960199696</v>
      </c>
      <c r="AE304">
        <v>42.058999999999997</v>
      </c>
      <c r="AF304">
        <v>7.0709999999999997</v>
      </c>
      <c r="AG304">
        <f t="shared" si="33"/>
        <v>5.9480978645170417</v>
      </c>
      <c r="AL304">
        <v>61.4</v>
      </c>
      <c r="AM304">
        <v>8.5440000000000005</v>
      </c>
      <c r="AN304">
        <f t="shared" si="34"/>
        <v>7.1863295880149805</v>
      </c>
      <c r="AS304">
        <v>36.222000000000001</v>
      </c>
      <c r="AT304">
        <v>11.045</v>
      </c>
      <c r="AU304">
        <f t="shared" si="35"/>
        <v>3.2794929832503397</v>
      </c>
    </row>
    <row r="305" spans="3:47" x14ac:dyDescent="0.35">
      <c r="C305">
        <v>75.106999999999999</v>
      </c>
      <c r="D305">
        <v>5</v>
      </c>
      <c r="E305">
        <f t="shared" si="29"/>
        <v>15.0214</v>
      </c>
      <c r="J305">
        <v>61.984000000000002</v>
      </c>
      <c r="K305">
        <v>9.2460000000000004</v>
      </c>
      <c r="L305">
        <f t="shared" si="30"/>
        <v>6.7038719446247024</v>
      </c>
      <c r="Q305">
        <v>53.338999999999999</v>
      </c>
      <c r="R305">
        <v>7.81</v>
      </c>
      <c r="S305">
        <f t="shared" si="36"/>
        <v>6.8295774647887324</v>
      </c>
      <c r="X305">
        <v>65.765000000000001</v>
      </c>
      <c r="Y305">
        <v>4.6059999999999999</v>
      </c>
      <c r="Z305">
        <f t="shared" si="32"/>
        <v>14.278115501519757</v>
      </c>
      <c r="AE305">
        <v>226.01300000000001</v>
      </c>
      <c r="AF305">
        <v>6.7080000000000002</v>
      </c>
      <c r="AG305">
        <f t="shared" si="33"/>
        <v>33.693053070960048</v>
      </c>
      <c r="AL305">
        <v>31.047999999999998</v>
      </c>
      <c r="AM305">
        <v>6.0830000000000002</v>
      </c>
      <c r="AN305">
        <f t="shared" si="34"/>
        <v>5.1040604964655589</v>
      </c>
      <c r="AS305">
        <v>46.011000000000003</v>
      </c>
      <c r="AT305">
        <v>9.0549999999999997</v>
      </c>
      <c r="AU305">
        <f t="shared" si="35"/>
        <v>5.0812810601877416</v>
      </c>
    </row>
    <row r="306" spans="3:47" x14ac:dyDescent="0.35">
      <c r="C306">
        <v>82.376999999999995</v>
      </c>
      <c r="D306">
        <v>4.0990000000000002</v>
      </c>
      <c r="E306">
        <f t="shared" si="29"/>
        <v>20.096852890949009</v>
      </c>
      <c r="J306">
        <v>55.462000000000003</v>
      </c>
      <c r="K306">
        <v>6</v>
      </c>
      <c r="L306">
        <f t="shared" si="30"/>
        <v>9.2436666666666678</v>
      </c>
      <c r="Q306">
        <v>81.492000000000004</v>
      </c>
      <c r="R306">
        <v>8.2460000000000004</v>
      </c>
      <c r="S306">
        <f t="shared" si="36"/>
        <v>9.8826097501819063</v>
      </c>
      <c r="Z306" s="7">
        <f>AVERAGE(Z264:Z305)</f>
        <v>11.656425225647778</v>
      </c>
      <c r="AA306">
        <f>STDEV(Z264:Z305)/SQRT(42)</f>
        <v>0.85461714861353244</v>
      </c>
      <c r="AE306">
        <v>169.095</v>
      </c>
      <c r="AF306">
        <v>3.1619999999999999</v>
      </c>
      <c r="AG306">
        <f t="shared" si="33"/>
        <v>53.477229601518026</v>
      </c>
      <c r="AL306">
        <v>48.103999999999999</v>
      </c>
      <c r="AM306">
        <v>7.0709999999999997</v>
      </c>
      <c r="AN306">
        <f t="shared" si="34"/>
        <v>6.8029981615047381</v>
      </c>
      <c r="AS306">
        <v>38.832999999999998</v>
      </c>
      <c r="AT306">
        <v>9.8989999999999991</v>
      </c>
      <c r="AU306">
        <f t="shared" si="35"/>
        <v>3.9229215072229522</v>
      </c>
    </row>
    <row r="307" spans="3:47" x14ac:dyDescent="0.35">
      <c r="C307">
        <v>88.102000000000004</v>
      </c>
      <c r="D307">
        <v>4</v>
      </c>
      <c r="E307">
        <f t="shared" si="29"/>
        <v>22.025500000000001</v>
      </c>
      <c r="J307">
        <v>52.354999999999997</v>
      </c>
      <c r="K307">
        <v>6.8280000000000003</v>
      </c>
      <c r="L307">
        <f t="shared" si="30"/>
        <v>7.6676918570591672</v>
      </c>
      <c r="Q307">
        <v>80.92</v>
      </c>
      <c r="R307">
        <v>9.2200000000000006</v>
      </c>
      <c r="S307">
        <f t="shared" si="36"/>
        <v>8.7765726681127987</v>
      </c>
      <c r="Z307" s="4">
        <f>AVERAGE(Z306,Z263,Z218)</f>
        <v>10.592759273807792</v>
      </c>
      <c r="AA307" s="12">
        <f>STDEV(Z218,Z263,Z306)/SQRT(3)</f>
        <v>0.59757292933697892</v>
      </c>
      <c r="AE307">
        <v>65.733999999999995</v>
      </c>
      <c r="AF307">
        <v>6.7080000000000002</v>
      </c>
      <c r="AG307">
        <f t="shared" si="33"/>
        <v>9.7993440667859257</v>
      </c>
      <c r="AL307">
        <v>82.855000000000004</v>
      </c>
      <c r="AM307">
        <v>4.4720000000000004</v>
      </c>
      <c r="AN307">
        <f t="shared" si="34"/>
        <v>18.527504472271914</v>
      </c>
      <c r="AS307">
        <v>30.806000000000001</v>
      </c>
      <c r="AT307">
        <v>6.4029999999999996</v>
      </c>
      <c r="AU307">
        <f t="shared" si="35"/>
        <v>4.811182258316415</v>
      </c>
    </row>
    <row r="308" spans="3:47" x14ac:dyDescent="0.35">
      <c r="C308">
        <v>223.25800000000001</v>
      </c>
      <c r="D308">
        <v>4.1230000000000002</v>
      </c>
      <c r="E308">
        <f t="shared" si="29"/>
        <v>54.149405772495754</v>
      </c>
      <c r="J308">
        <v>77.878</v>
      </c>
      <c r="K308">
        <v>8.1229999999999993</v>
      </c>
      <c r="L308">
        <f t="shared" si="30"/>
        <v>9.5873445771266788</v>
      </c>
      <c r="Q308">
        <v>43.012</v>
      </c>
      <c r="R308">
        <v>8.5440000000000005</v>
      </c>
      <c r="S308">
        <f t="shared" si="36"/>
        <v>5.0341760299625467</v>
      </c>
      <c r="AE308">
        <v>63.347999999999999</v>
      </c>
      <c r="AF308">
        <v>8.0619999999999994</v>
      </c>
      <c r="AG308">
        <f t="shared" si="33"/>
        <v>7.857603572314563</v>
      </c>
      <c r="AL308">
        <v>64.885000000000005</v>
      </c>
      <c r="AM308">
        <v>6.7080000000000002</v>
      </c>
      <c r="AN308">
        <f t="shared" si="34"/>
        <v>9.672778771615981</v>
      </c>
      <c r="AS308">
        <v>44.204000000000001</v>
      </c>
      <c r="AT308">
        <v>9.4339999999999993</v>
      </c>
      <c r="AU308">
        <f t="shared" si="35"/>
        <v>4.6856052575789704</v>
      </c>
    </row>
    <row r="309" spans="3:47" x14ac:dyDescent="0.35">
      <c r="C309">
        <v>76.655000000000001</v>
      </c>
      <c r="D309">
        <v>3</v>
      </c>
      <c r="E309">
        <f t="shared" si="29"/>
        <v>25.551666666666666</v>
      </c>
      <c r="J309">
        <v>56.009</v>
      </c>
      <c r="K309">
        <v>5.0990000000000002</v>
      </c>
      <c r="L309">
        <f t="shared" si="30"/>
        <v>10.984310649146892</v>
      </c>
      <c r="Q309">
        <v>98.350999999999999</v>
      </c>
      <c r="R309">
        <v>10.77</v>
      </c>
      <c r="S309">
        <f t="shared" si="36"/>
        <v>9.1319405756731662</v>
      </c>
      <c r="AE309">
        <v>35.692999999999998</v>
      </c>
      <c r="AF309">
        <v>7</v>
      </c>
      <c r="AG309">
        <f t="shared" si="33"/>
        <v>5.0989999999999993</v>
      </c>
      <c r="AL309">
        <v>62.225000000000001</v>
      </c>
      <c r="AM309">
        <v>5.8310000000000004</v>
      </c>
      <c r="AN309">
        <f t="shared" si="34"/>
        <v>10.671411421711541</v>
      </c>
      <c r="AS309">
        <v>35.341000000000001</v>
      </c>
      <c r="AT309">
        <v>9.8490000000000002</v>
      </c>
      <c r="AU309">
        <f t="shared" si="35"/>
        <v>3.5882830744237992</v>
      </c>
    </row>
    <row r="310" spans="3:47" x14ac:dyDescent="0.35">
      <c r="C310">
        <v>94.021000000000001</v>
      </c>
      <c r="D310">
        <v>3.472</v>
      </c>
      <c r="E310">
        <f t="shared" si="29"/>
        <v>27.079781105990783</v>
      </c>
      <c r="J310">
        <v>40.200000000000003</v>
      </c>
      <c r="K310">
        <v>7</v>
      </c>
      <c r="L310">
        <f t="shared" si="30"/>
        <v>5.7428571428571429</v>
      </c>
      <c r="Q310">
        <v>76.551000000000002</v>
      </c>
      <c r="R310">
        <v>7.6159999999999997</v>
      </c>
      <c r="S310">
        <f t="shared" si="36"/>
        <v>10.051339285714286</v>
      </c>
      <c r="AE310">
        <v>31.015999999999998</v>
      </c>
      <c r="AF310">
        <v>8</v>
      </c>
      <c r="AG310">
        <f t="shared" si="33"/>
        <v>3.8769999999999998</v>
      </c>
      <c r="AL310">
        <v>44.384999999999998</v>
      </c>
      <c r="AM310">
        <v>7</v>
      </c>
      <c r="AN310">
        <f t="shared" si="34"/>
        <v>6.3407142857142853</v>
      </c>
      <c r="AS310">
        <v>26.475999999999999</v>
      </c>
      <c r="AT310">
        <v>9.1660000000000004</v>
      </c>
      <c r="AU310">
        <f t="shared" si="35"/>
        <v>2.8885009818895919</v>
      </c>
    </row>
    <row r="311" spans="3:47" x14ac:dyDescent="0.35">
      <c r="C311">
        <v>141.03899999999999</v>
      </c>
      <c r="D311">
        <v>2</v>
      </c>
      <c r="E311">
        <f t="shared" si="29"/>
        <v>70.519499999999994</v>
      </c>
      <c r="J311">
        <v>35.170999999999999</v>
      </c>
      <c r="K311">
        <v>7.6159999999999997</v>
      </c>
      <c r="L311">
        <f t="shared" si="30"/>
        <v>4.6180409663865545</v>
      </c>
      <c r="Q311">
        <v>26.925999999999998</v>
      </c>
      <c r="R311">
        <v>9.2200000000000006</v>
      </c>
      <c r="S311">
        <f t="shared" si="36"/>
        <v>2.9203904555314528</v>
      </c>
      <c r="AE311">
        <v>38.274999999999999</v>
      </c>
      <c r="AF311">
        <v>8.6020000000000003</v>
      </c>
      <c r="AG311">
        <f t="shared" si="33"/>
        <v>4.4495466170657982</v>
      </c>
      <c r="AL311">
        <v>48.103999999999999</v>
      </c>
      <c r="AM311">
        <v>6.7080000000000002</v>
      </c>
      <c r="AN311">
        <f t="shared" si="34"/>
        <v>7.1711389385807989</v>
      </c>
      <c r="AS311">
        <v>31.78</v>
      </c>
      <c r="AT311">
        <v>9.0549999999999997</v>
      </c>
      <c r="AU311">
        <f t="shared" si="35"/>
        <v>3.5096631695196026</v>
      </c>
    </row>
    <row r="312" spans="3:47" x14ac:dyDescent="0.35">
      <c r="C312">
        <v>39.811999999999998</v>
      </c>
      <c r="D312">
        <v>8.2200000000000006</v>
      </c>
      <c r="E312">
        <f t="shared" si="29"/>
        <v>4.8433090024330889</v>
      </c>
      <c r="J312">
        <v>77.936000000000007</v>
      </c>
      <c r="K312">
        <v>6.2430000000000003</v>
      </c>
      <c r="L312">
        <f t="shared" si="30"/>
        <v>12.483741790805702</v>
      </c>
      <c r="Q312">
        <v>38.079000000000001</v>
      </c>
      <c r="R312">
        <v>5.3849999999999998</v>
      </c>
      <c r="S312">
        <f t="shared" si="36"/>
        <v>7.0713091922005571</v>
      </c>
      <c r="AE312">
        <v>55.902000000000001</v>
      </c>
      <c r="AF312">
        <v>8.2460000000000004</v>
      </c>
      <c r="AG312">
        <f t="shared" si="33"/>
        <v>6.7792869269949065</v>
      </c>
      <c r="AL312">
        <v>48.414999999999999</v>
      </c>
      <c r="AM312">
        <v>6.4029999999999996</v>
      </c>
      <c r="AN312">
        <f t="shared" si="34"/>
        <v>7.5612993909105111</v>
      </c>
      <c r="AS312">
        <v>37.947000000000003</v>
      </c>
      <c r="AT312">
        <v>10.44</v>
      </c>
      <c r="AU312">
        <f t="shared" si="35"/>
        <v>3.6347701149425293</v>
      </c>
    </row>
    <row r="313" spans="3:47" x14ac:dyDescent="0.35">
      <c r="C313">
        <v>116.66200000000001</v>
      </c>
      <c r="D313">
        <v>3.472</v>
      </c>
      <c r="E313">
        <f t="shared" ref="E313:E376" si="37">C313/D313</f>
        <v>33.600806451612904</v>
      </c>
      <c r="J313">
        <v>39.56</v>
      </c>
      <c r="K313">
        <v>7.6159999999999997</v>
      </c>
      <c r="L313">
        <f t="shared" ref="L313:L373" si="38">J313/K313</f>
        <v>5.1943277310924376</v>
      </c>
      <c r="Q313">
        <v>56.08</v>
      </c>
      <c r="R313">
        <v>4.4720000000000004</v>
      </c>
      <c r="S313">
        <f t="shared" si="36"/>
        <v>12.540250447227191</v>
      </c>
      <c r="AE313">
        <v>26.077000000000002</v>
      </c>
      <c r="AF313">
        <v>10.295999999999999</v>
      </c>
      <c r="AG313">
        <f t="shared" ref="AG313:AG360" si="39">AE313/AF313</f>
        <v>2.532731157731158</v>
      </c>
      <c r="AL313">
        <v>22.561</v>
      </c>
      <c r="AM313">
        <v>9.4870000000000001</v>
      </c>
      <c r="AN313">
        <f t="shared" ref="AN313:AN376" si="40">AL313/AM313</f>
        <v>2.378096342363234</v>
      </c>
      <c r="AS313">
        <v>45.606999999999999</v>
      </c>
      <c r="AT313">
        <v>8.0619999999999994</v>
      </c>
      <c r="AU313">
        <f t="shared" ref="AU313:AU376" si="41">AS313/AT313</f>
        <v>5.6570329942942204</v>
      </c>
    </row>
    <row r="314" spans="3:47" x14ac:dyDescent="0.35">
      <c r="C314">
        <v>107.782</v>
      </c>
      <c r="D314">
        <v>4.2430000000000003</v>
      </c>
      <c r="E314">
        <f t="shared" si="37"/>
        <v>25.402309686542537</v>
      </c>
      <c r="J314">
        <v>26.077000000000002</v>
      </c>
      <c r="K314">
        <v>11.28</v>
      </c>
      <c r="L314">
        <f t="shared" si="38"/>
        <v>2.3117907801418442</v>
      </c>
      <c r="Q314">
        <v>46.097999999999999</v>
      </c>
      <c r="R314">
        <v>4.2430000000000003</v>
      </c>
      <c r="S314">
        <f t="shared" si="36"/>
        <v>10.86448267735093</v>
      </c>
      <c r="AE314">
        <v>27.856999999999999</v>
      </c>
      <c r="AF314">
        <v>8.5440000000000005</v>
      </c>
      <c r="AG314">
        <f t="shared" si="39"/>
        <v>3.2604166666666665</v>
      </c>
      <c r="AL314">
        <v>38.21</v>
      </c>
      <c r="AM314">
        <v>11.401999999999999</v>
      </c>
      <c r="AN314">
        <f t="shared" si="40"/>
        <v>3.3511664620242065</v>
      </c>
      <c r="AS314">
        <v>68.352000000000004</v>
      </c>
      <c r="AT314">
        <v>8.9440000000000008</v>
      </c>
      <c r="AU314">
        <f t="shared" si="41"/>
        <v>7.6422182468694091</v>
      </c>
    </row>
    <row r="315" spans="3:47" x14ac:dyDescent="0.35">
      <c r="C315">
        <v>55.073</v>
      </c>
      <c r="D315">
        <v>4.4720000000000004</v>
      </c>
      <c r="E315">
        <f t="shared" si="37"/>
        <v>12.315071556350626</v>
      </c>
      <c r="J315">
        <v>39.204999999999998</v>
      </c>
      <c r="K315">
        <v>9</v>
      </c>
      <c r="L315">
        <f t="shared" si="38"/>
        <v>4.3561111111111108</v>
      </c>
      <c r="Q315">
        <v>140.94300000000001</v>
      </c>
      <c r="R315">
        <v>5.3849999999999998</v>
      </c>
      <c r="S315">
        <f t="shared" si="36"/>
        <v>26.173259052924795</v>
      </c>
      <c r="AE315">
        <v>23.087</v>
      </c>
      <c r="AF315">
        <v>6.0830000000000002</v>
      </c>
      <c r="AG315">
        <f t="shared" si="39"/>
        <v>3.7953312510274535</v>
      </c>
      <c r="AL315">
        <v>34.481999999999999</v>
      </c>
      <c r="AM315">
        <v>6.4029999999999996</v>
      </c>
      <c r="AN315">
        <f t="shared" si="40"/>
        <v>5.3852881461814777</v>
      </c>
      <c r="AS315">
        <v>38.079000000000001</v>
      </c>
      <c r="AT315">
        <v>4.4720000000000004</v>
      </c>
      <c r="AU315">
        <f t="shared" si="41"/>
        <v>8.5149821109123423</v>
      </c>
    </row>
    <row r="316" spans="3:47" x14ac:dyDescent="0.35">
      <c r="C316">
        <v>90.093999999999994</v>
      </c>
      <c r="D316">
        <v>2</v>
      </c>
      <c r="E316">
        <f t="shared" si="37"/>
        <v>45.046999999999997</v>
      </c>
      <c r="J316">
        <v>66</v>
      </c>
      <c r="K316">
        <v>7</v>
      </c>
      <c r="L316">
        <f t="shared" si="38"/>
        <v>9.4285714285714288</v>
      </c>
      <c r="Q316">
        <v>110.887</v>
      </c>
      <c r="R316">
        <v>6.4029999999999996</v>
      </c>
      <c r="S316">
        <f t="shared" si="36"/>
        <v>17.317975948774013</v>
      </c>
      <c r="AE316">
        <v>39.204999999999998</v>
      </c>
      <c r="AF316">
        <v>9.2200000000000006</v>
      </c>
      <c r="AG316">
        <f t="shared" si="39"/>
        <v>4.2521691973969631</v>
      </c>
      <c r="AL316">
        <v>71.421000000000006</v>
      </c>
      <c r="AM316">
        <v>7.0709999999999997</v>
      </c>
      <c r="AN316">
        <f t="shared" si="40"/>
        <v>10.100551548578704</v>
      </c>
      <c r="AS316">
        <v>50.930999999999997</v>
      </c>
      <c r="AT316">
        <v>9.2200000000000006</v>
      </c>
      <c r="AU316">
        <f t="shared" si="41"/>
        <v>5.5239696312364419</v>
      </c>
    </row>
    <row r="317" spans="3:47" x14ac:dyDescent="0.35">
      <c r="C317">
        <v>42.058999999999997</v>
      </c>
      <c r="D317">
        <v>5.0990000000000002</v>
      </c>
      <c r="E317">
        <f t="shared" si="37"/>
        <v>8.2484800941361041</v>
      </c>
      <c r="J317">
        <v>63.198</v>
      </c>
      <c r="K317">
        <v>6</v>
      </c>
      <c r="L317">
        <f t="shared" si="38"/>
        <v>10.532999999999999</v>
      </c>
      <c r="Q317">
        <v>56.436</v>
      </c>
      <c r="R317">
        <v>4.2430000000000003</v>
      </c>
      <c r="S317">
        <f t="shared" ref="S317:S352" si="42">Q317/R317</f>
        <v>13.300966297431062</v>
      </c>
      <c r="AE317">
        <v>43.658000000000001</v>
      </c>
      <c r="AF317">
        <v>9.4339999999999993</v>
      </c>
      <c r="AG317">
        <f t="shared" si="39"/>
        <v>4.6277294890820437</v>
      </c>
      <c r="AL317">
        <v>60.926000000000002</v>
      </c>
      <c r="AM317">
        <v>7.2110000000000003</v>
      </c>
      <c r="AN317">
        <f t="shared" si="40"/>
        <v>8.4490361947025381</v>
      </c>
      <c r="AS317">
        <v>38.079000000000001</v>
      </c>
      <c r="AT317">
        <v>8.0619999999999994</v>
      </c>
      <c r="AU317">
        <f t="shared" si="41"/>
        <v>4.7232696601339619</v>
      </c>
    </row>
    <row r="318" spans="3:47" x14ac:dyDescent="0.35">
      <c r="C318">
        <v>38.079000000000001</v>
      </c>
      <c r="D318">
        <v>5.0990000000000002</v>
      </c>
      <c r="E318">
        <f t="shared" si="37"/>
        <v>7.4679348891939599</v>
      </c>
      <c r="J318">
        <v>61.293999999999997</v>
      </c>
      <c r="K318">
        <v>6.3849999999999998</v>
      </c>
      <c r="L318">
        <f t="shared" si="38"/>
        <v>9.5996867658574789</v>
      </c>
      <c r="Q318">
        <v>53.338999999999999</v>
      </c>
      <c r="R318">
        <v>8.0619999999999994</v>
      </c>
      <c r="S318">
        <f t="shared" si="42"/>
        <v>6.6161002232696609</v>
      </c>
      <c r="AE318">
        <v>107.336</v>
      </c>
      <c r="AF318">
        <v>5.8310000000000004</v>
      </c>
      <c r="AG318">
        <f t="shared" si="39"/>
        <v>18.407820270965527</v>
      </c>
      <c r="AL318">
        <v>62.37</v>
      </c>
      <c r="AM318">
        <v>6.7080000000000002</v>
      </c>
      <c r="AN318">
        <f t="shared" si="40"/>
        <v>9.2978533094812157</v>
      </c>
      <c r="AS318">
        <v>47.296999999999997</v>
      </c>
      <c r="AT318">
        <v>10.77</v>
      </c>
      <c r="AU318">
        <f t="shared" si="41"/>
        <v>4.3915506035283194</v>
      </c>
    </row>
    <row r="319" spans="3:47" x14ac:dyDescent="0.35">
      <c r="C319">
        <v>138.322</v>
      </c>
      <c r="D319">
        <v>3</v>
      </c>
      <c r="E319">
        <f t="shared" si="37"/>
        <v>46.107333333333337</v>
      </c>
      <c r="J319">
        <v>63.64</v>
      </c>
      <c r="K319">
        <v>6</v>
      </c>
      <c r="L319">
        <f t="shared" si="38"/>
        <v>10.606666666666667</v>
      </c>
      <c r="Q319">
        <v>72.863</v>
      </c>
      <c r="R319">
        <v>9.2200000000000006</v>
      </c>
      <c r="S319">
        <f t="shared" si="42"/>
        <v>7.9027114967462033</v>
      </c>
      <c r="AE319">
        <v>57.427999999999997</v>
      </c>
      <c r="AF319">
        <v>5</v>
      </c>
      <c r="AG319">
        <f t="shared" si="39"/>
        <v>11.4856</v>
      </c>
      <c r="AL319">
        <v>47.927</v>
      </c>
      <c r="AM319">
        <v>8.6020000000000003</v>
      </c>
      <c r="AN319">
        <f t="shared" si="40"/>
        <v>5.5716112531969308</v>
      </c>
      <c r="AS319">
        <v>35.228000000000002</v>
      </c>
      <c r="AT319">
        <v>9</v>
      </c>
      <c r="AU319">
        <f t="shared" si="41"/>
        <v>3.9142222222222225</v>
      </c>
    </row>
    <row r="320" spans="3:47" x14ac:dyDescent="0.35">
      <c r="C320">
        <v>87.658000000000001</v>
      </c>
      <c r="D320">
        <v>3</v>
      </c>
      <c r="E320">
        <f t="shared" si="37"/>
        <v>29.219333333333335</v>
      </c>
      <c r="J320">
        <v>77.233000000000004</v>
      </c>
      <c r="K320">
        <v>7</v>
      </c>
      <c r="L320">
        <f t="shared" si="38"/>
        <v>11.033285714285714</v>
      </c>
      <c r="Q320">
        <v>41.183</v>
      </c>
      <c r="R320">
        <v>8.9440000000000008</v>
      </c>
      <c r="S320">
        <f t="shared" si="42"/>
        <v>4.604539355992844</v>
      </c>
      <c r="AE320">
        <v>41.725000000000001</v>
      </c>
      <c r="AF320">
        <v>7.0709999999999997</v>
      </c>
      <c r="AG320">
        <f t="shared" si="39"/>
        <v>5.9008626785461749</v>
      </c>
      <c r="AL320">
        <v>49.82</v>
      </c>
      <c r="AM320">
        <v>7.0709999999999997</v>
      </c>
      <c r="AN320">
        <f t="shared" si="40"/>
        <v>7.0456795361335036</v>
      </c>
      <c r="AS320">
        <v>33.241999999999997</v>
      </c>
      <c r="AT320">
        <v>9.0549999999999997</v>
      </c>
      <c r="AU320">
        <f t="shared" si="41"/>
        <v>3.6711209276642736</v>
      </c>
    </row>
    <row r="321" spans="3:48" x14ac:dyDescent="0.35">
      <c r="C321">
        <v>104.809</v>
      </c>
      <c r="D321">
        <v>3.3849999999999998</v>
      </c>
      <c r="E321">
        <f t="shared" si="37"/>
        <v>30.96277695716396</v>
      </c>
      <c r="J321">
        <v>77.620999999999995</v>
      </c>
      <c r="K321">
        <v>5.1619999999999999</v>
      </c>
      <c r="L321">
        <f t="shared" si="38"/>
        <v>15.037001162340177</v>
      </c>
      <c r="Q321">
        <v>67.066999999999993</v>
      </c>
      <c r="R321">
        <v>8.5440000000000005</v>
      </c>
      <c r="S321">
        <f t="shared" si="42"/>
        <v>7.8496020599250924</v>
      </c>
      <c r="AE321">
        <v>46.615000000000002</v>
      </c>
      <c r="AF321">
        <v>6.0830000000000002</v>
      </c>
      <c r="AG321">
        <f t="shared" si="39"/>
        <v>7.6631596251849414</v>
      </c>
      <c r="AL321">
        <v>52.838999999999999</v>
      </c>
      <c r="AM321">
        <v>5.8310000000000004</v>
      </c>
      <c r="AN321">
        <f t="shared" si="40"/>
        <v>9.0617389813068083</v>
      </c>
      <c r="AS321">
        <v>27.074000000000002</v>
      </c>
      <c r="AT321">
        <v>8.1980000000000004</v>
      </c>
      <c r="AU321">
        <f t="shared" si="41"/>
        <v>3.3025128080019517</v>
      </c>
    </row>
    <row r="322" spans="3:48" x14ac:dyDescent="0.35">
      <c r="C322">
        <v>59.908000000000001</v>
      </c>
      <c r="D322">
        <v>4.1230000000000002</v>
      </c>
      <c r="E322">
        <f t="shared" si="37"/>
        <v>14.530196458889158</v>
      </c>
      <c r="J322">
        <v>60.414999999999999</v>
      </c>
      <c r="K322">
        <v>8</v>
      </c>
      <c r="L322">
        <f t="shared" si="38"/>
        <v>7.5518749999999999</v>
      </c>
      <c r="Q322">
        <v>61.350999999999999</v>
      </c>
      <c r="R322">
        <v>10.44</v>
      </c>
      <c r="S322">
        <f t="shared" si="42"/>
        <v>5.876532567049809</v>
      </c>
      <c r="AE322">
        <v>51.624000000000002</v>
      </c>
      <c r="AF322">
        <v>6.4029999999999996</v>
      </c>
      <c r="AG322">
        <f t="shared" si="39"/>
        <v>8.0624707168514771</v>
      </c>
      <c r="AL322">
        <v>48.765000000000001</v>
      </c>
      <c r="AM322">
        <v>8.5440000000000005</v>
      </c>
      <c r="AN322">
        <f t="shared" si="40"/>
        <v>5.70751404494382</v>
      </c>
      <c r="AS322">
        <v>57.801000000000002</v>
      </c>
      <c r="AT322">
        <v>9.4339999999999993</v>
      </c>
      <c r="AU322">
        <f t="shared" si="41"/>
        <v>6.1268814924740305</v>
      </c>
    </row>
    <row r="323" spans="3:48" x14ac:dyDescent="0.35">
      <c r="C323">
        <v>49.93</v>
      </c>
      <c r="D323">
        <v>4.4720000000000004</v>
      </c>
      <c r="E323">
        <f t="shared" si="37"/>
        <v>11.165026833631483</v>
      </c>
      <c r="J323">
        <v>54.917999999999999</v>
      </c>
      <c r="K323">
        <v>9.0830000000000002</v>
      </c>
      <c r="L323">
        <f t="shared" si="38"/>
        <v>6.0462402289992294</v>
      </c>
      <c r="Q323">
        <v>99.724999999999994</v>
      </c>
      <c r="R323">
        <v>11.662000000000001</v>
      </c>
      <c r="S323">
        <f t="shared" si="42"/>
        <v>8.5512776539187101</v>
      </c>
      <c r="AE323">
        <v>46.755000000000003</v>
      </c>
      <c r="AF323">
        <v>11.401999999999999</v>
      </c>
      <c r="AG323">
        <f t="shared" si="39"/>
        <v>4.1005963865988431</v>
      </c>
      <c r="AL323">
        <v>20.881</v>
      </c>
      <c r="AM323">
        <v>8.0619999999999994</v>
      </c>
      <c r="AN323">
        <f t="shared" si="40"/>
        <v>2.5900520962540314</v>
      </c>
      <c r="AS323">
        <v>64.846000000000004</v>
      </c>
      <c r="AT323">
        <v>9.8490000000000002</v>
      </c>
      <c r="AU323">
        <f t="shared" si="41"/>
        <v>6.584018682099706</v>
      </c>
    </row>
    <row r="324" spans="3:48" x14ac:dyDescent="0.35">
      <c r="C324">
        <v>111.306</v>
      </c>
      <c r="D324">
        <v>3.0830000000000002</v>
      </c>
      <c r="E324">
        <f t="shared" si="37"/>
        <v>36.103146286084979</v>
      </c>
      <c r="J324">
        <v>146.53700000000001</v>
      </c>
      <c r="K324">
        <v>4.1619999999999999</v>
      </c>
      <c r="L324">
        <f t="shared" si="38"/>
        <v>35.208313310908217</v>
      </c>
      <c r="Q324">
        <v>0</v>
      </c>
      <c r="R324">
        <v>9.4339999999999993</v>
      </c>
      <c r="S324">
        <f t="shared" si="42"/>
        <v>0</v>
      </c>
      <c r="AE324">
        <v>111.086</v>
      </c>
      <c r="AF324">
        <v>6.3250000000000002</v>
      </c>
      <c r="AG324">
        <f t="shared" si="39"/>
        <v>17.563003952569169</v>
      </c>
      <c r="AL324">
        <v>40.497</v>
      </c>
      <c r="AM324">
        <v>11.18</v>
      </c>
      <c r="AN324">
        <f t="shared" si="40"/>
        <v>3.6222719141323791</v>
      </c>
      <c r="AS324">
        <v>57.271000000000001</v>
      </c>
      <c r="AT324">
        <v>11.705</v>
      </c>
      <c r="AU324">
        <f t="shared" si="41"/>
        <v>4.8928662964545069</v>
      </c>
    </row>
    <row r="325" spans="3:48" x14ac:dyDescent="0.35">
      <c r="C325">
        <v>74.215999999999994</v>
      </c>
      <c r="D325">
        <v>6.3250000000000002</v>
      </c>
      <c r="E325">
        <f t="shared" si="37"/>
        <v>11.733754940711462</v>
      </c>
      <c r="J325">
        <v>65.795000000000002</v>
      </c>
      <c r="K325">
        <v>10.63</v>
      </c>
      <c r="L325">
        <f t="shared" si="38"/>
        <v>6.1895578551269992</v>
      </c>
      <c r="Q325">
        <v>85.070999999999998</v>
      </c>
      <c r="R325">
        <v>5.8310000000000004</v>
      </c>
      <c r="S325">
        <f t="shared" si="42"/>
        <v>14.589435774309722</v>
      </c>
      <c r="AE325">
        <v>51.970999999999997</v>
      </c>
      <c r="AF325">
        <v>9.4339999999999993</v>
      </c>
      <c r="AG325">
        <f t="shared" si="39"/>
        <v>5.5089039643841424</v>
      </c>
      <c r="AL325">
        <v>46.140999999999998</v>
      </c>
      <c r="AM325">
        <v>8.0619999999999994</v>
      </c>
      <c r="AN325">
        <f t="shared" si="40"/>
        <v>5.7232696601339619</v>
      </c>
      <c r="AS325">
        <v>50.359000000000002</v>
      </c>
      <c r="AT325">
        <v>7</v>
      </c>
      <c r="AU325">
        <f t="shared" si="41"/>
        <v>7.1941428571428574</v>
      </c>
    </row>
    <row r="326" spans="3:48" x14ac:dyDescent="0.35">
      <c r="C326">
        <v>79.623999999999995</v>
      </c>
      <c r="D326">
        <v>5.3250000000000002</v>
      </c>
      <c r="E326">
        <f t="shared" si="37"/>
        <v>14.952863849765256</v>
      </c>
      <c r="J326">
        <v>52.923999999999999</v>
      </c>
      <c r="K326">
        <v>9.4870000000000001</v>
      </c>
      <c r="L326">
        <f t="shared" si="38"/>
        <v>5.5785812164013917</v>
      </c>
      <c r="Q326">
        <v>103.711</v>
      </c>
      <c r="R326">
        <v>7.81</v>
      </c>
      <c r="S326">
        <f t="shared" si="42"/>
        <v>13.279257362355954</v>
      </c>
      <c r="AE326">
        <v>32.450000000000003</v>
      </c>
      <c r="AF326">
        <v>13.038</v>
      </c>
      <c r="AG326">
        <f t="shared" si="39"/>
        <v>2.4888786623715293</v>
      </c>
      <c r="AL326">
        <v>41.593000000000004</v>
      </c>
      <c r="AM326">
        <v>8.6020000000000003</v>
      </c>
      <c r="AN326">
        <f t="shared" si="40"/>
        <v>4.835270867240177</v>
      </c>
      <c r="AS326">
        <v>65.489999999999995</v>
      </c>
      <c r="AT326">
        <v>7.6159999999999997</v>
      </c>
      <c r="AU326">
        <f t="shared" si="41"/>
        <v>8.5990021008403357</v>
      </c>
    </row>
    <row r="327" spans="3:48" x14ac:dyDescent="0.35">
      <c r="C327">
        <v>55.362000000000002</v>
      </c>
      <c r="D327">
        <v>6.3250000000000002</v>
      </c>
      <c r="E327">
        <f t="shared" si="37"/>
        <v>8.7528853754940705</v>
      </c>
      <c r="J327">
        <v>64.56</v>
      </c>
      <c r="K327">
        <v>9.0619999999999994</v>
      </c>
      <c r="L327">
        <f t="shared" si="38"/>
        <v>7.1242551313175904</v>
      </c>
      <c r="Q327">
        <v>99.644000000000005</v>
      </c>
      <c r="R327">
        <v>6.7080000000000002</v>
      </c>
      <c r="S327">
        <f t="shared" si="42"/>
        <v>14.854502087060228</v>
      </c>
      <c r="AG327" s="7">
        <f>AVERAGE(AG244:AG326)</f>
        <v>8.7319380341945081</v>
      </c>
      <c r="AH327" s="8">
        <f>STDEV(AG244:AG326)/SQRT(83)</f>
        <v>0.82422034737571714</v>
      </c>
      <c r="AL327">
        <v>40.311</v>
      </c>
      <c r="AM327">
        <v>6.4029999999999996</v>
      </c>
      <c r="AN327">
        <f t="shared" si="40"/>
        <v>6.2956426674996102</v>
      </c>
      <c r="AS327">
        <v>48.508000000000003</v>
      </c>
      <c r="AT327">
        <v>7.28</v>
      </c>
      <c r="AU327">
        <f t="shared" si="41"/>
        <v>6.6631868131868135</v>
      </c>
    </row>
    <row r="328" spans="3:48" x14ac:dyDescent="0.35">
      <c r="C328">
        <v>73.790000000000006</v>
      </c>
      <c r="D328">
        <v>4</v>
      </c>
      <c r="E328">
        <f t="shared" si="37"/>
        <v>18.447500000000002</v>
      </c>
      <c r="J328">
        <v>148.47399999999999</v>
      </c>
      <c r="K328">
        <v>9.5440000000000005</v>
      </c>
      <c r="L328">
        <f t="shared" si="38"/>
        <v>15.556789606035203</v>
      </c>
      <c r="Q328">
        <v>122.348</v>
      </c>
      <c r="R328">
        <v>10.63</v>
      </c>
      <c r="S328">
        <f t="shared" si="42"/>
        <v>11.509689557855125</v>
      </c>
      <c r="AE328">
        <v>44.688000000000002</v>
      </c>
      <c r="AF328">
        <v>6.6020000000000003</v>
      </c>
      <c r="AG328">
        <f t="shared" si="39"/>
        <v>6.7688579218418665</v>
      </c>
      <c r="AL328">
        <v>44.204000000000001</v>
      </c>
      <c r="AM328">
        <v>7.0709999999999997</v>
      </c>
      <c r="AN328">
        <f t="shared" si="40"/>
        <v>6.2514495828029988</v>
      </c>
      <c r="AS328">
        <v>54.917999999999999</v>
      </c>
      <c r="AT328">
        <v>8.2460000000000004</v>
      </c>
      <c r="AU328">
        <f t="shared" si="41"/>
        <v>6.6599563424690755</v>
      </c>
    </row>
    <row r="329" spans="3:48" x14ac:dyDescent="0.35">
      <c r="C329">
        <v>100.717</v>
      </c>
      <c r="D329">
        <v>3.1230000000000002</v>
      </c>
      <c r="E329">
        <f t="shared" si="37"/>
        <v>32.250080051232786</v>
      </c>
      <c r="J329">
        <v>154.35300000000001</v>
      </c>
      <c r="K329">
        <v>8</v>
      </c>
      <c r="L329">
        <f t="shared" si="38"/>
        <v>19.294125000000001</v>
      </c>
      <c r="Q329">
        <v>50.595999999999997</v>
      </c>
      <c r="R329">
        <v>7.0709999999999997</v>
      </c>
      <c r="S329">
        <f t="shared" si="42"/>
        <v>7.1554235610239001</v>
      </c>
      <c r="AE329">
        <v>39.293999999999997</v>
      </c>
      <c r="AF329">
        <v>8.8490000000000002</v>
      </c>
      <c r="AG329">
        <f t="shared" si="39"/>
        <v>4.4405017516103511</v>
      </c>
      <c r="AL329">
        <v>55.470999999999997</v>
      </c>
      <c r="AM329">
        <v>7.2110000000000003</v>
      </c>
      <c r="AN329">
        <f t="shared" si="40"/>
        <v>7.6925530439606149</v>
      </c>
      <c r="AS329">
        <v>55.802999999999997</v>
      </c>
      <c r="AT329">
        <v>7.81</v>
      </c>
      <c r="AU329">
        <f t="shared" si="41"/>
        <v>7.1450704225352109</v>
      </c>
    </row>
    <row r="330" spans="3:48" x14ac:dyDescent="0.35">
      <c r="C330">
        <v>107.78700000000001</v>
      </c>
      <c r="D330">
        <v>3</v>
      </c>
      <c r="E330">
        <f t="shared" si="37"/>
        <v>35.929000000000002</v>
      </c>
      <c r="L330" s="7">
        <f>AVERAGE(L270:L329)</f>
        <v>12.607966926470157</v>
      </c>
      <c r="M330">
        <f>STDEV(L257:L329)/SQRT(60)</f>
        <v>1.0995855713519251</v>
      </c>
      <c r="Q330">
        <v>55.57</v>
      </c>
      <c r="R330">
        <v>7.0709999999999997</v>
      </c>
      <c r="S330">
        <f t="shared" si="42"/>
        <v>7.85886013293735</v>
      </c>
      <c r="AE330">
        <v>42.72</v>
      </c>
      <c r="AF330">
        <v>7.0709999999999997</v>
      </c>
      <c r="AG330">
        <f t="shared" si="39"/>
        <v>6.0415782774713618</v>
      </c>
      <c r="AL330">
        <v>76.025999999999996</v>
      </c>
      <c r="AM330">
        <v>6.4029999999999996</v>
      </c>
      <c r="AN330">
        <f t="shared" si="40"/>
        <v>11.873496798375761</v>
      </c>
      <c r="AS330">
        <v>66.888000000000005</v>
      </c>
      <c r="AT330">
        <v>5.8310000000000004</v>
      </c>
      <c r="AU330">
        <f t="shared" si="41"/>
        <v>11.471102726805007</v>
      </c>
    </row>
    <row r="331" spans="3:48" x14ac:dyDescent="0.35">
      <c r="C331">
        <v>120.569</v>
      </c>
      <c r="D331">
        <v>3</v>
      </c>
      <c r="E331">
        <f t="shared" si="37"/>
        <v>40.189666666666668</v>
      </c>
      <c r="J331">
        <v>113.167</v>
      </c>
      <c r="K331">
        <v>7.1230000000000002</v>
      </c>
      <c r="L331">
        <f t="shared" si="38"/>
        <v>15.887547381721184</v>
      </c>
      <c r="Q331">
        <v>40.792000000000002</v>
      </c>
      <c r="R331">
        <v>4</v>
      </c>
      <c r="S331">
        <f t="shared" si="42"/>
        <v>10.198</v>
      </c>
      <c r="AE331">
        <v>43.932000000000002</v>
      </c>
      <c r="AF331">
        <v>6.5439999999999996</v>
      </c>
      <c r="AG331">
        <f t="shared" si="39"/>
        <v>6.7133251833740841</v>
      </c>
      <c r="AL331">
        <v>33.302</v>
      </c>
      <c r="AM331">
        <v>10.817</v>
      </c>
      <c r="AN331">
        <f t="shared" si="40"/>
        <v>3.0786724600166404</v>
      </c>
      <c r="AS331">
        <v>39.408000000000001</v>
      </c>
      <c r="AT331">
        <v>7.2110000000000003</v>
      </c>
      <c r="AU331">
        <f t="shared" si="41"/>
        <v>5.4649840521425599</v>
      </c>
    </row>
    <row r="332" spans="3:48" x14ac:dyDescent="0.35">
      <c r="E332" s="7">
        <f>AVERAGE(E259:E331)</f>
        <v>22.221872468037461</v>
      </c>
      <c r="F332">
        <f>STDEV(E259:E331)/SQRT(73)</f>
        <v>1.5475592381211918</v>
      </c>
      <c r="J332">
        <v>72.338999999999999</v>
      </c>
      <c r="K332">
        <v>8.3849999999999998</v>
      </c>
      <c r="L332">
        <f t="shared" si="38"/>
        <v>8.6271914132379255</v>
      </c>
      <c r="Q332">
        <v>73.552999999999997</v>
      </c>
      <c r="R332">
        <v>9.2200000000000006</v>
      </c>
      <c r="S332">
        <f t="shared" si="42"/>
        <v>7.9775488069414306</v>
      </c>
      <c r="AE332">
        <v>38.118000000000002</v>
      </c>
      <c r="AF332">
        <v>6.3250000000000002</v>
      </c>
      <c r="AG332">
        <f t="shared" si="39"/>
        <v>6.0265612648221349</v>
      </c>
      <c r="AL332">
        <v>23.021999999999998</v>
      </c>
      <c r="AM332">
        <v>9.2200000000000006</v>
      </c>
      <c r="AN332">
        <f t="shared" si="40"/>
        <v>2.4969631236442513</v>
      </c>
      <c r="AS332">
        <v>28.018000000000001</v>
      </c>
      <c r="AT332">
        <v>7.81</v>
      </c>
      <c r="AU332">
        <f t="shared" si="41"/>
        <v>3.5874519846350834</v>
      </c>
    </row>
    <row r="333" spans="3:48" x14ac:dyDescent="0.35">
      <c r="C333">
        <v>107.78700000000001</v>
      </c>
      <c r="D333">
        <v>3.2429999999999999</v>
      </c>
      <c r="E333">
        <f t="shared" si="37"/>
        <v>33.236817761332105</v>
      </c>
      <c r="J333">
        <v>92.135999999999996</v>
      </c>
      <c r="K333">
        <v>8.657</v>
      </c>
      <c r="L333">
        <f t="shared" si="38"/>
        <v>10.642947903430748</v>
      </c>
      <c r="Q333">
        <v>84.201999999999998</v>
      </c>
      <c r="R333">
        <v>12.083</v>
      </c>
      <c r="S333">
        <f t="shared" si="42"/>
        <v>6.968633617479103</v>
      </c>
      <c r="AE333">
        <v>41.628999999999998</v>
      </c>
      <c r="AF333">
        <v>7.6159999999999997</v>
      </c>
      <c r="AG333">
        <f t="shared" si="39"/>
        <v>5.4659926470588234</v>
      </c>
      <c r="AL333">
        <v>56.222999999999999</v>
      </c>
      <c r="AM333">
        <v>8.0619999999999994</v>
      </c>
      <c r="AN333">
        <f t="shared" si="40"/>
        <v>6.9738278342842968</v>
      </c>
      <c r="AS333">
        <v>34.67</v>
      </c>
      <c r="AT333">
        <v>8.0619999999999994</v>
      </c>
      <c r="AU333">
        <f t="shared" si="41"/>
        <v>4.3004217315802533</v>
      </c>
    </row>
    <row r="334" spans="3:48" x14ac:dyDescent="0.35">
      <c r="C334">
        <v>44.944000000000003</v>
      </c>
      <c r="D334">
        <v>5.0990000000000002</v>
      </c>
      <c r="E334">
        <f t="shared" si="37"/>
        <v>8.8142773092763296</v>
      </c>
      <c r="J334">
        <v>43.417000000000002</v>
      </c>
      <c r="K334">
        <v>9.3849999999999998</v>
      </c>
      <c r="L334">
        <f t="shared" si="38"/>
        <v>4.6262120404901443</v>
      </c>
      <c r="Q334">
        <v>42.296999999999997</v>
      </c>
      <c r="R334">
        <v>9.0549999999999997</v>
      </c>
      <c r="S334">
        <f t="shared" si="42"/>
        <v>4.6711209276642736</v>
      </c>
      <c r="AE334">
        <v>26.306000000000001</v>
      </c>
      <c r="AF334">
        <v>7.649</v>
      </c>
      <c r="AG334">
        <f t="shared" si="39"/>
        <v>3.4391423715518368</v>
      </c>
      <c r="AL334">
        <v>50.488</v>
      </c>
      <c r="AM334">
        <v>6</v>
      </c>
      <c r="AN334">
        <f t="shared" si="40"/>
        <v>8.4146666666666672</v>
      </c>
      <c r="AS334">
        <v>34.204999999999998</v>
      </c>
      <c r="AT334">
        <v>8.4849999999999994</v>
      </c>
      <c r="AU334">
        <f t="shared" si="41"/>
        <v>4.0312315851502651</v>
      </c>
    </row>
    <row r="335" spans="3:48" x14ac:dyDescent="0.35">
      <c r="C335">
        <v>51.884</v>
      </c>
      <c r="D335">
        <v>5.3849999999999998</v>
      </c>
      <c r="E335">
        <f t="shared" si="37"/>
        <v>9.6349117920148561</v>
      </c>
      <c r="J335">
        <v>73.498000000000005</v>
      </c>
      <c r="K335">
        <v>8.7080000000000002</v>
      </c>
      <c r="L335">
        <f t="shared" si="38"/>
        <v>8.4402847955902622</v>
      </c>
      <c r="Q335">
        <v>42.543999999999997</v>
      </c>
      <c r="R335">
        <v>10.817</v>
      </c>
      <c r="S335">
        <f t="shared" si="42"/>
        <v>3.9330683183877229</v>
      </c>
      <c r="AE335">
        <v>19.234999999999999</v>
      </c>
      <c r="AF335">
        <v>6.0549999999999997</v>
      </c>
      <c r="AG335">
        <f t="shared" si="39"/>
        <v>3.1767134599504541</v>
      </c>
      <c r="AL335">
        <v>33.286999999999999</v>
      </c>
      <c r="AM335">
        <v>4.4720000000000004</v>
      </c>
      <c r="AN335">
        <f t="shared" si="40"/>
        <v>7.4434257602862246</v>
      </c>
      <c r="AS335">
        <v>40.817</v>
      </c>
      <c r="AT335">
        <v>7.944</v>
      </c>
      <c r="AU335">
        <f t="shared" si="41"/>
        <v>5.1380916414904334</v>
      </c>
    </row>
    <row r="336" spans="3:48" x14ac:dyDescent="0.35">
      <c r="C336">
        <v>41.881</v>
      </c>
      <c r="D336">
        <v>5.8310000000000004</v>
      </c>
      <c r="E336">
        <f t="shared" si="37"/>
        <v>7.182472989195678</v>
      </c>
      <c r="J336">
        <v>67.186000000000007</v>
      </c>
      <c r="K336">
        <v>9.0830000000000002</v>
      </c>
      <c r="L336">
        <f t="shared" si="38"/>
        <v>7.396895298910052</v>
      </c>
      <c r="Q336">
        <v>57.697000000000003</v>
      </c>
      <c r="R336">
        <v>9.2200000000000006</v>
      </c>
      <c r="S336">
        <f t="shared" si="42"/>
        <v>6.2578091106290668</v>
      </c>
      <c r="AE336">
        <v>32.695999999999998</v>
      </c>
      <c r="AF336">
        <v>7.4870000000000001</v>
      </c>
      <c r="AG336">
        <f t="shared" si="39"/>
        <v>4.3670361960731929</v>
      </c>
      <c r="AL336">
        <v>62.968000000000004</v>
      </c>
      <c r="AM336">
        <v>8.6020000000000003</v>
      </c>
      <c r="AN336">
        <f t="shared" si="40"/>
        <v>7.3201581027667988</v>
      </c>
      <c r="AU336" s="7">
        <f>AVERAGE(AU184:AU335)</f>
        <v>5.2576371259333676</v>
      </c>
      <c r="AV336" s="8">
        <f>STDEV(AU256:AU335)/SQRT(152)</f>
        <v>0.12529858253056009</v>
      </c>
    </row>
    <row r="337" spans="3:47" x14ac:dyDescent="0.35">
      <c r="C337">
        <v>57.384999999999998</v>
      </c>
      <c r="D337">
        <v>6.4029999999999996</v>
      </c>
      <c r="E337">
        <f t="shared" si="37"/>
        <v>8.9622052163048576</v>
      </c>
      <c r="J337">
        <v>71.700999999999993</v>
      </c>
      <c r="K337">
        <v>7.1230000000000002</v>
      </c>
      <c r="L337">
        <f t="shared" si="38"/>
        <v>10.066123824231362</v>
      </c>
      <c r="Q337">
        <v>39.924999999999997</v>
      </c>
      <c r="R337">
        <v>6.4029999999999996</v>
      </c>
      <c r="S337">
        <f t="shared" si="42"/>
        <v>6.2353584257379353</v>
      </c>
      <c r="AE337">
        <v>44.944000000000003</v>
      </c>
      <c r="AF337">
        <v>7.6159999999999997</v>
      </c>
      <c r="AG337">
        <f t="shared" si="39"/>
        <v>5.901260504201681</v>
      </c>
      <c r="AL337">
        <v>33.061</v>
      </c>
      <c r="AM337">
        <v>7.28</v>
      </c>
      <c r="AN337">
        <f t="shared" si="40"/>
        <v>4.5413461538461535</v>
      </c>
      <c r="AS337">
        <v>49.244</v>
      </c>
      <c r="AT337">
        <v>12.648999999999999</v>
      </c>
      <c r="AU337">
        <f t="shared" si="41"/>
        <v>3.8931140801644402</v>
      </c>
    </row>
    <row r="338" spans="3:47" x14ac:dyDescent="0.35">
      <c r="C338">
        <v>32.311</v>
      </c>
      <c r="D338">
        <v>3.6059999999999999</v>
      </c>
      <c r="E338">
        <f t="shared" si="37"/>
        <v>8.9603438713255681</v>
      </c>
      <c r="J338">
        <v>61.66</v>
      </c>
      <c r="K338">
        <v>8.0990000000000002</v>
      </c>
      <c r="L338">
        <f t="shared" si="38"/>
        <v>7.6132855908136801</v>
      </c>
      <c r="Q338">
        <v>28.16</v>
      </c>
      <c r="R338">
        <v>5.8310000000000004</v>
      </c>
      <c r="S338">
        <f t="shared" si="42"/>
        <v>4.8293603155547933</v>
      </c>
      <c r="AE338">
        <v>47.508000000000003</v>
      </c>
      <c r="AF338">
        <v>7.6159999999999997</v>
      </c>
      <c r="AG338">
        <f t="shared" si="39"/>
        <v>6.2379201680672276</v>
      </c>
      <c r="AL338">
        <v>42.579000000000001</v>
      </c>
      <c r="AM338">
        <v>6.3250000000000002</v>
      </c>
      <c r="AN338">
        <f t="shared" si="40"/>
        <v>6.7318577075098815</v>
      </c>
      <c r="AS338">
        <v>51.088000000000001</v>
      </c>
      <c r="AT338">
        <v>10.817</v>
      </c>
      <c r="AU338">
        <f t="shared" si="41"/>
        <v>4.7229361190718313</v>
      </c>
    </row>
    <row r="339" spans="3:47" x14ac:dyDescent="0.35">
      <c r="C339">
        <v>47.296999999999997</v>
      </c>
      <c r="D339">
        <v>5.0990000000000002</v>
      </c>
      <c r="E339">
        <f t="shared" si="37"/>
        <v>9.275740341243381</v>
      </c>
      <c r="J339">
        <v>113.952</v>
      </c>
      <c r="K339">
        <v>5.8310000000000004</v>
      </c>
      <c r="L339">
        <f t="shared" si="38"/>
        <v>19.542445549648431</v>
      </c>
      <c r="Q339">
        <v>45.88</v>
      </c>
      <c r="R339">
        <v>3.6059999999999999</v>
      </c>
      <c r="S339">
        <f t="shared" si="42"/>
        <v>12.723239046034388</v>
      </c>
      <c r="AE339">
        <v>52.01</v>
      </c>
      <c r="AF339">
        <v>5</v>
      </c>
      <c r="AG339">
        <f t="shared" si="39"/>
        <v>10.401999999999999</v>
      </c>
      <c r="AL339">
        <v>34.234000000000002</v>
      </c>
      <c r="AM339">
        <v>6</v>
      </c>
      <c r="AN339">
        <f t="shared" si="40"/>
        <v>5.7056666666666667</v>
      </c>
      <c r="AS339">
        <v>65.299000000000007</v>
      </c>
      <c r="AT339">
        <v>8.0619999999999994</v>
      </c>
      <c r="AU339">
        <f t="shared" si="41"/>
        <v>8.099603076159763</v>
      </c>
    </row>
    <row r="340" spans="3:47" x14ac:dyDescent="0.35">
      <c r="C340">
        <v>55.226999999999997</v>
      </c>
      <c r="D340">
        <v>6.0830000000000002</v>
      </c>
      <c r="E340">
        <f t="shared" si="37"/>
        <v>9.0789084333388121</v>
      </c>
      <c r="J340">
        <v>47</v>
      </c>
      <c r="K340">
        <v>8.1229999999999993</v>
      </c>
      <c r="L340">
        <f t="shared" si="38"/>
        <v>5.7860396405268997</v>
      </c>
      <c r="Q340">
        <v>47.423999999999999</v>
      </c>
      <c r="R340">
        <v>5.3849999999999998</v>
      </c>
      <c r="S340">
        <f t="shared" si="42"/>
        <v>8.8066852367688018</v>
      </c>
      <c r="AE340">
        <v>40.497</v>
      </c>
      <c r="AF340">
        <v>6.2110000000000003</v>
      </c>
      <c r="AG340">
        <f t="shared" si="39"/>
        <v>6.5202060859764934</v>
      </c>
      <c r="AL340">
        <v>49.476999999999997</v>
      </c>
      <c r="AM340">
        <v>7.6159999999999997</v>
      </c>
      <c r="AN340">
        <f t="shared" si="40"/>
        <v>6.4964548319327733</v>
      </c>
      <c r="AS340">
        <v>58.872999999999998</v>
      </c>
      <c r="AT340">
        <v>5.0990000000000002</v>
      </c>
      <c r="AU340">
        <f t="shared" si="41"/>
        <v>11.545989409688174</v>
      </c>
    </row>
    <row r="341" spans="3:47" x14ac:dyDescent="0.35">
      <c r="C341">
        <v>104.12</v>
      </c>
      <c r="D341">
        <v>3.3849999999999998</v>
      </c>
      <c r="E341">
        <f t="shared" si="37"/>
        <v>30.759231905465292</v>
      </c>
      <c r="J341">
        <v>31.257000000000001</v>
      </c>
      <c r="K341">
        <v>8.0830000000000002</v>
      </c>
      <c r="L341">
        <f t="shared" si="38"/>
        <v>3.867004824941235</v>
      </c>
      <c r="Q341">
        <v>57.314999999999998</v>
      </c>
      <c r="R341">
        <v>6.4029999999999996</v>
      </c>
      <c r="S341">
        <f t="shared" si="42"/>
        <v>8.9512728408558484</v>
      </c>
      <c r="AE341">
        <v>38.012999999999998</v>
      </c>
      <c r="AF341">
        <v>6.7080000000000002</v>
      </c>
      <c r="AG341">
        <f t="shared" si="39"/>
        <v>5.6668157423971373</v>
      </c>
      <c r="AL341">
        <v>42.953000000000003</v>
      </c>
      <c r="AM341">
        <v>6.0830000000000002</v>
      </c>
      <c r="AN341">
        <f t="shared" si="40"/>
        <v>7.0611540358375802</v>
      </c>
      <c r="AS341">
        <v>33.136000000000003</v>
      </c>
      <c r="AT341">
        <v>6</v>
      </c>
      <c r="AU341">
        <f t="shared" si="41"/>
        <v>5.5226666666666668</v>
      </c>
    </row>
    <row r="342" spans="3:47" x14ac:dyDescent="0.35">
      <c r="C342">
        <v>126.621</v>
      </c>
      <c r="D342">
        <v>2.8279999999999998</v>
      </c>
      <c r="E342">
        <f t="shared" si="37"/>
        <v>44.774045261669023</v>
      </c>
      <c r="J342">
        <v>106.405</v>
      </c>
      <c r="K342">
        <v>5</v>
      </c>
      <c r="L342">
        <f t="shared" si="38"/>
        <v>21.280999999999999</v>
      </c>
      <c r="Q342">
        <v>62.968000000000004</v>
      </c>
      <c r="R342">
        <v>6.4029999999999996</v>
      </c>
      <c r="S342">
        <f t="shared" si="42"/>
        <v>9.8341402467593326</v>
      </c>
      <c r="AE342">
        <v>48.374000000000002</v>
      </c>
      <c r="AF342">
        <v>7.1980000000000004</v>
      </c>
      <c r="AG342">
        <f t="shared" si="39"/>
        <v>6.7204779105307031</v>
      </c>
      <c r="AL342">
        <v>42.012</v>
      </c>
      <c r="AM342">
        <v>11.18</v>
      </c>
      <c r="AN342">
        <f t="shared" si="40"/>
        <v>3.7577817531305904</v>
      </c>
      <c r="AS342">
        <v>37.643000000000001</v>
      </c>
      <c r="AT342">
        <v>7.28</v>
      </c>
      <c r="AU342">
        <f t="shared" si="41"/>
        <v>5.1707417582417579</v>
      </c>
    </row>
    <row r="343" spans="3:47" x14ac:dyDescent="0.35">
      <c r="C343">
        <v>98.228999999999999</v>
      </c>
      <c r="D343">
        <v>6.7080000000000002</v>
      </c>
      <c r="E343">
        <f t="shared" si="37"/>
        <v>14.643559928443649</v>
      </c>
      <c r="J343">
        <v>125.324</v>
      </c>
      <c r="K343">
        <v>8.0990000000000002</v>
      </c>
      <c r="L343">
        <f t="shared" si="38"/>
        <v>15.474009136930485</v>
      </c>
      <c r="Q343">
        <v>28.635999999999999</v>
      </c>
      <c r="R343">
        <v>6.0830000000000002</v>
      </c>
      <c r="S343">
        <f t="shared" si="42"/>
        <v>4.707545618938024</v>
      </c>
      <c r="AE343">
        <v>36.055999999999997</v>
      </c>
      <c r="AF343">
        <v>4.4720000000000004</v>
      </c>
      <c r="AG343">
        <f t="shared" si="39"/>
        <v>8.0626118067978521</v>
      </c>
      <c r="AL343">
        <v>40.311</v>
      </c>
      <c r="AM343">
        <v>11.045</v>
      </c>
      <c r="AN343">
        <f t="shared" si="40"/>
        <v>3.6497057492077865</v>
      </c>
      <c r="AS343">
        <v>63.134999999999998</v>
      </c>
      <c r="AT343">
        <v>12.083</v>
      </c>
      <c r="AU343">
        <f t="shared" si="41"/>
        <v>5.225109658197467</v>
      </c>
    </row>
    <row r="344" spans="3:47" x14ac:dyDescent="0.35">
      <c r="C344">
        <v>48.703000000000003</v>
      </c>
      <c r="D344">
        <v>4</v>
      </c>
      <c r="E344">
        <f t="shared" si="37"/>
        <v>12.175750000000001</v>
      </c>
      <c r="J344">
        <v>110.64400000000001</v>
      </c>
      <c r="K344">
        <v>7.0830000000000002</v>
      </c>
      <c r="L344">
        <f t="shared" si="38"/>
        <v>15.621064520683326</v>
      </c>
      <c r="Q344">
        <v>85</v>
      </c>
      <c r="R344">
        <v>6.3250000000000002</v>
      </c>
      <c r="S344">
        <f t="shared" si="42"/>
        <v>13.438735177865611</v>
      </c>
      <c r="AE344">
        <v>29.016999999999999</v>
      </c>
      <c r="AF344">
        <v>6</v>
      </c>
      <c r="AG344">
        <f t="shared" si="39"/>
        <v>4.8361666666666663</v>
      </c>
      <c r="AL344">
        <v>44.720999999999997</v>
      </c>
      <c r="AM344">
        <v>10.198</v>
      </c>
      <c r="AN344">
        <f t="shared" si="40"/>
        <v>4.3852716218866439</v>
      </c>
      <c r="AS344">
        <v>34.67</v>
      </c>
      <c r="AT344">
        <v>8.6020000000000003</v>
      </c>
      <c r="AU344">
        <f t="shared" si="41"/>
        <v>4.0304580330155781</v>
      </c>
    </row>
    <row r="345" spans="3:47" x14ac:dyDescent="0.35">
      <c r="C345">
        <v>56.320999999999998</v>
      </c>
      <c r="D345">
        <v>4.1230000000000002</v>
      </c>
      <c r="E345">
        <f t="shared" si="37"/>
        <v>13.660198884307542</v>
      </c>
      <c r="J345">
        <v>93.744</v>
      </c>
      <c r="K345">
        <v>5.3849999999999998</v>
      </c>
      <c r="L345">
        <f t="shared" si="38"/>
        <v>17.408356545961002</v>
      </c>
      <c r="Q345">
        <v>51.088000000000001</v>
      </c>
      <c r="R345">
        <v>7.0709999999999997</v>
      </c>
      <c r="S345">
        <f t="shared" si="42"/>
        <v>7.2250035355678124</v>
      </c>
      <c r="AE345">
        <v>29.428000000000001</v>
      </c>
      <c r="AF345">
        <v>7.2460000000000004</v>
      </c>
      <c r="AG345">
        <f t="shared" si="39"/>
        <v>4.0612751863096879</v>
      </c>
      <c r="AL345">
        <v>20.224</v>
      </c>
      <c r="AM345">
        <v>8.0619999999999994</v>
      </c>
      <c r="AN345">
        <f t="shared" si="40"/>
        <v>2.5085586703051352</v>
      </c>
      <c r="AS345">
        <v>38.832999999999998</v>
      </c>
      <c r="AT345">
        <v>7.81</v>
      </c>
      <c r="AU345">
        <f t="shared" si="41"/>
        <v>4.9722151088348268</v>
      </c>
    </row>
    <row r="346" spans="3:47" x14ac:dyDescent="0.35">
      <c r="C346">
        <v>63.6</v>
      </c>
      <c r="D346">
        <v>4</v>
      </c>
      <c r="E346">
        <f t="shared" si="37"/>
        <v>15.9</v>
      </c>
      <c r="J346">
        <v>85.796000000000006</v>
      </c>
      <c r="K346">
        <v>8</v>
      </c>
      <c r="L346">
        <f t="shared" si="38"/>
        <v>10.724500000000001</v>
      </c>
      <c r="Q346">
        <v>53.412999999999997</v>
      </c>
      <c r="R346">
        <v>10</v>
      </c>
      <c r="S346">
        <f t="shared" si="42"/>
        <v>5.3412999999999995</v>
      </c>
      <c r="AE346">
        <v>31.305</v>
      </c>
      <c r="AF346">
        <v>8.5440000000000005</v>
      </c>
      <c r="AG346">
        <f t="shared" si="39"/>
        <v>3.6639747191011232</v>
      </c>
      <c r="AL346">
        <v>38.079000000000001</v>
      </c>
      <c r="AM346">
        <v>3.1619999999999999</v>
      </c>
      <c r="AN346">
        <f t="shared" si="40"/>
        <v>12.0426944971537</v>
      </c>
      <c r="AS346">
        <v>62.097000000000001</v>
      </c>
      <c r="AT346">
        <v>10.77</v>
      </c>
      <c r="AU346">
        <f t="shared" si="41"/>
        <v>5.7657381615598888</v>
      </c>
    </row>
    <row r="347" spans="3:47" x14ac:dyDescent="0.35">
      <c r="C347">
        <v>47.927</v>
      </c>
      <c r="D347">
        <v>4.4720000000000004</v>
      </c>
      <c r="E347">
        <f t="shared" si="37"/>
        <v>10.717128801431127</v>
      </c>
      <c r="J347">
        <v>51.264000000000003</v>
      </c>
      <c r="K347">
        <v>14.472</v>
      </c>
      <c r="L347">
        <f t="shared" si="38"/>
        <v>3.5422885572139307</v>
      </c>
      <c r="Q347">
        <v>53.906999999999996</v>
      </c>
      <c r="R347">
        <v>6.7080000000000002</v>
      </c>
      <c r="S347">
        <f t="shared" si="42"/>
        <v>8.0362254025044724</v>
      </c>
      <c r="AE347">
        <v>31.89</v>
      </c>
      <c r="AF347">
        <v>6.4340000000000002</v>
      </c>
      <c r="AG347">
        <f t="shared" si="39"/>
        <v>4.9564811936586883</v>
      </c>
      <c r="AL347">
        <v>30.887</v>
      </c>
      <c r="AM347">
        <v>6.7080000000000002</v>
      </c>
      <c r="AN347">
        <f t="shared" si="40"/>
        <v>4.6045020870602267</v>
      </c>
      <c r="AS347">
        <v>23.536999999999999</v>
      </c>
      <c r="AT347">
        <v>10.050000000000001</v>
      </c>
      <c r="AU347">
        <f t="shared" si="41"/>
        <v>2.3419900497512436</v>
      </c>
    </row>
    <row r="348" spans="3:47" x14ac:dyDescent="0.35">
      <c r="C348">
        <v>46.173999999999999</v>
      </c>
      <c r="D348">
        <v>5.0990000000000002</v>
      </c>
      <c r="E348">
        <f t="shared" si="37"/>
        <v>9.0555010786428713</v>
      </c>
      <c r="J348">
        <v>128.41300000000001</v>
      </c>
      <c r="K348">
        <v>6.1619999999999999</v>
      </c>
      <c r="L348">
        <f t="shared" si="38"/>
        <v>20.839500162284974</v>
      </c>
      <c r="Q348">
        <v>61.27</v>
      </c>
      <c r="R348">
        <v>8.5440000000000005</v>
      </c>
      <c r="S348">
        <f t="shared" si="42"/>
        <v>7.1711142322097379</v>
      </c>
      <c r="AE348">
        <v>36.234999999999999</v>
      </c>
      <c r="AF348">
        <v>7.8490000000000002</v>
      </c>
      <c r="AG348">
        <f t="shared" si="39"/>
        <v>4.6165116575359919</v>
      </c>
      <c r="AL348">
        <v>45</v>
      </c>
      <c r="AM348">
        <v>5</v>
      </c>
      <c r="AN348">
        <f t="shared" si="40"/>
        <v>9</v>
      </c>
      <c r="AS348">
        <v>57.722999999999999</v>
      </c>
      <c r="AT348">
        <v>9.4339999999999993</v>
      </c>
      <c r="AU348">
        <f t="shared" si="41"/>
        <v>6.1186135255458982</v>
      </c>
    </row>
    <row r="349" spans="3:47" x14ac:dyDescent="0.35">
      <c r="C349">
        <v>62.817</v>
      </c>
      <c r="D349">
        <v>6.28</v>
      </c>
      <c r="E349">
        <f t="shared" si="37"/>
        <v>10.002707006369427</v>
      </c>
      <c r="J349">
        <v>60.539000000000001</v>
      </c>
      <c r="K349">
        <v>9.0619999999999994</v>
      </c>
      <c r="L349">
        <f t="shared" si="38"/>
        <v>6.6805340984330179</v>
      </c>
      <c r="Q349">
        <v>113.741</v>
      </c>
      <c r="R349">
        <v>7.6159999999999997</v>
      </c>
      <c r="S349">
        <f t="shared" si="42"/>
        <v>14.934480042016807</v>
      </c>
      <c r="AE349">
        <v>24.759</v>
      </c>
      <c r="AF349">
        <v>6</v>
      </c>
      <c r="AG349">
        <f t="shared" si="39"/>
        <v>4.1265000000000001</v>
      </c>
      <c r="AL349">
        <v>32.387999999999998</v>
      </c>
      <c r="AM349">
        <v>6.0830000000000002</v>
      </c>
      <c r="AN349">
        <f t="shared" si="40"/>
        <v>5.3243465395364122</v>
      </c>
      <c r="AS349">
        <v>58.411999999999999</v>
      </c>
      <c r="AT349">
        <v>11.705</v>
      </c>
      <c r="AU349">
        <f t="shared" si="41"/>
        <v>4.9903460059803502</v>
      </c>
    </row>
    <row r="350" spans="3:47" x14ac:dyDescent="0.35">
      <c r="C350">
        <v>75.027000000000001</v>
      </c>
      <c r="D350">
        <v>5</v>
      </c>
      <c r="E350">
        <f t="shared" si="37"/>
        <v>15.0054</v>
      </c>
      <c r="J350">
        <v>99.126000000000005</v>
      </c>
      <c r="K350">
        <v>5.1230000000000002</v>
      </c>
      <c r="L350">
        <f t="shared" si="38"/>
        <v>19.349209447589303</v>
      </c>
      <c r="Q350">
        <v>85.070999999999998</v>
      </c>
      <c r="R350">
        <v>8.2460000000000004</v>
      </c>
      <c r="S350">
        <f t="shared" si="42"/>
        <v>10.316638370118845</v>
      </c>
      <c r="AE350">
        <v>34.481999999999999</v>
      </c>
      <c r="AF350">
        <v>8.5440000000000005</v>
      </c>
      <c r="AG350">
        <f t="shared" si="39"/>
        <v>4.0358146067415728</v>
      </c>
      <c r="AL350">
        <v>29.411000000000001</v>
      </c>
      <c r="AM350">
        <v>6.0830000000000002</v>
      </c>
      <c r="AN350">
        <f t="shared" si="40"/>
        <v>4.8349498602663159</v>
      </c>
      <c r="AS350">
        <v>41.34</v>
      </c>
      <c r="AT350">
        <v>10.295999999999999</v>
      </c>
      <c r="AU350">
        <f t="shared" si="41"/>
        <v>4.0151515151515156</v>
      </c>
    </row>
    <row r="351" spans="3:47" x14ac:dyDescent="0.35">
      <c r="C351">
        <v>62.031999999999996</v>
      </c>
      <c r="D351">
        <v>4.4720000000000004</v>
      </c>
      <c r="E351">
        <f t="shared" si="37"/>
        <v>13.871198568872986</v>
      </c>
      <c r="J351">
        <v>116.92700000000001</v>
      </c>
      <c r="K351">
        <v>8.3849999999999998</v>
      </c>
      <c r="L351">
        <f t="shared" si="38"/>
        <v>13.944782349433513</v>
      </c>
      <c r="Q351">
        <v>52.01</v>
      </c>
      <c r="R351">
        <v>6.0830000000000002</v>
      </c>
      <c r="S351">
        <f t="shared" si="42"/>
        <v>8.5500575373993097</v>
      </c>
      <c r="AE351">
        <v>23.087</v>
      </c>
      <c r="AF351">
        <v>7.0549999999999997</v>
      </c>
      <c r="AG351">
        <f t="shared" si="39"/>
        <v>3.272430900070872</v>
      </c>
      <c r="AL351">
        <v>40.249000000000002</v>
      </c>
      <c r="AM351">
        <v>5.3849999999999998</v>
      </c>
      <c r="AN351">
        <f t="shared" si="40"/>
        <v>7.4742804085422474</v>
      </c>
      <c r="AS351">
        <v>42.378999999999998</v>
      </c>
      <c r="AT351">
        <v>9.4870000000000001</v>
      </c>
      <c r="AU351">
        <f t="shared" si="41"/>
        <v>4.4670601876251714</v>
      </c>
    </row>
    <row r="352" spans="3:47" x14ac:dyDescent="0.35">
      <c r="C352">
        <v>35.354999999999997</v>
      </c>
      <c r="D352">
        <v>4.2430000000000003</v>
      </c>
      <c r="E352">
        <f t="shared" si="37"/>
        <v>8.3325477256658012</v>
      </c>
      <c r="J352">
        <v>87.692999999999998</v>
      </c>
      <c r="K352">
        <v>5.657</v>
      </c>
      <c r="L352">
        <f t="shared" si="38"/>
        <v>15.50167933533675</v>
      </c>
      <c r="Q352">
        <v>75</v>
      </c>
      <c r="R352">
        <v>5</v>
      </c>
      <c r="S352">
        <f t="shared" si="42"/>
        <v>15</v>
      </c>
      <c r="AE352">
        <v>35.113999999999997</v>
      </c>
      <c r="AF352">
        <v>8.1660000000000004</v>
      </c>
      <c r="AG352">
        <f t="shared" si="39"/>
        <v>4.3000244917952477</v>
      </c>
      <c r="AL352">
        <v>57.871000000000002</v>
      </c>
      <c r="AM352">
        <v>5.0990000000000002</v>
      </c>
      <c r="AN352">
        <f t="shared" si="40"/>
        <v>11.349480290252991</v>
      </c>
      <c r="AS352">
        <v>32.387999999999998</v>
      </c>
      <c r="AT352">
        <v>8.0619999999999994</v>
      </c>
      <c r="AU352">
        <f t="shared" si="41"/>
        <v>4.017365418010419</v>
      </c>
    </row>
    <row r="353" spans="3:47" x14ac:dyDescent="0.35">
      <c r="C353">
        <v>61.073999999999998</v>
      </c>
      <c r="D353">
        <v>3.6059999999999999</v>
      </c>
      <c r="E353">
        <f t="shared" si="37"/>
        <v>16.93677204658902</v>
      </c>
      <c r="J353">
        <v>105.304</v>
      </c>
      <c r="K353">
        <v>8.6159999999999997</v>
      </c>
      <c r="L353">
        <f t="shared" si="38"/>
        <v>12.221912720519963</v>
      </c>
      <c r="S353" s="7">
        <f>AVERAGE(S253:S352)</f>
        <v>9.2966978922847225</v>
      </c>
      <c r="T353" s="8">
        <f>STDEV(S253:S352)/SQRT(99)</f>
        <v>0.43474207170124823</v>
      </c>
      <c r="AE353">
        <v>40.311</v>
      </c>
      <c r="AF353">
        <v>7.0419999999999998</v>
      </c>
      <c r="AG353">
        <f t="shared" si="39"/>
        <v>5.724368077250781</v>
      </c>
      <c r="AL353">
        <v>59.093000000000004</v>
      </c>
      <c r="AM353">
        <v>7.2110000000000003</v>
      </c>
      <c r="AN353">
        <f t="shared" si="40"/>
        <v>8.1948412148107064</v>
      </c>
      <c r="AS353">
        <v>29.428000000000001</v>
      </c>
      <c r="AT353">
        <v>8.2460000000000004</v>
      </c>
      <c r="AU353">
        <f t="shared" si="41"/>
        <v>3.5687606112054326</v>
      </c>
    </row>
    <row r="354" spans="3:47" x14ac:dyDescent="0.35">
      <c r="C354">
        <v>37.536999999999999</v>
      </c>
      <c r="D354">
        <v>3.6059999999999999</v>
      </c>
      <c r="E354">
        <f t="shared" si="37"/>
        <v>10.409595119245703</v>
      </c>
      <c r="J354">
        <v>87.92</v>
      </c>
      <c r="K354">
        <v>7.6159999999999997</v>
      </c>
      <c r="L354">
        <f t="shared" si="38"/>
        <v>11.544117647058824</v>
      </c>
      <c r="S354" s="4">
        <f>AVERAGE(S353,S252,S232)</f>
        <v>11.027600780779728</v>
      </c>
      <c r="T354" s="12">
        <f>STDEV(S235,S319,S353)/SQRT(3)</f>
        <v>2.6237870197700137</v>
      </c>
      <c r="AE354">
        <v>88.436000000000007</v>
      </c>
      <c r="AF354">
        <v>3.359</v>
      </c>
      <c r="AG354">
        <f t="shared" si="39"/>
        <v>26.328073831497473</v>
      </c>
      <c r="AL354">
        <v>76.025999999999996</v>
      </c>
      <c r="AM354">
        <v>5</v>
      </c>
      <c r="AN354">
        <f t="shared" si="40"/>
        <v>15.2052</v>
      </c>
      <c r="AS354">
        <v>32.893999999999998</v>
      </c>
      <c r="AT354">
        <v>7.0709999999999997</v>
      </c>
      <c r="AU354">
        <f t="shared" si="41"/>
        <v>4.6519587045679538</v>
      </c>
    </row>
    <row r="355" spans="3:47" x14ac:dyDescent="0.35">
      <c r="C355">
        <v>34</v>
      </c>
      <c r="D355">
        <v>3</v>
      </c>
      <c r="E355">
        <f t="shared" si="37"/>
        <v>11.333333333333334</v>
      </c>
      <c r="J355">
        <v>164.36600000000001</v>
      </c>
      <c r="K355">
        <v>5.1230000000000002</v>
      </c>
      <c r="L355">
        <f t="shared" si="38"/>
        <v>32.083935194222136</v>
      </c>
      <c r="AE355">
        <v>40.311</v>
      </c>
      <c r="AF355">
        <v>10.314</v>
      </c>
      <c r="AG355">
        <f t="shared" si="39"/>
        <v>3.9083769633507854</v>
      </c>
      <c r="AL355">
        <v>51.264000000000003</v>
      </c>
      <c r="AM355">
        <v>6.0830000000000002</v>
      </c>
      <c r="AN355">
        <f t="shared" si="40"/>
        <v>8.4274206805852376</v>
      </c>
      <c r="AS355">
        <v>58.189</v>
      </c>
      <c r="AT355">
        <v>6.7080000000000002</v>
      </c>
      <c r="AU355">
        <f t="shared" si="41"/>
        <v>8.6745676803816334</v>
      </c>
    </row>
    <row r="356" spans="3:47" x14ac:dyDescent="0.35">
      <c r="C356">
        <v>33.838000000000001</v>
      </c>
      <c r="D356">
        <v>4.2430000000000003</v>
      </c>
      <c r="E356">
        <f t="shared" si="37"/>
        <v>7.9750176761725191</v>
      </c>
      <c r="J356">
        <v>142.899</v>
      </c>
      <c r="K356">
        <v>5.8310000000000004</v>
      </c>
      <c r="L356">
        <f t="shared" si="38"/>
        <v>24.506774138226717</v>
      </c>
      <c r="AE356">
        <v>36.715000000000003</v>
      </c>
      <c r="AF356">
        <v>8.4009999999999998</v>
      </c>
      <c r="AG356">
        <f t="shared" si="39"/>
        <v>4.3703130579692901</v>
      </c>
      <c r="AL356">
        <v>62.265999999999998</v>
      </c>
      <c r="AM356">
        <v>5.8310000000000004</v>
      </c>
      <c r="AN356">
        <f t="shared" si="40"/>
        <v>10.678442805693704</v>
      </c>
      <c r="AS356">
        <v>56.036000000000001</v>
      </c>
      <c r="AT356">
        <v>11.18</v>
      </c>
      <c r="AU356">
        <f t="shared" si="41"/>
        <v>5.0121645796064405</v>
      </c>
    </row>
    <row r="357" spans="3:47" x14ac:dyDescent="0.35">
      <c r="C357">
        <v>77.472999999999999</v>
      </c>
      <c r="D357">
        <v>4.1230000000000002</v>
      </c>
      <c r="E357">
        <f t="shared" si="37"/>
        <v>18.790443851564394</v>
      </c>
      <c r="J357">
        <v>123.223</v>
      </c>
      <c r="K357">
        <v>4.8280000000000003</v>
      </c>
      <c r="L357">
        <f t="shared" si="38"/>
        <v>25.522576636288317</v>
      </c>
      <c r="AE357">
        <v>29.068999999999999</v>
      </c>
      <c r="AF357">
        <v>7.601</v>
      </c>
      <c r="AG357">
        <f t="shared" si="39"/>
        <v>3.8243652151032759</v>
      </c>
      <c r="AL357">
        <v>59.54</v>
      </c>
      <c r="AM357">
        <v>6.7080000000000002</v>
      </c>
      <c r="AN357">
        <f t="shared" si="40"/>
        <v>8.8759689922480618</v>
      </c>
      <c r="AS357">
        <v>30.594000000000001</v>
      </c>
      <c r="AT357">
        <v>10.77</v>
      </c>
      <c r="AU357">
        <f t="shared" si="41"/>
        <v>2.8406685236768805</v>
      </c>
    </row>
    <row r="358" spans="3:47" x14ac:dyDescent="0.35">
      <c r="C358">
        <v>79.649000000000001</v>
      </c>
      <c r="D358">
        <v>4</v>
      </c>
      <c r="E358">
        <f t="shared" si="37"/>
        <v>19.91225</v>
      </c>
      <c r="J358">
        <v>80.522999999999996</v>
      </c>
      <c r="K358">
        <v>11.708</v>
      </c>
      <c r="L358">
        <f t="shared" si="38"/>
        <v>6.8776050563717108</v>
      </c>
      <c r="AE358">
        <v>58.694000000000003</v>
      </c>
      <c r="AF358">
        <v>11.401999999999999</v>
      </c>
      <c r="AG358">
        <f t="shared" si="39"/>
        <v>5.1476933871250665</v>
      </c>
      <c r="AL358">
        <v>28.16</v>
      </c>
      <c r="AM358">
        <v>8.2460000000000004</v>
      </c>
      <c r="AN358">
        <f t="shared" si="40"/>
        <v>3.4149890856172687</v>
      </c>
      <c r="AS358">
        <v>28.283999999999999</v>
      </c>
      <c r="AT358">
        <v>10.44</v>
      </c>
      <c r="AU358">
        <f t="shared" si="41"/>
        <v>2.7091954022988505</v>
      </c>
    </row>
    <row r="359" spans="3:47" x14ac:dyDescent="0.35">
      <c r="C359">
        <v>107.78700000000001</v>
      </c>
      <c r="D359">
        <v>3.1619999999999999</v>
      </c>
      <c r="E359">
        <f t="shared" si="37"/>
        <v>34.088235294117652</v>
      </c>
      <c r="J359">
        <v>53.712000000000003</v>
      </c>
      <c r="K359">
        <v>4.6059999999999999</v>
      </c>
      <c r="L359">
        <f t="shared" si="38"/>
        <v>11.661311333043857</v>
      </c>
      <c r="AE359">
        <v>36.222000000000001</v>
      </c>
      <c r="AF359">
        <v>7.2460000000000004</v>
      </c>
      <c r="AG359">
        <f t="shared" si="39"/>
        <v>4.9988959425890149</v>
      </c>
      <c r="AN359" s="7">
        <f>AVERAGE(AN265:AN358)</f>
        <v>7.1507312717326164</v>
      </c>
      <c r="AO359" s="8">
        <f>STDEV(AN265:AN358)/SQRT(94)</f>
        <v>0.32977697628830277</v>
      </c>
      <c r="AS359">
        <v>44.180999999999997</v>
      </c>
      <c r="AT359">
        <v>9.2200000000000006</v>
      </c>
      <c r="AU359">
        <f t="shared" si="41"/>
        <v>4.7918655097613874</v>
      </c>
    </row>
    <row r="360" spans="3:47" x14ac:dyDescent="0.35">
      <c r="C360">
        <v>50</v>
      </c>
      <c r="D360">
        <v>4.4720000000000004</v>
      </c>
      <c r="E360">
        <f t="shared" si="37"/>
        <v>11.180679785330947</v>
      </c>
      <c r="J360">
        <v>157.68600000000001</v>
      </c>
      <c r="K360">
        <v>6</v>
      </c>
      <c r="L360">
        <f t="shared" si="38"/>
        <v>26.281000000000002</v>
      </c>
      <c r="AE360">
        <v>47.853999999999999</v>
      </c>
      <c r="AF360">
        <v>10.166</v>
      </c>
      <c r="AG360">
        <f t="shared" si="39"/>
        <v>4.7072594924257327</v>
      </c>
      <c r="AL360">
        <v>31.015999999999998</v>
      </c>
      <c r="AM360">
        <v>6.7080000000000002</v>
      </c>
      <c r="AN360">
        <f t="shared" si="40"/>
        <v>4.6237328562909958</v>
      </c>
      <c r="AS360">
        <v>40.012</v>
      </c>
      <c r="AT360">
        <v>12.042</v>
      </c>
      <c r="AU360">
        <f t="shared" si="41"/>
        <v>3.3227038697890716</v>
      </c>
    </row>
    <row r="361" spans="3:47" x14ac:dyDescent="0.35">
      <c r="C361">
        <v>82.388999999999996</v>
      </c>
      <c r="D361">
        <v>4.0830000000000002</v>
      </c>
      <c r="E361">
        <f t="shared" si="37"/>
        <v>20.178545187362232</v>
      </c>
      <c r="J361">
        <v>118.18600000000001</v>
      </c>
      <c r="K361">
        <v>5.4720000000000004</v>
      </c>
      <c r="L361">
        <f t="shared" si="38"/>
        <v>21.598318713450293</v>
      </c>
      <c r="AG361" s="7">
        <f>AVERAGE(AG328:AG360)</f>
        <v>5.8433189903308005</v>
      </c>
      <c r="AH361" s="8">
        <f>STDEV(AG328:AG360)/SQRT(32)</f>
        <v>0.70194017807052744</v>
      </c>
      <c r="AL361">
        <v>42.201999999999998</v>
      </c>
      <c r="AM361">
        <v>7.28</v>
      </c>
      <c r="AN361">
        <f t="shared" si="40"/>
        <v>5.7969780219780214</v>
      </c>
      <c r="AS361">
        <v>28.635999999999999</v>
      </c>
      <c r="AT361">
        <v>11.705</v>
      </c>
      <c r="AU361">
        <f t="shared" si="41"/>
        <v>2.4464758650149507</v>
      </c>
    </row>
    <row r="362" spans="3:47" x14ac:dyDescent="0.35">
      <c r="C362">
        <v>102.59099999999999</v>
      </c>
      <c r="D362">
        <v>2.1230000000000002</v>
      </c>
      <c r="E362">
        <f t="shared" si="37"/>
        <v>48.323598681111626</v>
      </c>
      <c r="J362">
        <v>67.230999999999995</v>
      </c>
      <c r="K362">
        <v>9.6059999999999999</v>
      </c>
      <c r="L362">
        <f t="shared" si="38"/>
        <v>6.9988548823651877</v>
      </c>
      <c r="AG362" s="4">
        <f>AVERAGE(AG361,AG327,AG243)</f>
        <v>7.2432779740724742</v>
      </c>
      <c r="AH362" s="12">
        <f>STDEV(AG243,AG327,AG361)/SQRT(3)</f>
        <v>0.83505107745101759</v>
      </c>
      <c r="AL362">
        <v>40.607999999999997</v>
      </c>
      <c r="AM362">
        <v>8.2460000000000004</v>
      </c>
      <c r="AN362">
        <f t="shared" si="40"/>
        <v>4.9245694882367204</v>
      </c>
      <c r="AS362">
        <v>27.658999999999999</v>
      </c>
      <c r="AT362">
        <v>11.045</v>
      </c>
      <c r="AU362">
        <f t="shared" si="41"/>
        <v>2.504210049796288</v>
      </c>
    </row>
    <row r="363" spans="3:47" x14ac:dyDescent="0.35">
      <c r="C363">
        <v>141.566</v>
      </c>
      <c r="D363">
        <v>2</v>
      </c>
      <c r="E363">
        <f t="shared" si="37"/>
        <v>70.783000000000001</v>
      </c>
      <c r="J363">
        <v>159.20099999999999</v>
      </c>
      <c r="K363">
        <v>9.3849999999999998</v>
      </c>
      <c r="L363">
        <f t="shared" si="38"/>
        <v>16.963345764517847</v>
      </c>
      <c r="AL363">
        <v>44.720999999999997</v>
      </c>
      <c r="AM363">
        <v>8.2460000000000004</v>
      </c>
      <c r="AN363">
        <f t="shared" si="40"/>
        <v>5.4233567790443846</v>
      </c>
      <c r="AS363">
        <v>30.067</v>
      </c>
      <c r="AT363">
        <v>12.042</v>
      </c>
      <c r="AU363">
        <f t="shared" si="41"/>
        <v>2.4968443780102971</v>
      </c>
    </row>
    <row r="364" spans="3:47" x14ac:dyDescent="0.35">
      <c r="C364">
        <v>68.876999999999995</v>
      </c>
      <c r="D364">
        <v>4.1230000000000002</v>
      </c>
      <c r="E364">
        <f t="shared" si="37"/>
        <v>16.705554208100896</v>
      </c>
      <c r="J364">
        <v>173.08099999999999</v>
      </c>
      <c r="K364">
        <v>9.3849999999999998</v>
      </c>
      <c r="L364">
        <f t="shared" si="38"/>
        <v>18.442301545018648</v>
      </c>
      <c r="AL364">
        <v>31.78</v>
      </c>
      <c r="AM364">
        <v>7.28</v>
      </c>
      <c r="AN364">
        <f t="shared" si="40"/>
        <v>4.365384615384615</v>
      </c>
      <c r="AS364">
        <v>27.295000000000002</v>
      </c>
      <c r="AT364">
        <v>11.045</v>
      </c>
      <c r="AU364">
        <f t="shared" si="41"/>
        <v>2.4712539610683568</v>
      </c>
    </row>
    <row r="365" spans="3:47" x14ac:dyDescent="0.35">
      <c r="C365">
        <v>68.963999999999999</v>
      </c>
      <c r="D365">
        <v>3.1230000000000002</v>
      </c>
      <c r="E365">
        <f t="shared" si="37"/>
        <v>22.082612872238229</v>
      </c>
      <c r="J365">
        <v>55.972999999999999</v>
      </c>
      <c r="K365">
        <v>9.8309999999999995</v>
      </c>
      <c r="L365">
        <f t="shared" si="38"/>
        <v>5.6935204963889738</v>
      </c>
      <c r="AL365">
        <v>33.970999999999997</v>
      </c>
      <c r="AM365">
        <v>5</v>
      </c>
      <c r="AN365">
        <f t="shared" si="40"/>
        <v>6.7941999999999991</v>
      </c>
      <c r="AS365">
        <v>51.039000000000001</v>
      </c>
      <c r="AT365">
        <v>8.0619999999999994</v>
      </c>
      <c r="AU365">
        <f t="shared" si="41"/>
        <v>6.330811213098487</v>
      </c>
    </row>
    <row r="366" spans="3:47" x14ac:dyDescent="0.35">
      <c r="C366">
        <v>44.271999999999998</v>
      </c>
      <c r="D366">
        <v>3.1619999999999999</v>
      </c>
      <c r="E366">
        <f t="shared" si="37"/>
        <v>14.001265022137888</v>
      </c>
      <c r="J366">
        <v>45.177</v>
      </c>
      <c r="K366">
        <v>8.8309999999999995</v>
      </c>
      <c r="L366">
        <f t="shared" si="38"/>
        <v>5.1157286830483528</v>
      </c>
      <c r="AL366">
        <v>40.817</v>
      </c>
      <c r="AM366">
        <v>7.6159999999999997</v>
      </c>
      <c r="AN366">
        <f t="shared" si="40"/>
        <v>5.359375</v>
      </c>
      <c r="AS366">
        <v>73.682000000000002</v>
      </c>
      <c r="AT366">
        <v>7.81</v>
      </c>
      <c r="AU366">
        <f t="shared" si="41"/>
        <v>9.4343149807938556</v>
      </c>
    </row>
    <row r="367" spans="3:47" x14ac:dyDescent="0.35">
      <c r="C367">
        <v>37.482999999999997</v>
      </c>
      <c r="D367">
        <v>6.4029999999999996</v>
      </c>
      <c r="E367">
        <f t="shared" si="37"/>
        <v>5.8539746993596751</v>
      </c>
      <c r="J367">
        <v>94.921000000000006</v>
      </c>
      <c r="K367">
        <v>5.3849999999999998</v>
      </c>
      <c r="L367">
        <f t="shared" si="38"/>
        <v>17.626926648096568</v>
      </c>
      <c r="AL367">
        <v>39.85</v>
      </c>
      <c r="AM367">
        <v>7.28</v>
      </c>
      <c r="AN367">
        <f t="shared" si="40"/>
        <v>5.4739010989010985</v>
      </c>
      <c r="AS367">
        <v>43.417000000000002</v>
      </c>
      <c r="AT367">
        <v>8.0619999999999994</v>
      </c>
      <c r="AU367">
        <f t="shared" si="41"/>
        <v>5.3853882411312339</v>
      </c>
    </row>
    <row r="368" spans="3:47" x14ac:dyDescent="0.35">
      <c r="C368">
        <v>55.866</v>
      </c>
      <c r="D368">
        <v>5.3849999999999998</v>
      </c>
      <c r="E368">
        <f t="shared" si="37"/>
        <v>10.374373259052925</v>
      </c>
      <c r="J368">
        <v>117.273</v>
      </c>
      <c r="K368">
        <v>6</v>
      </c>
      <c r="L368">
        <f t="shared" si="38"/>
        <v>19.545500000000001</v>
      </c>
      <c r="AL368">
        <v>25.71</v>
      </c>
      <c r="AM368">
        <v>6.7080000000000002</v>
      </c>
      <c r="AN368">
        <f t="shared" si="40"/>
        <v>3.8327370304114492</v>
      </c>
      <c r="AS368">
        <v>44.101999999999997</v>
      </c>
      <c r="AT368">
        <v>9.4339999999999993</v>
      </c>
      <c r="AU368">
        <f t="shared" si="41"/>
        <v>4.6747933008267966</v>
      </c>
    </row>
    <row r="369" spans="3:47" x14ac:dyDescent="0.35">
      <c r="C369">
        <v>48.414999999999999</v>
      </c>
      <c r="D369">
        <v>5</v>
      </c>
      <c r="E369">
        <f t="shared" si="37"/>
        <v>9.6829999999999998</v>
      </c>
      <c r="J369">
        <v>86.555999999999997</v>
      </c>
      <c r="K369">
        <v>5</v>
      </c>
      <c r="L369">
        <f t="shared" si="38"/>
        <v>17.311199999999999</v>
      </c>
      <c r="AL369">
        <v>32</v>
      </c>
      <c r="AM369">
        <v>8.0619999999999994</v>
      </c>
      <c r="AN369">
        <f t="shared" si="40"/>
        <v>3.9692384023815435</v>
      </c>
      <c r="AS369">
        <v>56.613</v>
      </c>
      <c r="AT369">
        <v>9.8490000000000002</v>
      </c>
      <c r="AU369">
        <f t="shared" si="41"/>
        <v>5.7480962534267439</v>
      </c>
    </row>
    <row r="370" spans="3:47" x14ac:dyDescent="0.35">
      <c r="C370">
        <v>46.487000000000002</v>
      </c>
      <c r="D370">
        <v>5.8310000000000004</v>
      </c>
      <c r="E370">
        <f t="shared" si="37"/>
        <v>7.9723889555822325</v>
      </c>
      <c r="J370">
        <v>128.28100000000001</v>
      </c>
      <c r="K370">
        <v>6.657</v>
      </c>
      <c r="L370">
        <f t="shared" si="38"/>
        <v>19.270091632867658</v>
      </c>
      <c r="AL370">
        <v>49.040999999999997</v>
      </c>
      <c r="AM370">
        <v>8.9440000000000008</v>
      </c>
      <c r="AN370">
        <f t="shared" si="40"/>
        <v>5.4831171735241497</v>
      </c>
      <c r="AS370">
        <v>44.417999999999999</v>
      </c>
      <c r="AT370">
        <v>9.8989999999999991</v>
      </c>
      <c r="AU370">
        <f t="shared" si="41"/>
        <v>4.4871199111021323</v>
      </c>
    </row>
    <row r="371" spans="3:47" x14ac:dyDescent="0.35">
      <c r="C371">
        <v>64.885000000000005</v>
      </c>
      <c r="D371">
        <v>3.1619999999999999</v>
      </c>
      <c r="E371">
        <f t="shared" si="37"/>
        <v>20.520240354206202</v>
      </c>
      <c r="J371">
        <v>61.326999999999998</v>
      </c>
      <c r="K371">
        <v>5.8310000000000004</v>
      </c>
      <c r="L371">
        <f t="shared" si="38"/>
        <v>10.517406962785113</v>
      </c>
      <c r="AL371">
        <v>39.051000000000002</v>
      </c>
      <c r="AM371">
        <v>6.0830000000000002</v>
      </c>
      <c r="AN371">
        <f t="shared" si="40"/>
        <v>6.4196942298208119</v>
      </c>
      <c r="AS371">
        <v>62.393999999999998</v>
      </c>
      <c r="AT371">
        <v>12.042</v>
      </c>
      <c r="AU371">
        <f t="shared" si="41"/>
        <v>5.1813652217239659</v>
      </c>
    </row>
    <row r="372" spans="3:47" x14ac:dyDescent="0.35">
      <c r="C372">
        <v>54.203000000000003</v>
      </c>
      <c r="D372">
        <v>5.8310000000000004</v>
      </c>
      <c r="E372">
        <f t="shared" si="37"/>
        <v>9.2956611215914933</v>
      </c>
      <c r="J372">
        <v>45.804000000000002</v>
      </c>
      <c r="K372">
        <v>6</v>
      </c>
      <c r="L372">
        <f t="shared" si="38"/>
        <v>7.6340000000000003</v>
      </c>
      <c r="AL372">
        <v>45.88</v>
      </c>
      <c r="AM372">
        <v>7.2110000000000003</v>
      </c>
      <c r="AN372">
        <f t="shared" si="40"/>
        <v>6.3625017334627652</v>
      </c>
      <c r="AS372">
        <v>37.216000000000001</v>
      </c>
      <c r="AT372">
        <v>12</v>
      </c>
      <c r="AU372">
        <f t="shared" si="41"/>
        <v>3.1013333333333333</v>
      </c>
    </row>
    <row r="373" spans="3:47" x14ac:dyDescent="0.35">
      <c r="C373">
        <v>54.451999999999998</v>
      </c>
      <c r="D373">
        <v>4.4720000000000004</v>
      </c>
      <c r="E373">
        <f t="shared" si="37"/>
        <v>12.176207513416815</v>
      </c>
      <c r="J373">
        <v>78.031999999999996</v>
      </c>
      <c r="K373">
        <v>6.4029999999999996</v>
      </c>
      <c r="L373">
        <f t="shared" si="38"/>
        <v>12.186787443385914</v>
      </c>
      <c r="AL373">
        <v>37.363</v>
      </c>
      <c r="AM373">
        <v>5.3849999999999998</v>
      </c>
      <c r="AN373">
        <f t="shared" si="40"/>
        <v>6.9383472609099348</v>
      </c>
      <c r="AS373">
        <v>40</v>
      </c>
      <c r="AT373">
        <v>8</v>
      </c>
      <c r="AU373">
        <f t="shared" si="41"/>
        <v>5</v>
      </c>
    </row>
    <row r="374" spans="3:47" x14ac:dyDescent="0.35">
      <c r="C374">
        <v>61.057000000000002</v>
      </c>
      <c r="D374">
        <v>4.4720000000000004</v>
      </c>
      <c r="E374">
        <f t="shared" si="37"/>
        <v>13.653175313059034</v>
      </c>
      <c r="L374" s="7">
        <f>AVERAGE(L331:L373)</f>
        <v>13.778281811978239</v>
      </c>
      <c r="M374">
        <f>STDEV(L301:L373)/SQRT(43)</f>
        <v>1.0497072824386262</v>
      </c>
      <c r="AL374">
        <v>44.011000000000003</v>
      </c>
      <c r="AM374">
        <v>6.3250000000000002</v>
      </c>
      <c r="AN374">
        <f t="shared" si="40"/>
        <v>6.9582608695652173</v>
      </c>
      <c r="AS374">
        <v>47.127000000000002</v>
      </c>
      <c r="AT374">
        <v>6.0830000000000002</v>
      </c>
      <c r="AU374">
        <f t="shared" si="41"/>
        <v>7.7473286207463428</v>
      </c>
    </row>
    <row r="375" spans="3:47" x14ac:dyDescent="0.35">
      <c r="C375">
        <v>38.896999999999998</v>
      </c>
      <c r="D375">
        <v>5.8310000000000004</v>
      </c>
      <c r="E375">
        <f t="shared" si="37"/>
        <v>6.6707254330303547</v>
      </c>
      <c r="L375" s="4">
        <f>AVERAGE(L374,L330,L269)</f>
        <v>13.284019471388433</v>
      </c>
      <c r="M375">
        <f>STDEV(L374,L305,L231)/SQRT(3)</f>
        <v>2.6450386574989997</v>
      </c>
      <c r="AL375">
        <v>48.826000000000001</v>
      </c>
      <c r="AM375">
        <v>8.0619999999999994</v>
      </c>
      <c r="AN375">
        <f t="shared" si="40"/>
        <v>6.0563135698337884</v>
      </c>
      <c r="AS375">
        <v>32.061999999999998</v>
      </c>
      <c r="AT375">
        <v>8</v>
      </c>
      <c r="AU375">
        <f t="shared" si="41"/>
        <v>4.0077499999999997</v>
      </c>
    </row>
    <row r="376" spans="3:47" x14ac:dyDescent="0.35">
      <c r="C376">
        <v>47.508000000000003</v>
      </c>
      <c r="D376">
        <v>4.2430000000000003</v>
      </c>
      <c r="E376">
        <f t="shared" si="37"/>
        <v>11.196794720716474</v>
      </c>
      <c r="AL376">
        <v>36.688000000000002</v>
      </c>
      <c r="AM376">
        <v>5</v>
      </c>
      <c r="AN376">
        <f t="shared" si="40"/>
        <v>7.3376000000000001</v>
      </c>
      <c r="AS376">
        <v>21.024000000000001</v>
      </c>
      <c r="AT376">
        <v>9.2200000000000006</v>
      </c>
      <c r="AU376">
        <f t="shared" si="41"/>
        <v>2.2802603036876357</v>
      </c>
    </row>
    <row r="377" spans="3:47" x14ac:dyDescent="0.35">
      <c r="C377">
        <v>39.85</v>
      </c>
      <c r="D377">
        <v>3.1619999999999999</v>
      </c>
      <c r="E377">
        <f t="shared" ref="E377:E400" si="43">C377/D377</f>
        <v>12.602783048703353</v>
      </c>
      <c r="AL377">
        <v>29.12</v>
      </c>
      <c r="AM377">
        <v>5.3849999999999998</v>
      </c>
      <c r="AN377">
        <f t="shared" ref="AN377:AN440" si="44">AL377/AM377</f>
        <v>5.407613741875581</v>
      </c>
      <c r="AS377">
        <v>37.335999999999999</v>
      </c>
      <c r="AT377">
        <v>7.28</v>
      </c>
      <c r="AU377">
        <f t="shared" ref="AU377:AU440" si="45">AS377/AT377</f>
        <v>5.1285714285714281</v>
      </c>
    </row>
    <row r="378" spans="3:47" x14ac:dyDescent="0.35">
      <c r="C378">
        <v>74.33</v>
      </c>
      <c r="D378">
        <v>3.6059999999999999</v>
      </c>
      <c r="E378">
        <f t="shared" si="43"/>
        <v>20.612867443150304</v>
      </c>
      <c r="AL378">
        <v>84.024000000000001</v>
      </c>
      <c r="AM378">
        <v>4.4720000000000004</v>
      </c>
      <c r="AN378">
        <f t="shared" si="44"/>
        <v>18.788908765652952</v>
      </c>
      <c r="AS378">
        <v>44.101999999999997</v>
      </c>
      <c r="AT378">
        <v>9.0549999999999997</v>
      </c>
      <c r="AU378">
        <f t="shared" si="45"/>
        <v>4.8704583103257866</v>
      </c>
    </row>
    <row r="379" spans="3:47" x14ac:dyDescent="0.35">
      <c r="C379">
        <v>73.027000000000001</v>
      </c>
      <c r="D379">
        <v>6.2460000000000004</v>
      </c>
      <c r="E379">
        <f t="shared" si="43"/>
        <v>11.691802753762408</v>
      </c>
      <c r="AL379">
        <v>49.578000000000003</v>
      </c>
      <c r="AM379">
        <v>8.6020000000000003</v>
      </c>
      <c r="AN379">
        <f t="shared" si="44"/>
        <v>5.7635433620088357</v>
      </c>
      <c r="AS379">
        <v>41.012</v>
      </c>
      <c r="AT379">
        <v>8.6020000000000003</v>
      </c>
      <c r="AU379">
        <f t="shared" si="45"/>
        <v>4.7677284352476166</v>
      </c>
    </row>
    <row r="380" spans="3:47" x14ac:dyDescent="0.35">
      <c r="C380">
        <v>73.027000000000001</v>
      </c>
      <c r="D380">
        <v>4</v>
      </c>
      <c r="E380">
        <f t="shared" si="43"/>
        <v>18.25675</v>
      </c>
      <c r="AL380">
        <v>56.585999999999999</v>
      </c>
      <c r="AM380">
        <v>10</v>
      </c>
      <c r="AN380">
        <f t="shared" si="44"/>
        <v>5.6585999999999999</v>
      </c>
      <c r="AS380">
        <v>29.206</v>
      </c>
      <c r="AT380">
        <v>9.4339999999999993</v>
      </c>
      <c r="AU380">
        <f t="shared" si="45"/>
        <v>3.0958236167055335</v>
      </c>
    </row>
    <row r="381" spans="3:47" x14ac:dyDescent="0.35">
      <c r="C381">
        <v>57.244999999999997</v>
      </c>
      <c r="D381">
        <v>7.0709999999999997</v>
      </c>
      <c r="E381">
        <f t="shared" si="43"/>
        <v>8.095743176354123</v>
      </c>
      <c r="AL381">
        <v>28.443000000000001</v>
      </c>
      <c r="AM381">
        <v>6.3250000000000002</v>
      </c>
      <c r="AN381">
        <f t="shared" si="44"/>
        <v>4.4969169960474309</v>
      </c>
      <c r="AS381">
        <v>47.011000000000003</v>
      </c>
      <c r="AT381">
        <v>10.63</v>
      </c>
      <c r="AU381">
        <f t="shared" si="45"/>
        <v>4.4224835371589837</v>
      </c>
    </row>
    <row r="382" spans="3:47" x14ac:dyDescent="0.35">
      <c r="C382">
        <v>68.411000000000001</v>
      </c>
      <c r="D382">
        <v>5.8310000000000004</v>
      </c>
      <c r="E382">
        <f t="shared" si="43"/>
        <v>11.732292917166866</v>
      </c>
      <c r="AL382">
        <v>40.223999999999997</v>
      </c>
      <c r="AM382">
        <v>9.4339999999999993</v>
      </c>
      <c r="AN382">
        <f t="shared" si="44"/>
        <v>4.2637269450922197</v>
      </c>
      <c r="AS382">
        <v>54.488999999999997</v>
      </c>
      <c r="AT382">
        <v>7.81</v>
      </c>
      <c r="AU382">
        <f t="shared" si="45"/>
        <v>6.9768245838668372</v>
      </c>
    </row>
    <row r="383" spans="3:47" x14ac:dyDescent="0.35">
      <c r="C383">
        <v>53.935000000000002</v>
      </c>
      <c r="D383">
        <v>4.1230000000000002</v>
      </c>
      <c r="E383">
        <f t="shared" si="43"/>
        <v>13.081494057724957</v>
      </c>
      <c r="AL383">
        <v>33.540999999999997</v>
      </c>
      <c r="AM383">
        <v>8.9440000000000008</v>
      </c>
      <c r="AN383">
        <f t="shared" si="44"/>
        <v>3.7501118067978525</v>
      </c>
      <c r="AS383">
        <v>56.08</v>
      </c>
      <c r="AT383">
        <v>8.4849999999999994</v>
      </c>
      <c r="AU383">
        <f t="shared" si="45"/>
        <v>6.6093105480259284</v>
      </c>
    </row>
    <row r="384" spans="3:47" x14ac:dyDescent="0.35">
      <c r="C384">
        <v>69.656000000000006</v>
      </c>
      <c r="D384">
        <v>4.4029999999999996</v>
      </c>
      <c r="E384">
        <f t="shared" si="43"/>
        <v>15.820122643652057</v>
      </c>
      <c r="AL384">
        <v>42.521000000000001</v>
      </c>
      <c r="AM384">
        <v>7.2110000000000003</v>
      </c>
      <c r="AN384">
        <f t="shared" si="44"/>
        <v>5.8966856191928994</v>
      </c>
      <c r="AS384">
        <v>71.385999999999996</v>
      </c>
      <c r="AT384">
        <v>8.5440000000000005</v>
      </c>
      <c r="AU384">
        <f t="shared" si="45"/>
        <v>8.355102996254681</v>
      </c>
    </row>
    <row r="385" spans="3:47" x14ac:dyDescent="0.35">
      <c r="C385">
        <v>63.127000000000002</v>
      </c>
      <c r="D385">
        <v>4.4720000000000004</v>
      </c>
      <c r="E385">
        <f t="shared" si="43"/>
        <v>14.116055456171734</v>
      </c>
      <c r="AL385">
        <v>39.445999999999998</v>
      </c>
      <c r="AM385">
        <v>8.0619999999999994</v>
      </c>
      <c r="AN385">
        <f t="shared" si="44"/>
        <v>4.8928305631356981</v>
      </c>
      <c r="AS385">
        <v>47.127000000000002</v>
      </c>
      <c r="AT385">
        <v>9.8490000000000002</v>
      </c>
      <c r="AU385">
        <f t="shared" si="45"/>
        <v>4.7849527870849835</v>
      </c>
    </row>
    <row r="386" spans="3:47" x14ac:dyDescent="0.35">
      <c r="C386">
        <v>52.887</v>
      </c>
      <c r="D386">
        <v>3.6059999999999999</v>
      </c>
      <c r="E386">
        <f t="shared" si="43"/>
        <v>14.666389351081531</v>
      </c>
      <c r="AL386">
        <v>42.012</v>
      </c>
      <c r="AM386">
        <v>6.4029999999999996</v>
      </c>
      <c r="AN386">
        <f t="shared" si="44"/>
        <v>6.5612993909105111</v>
      </c>
      <c r="AS386">
        <v>78.891999999999996</v>
      </c>
      <c r="AT386">
        <v>5.8310000000000004</v>
      </c>
      <c r="AU386">
        <f t="shared" si="45"/>
        <v>13.529754759046474</v>
      </c>
    </row>
    <row r="387" spans="3:47" x14ac:dyDescent="0.35">
      <c r="C387">
        <v>93.106999999999999</v>
      </c>
      <c r="D387">
        <v>3.6059999999999999</v>
      </c>
      <c r="E387">
        <f t="shared" si="43"/>
        <v>25.820022185246813</v>
      </c>
      <c r="AL387">
        <v>40.804000000000002</v>
      </c>
      <c r="AM387">
        <v>7.6159999999999997</v>
      </c>
      <c r="AN387">
        <f t="shared" si="44"/>
        <v>5.357668067226891</v>
      </c>
      <c r="AS387">
        <v>113.6</v>
      </c>
      <c r="AT387">
        <v>7.28</v>
      </c>
      <c r="AU387">
        <f t="shared" si="45"/>
        <v>15.604395604395602</v>
      </c>
    </row>
    <row r="388" spans="3:47" x14ac:dyDescent="0.35">
      <c r="C388">
        <v>105.081</v>
      </c>
      <c r="D388">
        <v>2.2360000000000002</v>
      </c>
      <c r="E388">
        <f t="shared" si="43"/>
        <v>46.995080500894453</v>
      </c>
      <c r="AL388">
        <v>43.417000000000002</v>
      </c>
      <c r="AM388">
        <v>6.3250000000000002</v>
      </c>
      <c r="AN388">
        <f t="shared" si="44"/>
        <v>6.8643478260869566</v>
      </c>
      <c r="AS388">
        <v>49.649000000000001</v>
      </c>
      <c r="AT388">
        <v>7.6159999999999997</v>
      </c>
      <c r="AU388">
        <f t="shared" si="45"/>
        <v>6.5190388655462188</v>
      </c>
    </row>
    <row r="389" spans="3:47" x14ac:dyDescent="0.35">
      <c r="C389">
        <v>102.52800000000001</v>
      </c>
      <c r="D389">
        <v>3.6059999999999999</v>
      </c>
      <c r="E389">
        <f t="shared" si="43"/>
        <v>28.432612312811983</v>
      </c>
      <c r="AL389">
        <v>63.506</v>
      </c>
      <c r="AM389">
        <v>5.8310000000000004</v>
      </c>
      <c r="AN389">
        <f t="shared" si="44"/>
        <v>10.891099296861601</v>
      </c>
      <c r="AS389">
        <v>48.466000000000001</v>
      </c>
      <c r="AT389">
        <v>11.18</v>
      </c>
      <c r="AU389">
        <f t="shared" si="45"/>
        <v>4.3350626118067979</v>
      </c>
    </row>
    <row r="390" spans="3:47" x14ac:dyDescent="0.35">
      <c r="C390">
        <v>81.006</v>
      </c>
      <c r="D390">
        <v>5</v>
      </c>
      <c r="E390">
        <f t="shared" si="43"/>
        <v>16.2012</v>
      </c>
      <c r="AL390">
        <v>51.624000000000002</v>
      </c>
      <c r="AM390">
        <v>3.1619999999999999</v>
      </c>
      <c r="AN390">
        <f t="shared" si="44"/>
        <v>16.326375711574954</v>
      </c>
      <c r="AS390">
        <v>39.56</v>
      </c>
      <c r="AT390">
        <v>10.817</v>
      </c>
      <c r="AU390">
        <f t="shared" si="45"/>
        <v>3.657206249422206</v>
      </c>
    </row>
    <row r="391" spans="3:47" x14ac:dyDescent="0.35">
      <c r="C391">
        <v>102.122</v>
      </c>
      <c r="D391">
        <v>2.472</v>
      </c>
      <c r="E391">
        <f t="shared" si="43"/>
        <v>41.311488673139159</v>
      </c>
      <c r="AL391">
        <v>49.768999999999998</v>
      </c>
      <c r="AM391">
        <v>8.5440000000000005</v>
      </c>
      <c r="AN391">
        <f t="shared" si="44"/>
        <v>5.8250234082396997</v>
      </c>
      <c r="AS391">
        <v>50.22</v>
      </c>
      <c r="AT391">
        <v>9.4339999999999993</v>
      </c>
      <c r="AU391">
        <f t="shared" si="45"/>
        <v>5.3232987068051729</v>
      </c>
    </row>
    <row r="392" spans="3:47" x14ac:dyDescent="0.35">
      <c r="C392">
        <v>65.191999999999993</v>
      </c>
      <c r="D392">
        <v>3.1619999999999999</v>
      </c>
      <c r="E392">
        <f t="shared" si="43"/>
        <v>20.617330803289057</v>
      </c>
      <c r="AL392">
        <v>50.16</v>
      </c>
      <c r="AM392">
        <v>6.3250000000000002</v>
      </c>
      <c r="AN392">
        <f t="shared" si="44"/>
        <v>7.9304347826086952</v>
      </c>
      <c r="AS392">
        <v>59.54</v>
      </c>
      <c r="AT392">
        <v>8.4849999999999994</v>
      </c>
      <c r="AU392">
        <f t="shared" si="45"/>
        <v>7.0170889805539192</v>
      </c>
    </row>
    <row r="393" spans="3:47" x14ac:dyDescent="0.35">
      <c r="C393">
        <v>108.407</v>
      </c>
      <c r="D393">
        <v>3.2429999999999999</v>
      </c>
      <c r="E393">
        <f t="shared" si="43"/>
        <v>33.427998766574163</v>
      </c>
      <c r="AL393">
        <v>44.643000000000001</v>
      </c>
      <c r="AM393">
        <v>7.28</v>
      </c>
      <c r="AN393">
        <f t="shared" si="44"/>
        <v>6.1322802197802195</v>
      </c>
      <c r="AS393">
        <v>53.906999999999996</v>
      </c>
      <c r="AT393">
        <v>10.817</v>
      </c>
      <c r="AU393">
        <f t="shared" si="45"/>
        <v>4.9835444208190811</v>
      </c>
    </row>
    <row r="394" spans="3:47" x14ac:dyDescent="0.35">
      <c r="C394">
        <v>139.44499999999999</v>
      </c>
      <c r="D394">
        <v>2</v>
      </c>
      <c r="E394">
        <f t="shared" si="43"/>
        <v>69.722499999999997</v>
      </c>
      <c r="AL394">
        <v>41.048999999999999</v>
      </c>
      <c r="AM394">
        <v>8.9440000000000008</v>
      </c>
      <c r="AN394">
        <f t="shared" si="44"/>
        <v>4.5895572450805</v>
      </c>
      <c r="AS394">
        <v>43.417000000000002</v>
      </c>
      <c r="AT394">
        <v>12.369</v>
      </c>
      <c r="AU394">
        <f t="shared" si="45"/>
        <v>3.5101463335758756</v>
      </c>
    </row>
    <row r="395" spans="3:47" x14ac:dyDescent="0.35">
      <c r="C395">
        <v>56.585999999999999</v>
      </c>
      <c r="D395">
        <v>4.2430000000000003</v>
      </c>
      <c r="E395">
        <f t="shared" si="43"/>
        <v>13.33631864246995</v>
      </c>
      <c r="AL395">
        <v>39.459000000000003</v>
      </c>
      <c r="AM395">
        <v>8.9440000000000008</v>
      </c>
      <c r="AN395">
        <f t="shared" si="44"/>
        <v>4.4117844364937389</v>
      </c>
      <c r="AS395">
        <v>50.16</v>
      </c>
      <c r="AT395">
        <v>11.401999999999999</v>
      </c>
      <c r="AU395">
        <f t="shared" si="45"/>
        <v>4.3992282055779688</v>
      </c>
    </row>
    <row r="396" spans="3:47" x14ac:dyDescent="0.35">
      <c r="C396">
        <v>83.006</v>
      </c>
      <c r="D396">
        <v>3.1619999999999999</v>
      </c>
      <c r="E396">
        <f t="shared" si="43"/>
        <v>26.25110689437065</v>
      </c>
      <c r="AL396">
        <v>32.015999999999998</v>
      </c>
      <c r="AM396">
        <v>10.050000000000001</v>
      </c>
      <c r="AN396">
        <f t="shared" si="44"/>
        <v>3.1856716417910445</v>
      </c>
      <c r="AS396">
        <v>46.011000000000003</v>
      </c>
      <c r="AT396">
        <v>7.28</v>
      </c>
      <c r="AU396">
        <f t="shared" si="45"/>
        <v>6.3201923076923077</v>
      </c>
    </row>
    <row r="397" spans="3:47" x14ac:dyDescent="0.35">
      <c r="C397">
        <v>119.474</v>
      </c>
      <c r="D397">
        <v>2.2429999999999999</v>
      </c>
      <c r="E397">
        <f t="shared" si="43"/>
        <v>53.265269728042803</v>
      </c>
      <c r="AL397">
        <v>41.11</v>
      </c>
      <c r="AM397">
        <v>8.5440000000000005</v>
      </c>
      <c r="AN397">
        <f t="shared" si="44"/>
        <v>4.8115636704119851</v>
      </c>
      <c r="AS397">
        <v>50.16</v>
      </c>
      <c r="AT397">
        <v>9.4870000000000001</v>
      </c>
      <c r="AU397">
        <f t="shared" si="45"/>
        <v>5.2872351639085062</v>
      </c>
    </row>
    <row r="398" spans="3:47" x14ac:dyDescent="0.35">
      <c r="C398">
        <v>54.231000000000002</v>
      </c>
      <c r="D398">
        <v>3</v>
      </c>
      <c r="E398">
        <f t="shared" si="43"/>
        <v>18.077000000000002</v>
      </c>
      <c r="AL398">
        <v>26.87</v>
      </c>
      <c r="AM398">
        <v>10.295999999999999</v>
      </c>
      <c r="AN398">
        <f t="shared" si="44"/>
        <v>2.60975135975136</v>
      </c>
      <c r="AS398">
        <v>30.15</v>
      </c>
      <c r="AT398">
        <v>11.045</v>
      </c>
      <c r="AU398">
        <f t="shared" si="45"/>
        <v>2.729741964689905</v>
      </c>
    </row>
    <row r="399" spans="3:47" x14ac:dyDescent="0.35">
      <c r="C399">
        <v>61.033000000000001</v>
      </c>
      <c r="D399">
        <v>5</v>
      </c>
      <c r="E399">
        <f t="shared" si="43"/>
        <v>12.2066</v>
      </c>
      <c r="AL399">
        <v>30.414000000000001</v>
      </c>
      <c r="AM399">
        <v>8.6020000000000003</v>
      </c>
      <c r="AN399">
        <f t="shared" si="44"/>
        <v>3.535689374564055</v>
      </c>
      <c r="AS399">
        <v>37.107999999999997</v>
      </c>
      <c r="AT399">
        <v>7.28</v>
      </c>
      <c r="AU399">
        <f t="shared" si="45"/>
        <v>5.0972527472527469</v>
      </c>
    </row>
    <row r="400" spans="3:47" x14ac:dyDescent="0.35">
      <c r="C400">
        <v>94.725999999999999</v>
      </c>
      <c r="D400">
        <v>2.472</v>
      </c>
      <c r="E400">
        <f t="shared" si="43"/>
        <v>38.319579288025892</v>
      </c>
      <c r="AL400">
        <v>47.884999999999998</v>
      </c>
      <c r="AM400">
        <v>6.4029999999999996</v>
      </c>
      <c r="AN400">
        <f t="shared" si="44"/>
        <v>7.4785256910823055</v>
      </c>
      <c r="AS400">
        <v>41.436999999999998</v>
      </c>
      <c r="AT400">
        <v>8.0619999999999994</v>
      </c>
      <c r="AU400">
        <f t="shared" si="45"/>
        <v>5.1397916149838752</v>
      </c>
    </row>
    <row r="401" spans="5:47" x14ac:dyDescent="0.35">
      <c r="E401" s="7">
        <f>AVERAGE(E333:E400)</f>
        <v>19.247070587718397</v>
      </c>
      <c r="F401">
        <f>STDEV(E333:E400)/SQRT(68)</f>
        <v>1.7181866327348034</v>
      </c>
      <c r="AL401">
        <v>42.484999999999999</v>
      </c>
      <c r="AM401">
        <v>3.6059999999999999</v>
      </c>
      <c r="AN401">
        <f t="shared" si="44"/>
        <v>11.781752634498059</v>
      </c>
      <c r="AS401">
        <v>37.335999999999999</v>
      </c>
      <c r="AT401">
        <v>11.045</v>
      </c>
      <c r="AU401">
        <f t="shared" si="45"/>
        <v>3.3803531009506562</v>
      </c>
    </row>
    <row r="402" spans="5:47" x14ac:dyDescent="0.35">
      <c r="E402" s="4">
        <f>AVERAGE(E401,E332,E258)</f>
        <v>20.999787121119674</v>
      </c>
      <c r="F402">
        <f>STDEV(E401,E332,E258)/SQRT(3)</f>
        <v>0.89880265702750639</v>
      </c>
      <c r="AL402">
        <v>45.618000000000002</v>
      </c>
      <c r="AM402">
        <v>9.4339999999999993</v>
      </c>
      <c r="AN402">
        <f t="shared" si="44"/>
        <v>4.8354886580453682</v>
      </c>
      <c r="AS402">
        <v>46.042999999999999</v>
      </c>
      <c r="AT402">
        <v>9.0549999999999997</v>
      </c>
      <c r="AU402">
        <f t="shared" si="45"/>
        <v>5.0848150193263395</v>
      </c>
    </row>
    <row r="403" spans="5:47" x14ac:dyDescent="0.35">
      <c r="AL403">
        <v>43.139000000000003</v>
      </c>
      <c r="AM403">
        <v>7.2110000000000003</v>
      </c>
      <c r="AN403">
        <f t="shared" si="44"/>
        <v>5.9823880183053673</v>
      </c>
      <c r="AS403">
        <v>31.574999999999999</v>
      </c>
      <c r="AT403">
        <v>8.2460000000000004</v>
      </c>
      <c r="AU403">
        <f t="shared" si="45"/>
        <v>3.8291292747999028</v>
      </c>
    </row>
    <row r="404" spans="5:47" x14ac:dyDescent="0.35">
      <c r="AL404">
        <v>36.673999999999999</v>
      </c>
      <c r="AM404">
        <v>11.401999999999999</v>
      </c>
      <c r="AN404">
        <f t="shared" si="44"/>
        <v>3.2164532538151205</v>
      </c>
      <c r="AS404">
        <v>32.558</v>
      </c>
      <c r="AT404">
        <v>8.2460000000000004</v>
      </c>
      <c r="AU404">
        <f t="shared" si="45"/>
        <v>3.9483385884065001</v>
      </c>
    </row>
    <row r="405" spans="5:47" x14ac:dyDescent="0.35">
      <c r="AL405">
        <v>36.878</v>
      </c>
      <c r="AM405">
        <v>10.198</v>
      </c>
      <c r="AN405">
        <f t="shared" si="44"/>
        <v>3.6161992547558341</v>
      </c>
      <c r="AS405">
        <v>41.231000000000002</v>
      </c>
      <c r="AT405">
        <v>8.2460000000000004</v>
      </c>
      <c r="AU405">
        <f t="shared" si="45"/>
        <v>5.0001212709192338</v>
      </c>
    </row>
    <row r="406" spans="5:47" x14ac:dyDescent="0.35">
      <c r="AL406">
        <v>37.216000000000001</v>
      </c>
      <c r="AM406">
        <v>8</v>
      </c>
      <c r="AN406">
        <f t="shared" si="44"/>
        <v>4.6520000000000001</v>
      </c>
      <c r="AS406">
        <v>39.356999999999999</v>
      </c>
      <c r="AT406">
        <v>11.18</v>
      </c>
      <c r="AU406">
        <f t="shared" si="45"/>
        <v>3.5203041144901612</v>
      </c>
    </row>
    <row r="407" spans="5:47" x14ac:dyDescent="0.35">
      <c r="AL407">
        <v>38.079000000000001</v>
      </c>
      <c r="AM407">
        <v>10</v>
      </c>
      <c r="AN407">
        <f t="shared" si="44"/>
        <v>3.8079000000000001</v>
      </c>
      <c r="AS407">
        <v>39.012999999999998</v>
      </c>
      <c r="AT407">
        <v>13.038</v>
      </c>
      <c r="AU407">
        <f t="shared" si="45"/>
        <v>2.9922534131001686</v>
      </c>
    </row>
    <row r="408" spans="5:47" x14ac:dyDescent="0.35">
      <c r="AL408">
        <v>34.176000000000002</v>
      </c>
      <c r="AM408">
        <v>6.7080000000000002</v>
      </c>
      <c r="AN408">
        <f t="shared" si="44"/>
        <v>5.094812164579607</v>
      </c>
      <c r="AS408">
        <v>34.927999999999997</v>
      </c>
      <c r="AT408">
        <v>9.0549999999999997</v>
      </c>
      <c r="AU408">
        <f t="shared" si="45"/>
        <v>3.8573163997791275</v>
      </c>
    </row>
    <row r="409" spans="5:47" x14ac:dyDescent="0.35">
      <c r="AL409">
        <v>34.67</v>
      </c>
      <c r="AM409">
        <v>8.9440000000000008</v>
      </c>
      <c r="AN409">
        <f t="shared" si="44"/>
        <v>3.8763416815742398</v>
      </c>
      <c r="AS409">
        <v>49.040999999999997</v>
      </c>
      <c r="AT409">
        <v>13.601000000000001</v>
      </c>
      <c r="AU409">
        <f t="shared" si="45"/>
        <v>3.6056907580324973</v>
      </c>
    </row>
    <row r="410" spans="5:47" x14ac:dyDescent="0.35">
      <c r="AL410">
        <v>46.518999999999998</v>
      </c>
      <c r="AM410">
        <v>10</v>
      </c>
      <c r="AN410">
        <f t="shared" si="44"/>
        <v>4.6518999999999995</v>
      </c>
      <c r="AS410">
        <v>48.01</v>
      </c>
      <c r="AT410">
        <v>12.042</v>
      </c>
      <c r="AU410">
        <f t="shared" si="45"/>
        <v>3.9868792559375517</v>
      </c>
    </row>
    <row r="411" spans="5:47" x14ac:dyDescent="0.35">
      <c r="AL411">
        <v>47.412999999999997</v>
      </c>
      <c r="AM411">
        <v>12.042</v>
      </c>
      <c r="AN411">
        <f t="shared" si="44"/>
        <v>3.9373027736256434</v>
      </c>
      <c r="AS411">
        <v>46.84</v>
      </c>
      <c r="AT411">
        <v>8.0619999999999994</v>
      </c>
      <c r="AU411">
        <f t="shared" si="45"/>
        <v>5.8099727114859849</v>
      </c>
    </row>
    <row r="412" spans="5:47" x14ac:dyDescent="0.35">
      <c r="AL412">
        <v>22.472000000000001</v>
      </c>
      <c r="AM412">
        <v>11.314</v>
      </c>
      <c r="AN412">
        <f t="shared" si="44"/>
        <v>1.9862117730245714</v>
      </c>
      <c r="AS412">
        <v>49.649000000000001</v>
      </c>
      <c r="AT412">
        <v>12.166</v>
      </c>
      <c r="AU412">
        <f t="shared" si="45"/>
        <v>4.0809633404570116</v>
      </c>
    </row>
    <row r="413" spans="5:47" x14ac:dyDescent="0.35">
      <c r="AL413">
        <v>28.231000000000002</v>
      </c>
      <c r="AM413">
        <v>12.042</v>
      </c>
      <c r="AN413">
        <f t="shared" si="44"/>
        <v>2.3443780102972931</v>
      </c>
      <c r="AS413">
        <v>55.972999999999999</v>
      </c>
      <c r="AT413">
        <v>12.805999999999999</v>
      </c>
      <c r="AU413">
        <f t="shared" si="45"/>
        <v>4.370841792909574</v>
      </c>
    </row>
    <row r="414" spans="5:47" x14ac:dyDescent="0.35">
      <c r="AL414">
        <v>48.753999999999998</v>
      </c>
      <c r="AM414">
        <v>9.4339999999999993</v>
      </c>
      <c r="AN414">
        <f t="shared" si="44"/>
        <v>5.1679033283866866</v>
      </c>
      <c r="AS414">
        <v>41.231000000000002</v>
      </c>
      <c r="AT414">
        <v>11</v>
      </c>
      <c r="AU414">
        <f t="shared" si="45"/>
        <v>3.7482727272727274</v>
      </c>
    </row>
    <row r="415" spans="5:47" x14ac:dyDescent="0.35">
      <c r="AL415">
        <v>48.301000000000002</v>
      </c>
      <c r="AM415">
        <v>7.6159999999999997</v>
      </c>
      <c r="AN415">
        <f t="shared" si="44"/>
        <v>6.342043067226891</v>
      </c>
      <c r="AS415">
        <v>27.074000000000002</v>
      </c>
      <c r="AT415">
        <v>15.032999999999999</v>
      </c>
      <c r="AU415">
        <f t="shared" si="45"/>
        <v>1.8009711967005921</v>
      </c>
    </row>
    <row r="416" spans="5:47" x14ac:dyDescent="0.35">
      <c r="AL416">
        <v>41.784999999999997</v>
      </c>
      <c r="AM416">
        <v>9.8490000000000002</v>
      </c>
      <c r="AN416">
        <f t="shared" si="44"/>
        <v>4.242562696720479</v>
      </c>
      <c r="AS416">
        <v>32.249000000000002</v>
      </c>
      <c r="AT416">
        <v>9.4870000000000001</v>
      </c>
      <c r="AU416">
        <f t="shared" si="45"/>
        <v>3.399283229682724</v>
      </c>
    </row>
    <row r="417" spans="38:48" x14ac:dyDescent="0.35">
      <c r="AL417">
        <v>49.040999999999997</v>
      </c>
      <c r="AM417">
        <v>9.4339999999999993</v>
      </c>
      <c r="AN417">
        <f t="shared" si="44"/>
        <v>5.198325206699173</v>
      </c>
      <c r="AS417">
        <v>42.426000000000002</v>
      </c>
      <c r="AT417">
        <v>8.9440000000000008</v>
      </c>
      <c r="AU417">
        <f t="shared" si="45"/>
        <v>4.743515205724508</v>
      </c>
    </row>
    <row r="418" spans="38:48" x14ac:dyDescent="0.35">
      <c r="AL418">
        <v>53.151000000000003</v>
      </c>
      <c r="AM418">
        <v>10.63</v>
      </c>
      <c r="AN418">
        <f t="shared" si="44"/>
        <v>5.0000940733772339</v>
      </c>
      <c r="AS418">
        <v>50.01</v>
      </c>
      <c r="AT418">
        <v>7.28</v>
      </c>
      <c r="AU418">
        <f t="shared" si="45"/>
        <v>6.8695054945054936</v>
      </c>
    </row>
    <row r="419" spans="38:48" x14ac:dyDescent="0.35">
      <c r="AL419">
        <v>37.121000000000002</v>
      </c>
      <c r="AM419">
        <v>9.4339999999999993</v>
      </c>
      <c r="AN419">
        <f t="shared" si="44"/>
        <v>3.9348102607589577</v>
      </c>
      <c r="AU419" s="7">
        <f>AVERAGE(AU337:AU418)</f>
        <v>5.0031840361281992</v>
      </c>
      <c r="AV419" s="8">
        <f>STDEV(AU337:AU418)/SQRT(82)</f>
        <v>0.2523300433727127</v>
      </c>
    </row>
    <row r="420" spans="38:48" x14ac:dyDescent="0.35">
      <c r="AL420">
        <v>41.195</v>
      </c>
      <c r="AM420">
        <v>10.050000000000001</v>
      </c>
      <c r="AN420">
        <f t="shared" si="44"/>
        <v>4.0990049751243776</v>
      </c>
      <c r="AS420">
        <v>43.29</v>
      </c>
      <c r="AT420">
        <v>9.0449999999999999</v>
      </c>
      <c r="AU420">
        <f t="shared" si="45"/>
        <v>4.7860696517412933</v>
      </c>
    </row>
    <row r="421" spans="38:48" x14ac:dyDescent="0.35">
      <c r="AL421">
        <v>36.715000000000003</v>
      </c>
      <c r="AM421">
        <v>7.81</v>
      </c>
      <c r="AN421">
        <f t="shared" si="44"/>
        <v>4.701024327784892</v>
      </c>
      <c r="AS421">
        <v>46.271000000000001</v>
      </c>
      <c r="AT421">
        <v>10.44</v>
      </c>
      <c r="AU421">
        <f t="shared" si="45"/>
        <v>4.4320881226053643</v>
      </c>
    </row>
    <row r="422" spans="38:48" x14ac:dyDescent="0.35">
      <c r="AL422">
        <v>41.183</v>
      </c>
      <c r="AM422">
        <v>8.9440000000000008</v>
      </c>
      <c r="AN422">
        <f t="shared" si="44"/>
        <v>4.604539355992844</v>
      </c>
      <c r="AS422">
        <v>33.956000000000003</v>
      </c>
      <c r="AT422">
        <v>6.77</v>
      </c>
      <c r="AU422">
        <f t="shared" si="45"/>
        <v>5.0156573116691296</v>
      </c>
    </row>
    <row r="423" spans="38:48" x14ac:dyDescent="0.35">
      <c r="AL423">
        <v>47.201999999999998</v>
      </c>
      <c r="AM423">
        <v>12.728</v>
      </c>
      <c r="AN423">
        <f t="shared" si="44"/>
        <v>3.7085166561910747</v>
      </c>
      <c r="AS423">
        <v>48.508000000000003</v>
      </c>
      <c r="AT423">
        <v>11.18</v>
      </c>
      <c r="AU423">
        <f t="shared" si="45"/>
        <v>4.338819320214669</v>
      </c>
    </row>
    <row r="424" spans="38:48" x14ac:dyDescent="0.35">
      <c r="AL424">
        <v>36.401000000000003</v>
      </c>
      <c r="AM424">
        <v>9.8989999999999991</v>
      </c>
      <c r="AN424">
        <f t="shared" si="44"/>
        <v>3.677240125265179</v>
      </c>
      <c r="AS424">
        <v>45.277000000000001</v>
      </c>
      <c r="AT424">
        <v>7.2110000000000003</v>
      </c>
      <c r="AU424">
        <f t="shared" si="45"/>
        <v>6.2788794896685616</v>
      </c>
    </row>
    <row r="425" spans="38:48" x14ac:dyDescent="0.35">
      <c r="AL425">
        <v>32.201999999999998</v>
      </c>
      <c r="AM425">
        <v>10.63</v>
      </c>
      <c r="AN425">
        <f t="shared" si="44"/>
        <v>3.0293508936970834</v>
      </c>
      <c r="AS425">
        <v>43.829000000000001</v>
      </c>
      <c r="AT425">
        <v>10.207000000000001</v>
      </c>
      <c r="AU425">
        <f t="shared" si="45"/>
        <v>4.2940139120211613</v>
      </c>
    </row>
    <row r="426" spans="38:48" x14ac:dyDescent="0.35">
      <c r="AL426">
        <v>43.417000000000002</v>
      </c>
      <c r="AM426">
        <v>6.7080000000000002</v>
      </c>
      <c r="AN426">
        <f t="shared" si="44"/>
        <v>6.47242098986285</v>
      </c>
      <c r="AS426">
        <v>37.482999999999997</v>
      </c>
      <c r="AT426">
        <v>10.401999999999999</v>
      </c>
      <c r="AU426">
        <f t="shared" si="45"/>
        <v>3.6034416458373388</v>
      </c>
    </row>
    <row r="427" spans="38:48" x14ac:dyDescent="0.35">
      <c r="AL427">
        <v>40.706000000000003</v>
      </c>
      <c r="AM427">
        <v>6.7080000000000002</v>
      </c>
      <c r="AN427">
        <f t="shared" si="44"/>
        <v>6.0682766845557543</v>
      </c>
      <c r="AS427">
        <v>46.69</v>
      </c>
      <c r="AT427">
        <v>11.342000000000001</v>
      </c>
      <c r="AU427">
        <f t="shared" si="45"/>
        <v>4.1165579262916587</v>
      </c>
    </row>
    <row r="428" spans="38:48" x14ac:dyDescent="0.35">
      <c r="AL428">
        <v>48.103999999999999</v>
      </c>
      <c r="AM428">
        <v>9.4339999999999993</v>
      </c>
      <c r="AN428">
        <f t="shared" si="44"/>
        <v>5.0990036039855839</v>
      </c>
      <c r="AS428">
        <v>70.385000000000005</v>
      </c>
      <c r="AT428">
        <v>11.18</v>
      </c>
      <c r="AU428">
        <f t="shared" si="45"/>
        <v>6.2956171735241506</v>
      </c>
    </row>
    <row r="429" spans="38:48" x14ac:dyDescent="0.35">
      <c r="AL429">
        <v>39.051000000000002</v>
      </c>
      <c r="AM429">
        <v>9</v>
      </c>
      <c r="AN429">
        <f t="shared" si="44"/>
        <v>4.3390000000000004</v>
      </c>
      <c r="AS429">
        <v>43.658000000000001</v>
      </c>
      <c r="AT429">
        <v>9.4870000000000001</v>
      </c>
      <c r="AU429">
        <f t="shared" si="45"/>
        <v>4.60187625171287</v>
      </c>
    </row>
    <row r="430" spans="38:48" x14ac:dyDescent="0.35">
      <c r="AL430">
        <v>27.018999999999998</v>
      </c>
      <c r="AM430">
        <v>9.2200000000000006</v>
      </c>
      <c r="AN430">
        <f t="shared" si="44"/>
        <v>2.9304772234273315</v>
      </c>
      <c r="AS430">
        <v>41.11</v>
      </c>
      <c r="AT430">
        <v>13.601000000000001</v>
      </c>
      <c r="AU430">
        <f t="shared" si="45"/>
        <v>3.022571869715462</v>
      </c>
    </row>
    <row r="431" spans="38:48" x14ac:dyDescent="0.35">
      <c r="AL431">
        <v>30.414000000000001</v>
      </c>
      <c r="AM431">
        <v>8.6020000000000003</v>
      </c>
      <c r="AN431">
        <f t="shared" si="44"/>
        <v>3.535689374564055</v>
      </c>
      <c r="AS431">
        <v>46.173999999999999</v>
      </c>
      <c r="AT431">
        <v>9.0549999999999997</v>
      </c>
      <c r="AU431">
        <f t="shared" si="45"/>
        <v>5.0992821645499724</v>
      </c>
    </row>
    <row r="432" spans="38:48" x14ac:dyDescent="0.35">
      <c r="AL432">
        <v>32.984999999999999</v>
      </c>
      <c r="AM432">
        <v>11.045</v>
      </c>
      <c r="AN432">
        <f t="shared" si="44"/>
        <v>2.9864191942055229</v>
      </c>
      <c r="AS432">
        <v>57.722999999999999</v>
      </c>
      <c r="AT432">
        <v>8.0619999999999994</v>
      </c>
      <c r="AU432">
        <f t="shared" si="45"/>
        <v>7.1598858843959317</v>
      </c>
    </row>
    <row r="433" spans="38:47" x14ac:dyDescent="0.35">
      <c r="AL433">
        <v>54.148000000000003</v>
      </c>
      <c r="AM433">
        <v>7.0709999999999997</v>
      </c>
      <c r="AN433">
        <f t="shared" si="44"/>
        <v>7.6577570357799472</v>
      </c>
      <c r="AS433">
        <v>40.161999999999999</v>
      </c>
      <c r="AT433">
        <v>9.7050000000000001</v>
      </c>
      <c r="AU433">
        <f t="shared" si="45"/>
        <v>4.1382792375064401</v>
      </c>
    </row>
    <row r="434" spans="38:47" x14ac:dyDescent="0.35">
      <c r="AL434">
        <v>59.665999999999997</v>
      </c>
      <c r="AM434">
        <v>6.3250000000000002</v>
      </c>
      <c r="AN434">
        <f t="shared" si="44"/>
        <v>9.4333596837944658</v>
      </c>
      <c r="AS434">
        <v>32.558</v>
      </c>
      <c r="AT434">
        <v>8.6020000000000003</v>
      </c>
      <c r="AU434">
        <f t="shared" si="45"/>
        <v>3.7849337363403857</v>
      </c>
    </row>
    <row r="435" spans="38:47" x14ac:dyDescent="0.35">
      <c r="AL435">
        <v>55.945999999999998</v>
      </c>
      <c r="AM435">
        <v>7.6159999999999997</v>
      </c>
      <c r="AN435">
        <f t="shared" si="44"/>
        <v>7.3458508403361344</v>
      </c>
      <c r="AS435">
        <v>42.543999999999997</v>
      </c>
      <c r="AT435">
        <v>8.5299999999999994</v>
      </c>
      <c r="AU435">
        <f t="shared" si="45"/>
        <v>4.9875732708089098</v>
      </c>
    </row>
    <row r="436" spans="38:47" x14ac:dyDescent="0.35">
      <c r="AL436">
        <v>44.777000000000001</v>
      </c>
      <c r="AM436">
        <v>6.4029999999999996</v>
      </c>
      <c r="AN436">
        <f t="shared" si="44"/>
        <v>6.9931282211463381</v>
      </c>
      <c r="AS436">
        <v>57.079000000000001</v>
      </c>
      <c r="AT436">
        <v>11.705</v>
      </c>
      <c r="AU436">
        <f t="shared" si="45"/>
        <v>4.8764630499786419</v>
      </c>
    </row>
    <row r="437" spans="38:47" x14ac:dyDescent="0.35">
      <c r="AL437">
        <v>45.695</v>
      </c>
      <c r="AM437">
        <v>9.4870000000000001</v>
      </c>
      <c r="AN437">
        <f t="shared" si="44"/>
        <v>4.8165911246969539</v>
      </c>
      <c r="AS437">
        <v>26.248999999999999</v>
      </c>
      <c r="AT437">
        <v>7.9279999999999999</v>
      </c>
      <c r="AU437">
        <f t="shared" si="45"/>
        <v>3.3109233097880928</v>
      </c>
    </row>
    <row r="438" spans="38:47" x14ac:dyDescent="0.35">
      <c r="AL438">
        <v>39.825000000000003</v>
      </c>
      <c r="AM438">
        <v>9.8989999999999991</v>
      </c>
      <c r="AN438">
        <f t="shared" si="44"/>
        <v>4.023133649863623</v>
      </c>
      <c r="AS438">
        <v>28.861999999999998</v>
      </c>
      <c r="AT438">
        <v>9.6010000000000009</v>
      </c>
      <c r="AU438">
        <f t="shared" si="45"/>
        <v>3.0061451932090404</v>
      </c>
    </row>
    <row r="439" spans="38:47" x14ac:dyDescent="0.35">
      <c r="AL439">
        <v>58.591999999999999</v>
      </c>
      <c r="AM439">
        <v>10.44</v>
      </c>
      <c r="AN439">
        <f t="shared" si="44"/>
        <v>5.6122605363984679</v>
      </c>
      <c r="AS439">
        <v>47.802</v>
      </c>
      <c r="AT439">
        <v>11.318</v>
      </c>
      <c r="AU439">
        <f t="shared" si="45"/>
        <v>4.2235377275136949</v>
      </c>
    </row>
    <row r="440" spans="38:47" x14ac:dyDescent="0.35">
      <c r="AL440">
        <v>41.881</v>
      </c>
      <c r="AM440">
        <v>6.7080000000000002</v>
      </c>
      <c r="AN440">
        <f t="shared" si="44"/>
        <v>6.2434406678592724</v>
      </c>
      <c r="AS440">
        <v>68.884</v>
      </c>
      <c r="AT440">
        <v>7.2110000000000003</v>
      </c>
      <c r="AU440">
        <f t="shared" si="45"/>
        <v>9.5526279295520737</v>
      </c>
    </row>
    <row r="441" spans="38:47" x14ac:dyDescent="0.35">
      <c r="AL441">
        <v>28.443000000000001</v>
      </c>
      <c r="AM441">
        <v>9</v>
      </c>
      <c r="AN441">
        <f t="shared" ref="AN441:AN453" si="46">AL441/AM441</f>
        <v>3.1603333333333334</v>
      </c>
      <c r="AS441">
        <v>54.671999999999997</v>
      </c>
      <c r="AT441">
        <v>7.0709999999999997</v>
      </c>
      <c r="AU441">
        <f t="shared" ref="AU441:AU486" si="47">AS441/AT441</f>
        <v>7.7318625371234617</v>
      </c>
    </row>
    <row r="442" spans="38:47" x14ac:dyDescent="0.35">
      <c r="AL442">
        <v>26.832999999999998</v>
      </c>
      <c r="AM442">
        <v>7.28</v>
      </c>
      <c r="AN442">
        <f t="shared" si="46"/>
        <v>3.6858516483516479</v>
      </c>
      <c r="AS442">
        <v>37.643000000000001</v>
      </c>
      <c r="AT442">
        <v>7.81</v>
      </c>
      <c r="AU442">
        <f t="shared" si="47"/>
        <v>4.8198463508322664</v>
      </c>
    </row>
    <row r="443" spans="38:47" x14ac:dyDescent="0.35">
      <c r="AL443">
        <v>83.6</v>
      </c>
      <c r="AM443">
        <v>6.0830000000000002</v>
      </c>
      <c r="AN443">
        <f t="shared" si="46"/>
        <v>13.743218806509944</v>
      </c>
      <c r="AS443">
        <v>31.401</v>
      </c>
      <c r="AT443">
        <v>7.0709999999999997</v>
      </c>
      <c r="AU443">
        <f t="shared" si="47"/>
        <v>4.4408145948239293</v>
      </c>
    </row>
    <row r="444" spans="38:47" x14ac:dyDescent="0.35">
      <c r="AL444">
        <v>26.077000000000002</v>
      </c>
      <c r="AM444">
        <v>7.81</v>
      </c>
      <c r="AN444">
        <f t="shared" si="46"/>
        <v>3.3389244558258646</v>
      </c>
      <c r="AS444">
        <v>38.896999999999998</v>
      </c>
      <c r="AT444">
        <v>8.2959999999999994</v>
      </c>
      <c r="AU444">
        <f t="shared" si="47"/>
        <v>4.6886451301832208</v>
      </c>
    </row>
    <row r="445" spans="38:47" x14ac:dyDescent="0.35">
      <c r="AL445">
        <v>80.111999999999995</v>
      </c>
      <c r="AM445">
        <v>6.7080000000000002</v>
      </c>
      <c r="AN445">
        <f t="shared" si="46"/>
        <v>11.942754919499105</v>
      </c>
      <c r="AS445">
        <v>34.408999999999999</v>
      </c>
      <c r="AT445">
        <v>7.22</v>
      </c>
      <c r="AU445">
        <f t="shared" si="47"/>
        <v>4.7657894736842108</v>
      </c>
    </row>
    <row r="446" spans="38:47" x14ac:dyDescent="0.35">
      <c r="AL446">
        <v>121.03700000000001</v>
      </c>
      <c r="AM446">
        <v>6.3250000000000002</v>
      </c>
      <c r="AN446">
        <f t="shared" si="46"/>
        <v>19.136284584980238</v>
      </c>
      <c r="AS446">
        <v>39.445999999999998</v>
      </c>
      <c r="AT446">
        <v>7.2110000000000003</v>
      </c>
      <c r="AU446">
        <f t="shared" si="47"/>
        <v>5.4702537789488277</v>
      </c>
    </row>
    <row r="447" spans="38:47" x14ac:dyDescent="0.35">
      <c r="AL447">
        <v>70.341999999999999</v>
      </c>
      <c r="AM447">
        <v>5.0990000000000002</v>
      </c>
      <c r="AN447">
        <f t="shared" si="46"/>
        <v>13.795253971366934</v>
      </c>
      <c r="AS447">
        <v>41.11</v>
      </c>
      <c r="AT447">
        <v>6.7080000000000002</v>
      </c>
      <c r="AU447">
        <f t="shared" si="47"/>
        <v>6.1285032796660701</v>
      </c>
    </row>
    <row r="448" spans="38:47" x14ac:dyDescent="0.35">
      <c r="AL448">
        <v>61.073999999999998</v>
      </c>
      <c r="AM448">
        <v>5</v>
      </c>
      <c r="AN448">
        <f t="shared" si="46"/>
        <v>12.2148</v>
      </c>
      <c r="AS448">
        <v>47.011000000000003</v>
      </c>
      <c r="AT448">
        <v>13.454000000000001</v>
      </c>
      <c r="AU448">
        <f t="shared" si="47"/>
        <v>3.4942024676676082</v>
      </c>
    </row>
    <row r="449" spans="38:47" x14ac:dyDescent="0.35">
      <c r="AL449">
        <v>55.945999999999998</v>
      </c>
      <c r="AM449">
        <v>7.81</v>
      </c>
      <c r="AN449">
        <f t="shared" si="46"/>
        <v>7.1633802816901406</v>
      </c>
      <c r="AS449">
        <v>48.414999999999999</v>
      </c>
      <c r="AT449">
        <v>12.205</v>
      </c>
      <c r="AU449">
        <f t="shared" si="47"/>
        <v>3.9668168783285536</v>
      </c>
    </row>
    <row r="450" spans="38:47" x14ac:dyDescent="0.35">
      <c r="AL450">
        <v>37.442999999999998</v>
      </c>
      <c r="AM450">
        <v>7.28</v>
      </c>
      <c r="AN450">
        <f t="shared" si="46"/>
        <v>5.1432692307692305</v>
      </c>
      <c r="AS450">
        <v>36.359000000000002</v>
      </c>
      <c r="AT450">
        <v>7.2960000000000003</v>
      </c>
      <c r="AU450">
        <f t="shared" si="47"/>
        <v>4.9834155701754383</v>
      </c>
    </row>
    <row r="451" spans="38:47" x14ac:dyDescent="0.35">
      <c r="AL451">
        <v>45.31</v>
      </c>
      <c r="AM451">
        <v>9.4870000000000001</v>
      </c>
      <c r="AN451">
        <f t="shared" si="46"/>
        <v>4.7760092758511652</v>
      </c>
      <c r="AS451">
        <v>56.365000000000002</v>
      </c>
      <c r="AT451">
        <v>8.0619999999999994</v>
      </c>
      <c r="AU451">
        <f t="shared" si="47"/>
        <v>6.9914413296948652</v>
      </c>
    </row>
    <row r="452" spans="38:47" x14ac:dyDescent="0.35">
      <c r="AL452">
        <v>39.115000000000002</v>
      </c>
      <c r="AM452">
        <v>6.4029999999999996</v>
      </c>
      <c r="AN452">
        <f t="shared" si="46"/>
        <v>6.1088552241136975</v>
      </c>
      <c r="AS452">
        <v>50.804000000000002</v>
      </c>
      <c r="AT452">
        <v>10.44</v>
      </c>
      <c r="AU452">
        <f t="shared" si="47"/>
        <v>4.8662835249042153</v>
      </c>
    </row>
    <row r="453" spans="38:47" x14ac:dyDescent="0.35">
      <c r="AL453">
        <v>68</v>
      </c>
      <c r="AM453">
        <v>8.0619999999999994</v>
      </c>
      <c r="AN453">
        <f t="shared" si="46"/>
        <v>8.4346316050607797</v>
      </c>
      <c r="AS453">
        <v>47.853999999999999</v>
      </c>
      <c r="AT453">
        <v>10.77</v>
      </c>
      <c r="AU453">
        <f t="shared" si="47"/>
        <v>4.4432683379758586</v>
      </c>
    </row>
    <row r="454" spans="38:47" x14ac:dyDescent="0.35">
      <c r="AN454" s="7">
        <f>AVERAGE(AN360:AN453)</f>
        <v>5.9706195469105072</v>
      </c>
      <c r="AO454" s="8">
        <f>STDEV(AN360:AN453)/SQRT(94)</f>
        <v>0.32897366655563071</v>
      </c>
      <c r="AS454">
        <v>65.605000000000004</v>
      </c>
      <c r="AT454">
        <v>14.422000000000001</v>
      </c>
      <c r="AU454">
        <f t="shared" si="47"/>
        <v>4.5489529884898072</v>
      </c>
    </row>
    <row r="455" spans="38:47" x14ac:dyDescent="0.35">
      <c r="AN455" s="4">
        <f>AVERAGE(AN454,AN359,AN264)</f>
        <v>7.0142240364211581</v>
      </c>
      <c r="AO455" s="12">
        <f>STDEV(AN264,AN359,AN454)/SQRT(3)</f>
        <v>0.56724039354211053</v>
      </c>
      <c r="AS455">
        <v>35.128</v>
      </c>
      <c r="AT455">
        <v>11.72</v>
      </c>
      <c r="AU455">
        <f t="shared" si="47"/>
        <v>2.9972696245733785</v>
      </c>
    </row>
    <row r="456" spans="38:47" x14ac:dyDescent="0.35">
      <c r="AS456">
        <v>42.755000000000003</v>
      </c>
      <c r="AT456">
        <v>5.657</v>
      </c>
      <c r="AU456">
        <f t="shared" si="47"/>
        <v>7.5578928760827297</v>
      </c>
    </row>
    <row r="457" spans="38:47" x14ac:dyDescent="0.35">
      <c r="AS457">
        <v>62.481999999999999</v>
      </c>
      <c r="AT457">
        <v>8.6020000000000003</v>
      </c>
      <c r="AU457">
        <f t="shared" si="47"/>
        <v>7.2636596140432452</v>
      </c>
    </row>
    <row r="458" spans="38:47" x14ac:dyDescent="0.35">
      <c r="AS458">
        <v>63.780999999999999</v>
      </c>
      <c r="AT458">
        <v>10.63</v>
      </c>
      <c r="AU458">
        <f t="shared" si="47"/>
        <v>6.0000940733772339</v>
      </c>
    </row>
    <row r="459" spans="38:47" x14ac:dyDescent="0.35">
      <c r="AS459">
        <v>56.143000000000001</v>
      </c>
      <c r="AT459">
        <v>12.042</v>
      </c>
      <c r="AU459">
        <f t="shared" si="47"/>
        <v>4.6622654044178713</v>
      </c>
    </row>
    <row r="460" spans="38:47" x14ac:dyDescent="0.35">
      <c r="AS460">
        <v>44.045000000000002</v>
      </c>
      <c r="AT460">
        <v>11.297000000000001</v>
      </c>
      <c r="AU460">
        <f t="shared" si="47"/>
        <v>3.8988226962910506</v>
      </c>
    </row>
    <row r="461" spans="38:47" x14ac:dyDescent="0.35">
      <c r="AS461">
        <v>43.323999999999998</v>
      </c>
      <c r="AT461">
        <v>7.6159999999999997</v>
      </c>
      <c r="AU461">
        <f t="shared" si="47"/>
        <v>5.6885504201680677</v>
      </c>
    </row>
    <row r="462" spans="38:47" x14ac:dyDescent="0.35">
      <c r="AS462">
        <v>37.054000000000002</v>
      </c>
      <c r="AT462">
        <v>8.4870000000000001</v>
      </c>
      <c r="AU462">
        <f t="shared" si="47"/>
        <v>4.3659714858018148</v>
      </c>
    </row>
    <row r="463" spans="38:47" x14ac:dyDescent="0.35">
      <c r="AS463">
        <v>39.85</v>
      </c>
      <c r="AT463">
        <v>9.4339999999999993</v>
      </c>
      <c r="AU463">
        <f t="shared" si="47"/>
        <v>4.2240831036675859</v>
      </c>
    </row>
    <row r="464" spans="38:47" x14ac:dyDescent="0.35">
      <c r="AS464">
        <v>36.401000000000003</v>
      </c>
      <c r="AT464">
        <v>7.22</v>
      </c>
      <c r="AU464">
        <f t="shared" si="47"/>
        <v>5.0416897506925213</v>
      </c>
    </row>
    <row r="465" spans="45:47" x14ac:dyDescent="0.35">
      <c r="AS465">
        <v>41.183</v>
      </c>
      <c r="AT465">
        <v>9.0830000000000002</v>
      </c>
      <c r="AU465">
        <f t="shared" si="47"/>
        <v>4.5340746449410982</v>
      </c>
    </row>
    <row r="466" spans="45:47" x14ac:dyDescent="0.35">
      <c r="AS466">
        <v>50.12</v>
      </c>
      <c r="AT466">
        <v>10.77</v>
      </c>
      <c r="AU466">
        <f t="shared" si="47"/>
        <v>4.6536675951717736</v>
      </c>
    </row>
    <row r="467" spans="45:47" x14ac:dyDescent="0.35">
      <c r="AS467">
        <v>64.474999999999994</v>
      </c>
      <c r="AT467">
        <v>11.18</v>
      </c>
      <c r="AU467">
        <f t="shared" si="47"/>
        <v>5.7669946332737023</v>
      </c>
    </row>
    <row r="468" spans="45:47" x14ac:dyDescent="0.35">
      <c r="AS468">
        <v>56.436</v>
      </c>
      <c r="AT468">
        <v>10.44</v>
      </c>
      <c r="AU468">
        <f t="shared" si="47"/>
        <v>5.4057471264367818</v>
      </c>
    </row>
    <row r="469" spans="45:47" x14ac:dyDescent="0.35">
      <c r="AS469">
        <v>40.112000000000002</v>
      </c>
      <c r="AT469">
        <v>8.77</v>
      </c>
      <c r="AU469">
        <f t="shared" si="47"/>
        <v>4.573774230330673</v>
      </c>
    </row>
    <row r="470" spans="45:47" x14ac:dyDescent="0.35">
      <c r="AS470">
        <v>52.393000000000001</v>
      </c>
      <c r="AT470">
        <v>6.7080000000000002</v>
      </c>
      <c r="AU470">
        <f t="shared" si="47"/>
        <v>7.8105247465712582</v>
      </c>
    </row>
    <row r="471" spans="45:47" x14ac:dyDescent="0.35">
      <c r="AS471">
        <v>65.552000000000007</v>
      </c>
      <c r="AT471">
        <v>5.8310000000000004</v>
      </c>
      <c r="AU471">
        <f t="shared" si="47"/>
        <v>11.241982507288631</v>
      </c>
    </row>
    <row r="472" spans="45:47" x14ac:dyDescent="0.35">
      <c r="AS472">
        <v>36.055999999999997</v>
      </c>
      <c r="AT472">
        <v>9.6620000000000008</v>
      </c>
      <c r="AU472">
        <f t="shared" si="47"/>
        <v>3.7317325605464702</v>
      </c>
    </row>
    <row r="473" spans="45:47" x14ac:dyDescent="0.35">
      <c r="AS473">
        <v>31.905999999999999</v>
      </c>
      <c r="AT473">
        <v>9.6300000000000008</v>
      </c>
      <c r="AU473">
        <f t="shared" si="47"/>
        <v>3.3131879543094493</v>
      </c>
    </row>
    <row r="474" spans="45:47" x14ac:dyDescent="0.35">
      <c r="AS474">
        <v>45.277000000000001</v>
      </c>
      <c r="AT474">
        <v>10.63</v>
      </c>
      <c r="AU474">
        <f t="shared" si="47"/>
        <v>4.2593603010348069</v>
      </c>
    </row>
    <row r="475" spans="45:47" x14ac:dyDescent="0.35">
      <c r="AS475">
        <v>40.497</v>
      </c>
      <c r="AT475">
        <v>10.042</v>
      </c>
      <c r="AU475">
        <f t="shared" si="47"/>
        <v>4.0327623979286997</v>
      </c>
    </row>
    <row r="476" spans="45:47" x14ac:dyDescent="0.35">
      <c r="AS476">
        <v>30.61</v>
      </c>
      <c r="AT476">
        <v>8.2200000000000006</v>
      </c>
      <c r="AU476">
        <f t="shared" si="47"/>
        <v>3.7238442822384425</v>
      </c>
    </row>
    <row r="477" spans="45:47" x14ac:dyDescent="0.35">
      <c r="AS477">
        <v>42.637999999999998</v>
      </c>
      <c r="AT477">
        <v>10.63</v>
      </c>
      <c r="AU477">
        <f t="shared" si="47"/>
        <v>4.0111006585136399</v>
      </c>
    </row>
    <row r="478" spans="45:47" x14ac:dyDescent="0.35">
      <c r="AS478">
        <v>52.802</v>
      </c>
      <c r="AT478">
        <v>8.9440000000000008</v>
      </c>
      <c r="AU478">
        <f t="shared" si="47"/>
        <v>5.9036225402504465</v>
      </c>
    </row>
    <row r="479" spans="45:47" x14ac:dyDescent="0.35">
      <c r="AS479">
        <v>51.039000000000001</v>
      </c>
      <c r="AT479">
        <v>12.53</v>
      </c>
      <c r="AU479">
        <f t="shared" si="47"/>
        <v>4.0733439744612934</v>
      </c>
    </row>
    <row r="480" spans="45:47" x14ac:dyDescent="0.35">
      <c r="AS480">
        <v>40.607999999999997</v>
      </c>
      <c r="AT480">
        <v>11.662000000000001</v>
      </c>
      <c r="AU480">
        <f t="shared" si="47"/>
        <v>3.4820785457039953</v>
      </c>
    </row>
    <row r="481" spans="45:48" x14ac:dyDescent="0.35">
      <c r="AS481">
        <v>33.734000000000002</v>
      </c>
      <c r="AT481">
        <v>8.8490000000000002</v>
      </c>
      <c r="AU481">
        <f t="shared" si="47"/>
        <v>3.8121821674765513</v>
      </c>
    </row>
    <row r="482" spans="45:48" x14ac:dyDescent="0.35">
      <c r="AS482">
        <v>41</v>
      </c>
      <c r="AT482">
        <v>9.4870000000000001</v>
      </c>
      <c r="AU482">
        <f t="shared" si="47"/>
        <v>4.3217033835775274</v>
      </c>
    </row>
    <row r="483" spans="45:48" x14ac:dyDescent="0.35">
      <c r="AS483">
        <v>37.947000000000003</v>
      </c>
      <c r="AT483">
        <v>10.295999999999999</v>
      </c>
      <c r="AU483">
        <f t="shared" si="47"/>
        <v>3.685606060606061</v>
      </c>
    </row>
    <row r="484" spans="45:48" x14ac:dyDescent="0.35">
      <c r="AS484">
        <v>65.863</v>
      </c>
      <c r="AT484">
        <v>8.4849999999999994</v>
      </c>
      <c r="AU484">
        <f t="shared" si="47"/>
        <v>7.7622863877430763</v>
      </c>
    </row>
    <row r="485" spans="45:48" x14ac:dyDescent="0.35">
      <c r="AS485">
        <v>38.079000000000001</v>
      </c>
      <c r="AT485">
        <v>7.8490000000000002</v>
      </c>
      <c r="AU485">
        <f t="shared" si="47"/>
        <v>4.8514460440820484</v>
      </c>
    </row>
    <row r="486" spans="45:48" x14ac:dyDescent="0.35">
      <c r="AS486">
        <v>35.128</v>
      </c>
      <c r="AT486">
        <v>8.0619999999999994</v>
      </c>
      <c r="AU486">
        <f t="shared" si="47"/>
        <v>4.3572314562143388</v>
      </c>
    </row>
    <row r="487" spans="45:48" x14ac:dyDescent="0.35">
      <c r="AU487" s="7">
        <f>AVERAGE(AU420:AU486)</f>
        <v>4.9742372189396917</v>
      </c>
      <c r="AV487" s="8">
        <f>STDEV(AU420:AU486)/SQRT(67)</f>
        <v>0.18754335834266264</v>
      </c>
    </row>
    <row r="488" spans="45:48" x14ac:dyDescent="0.35">
      <c r="AU488" s="4">
        <f>AVERAGE(AU487,AU419,AU336)</f>
        <v>5.0783527936670865</v>
      </c>
      <c r="AV488" s="12">
        <f>STDEV(AU336,AU419,AU487)/SQRT(3)</f>
        <v>9.0030797329693477E-2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1EFE-CD4F-438B-8363-442DA756403D}">
  <dimension ref="A1:X83"/>
  <sheetViews>
    <sheetView topLeftCell="G1" workbookViewId="0">
      <selection activeCell="U22" sqref="U21:X22"/>
    </sheetView>
  </sheetViews>
  <sheetFormatPr defaultRowHeight="14.5" x14ac:dyDescent="0.35"/>
  <sheetData>
    <row r="1" spans="1:24" x14ac:dyDescent="0.35">
      <c r="C1" s="13"/>
      <c r="G1" s="14" t="s">
        <v>2</v>
      </c>
      <c r="H1" s="14"/>
      <c r="I1" s="14"/>
      <c r="K1" s="14" t="s">
        <v>3</v>
      </c>
      <c r="L1" s="14"/>
      <c r="M1" s="14"/>
    </row>
    <row r="2" spans="1:24" x14ac:dyDescent="0.35">
      <c r="B2" t="s">
        <v>25</v>
      </c>
      <c r="C2" s="13" t="s">
        <v>26</v>
      </c>
      <c r="D2" t="s">
        <v>27</v>
      </c>
      <c r="E2" t="s">
        <v>28</v>
      </c>
      <c r="G2" t="s">
        <v>5</v>
      </c>
      <c r="H2" t="s">
        <v>6</v>
      </c>
      <c r="I2" t="s">
        <v>7</v>
      </c>
      <c r="K2" t="s">
        <v>5</v>
      </c>
      <c r="L2" t="s">
        <v>6</v>
      </c>
      <c r="M2" t="s">
        <v>7</v>
      </c>
      <c r="N2" t="s">
        <v>8</v>
      </c>
      <c r="O2" t="s">
        <v>29</v>
      </c>
      <c r="S2" t="s">
        <v>30</v>
      </c>
      <c r="U2" s="15" t="s">
        <v>19</v>
      </c>
      <c r="W2" s="15" t="s">
        <v>31</v>
      </c>
    </row>
    <row r="3" spans="1:24" x14ac:dyDescent="0.35">
      <c r="A3" t="s">
        <v>32</v>
      </c>
      <c r="B3">
        <v>8.6999999999999993</v>
      </c>
      <c r="C3" s="16">
        <v>26.788924332620699</v>
      </c>
      <c r="D3">
        <f>100*C3</f>
        <v>2678.89243326207</v>
      </c>
      <c r="E3">
        <f>(10*D3)/B3</f>
        <v>3079.1867048989311</v>
      </c>
      <c r="G3" s="17">
        <v>1121057.4712643679</v>
      </c>
      <c r="H3" s="17">
        <v>1025664.3678160921</v>
      </c>
      <c r="I3" s="17">
        <v>931402.29885057476</v>
      </c>
      <c r="K3">
        <f>G3/E3</f>
        <v>364.07583518101887</v>
      </c>
      <c r="L3">
        <f>H3/E3</f>
        <v>333.0958678745522</v>
      </c>
      <c r="M3">
        <f>I3/E3</f>
        <v>302.48321654829516</v>
      </c>
      <c r="N3" s="7">
        <f>(K3+L3+M3)/3</f>
        <v>333.21830653462206</v>
      </c>
      <c r="O3" s="8">
        <f>STDEV(K3:M3)/SQRT(3)</f>
        <v>17.780362865889867</v>
      </c>
      <c r="Q3" t="s">
        <v>13</v>
      </c>
      <c r="R3" t="s">
        <v>33</v>
      </c>
      <c r="S3" s="7">
        <f>AVERAGE(N4,N17)</f>
        <v>153.02132078103793</v>
      </c>
      <c r="T3" s="8">
        <f t="shared" ref="T3:T8" si="0">STDEV(N4,N17)/SQRT(2)</f>
        <v>38.336608893460138</v>
      </c>
      <c r="U3" s="15">
        <v>4.4880899999999997</v>
      </c>
      <c r="V3" s="8">
        <v>0.61367387939755991</v>
      </c>
      <c r="W3" s="15">
        <v>54.263480000000001</v>
      </c>
      <c r="X3" s="8">
        <v>76.740153318165909</v>
      </c>
    </row>
    <row r="4" spans="1:24" x14ac:dyDescent="0.35">
      <c r="A4" t="s">
        <v>34</v>
      </c>
      <c r="B4">
        <v>7.6</v>
      </c>
      <c r="C4" s="16">
        <v>77.448022972148678</v>
      </c>
      <c r="D4">
        <f t="shared" ref="D4:D10" si="1">100*C4</f>
        <v>7744.8022972148674</v>
      </c>
      <c r="E4">
        <f>(10*D4)/B4</f>
        <v>10190.529338440614</v>
      </c>
      <c r="G4" s="17">
        <v>2451694.7368421052</v>
      </c>
      <c r="H4" s="17">
        <v>1884726.3157894737</v>
      </c>
      <c r="I4" s="17">
        <v>1513694.7368421052</v>
      </c>
      <c r="K4">
        <f t="shared" ref="K4:K8" si="2">G4/E4</f>
        <v>240.58561193615787</v>
      </c>
      <c r="L4">
        <f>H4/E4</f>
        <v>184.94881406012226</v>
      </c>
      <c r="M4">
        <f t="shared" ref="M4:M10" si="3">I4/E4</f>
        <v>148.53936302721399</v>
      </c>
      <c r="N4" s="7">
        <f t="shared" ref="N4:N9" si="4">(K4+L4+M4)/3</f>
        <v>191.35792967449802</v>
      </c>
      <c r="O4" s="8">
        <f t="shared" ref="O4:O11" si="5">STDEV(K4:M4)/SQRT(3)</f>
        <v>26.764002919161385</v>
      </c>
      <c r="R4" t="s">
        <v>35</v>
      </c>
      <c r="S4" s="7">
        <f>AVERAGE(N5,N18)</f>
        <v>228.05654323456639</v>
      </c>
      <c r="T4" s="8">
        <f t="shared" si="0"/>
        <v>52.28702390093747</v>
      </c>
      <c r="U4" s="15">
        <v>4.5304180000000001</v>
      </c>
      <c r="V4" s="8">
        <v>0.25809945261939354</v>
      </c>
      <c r="W4" s="15">
        <v>271.15129999999999</v>
      </c>
      <c r="X4" s="8">
        <v>57.586741246559903</v>
      </c>
    </row>
    <row r="5" spans="1:24" x14ac:dyDescent="0.35">
      <c r="A5" t="s">
        <v>36</v>
      </c>
      <c r="B5">
        <v>6.65</v>
      </c>
      <c r="C5" s="16">
        <v>29.111422399984278</v>
      </c>
      <c r="D5">
        <f t="shared" si="1"/>
        <v>2911.1422399984276</v>
      </c>
      <c r="E5">
        <f t="shared" ref="E5:E10" si="6">(10*D5)/B5</f>
        <v>4377.6575037570337</v>
      </c>
      <c r="G5" s="17">
        <v>1210454.135338346</v>
      </c>
      <c r="H5" s="17">
        <v>1219151.8796992481</v>
      </c>
      <c r="I5" s="17">
        <v>1252138.3458646615</v>
      </c>
      <c r="K5">
        <f t="shared" si="2"/>
        <v>276.5072722796379</v>
      </c>
      <c r="L5">
        <f t="shared" ref="L5:L8" si="7">H5/E5</f>
        <v>278.49412126301252</v>
      </c>
      <c r="M5">
        <f t="shared" si="3"/>
        <v>286.02930786386094</v>
      </c>
      <c r="N5" s="7">
        <f t="shared" si="4"/>
        <v>280.3435671355038</v>
      </c>
      <c r="O5" s="8">
        <f t="shared" si="5"/>
        <v>2.9001510272891342</v>
      </c>
      <c r="R5" t="s">
        <v>37</v>
      </c>
      <c r="S5" s="7">
        <f>AVERAGE(N6,N19)</f>
        <v>259.28890976307912</v>
      </c>
      <c r="T5" s="8">
        <f t="shared" si="0"/>
        <v>45.161759603753744</v>
      </c>
      <c r="U5" s="15">
        <v>5.4472950000000004</v>
      </c>
      <c r="V5" s="8">
        <v>0.24314349838750357</v>
      </c>
      <c r="W5" s="7">
        <v>236.02129420510013</v>
      </c>
      <c r="X5" s="8">
        <v>134.74040376517601</v>
      </c>
    </row>
    <row r="6" spans="1:24" x14ac:dyDescent="0.35">
      <c r="A6" t="s">
        <v>38</v>
      </c>
      <c r="B6">
        <v>7.45</v>
      </c>
      <c r="C6" s="18">
        <v>24.2155924592508</v>
      </c>
      <c r="D6">
        <f>100*C6</f>
        <v>2421.5592459250802</v>
      </c>
      <c r="E6">
        <f>(10*D6)/B6</f>
        <v>3250.4150952014497</v>
      </c>
      <c r="G6" s="17">
        <v>1007602.6845637584</v>
      </c>
      <c r="H6" s="17">
        <v>1009084.5637583892</v>
      </c>
      <c r="I6" s="17">
        <v>952085.90604026848</v>
      </c>
      <c r="K6">
        <f t="shared" si="2"/>
        <v>309.99200257569277</v>
      </c>
      <c r="L6">
        <f t="shared" si="7"/>
        <v>310.44790717594475</v>
      </c>
      <c r="M6">
        <f t="shared" si="3"/>
        <v>292.9120983488607</v>
      </c>
      <c r="N6" s="7">
        <f t="shared" si="4"/>
        <v>304.45066936683276</v>
      </c>
      <c r="O6" s="8">
        <f t="shared" si="5"/>
        <v>5.7707864312044732</v>
      </c>
      <c r="R6" t="s">
        <v>39</v>
      </c>
      <c r="S6" s="7">
        <f>AVERAGE(N7,N20)</f>
        <v>3820.3564234300375</v>
      </c>
      <c r="T6" s="8">
        <f t="shared" si="0"/>
        <v>129.56189001521329</v>
      </c>
      <c r="U6" s="15">
        <v>6.5972530000000003</v>
      </c>
      <c r="V6" s="8">
        <v>9.9169935804210393E-2</v>
      </c>
      <c r="W6" s="15">
        <v>923.94349999999997</v>
      </c>
      <c r="X6" s="8">
        <v>129.69999999999999</v>
      </c>
    </row>
    <row r="7" spans="1:24" x14ac:dyDescent="0.35">
      <c r="A7" t="s">
        <v>40</v>
      </c>
      <c r="B7">
        <v>7.95</v>
      </c>
      <c r="C7" s="16">
        <v>2.0693791713912528</v>
      </c>
      <c r="D7">
        <f t="shared" si="1"/>
        <v>206.93791713912529</v>
      </c>
      <c r="E7">
        <f t="shared" si="6"/>
        <v>260.29926684166702</v>
      </c>
      <c r="G7" s="17">
        <v>1005101.8867924529</v>
      </c>
      <c r="H7" s="17">
        <v>982530.81761006289</v>
      </c>
      <c r="I7" s="17">
        <v>894500.62893081759</v>
      </c>
      <c r="K7">
        <f t="shared" si="2"/>
        <v>3861.3319929319246</v>
      </c>
      <c r="L7">
        <f>H7/E7</f>
        <v>3774.6199961742873</v>
      </c>
      <c r="M7">
        <f t="shared" si="3"/>
        <v>3436.4316111382595</v>
      </c>
      <c r="N7" s="7">
        <f t="shared" si="4"/>
        <v>3690.7945334148239</v>
      </c>
      <c r="O7" s="8">
        <f t="shared" si="5"/>
        <v>129.62139068228572</v>
      </c>
      <c r="R7" t="s">
        <v>41</v>
      </c>
      <c r="S7" s="7">
        <f>AVERAGE(N8,N21)</f>
        <v>3525.6686736956153</v>
      </c>
      <c r="T7" s="8">
        <f t="shared" si="0"/>
        <v>62.875242537128763</v>
      </c>
      <c r="U7" s="15">
        <v>4.9837109999999996</v>
      </c>
      <c r="V7" s="8">
        <v>0.28508078545423782</v>
      </c>
      <c r="W7" s="15">
        <v>973.40890000000002</v>
      </c>
      <c r="X7" s="8">
        <v>173.15605325943679</v>
      </c>
    </row>
    <row r="8" spans="1:24" x14ac:dyDescent="0.35">
      <c r="A8" t="s">
        <v>42</v>
      </c>
      <c r="B8">
        <v>7.05</v>
      </c>
      <c r="C8" s="16">
        <v>1.0495101693745208</v>
      </c>
      <c r="D8">
        <f t="shared" si="1"/>
        <v>104.95101693745208</v>
      </c>
      <c r="E8">
        <f t="shared" si="6"/>
        <v>148.86669069142138</v>
      </c>
      <c r="G8" s="17">
        <v>584919.14893617015</v>
      </c>
      <c r="H8" s="17">
        <v>403767.37588652479</v>
      </c>
      <c r="I8" s="17">
        <v>613957.44680851069</v>
      </c>
      <c r="K8">
        <f t="shared" si="2"/>
        <v>3929.1472539590536</v>
      </c>
      <c r="L8">
        <f t="shared" si="7"/>
        <v>2712.2748145417891</v>
      </c>
      <c r="M8">
        <f t="shared" si="3"/>
        <v>4124.2096801973894</v>
      </c>
      <c r="N8" s="7">
        <f t="shared" si="4"/>
        <v>3588.5439162327439</v>
      </c>
      <c r="O8" s="8">
        <f t="shared" si="5"/>
        <v>441.73822997570466</v>
      </c>
      <c r="R8" t="s">
        <v>43</v>
      </c>
      <c r="S8" s="7">
        <f>AVERAGE(N9,N22)</f>
        <v>2835.588069535369</v>
      </c>
      <c r="T8" s="8">
        <f t="shared" si="0"/>
        <v>557.64567293165567</v>
      </c>
      <c r="U8" s="15">
        <v>4.99092</v>
      </c>
      <c r="V8" s="8">
        <v>0.73720265939773155</v>
      </c>
      <c r="W8" s="15">
        <v>676.47749999999996</v>
      </c>
      <c r="X8" s="8">
        <v>100.83955187082474</v>
      </c>
    </row>
    <row r="9" spans="1:24" x14ac:dyDescent="0.35">
      <c r="A9" t="s">
        <v>44</v>
      </c>
      <c r="B9">
        <v>7.2</v>
      </c>
      <c r="C9" s="16">
        <v>2.1806580099389126</v>
      </c>
      <c r="D9">
        <f t="shared" si="1"/>
        <v>218.06580099389126</v>
      </c>
      <c r="E9">
        <f t="shared" si="6"/>
        <v>302.86916804707118</v>
      </c>
      <c r="G9" s="17">
        <v>709766.66666666698</v>
      </c>
      <c r="H9" s="17">
        <v>692677.77777777775</v>
      </c>
      <c r="I9" s="17">
        <v>667311.11111111112</v>
      </c>
      <c r="K9">
        <f>G9/E9</f>
        <v>2343.4761327582764</v>
      </c>
      <c r="L9">
        <f>H9/E9</f>
        <v>2287.052796572953</v>
      </c>
      <c r="M9">
        <f>I9/E9</f>
        <v>2203.2982604799154</v>
      </c>
      <c r="N9" s="7">
        <f t="shared" si="4"/>
        <v>2277.9423966037148</v>
      </c>
      <c r="O9" s="8">
        <f t="shared" si="5"/>
        <v>40.721446068878528</v>
      </c>
      <c r="U9" s="7"/>
    </row>
    <row r="10" spans="1:24" x14ac:dyDescent="0.35">
      <c r="A10" t="s">
        <v>45</v>
      </c>
      <c r="B10">
        <v>10.65</v>
      </c>
      <c r="C10" s="19">
        <v>53.820105502348639</v>
      </c>
      <c r="D10">
        <f t="shared" si="1"/>
        <v>5382.0105502348642</v>
      </c>
      <c r="E10">
        <f t="shared" si="6"/>
        <v>5053.5310330843795</v>
      </c>
      <c r="G10" s="17">
        <v>1284206.5727699532</v>
      </c>
      <c r="H10" s="17">
        <v>1459868.5446009389</v>
      </c>
      <c r="I10" s="17">
        <v>1383000.938967136</v>
      </c>
      <c r="K10">
        <f>G10/E10</f>
        <v>254.12064640793324</v>
      </c>
      <c r="L10">
        <f>H10/E10</f>
        <v>288.88089041968755</v>
      </c>
      <c r="M10">
        <f t="shared" si="3"/>
        <v>273.67021789574983</v>
      </c>
      <c r="N10" s="7">
        <f>(K10+L10+M10)/3</f>
        <v>272.22391824112356</v>
      </c>
      <c r="O10" s="8">
        <f t="shared" si="5"/>
        <v>10.060441971030306</v>
      </c>
      <c r="Q10" s="15" t="s">
        <v>19</v>
      </c>
      <c r="S10" t="s">
        <v>30</v>
      </c>
      <c r="T10" s="15" t="s">
        <v>31</v>
      </c>
      <c r="U10" s="15" t="s">
        <v>19</v>
      </c>
    </row>
    <row r="11" spans="1:24" x14ac:dyDescent="0.35">
      <c r="A11" t="s">
        <v>46</v>
      </c>
      <c r="B11">
        <v>7.3</v>
      </c>
      <c r="C11" s="18">
        <v>3.43628770423638</v>
      </c>
      <c r="D11">
        <f>100*C11</f>
        <v>343.628770423638</v>
      </c>
      <c r="E11">
        <f>(10*D11)/B11</f>
        <v>470.72434304607941</v>
      </c>
      <c r="G11" s="17">
        <v>1158882.1917808219</v>
      </c>
      <c r="H11" s="17">
        <v>803397.26027397264</v>
      </c>
      <c r="I11" s="17">
        <v>645578.08219178079</v>
      </c>
      <c r="K11">
        <f>G11/E11</f>
        <v>2461.9126010812201</v>
      </c>
      <c r="L11">
        <f>H11/E11</f>
        <v>1706.7255436061605</v>
      </c>
      <c r="M11">
        <f>I11/E11</f>
        <v>1371.4567596275447</v>
      </c>
      <c r="N11" s="7">
        <f>(K11+L11+M11)/3</f>
        <v>1846.6983014383084</v>
      </c>
      <c r="O11" s="8">
        <f t="shared" si="5"/>
        <v>322.47365021112739</v>
      </c>
      <c r="Q11" s="15">
        <v>4.4880899999999997</v>
      </c>
      <c r="S11" s="7">
        <v>153.02132078103793</v>
      </c>
      <c r="T11" s="15">
        <v>54.263480000000001</v>
      </c>
      <c r="U11" s="15">
        <v>4.4880899999999997</v>
      </c>
    </row>
    <row r="12" spans="1:24" x14ac:dyDescent="0.35">
      <c r="B12" t="s">
        <v>47</v>
      </c>
      <c r="G12" s="17"/>
      <c r="H12" s="17"/>
      <c r="I12" s="17"/>
      <c r="N12" s="7"/>
      <c r="Q12" s="15">
        <v>4.5304180000000001</v>
      </c>
      <c r="S12" s="7">
        <v>228.05654323456639</v>
      </c>
      <c r="T12" s="15">
        <v>271.15129999999999</v>
      </c>
      <c r="U12" s="15">
        <v>4.5304180000000001</v>
      </c>
    </row>
    <row r="13" spans="1:24" x14ac:dyDescent="0.35">
      <c r="G13" s="17"/>
      <c r="H13" s="17"/>
      <c r="I13" s="17"/>
      <c r="N13" s="7"/>
      <c r="Q13" s="15">
        <v>5.4472950000000004</v>
      </c>
      <c r="S13" s="7">
        <v>259.28890976307912</v>
      </c>
      <c r="T13" s="7">
        <v>236.02129420510013</v>
      </c>
      <c r="U13" s="15">
        <v>5.4472950000000004</v>
      </c>
    </row>
    <row r="14" spans="1:24" x14ac:dyDescent="0.35">
      <c r="C14" s="13"/>
      <c r="G14" s="20" t="s">
        <v>2</v>
      </c>
      <c r="H14" s="20"/>
      <c r="I14" s="20"/>
      <c r="K14" s="14" t="s">
        <v>3</v>
      </c>
      <c r="L14" s="14"/>
      <c r="M14" s="14"/>
      <c r="N14" s="7"/>
      <c r="Q14" s="15">
        <v>6.5972530000000003</v>
      </c>
      <c r="S14" s="7">
        <v>3820.3564234300375</v>
      </c>
      <c r="T14" s="15">
        <v>923.94349999999997</v>
      </c>
      <c r="U14" s="15">
        <v>6.5972530000000003</v>
      </c>
    </row>
    <row r="15" spans="1:24" x14ac:dyDescent="0.35">
      <c r="B15" t="s">
        <v>25</v>
      </c>
      <c r="C15" s="13" t="s">
        <v>26</v>
      </c>
      <c r="D15" t="s">
        <v>27</v>
      </c>
      <c r="E15" t="s">
        <v>28</v>
      </c>
      <c r="G15" s="17" t="s">
        <v>5</v>
      </c>
      <c r="H15" s="17" t="s">
        <v>6</v>
      </c>
      <c r="I15" s="17" t="s">
        <v>7</v>
      </c>
      <c r="K15" t="s">
        <v>5</v>
      </c>
      <c r="L15" t="s">
        <v>6</v>
      </c>
      <c r="M15" t="s">
        <v>7</v>
      </c>
      <c r="N15" s="7" t="s">
        <v>8</v>
      </c>
      <c r="Q15" s="15">
        <v>4.9837109999999996</v>
      </c>
      <c r="S15" s="7">
        <v>3525.6686736956153</v>
      </c>
      <c r="T15" s="15">
        <v>973.40890000000002</v>
      </c>
      <c r="U15" s="15">
        <v>4.9837109999999996</v>
      </c>
    </row>
    <row r="16" spans="1:24" x14ac:dyDescent="0.35">
      <c r="A16" t="s">
        <v>32</v>
      </c>
      <c r="B16">
        <v>10.4</v>
      </c>
      <c r="C16" s="21">
        <v>165.51848880244299</v>
      </c>
      <c r="D16">
        <f>50*C16</f>
        <v>8275.9244401221495</v>
      </c>
      <c r="E16">
        <f>(10*D16)/B16</f>
        <v>7957.6196539636057</v>
      </c>
      <c r="G16" s="17">
        <v>1294053.8461538462</v>
      </c>
      <c r="H16" s="17">
        <v>1225576.923076923</v>
      </c>
      <c r="I16" s="17">
        <v>1233038.4615384615</v>
      </c>
      <c r="K16">
        <f>G16/E16</f>
        <v>162.61820775881037</v>
      </c>
      <c r="L16">
        <f>H16/E16</f>
        <v>154.01300594537415</v>
      </c>
      <c r="M16">
        <f t="shared" ref="M16:M23" si="8">I16/E16</f>
        <v>154.95066554535541</v>
      </c>
      <c r="N16" s="7">
        <f>(K16+L16+M16)/3</f>
        <v>157.19395974984664</v>
      </c>
      <c r="O16" s="8">
        <f>STDEV(K16:M16)/SQRT(3)</f>
        <v>2.7255978688732676</v>
      </c>
      <c r="Q16" s="15">
        <v>4.99092</v>
      </c>
      <c r="S16" s="7">
        <v>2835.588069535369</v>
      </c>
      <c r="T16" s="15">
        <v>676.47749999999996</v>
      </c>
      <c r="U16" s="15">
        <v>4.99092</v>
      </c>
    </row>
    <row r="17" spans="1:16" x14ac:dyDescent="0.35">
      <c r="A17" t="s">
        <v>34</v>
      </c>
      <c r="B17">
        <v>8.6</v>
      </c>
      <c r="C17" s="21">
        <v>259.84747960605205</v>
      </c>
      <c r="D17">
        <f t="shared" ref="D17:D22" si="9">50*C17</f>
        <v>12992.373980302602</v>
      </c>
      <c r="E17">
        <f>(10*D17)/B17</f>
        <v>15107.411605003026</v>
      </c>
      <c r="G17" s="17">
        <v>1718604.6511627908</v>
      </c>
      <c r="H17" s="17">
        <v>1748930.2325581396</v>
      </c>
      <c r="I17" s="17">
        <v>1730232.5581395349</v>
      </c>
      <c r="K17">
        <f t="shared" ref="K17:K22" si="10">G17/E17</f>
        <v>113.75904066806861</v>
      </c>
      <c r="L17">
        <f>H17/E17</f>
        <v>115.76637204873384</v>
      </c>
      <c r="M17">
        <f t="shared" si="8"/>
        <v>114.52872294593104</v>
      </c>
      <c r="N17" s="7">
        <f>(K17+L17+M17)/3</f>
        <v>114.68471188757785</v>
      </c>
      <c r="O17" s="8">
        <f t="shared" ref="O17:O24" si="11">STDEV(K17:M17)/SQRT(3)</f>
        <v>0.58469200735313465</v>
      </c>
    </row>
    <row r="18" spans="1:16" x14ac:dyDescent="0.35">
      <c r="A18" t="s">
        <v>36</v>
      </c>
      <c r="B18">
        <v>6.55</v>
      </c>
      <c r="C18" s="21">
        <v>105.04210326111723</v>
      </c>
      <c r="D18">
        <f t="shared" si="9"/>
        <v>5252.1051630558613</v>
      </c>
      <c r="E18">
        <f t="shared" ref="E18:E23" si="12">(10*D18)/B18</f>
        <v>8018.4811649707808</v>
      </c>
      <c r="G18" s="17">
        <v>1418760.3053435115</v>
      </c>
      <c r="H18" s="17">
        <v>1405166.4122137404</v>
      </c>
      <c r="I18" s="17">
        <v>1404287.0229007634</v>
      </c>
      <c r="K18">
        <f t="shared" si="10"/>
        <v>176.93628957332365</v>
      </c>
      <c r="L18">
        <f t="shared" ref="L18:L22" si="13">H18/E18</f>
        <v>175.24096936864984</v>
      </c>
      <c r="M18">
        <f t="shared" si="8"/>
        <v>175.13129905891356</v>
      </c>
      <c r="N18" s="7">
        <f t="shared" ref="N18:N21" si="14">(K18+L18+M18)/3</f>
        <v>175.76951933362901</v>
      </c>
      <c r="O18" s="8">
        <f t="shared" si="11"/>
        <v>0.58424352467876983</v>
      </c>
    </row>
    <row r="19" spans="1:16" x14ac:dyDescent="0.35">
      <c r="A19" t="s">
        <v>38</v>
      </c>
      <c r="B19">
        <v>10.199999999999999</v>
      </c>
      <c r="C19" s="18">
        <v>81.900995056524806</v>
      </c>
      <c r="D19">
        <f>50*C19</f>
        <v>4095.0497528262404</v>
      </c>
      <c r="E19">
        <f>(10*D19)/B19</f>
        <v>4014.7546596335696</v>
      </c>
      <c r="G19" s="17">
        <v>808282.3529411765</v>
      </c>
      <c r="H19" s="17">
        <v>891866.66666666674</v>
      </c>
      <c r="I19" s="17">
        <v>878854.90196078434</v>
      </c>
      <c r="K19">
        <f>G19/E19</f>
        <v>201.32795686572518</v>
      </c>
      <c r="L19">
        <f t="shared" si="13"/>
        <v>222.14723993821039</v>
      </c>
      <c r="M19">
        <f t="shared" si="8"/>
        <v>218.90625367404101</v>
      </c>
      <c r="N19" s="7">
        <f>(K19+L19+M19)/3</f>
        <v>214.12715015932554</v>
      </c>
      <c r="O19" s="8">
        <f t="shared" si="11"/>
        <v>6.4676247498944477</v>
      </c>
      <c r="P19" s="22"/>
    </row>
    <row r="20" spans="1:16" x14ac:dyDescent="0.35">
      <c r="A20" t="s">
        <v>40</v>
      </c>
      <c r="B20">
        <v>6.1</v>
      </c>
      <c r="C20" s="16">
        <v>4.587963234154409</v>
      </c>
      <c r="D20">
        <f t="shared" si="9"/>
        <v>229.39816170772045</v>
      </c>
      <c r="E20">
        <f t="shared" si="12"/>
        <v>376.06256017659092</v>
      </c>
      <c r="G20" s="17">
        <v>1483921.3114754099</v>
      </c>
      <c r="H20" s="17">
        <v>1546990.1639344264</v>
      </c>
      <c r="I20" s="17">
        <v>1425337.7049180327</v>
      </c>
      <c r="K20">
        <f t="shared" si="10"/>
        <v>3945.9426930949794</v>
      </c>
      <c r="L20">
        <f>H20/E20</f>
        <v>4113.6510989235221</v>
      </c>
      <c r="M20">
        <f t="shared" si="8"/>
        <v>3790.1611483172501</v>
      </c>
      <c r="N20" s="7">
        <f t="shared" si="14"/>
        <v>3949.9183134452505</v>
      </c>
      <c r="O20" s="8">
        <f t="shared" si="11"/>
        <v>93.404659419269521</v>
      </c>
      <c r="P20" s="22"/>
    </row>
    <row r="21" spans="1:16" x14ac:dyDescent="0.35">
      <c r="A21" t="s">
        <v>42</v>
      </c>
      <c r="B21">
        <v>5.65</v>
      </c>
      <c r="C21" s="16">
        <v>4.3172235452496768</v>
      </c>
      <c r="D21">
        <f t="shared" si="9"/>
        <v>215.86117726248384</v>
      </c>
      <c r="E21">
        <f t="shared" si="12"/>
        <v>382.05518099554661</v>
      </c>
      <c r="G21" s="17">
        <v>1332715.0442477874</v>
      </c>
      <c r="H21" s="17">
        <v>1341748.6725663715</v>
      </c>
      <c r="I21" s="17">
        <v>1294470.7964601771</v>
      </c>
      <c r="K21">
        <f t="shared" si="10"/>
        <v>3488.2789464470634</v>
      </c>
      <c r="L21">
        <f t="shared" si="13"/>
        <v>3511.9237725558064</v>
      </c>
      <c r="M21">
        <f t="shared" si="8"/>
        <v>3388.1775744725887</v>
      </c>
      <c r="N21" s="7">
        <f t="shared" si="14"/>
        <v>3462.7934311584863</v>
      </c>
      <c r="O21" s="8">
        <f t="shared" si="11"/>
        <v>37.92718463123763</v>
      </c>
      <c r="P21" s="22"/>
    </row>
    <row r="22" spans="1:16" x14ac:dyDescent="0.35">
      <c r="A22" t="s">
        <v>44</v>
      </c>
      <c r="B22">
        <v>8.65</v>
      </c>
      <c r="C22" s="16">
        <v>3.7939816834742501</v>
      </c>
      <c r="D22">
        <f t="shared" si="9"/>
        <v>189.69908417371249</v>
      </c>
      <c r="E22">
        <f t="shared" si="12"/>
        <v>219.30529962278899</v>
      </c>
      <c r="G22" s="17">
        <v>754691.32947976876</v>
      </c>
      <c r="H22" s="17">
        <v>757160.69364161836</v>
      </c>
      <c r="I22" s="17">
        <v>720610.40462427738</v>
      </c>
      <c r="K22">
        <f t="shared" si="10"/>
        <v>3441.2817691950813</v>
      </c>
      <c r="L22">
        <f t="shared" si="13"/>
        <v>3452.5417075827859</v>
      </c>
      <c r="M22">
        <f t="shared" si="8"/>
        <v>3285.8777506232027</v>
      </c>
      <c r="N22" s="7">
        <f>(K22+L22+M22)/3</f>
        <v>3393.2337424670236</v>
      </c>
      <c r="O22" s="8">
        <f t="shared" si="11"/>
        <v>53.77632159138934</v>
      </c>
      <c r="P22" s="22"/>
    </row>
    <row r="23" spans="1:16" x14ac:dyDescent="0.35">
      <c r="A23" t="s">
        <v>45</v>
      </c>
      <c r="B23">
        <v>11.2</v>
      </c>
      <c r="C23" s="19">
        <v>76.210236334131991</v>
      </c>
      <c r="D23">
        <f>100*C23</f>
        <v>7621.0236334131987</v>
      </c>
      <c r="E23">
        <f t="shared" si="12"/>
        <v>6804.4853869760709</v>
      </c>
      <c r="G23" s="17">
        <v>1617978.5714285716</v>
      </c>
      <c r="H23" s="17">
        <v>1713050</v>
      </c>
      <c r="I23" s="17">
        <v>1625821.4285714286</v>
      </c>
      <c r="K23">
        <f>G23/E23</f>
        <v>237.78118100237481</v>
      </c>
      <c r="L23">
        <f>H23/E23</f>
        <v>251.75305736989515</v>
      </c>
      <c r="M23">
        <f t="shared" si="8"/>
        <v>238.93378207311389</v>
      </c>
      <c r="N23" s="7">
        <f>(K23+L23+M23)/3</f>
        <v>242.82267348179462</v>
      </c>
      <c r="O23" s="8">
        <f t="shared" si="11"/>
        <v>4.4775714994738456</v>
      </c>
      <c r="P23" s="22"/>
    </row>
    <row r="24" spans="1:16" x14ac:dyDescent="0.35">
      <c r="A24" t="s">
        <v>46</v>
      </c>
      <c r="B24">
        <v>7</v>
      </c>
      <c r="C24" s="18">
        <v>3.9100216612385998</v>
      </c>
      <c r="D24">
        <f>100*C24</f>
        <v>391.00216612385998</v>
      </c>
      <c r="E24">
        <f>(10*D24)/B24</f>
        <v>558.5745230340857</v>
      </c>
      <c r="G24" s="17">
        <v>979565.7142857142</v>
      </c>
      <c r="H24" s="17">
        <v>953668.57142857136</v>
      </c>
      <c r="I24" s="17">
        <v>900571.42857142864</v>
      </c>
      <c r="K24">
        <f>G24/E24</f>
        <v>1753.6884943568014</v>
      </c>
      <c r="L24">
        <f>H24/E24</f>
        <v>1707.3255798499351</v>
      </c>
      <c r="M24">
        <f>I24/E24</f>
        <v>1612.2672829395647</v>
      </c>
      <c r="N24" s="7">
        <f>(K24+L24+M24)/3</f>
        <v>1691.0937857154338</v>
      </c>
      <c r="O24" s="8">
        <f t="shared" si="11"/>
        <v>41.623683624023137</v>
      </c>
      <c r="P24" s="22"/>
    </row>
    <row r="25" spans="1:16" x14ac:dyDescent="0.35">
      <c r="P25" s="23"/>
    </row>
    <row r="41" spans="9:18" x14ac:dyDescent="0.35"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9:18" x14ac:dyDescent="0.35">
      <c r="I42" s="26"/>
      <c r="J42" s="26"/>
      <c r="K42" s="24"/>
      <c r="L42" s="24"/>
      <c r="M42" s="24"/>
      <c r="N42" s="24"/>
      <c r="O42" s="24"/>
      <c r="P42" s="24"/>
      <c r="Q42" s="24"/>
      <c r="R42" s="24"/>
    </row>
    <row r="43" spans="9:18" x14ac:dyDescent="0.35"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9:18" x14ac:dyDescent="0.35"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9:18" x14ac:dyDescent="0.35"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9:18" x14ac:dyDescent="0.35">
      <c r="I46" s="24"/>
      <c r="J46" s="24"/>
      <c r="K46" s="24"/>
      <c r="L46" s="24"/>
      <c r="M46" s="24"/>
      <c r="N46" s="24"/>
      <c r="O46" s="24"/>
      <c r="P46" s="24"/>
      <c r="Q46" s="24"/>
      <c r="R46" s="24"/>
    </row>
    <row r="47" spans="9:18" x14ac:dyDescent="0.35">
      <c r="I47" s="24"/>
      <c r="J47" s="24"/>
      <c r="K47" s="24"/>
      <c r="L47" s="24"/>
      <c r="M47" s="24"/>
      <c r="N47" s="24"/>
      <c r="O47" s="24"/>
      <c r="P47" s="24"/>
      <c r="Q47" s="24"/>
      <c r="R47" s="24"/>
    </row>
    <row r="48" spans="9:18" x14ac:dyDescent="0.35"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9:18" x14ac:dyDescent="0.35">
      <c r="I49" s="24"/>
      <c r="J49" s="24"/>
      <c r="K49" s="24"/>
      <c r="L49" s="24"/>
      <c r="M49" s="24"/>
      <c r="N49" s="24"/>
      <c r="O49" s="24"/>
      <c r="P49" s="24"/>
      <c r="Q49" s="24"/>
      <c r="R49" s="24"/>
    </row>
    <row r="50" spans="9:18" x14ac:dyDescent="0.35">
      <c r="I50" s="25"/>
      <c r="J50" s="25"/>
      <c r="K50" s="25"/>
      <c r="L50" s="25"/>
      <c r="M50" s="25"/>
      <c r="N50" s="25"/>
      <c r="O50" s="24"/>
      <c r="P50" s="24"/>
      <c r="Q50" s="24"/>
      <c r="R50" s="24"/>
    </row>
    <row r="51" spans="9:18" x14ac:dyDescent="0.35"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52" spans="9:18" x14ac:dyDescent="0.35"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9:18" x14ac:dyDescent="0.35"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9:18" x14ac:dyDescent="0.35"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9:18" x14ac:dyDescent="0.35">
      <c r="I55" s="24"/>
      <c r="J55" s="24"/>
      <c r="K55" s="24"/>
      <c r="L55" s="24"/>
      <c r="M55" s="24"/>
      <c r="N55" s="24"/>
      <c r="O55" s="24"/>
      <c r="P55" s="24"/>
      <c r="Q55" s="24"/>
      <c r="R55" s="24"/>
    </row>
    <row r="56" spans="9:18" x14ac:dyDescent="0.35"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9:18" x14ac:dyDescent="0.35">
      <c r="I57" s="24"/>
      <c r="J57" s="24"/>
      <c r="K57" s="24"/>
      <c r="L57" s="24"/>
      <c r="M57" s="24"/>
      <c r="N57" s="24"/>
      <c r="O57" s="24"/>
      <c r="P57" s="24"/>
      <c r="Q57" s="24"/>
      <c r="R57" s="24"/>
    </row>
    <row r="58" spans="9:18" x14ac:dyDescent="0.35">
      <c r="I58" s="24"/>
      <c r="J58" s="24"/>
      <c r="K58" s="24"/>
      <c r="L58" s="24"/>
      <c r="M58" s="24"/>
      <c r="N58" s="24"/>
      <c r="O58" s="24"/>
      <c r="P58" s="24"/>
      <c r="Q58" s="24"/>
      <c r="R58" s="24"/>
    </row>
    <row r="59" spans="9:18" x14ac:dyDescent="0.35">
      <c r="I59" s="24"/>
      <c r="J59" s="24"/>
      <c r="K59" s="24"/>
      <c r="L59" s="24"/>
      <c r="M59" s="24"/>
      <c r="N59" s="24"/>
      <c r="O59" s="24"/>
      <c r="P59" s="24"/>
      <c r="Q59" s="24"/>
      <c r="R59" s="24"/>
    </row>
    <row r="60" spans="9:18" x14ac:dyDescent="0.35">
      <c r="I60" s="24"/>
      <c r="J60" s="24"/>
      <c r="K60" s="24"/>
      <c r="L60" s="24"/>
      <c r="M60" s="24"/>
      <c r="N60" s="24"/>
      <c r="O60" s="24"/>
      <c r="P60" s="24"/>
      <c r="Q60" s="24"/>
      <c r="R60" s="24"/>
    </row>
    <row r="61" spans="9:18" x14ac:dyDescent="0.35">
      <c r="I61" s="24"/>
      <c r="J61" s="24"/>
      <c r="K61" s="24"/>
      <c r="L61" s="24"/>
      <c r="M61" s="24"/>
      <c r="N61" s="24"/>
      <c r="O61" s="24"/>
      <c r="P61" s="24"/>
      <c r="Q61" s="24"/>
      <c r="R61" s="24"/>
    </row>
    <row r="62" spans="9:18" x14ac:dyDescent="0.35">
      <c r="I62" s="24"/>
      <c r="J62" s="24"/>
      <c r="K62" s="24"/>
      <c r="L62" s="24"/>
      <c r="M62" s="24"/>
      <c r="N62" s="24"/>
      <c r="O62" s="24"/>
      <c r="P62" s="24"/>
      <c r="Q62" s="24"/>
      <c r="R62" s="24"/>
    </row>
    <row r="63" spans="9:18" x14ac:dyDescent="0.35">
      <c r="I63" s="26"/>
      <c r="J63" s="26"/>
      <c r="K63" s="24"/>
      <c r="L63" s="24"/>
      <c r="M63" s="24"/>
      <c r="N63" s="24"/>
      <c r="O63" s="24"/>
      <c r="P63" s="24"/>
      <c r="Q63" s="24"/>
      <c r="R63" s="24"/>
    </row>
    <row r="64" spans="9:18" x14ac:dyDescent="0.35">
      <c r="I64" s="24"/>
      <c r="J64" s="24"/>
      <c r="K64" s="24"/>
      <c r="L64" s="24"/>
      <c r="M64" s="24"/>
      <c r="N64" s="24"/>
      <c r="O64" s="24"/>
      <c r="P64" s="24"/>
      <c r="Q64" s="24"/>
      <c r="R64" s="24"/>
    </row>
    <row r="65" spans="9:18" x14ac:dyDescent="0.35">
      <c r="I65" s="24"/>
      <c r="J65" s="24"/>
      <c r="K65" s="24"/>
      <c r="L65" s="24"/>
      <c r="M65" s="24"/>
      <c r="N65" s="24"/>
      <c r="O65" s="24"/>
      <c r="P65" s="24"/>
      <c r="Q65" s="24"/>
      <c r="R65" s="24"/>
    </row>
    <row r="66" spans="9:18" x14ac:dyDescent="0.35"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9:18" x14ac:dyDescent="0.35"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9:18" x14ac:dyDescent="0.35"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9:18" x14ac:dyDescent="0.35"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9:18" x14ac:dyDescent="0.35"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9:18" x14ac:dyDescent="0.35">
      <c r="I71" s="25"/>
      <c r="J71" s="25"/>
      <c r="K71" s="25"/>
      <c r="L71" s="25"/>
      <c r="M71" s="25"/>
      <c r="N71" s="25"/>
      <c r="O71" s="24"/>
      <c r="P71" s="24"/>
      <c r="Q71" s="24"/>
      <c r="R71" s="24"/>
    </row>
    <row r="72" spans="9:18" x14ac:dyDescent="0.35"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9:18" x14ac:dyDescent="0.35"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9:18" x14ac:dyDescent="0.35"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9:18" x14ac:dyDescent="0.35"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9:18" x14ac:dyDescent="0.35">
      <c r="I76" s="25"/>
      <c r="J76" s="25"/>
      <c r="K76" s="25"/>
      <c r="L76" s="25"/>
      <c r="M76" s="25"/>
      <c r="N76" s="25"/>
      <c r="O76" s="25"/>
      <c r="P76" s="25"/>
      <c r="Q76" s="25"/>
      <c r="R76" s="24"/>
    </row>
    <row r="77" spans="9:18" x14ac:dyDescent="0.35"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9:18" x14ac:dyDescent="0.35"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9:18" x14ac:dyDescent="0.35"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9:18" x14ac:dyDescent="0.35"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9:18" x14ac:dyDescent="0.35"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9:18" x14ac:dyDescent="0.35"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9:18" x14ac:dyDescent="0.35">
      <c r="I83" s="24"/>
      <c r="J83" s="24"/>
      <c r="K83" s="24"/>
      <c r="L83" s="24"/>
      <c r="M83" s="24"/>
      <c r="N83" s="24"/>
      <c r="O83" s="24"/>
      <c r="P83" s="24"/>
      <c r="Q83" s="24"/>
      <c r="R83" s="24"/>
    </row>
  </sheetData>
  <mergeCells count="4">
    <mergeCell ref="G1:I1"/>
    <mergeCell ref="K1:M1"/>
    <mergeCell ref="G14:I14"/>
    <mergeCell ref="K14:M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80DF-D71C-4063-8000-52B7C6A0E9F7}">
  <dimension ref="B1:S418"/>
  <sheetViews>
    <sheetView topLeftCell="F21" workbookViewId="0">
      <selection activeCell="Q24" sqref="Q24:S40"/>
    </sheetView>
  </sheetViews>
  <sheetFormatPr defaultRowHeight="14.5" x14ac:dyDescent="0.35"/>
  <sheetData>
    <row r="1" spans="2:18" x14ac:dyDescent="0.35">
      <c r="F1" t="s">
        <v>48</v>
      </c>
    </row>
    <row r="2" spans="2:18" x14ac:dyDescent="0.3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9</v>
      </c>
      <c r="J2" t="s">
        <v>49</v>
      </c>
      <c r="K2" t="s">
        <v>55</v>
      </c>
      <c r="L2" t="s">
        <v>51</v>
      </c>
      <c r="M2" t="s">
        <v>56</v>
      </c>
      <c r="N2" t="s">
        <v>53</v>
      </c>
      <c r="O2" t="s">
        <v>54</v>
      </c>
      <c r="P2" t="s">
        <v>9</v>
      </c>
    </row>
    <row r="3" spans="2:18" x14ac:dyDescent="0.35">
      <c r="C3">
        <v>1254400</v>
      </c>
      <c r="F3">
        <v>62.642000000000003</v>
      </c>
      <c r="G3">
        <v>18.111000000000001</v>
      </c>
      <c r="H3">
        <f t="shared" ref="H3:H12" si="0">F3/G3</f>
        <v>3.4587819557175199</v>
      </c>
    </row>
    <row r="4" spans="2:18" x14ac:dyDescent="0.35">
      <c r="F4">
        <v>54.148000000000003</v>
      </c>
      <c r="G4">
        <v>16.125</v>
      </c>
      <c r="H4">
        <f t="shared" si="0"/>
        <v>3.3580155038759694</v>
      </c>
      <c r="R4" s="4"/>
    </row>
    <row r="5" spans="2:18" x14ac:dyDescent="0.35">
      <c r="F5">
        <v>25.08</v>
      </c>
      <c r="G5">
        <v>13.038</v>
      </c>
      <c r="H5">
        <f t="shared" si="0"/>
        <v>1.9236079153244361</v>
      </c>
      <c r="Q5" s="12"/>
      <c r="R5" s="12"/>
    </row>
    <row r="6" spans="2:18" x14ac:dyDescent="0.35">
      <c r="F6">
        <v>44.011000000000003</v>
      </c>
      <c r="G6">
        <v>19.722999999999999</v>
      </c>
      <c r="H6">
        <f t="shared" si="0"/>
        <v>2.2314556609035141</v>
      </c>
    </row>
    <row r="7" spans="2:18" x14ac:dyDescent="0.35">
      <c r="F7">
        <v>51.624000000000002</v>
      </c>
      <c r="G7">
        <v>12.042</v>
      </c>
      <c r="H7">
        <f t="shared" si="0"/>
        <v>4.2869955156950672</v>
      </c>
    </row>
    <row r="8" spans="2:18" x14ac:dyDescent="0.35">
      <c r="F8">
        <v>54.082999999999998</v>
      </c>
      <c r="G8">
        <v>15.811</v>
      </c>
      <c r="H8">
        <f t="shared" si="0"/>
        <v>3.420593257858453</v>
      </c>
    </row>
    <row r="9" spans="2:18" x14ac:dyDescent="0.35">
      <c r="F9">
        <v>74.887</v>
      </c>
      <c r="G9">
        <v>17</v>
      </c>
      <c r="H9">
        <f t="shared" si="0"/>
        <v>4.4051176470588231</v>
      </c>
    </row>
    <row r="10" spans="2:18" x14ac:dyDescent="0.35">
      <c r="F10">
        <v>80.956999999999994</v>
      </c>
      <c r="G10">
        <v>13</v>
      </c>
      <c r="H10">
        <f t="shared" si="0"/>
        <v>6.2274615384615384</v>
      </c>
    </row>
    <row r="11" spans="2:18" x14ac:dyDescent="0.35">
      <c r="F11">
        <v>151.49799999999999</v>
      </c>
      <c r="G11">
        <v>11.705</v>
      </c>
      <c r="H11">
        <f t="shared" si="0"/>
        <v>12.943015805211447</v>
      </c>
    </row>
    <row r="12" spans="2:18" x14ac:dyDescent="0.35">
      <c r="F12">
        <v>98.406999999999996</v>
      </c>
      <c r="G12">
        <v>17.029</v>
      </c>
      <c r="H12">
        <f t="shared" si="0"/>
        <v>5.7787891244347875</v>
      </c>
    </row>
    <row r="13" spans="2:18" x14ac:dyDescent="0.35">
      <c r="B13">
        <v>5</v>
      </c>
      <c r="C13">
        <v>33683</v>
      </c>
      <c r="D13">
        <v>0</v>
      </c>
      <c r="E13">
        <f>D13/C13</f>
        <v>0</v>
      </c>
      <c r="G13" s="7" t="s">
        <v>14</v>
      </c>
      <c r="H13" s="7">
        <f>AVERAGE(H3:H12)</f>
        <v>4.8033833924541556</v>
      </c>
    </row>
    <row r="14" spans="2:18" x14ac:dyDescent="0.35">
      <c r="F14">
        <v>63.64</v>
      </c>
      <c r="G14">
        <v>14.141999999999999</v>
      </c>
      <c r="H14">
        <f t="shared" ref="H14:H23" si="1">F14/G14</f>
        <v>4.5000707113562441</v>
      </c>
    </row>
    <row r="15" spans="2:18" x14ac:dyDescent="0.35">
      <c r="F15">
        <v>56.726999999999997</v>
      </c>
      <c r="G15">
        <v>19.849</v>
      </c>
      <c r="H15">
        <f t="shared" si="1"/>
        <v>2.8579273515038537</v>
      </c>
    </row>
    <row r="16" spans="2:18" x14ac:dyDescent="0.35">
      <c r="F16">
        <v>46.238999999999997</v>
      </c>
      <c r="G16">
        <v>12.53</v>
      </c>
      <c r="H16">
        <f t="shared" si="1"/>
        <v>3.6902633679169994</v>
      </c>
    </row>
    <row r="17" spans="2:19" x14ac:dyDescent="0.35">
      <c r="F17">
        <v>34.131999999999998</v>
      </c>
      <c r="G17">
        <v>14.141999999999999</v>
      </c>
      <c r="H17">
        <f t="shared" si="1"/>
        <v>2.4135200113138171</v>
      </c>
    </row>
    <row r="18" spans="2:19" x14ac:dyDescent="0.35">
      <c r="F18">
        <v>54.332000000000001</v>
      </c>
      <c r="G18">
        <v>20.100000000000001</v>
      </c>
      <c r="H18">
        <f t="shared" si="1"/>
        <v>2.7030845771144278</v>
      </c>
    </row>
    <row r="19" spans="2:19" x14ac:dyDescent="0.35">
      <c r="F19">
        <v>76.576999999999998</v>
      </c>
      <c r="G19">
        <v>10.817</v>
      </c>
      <c r="H19">
        <f t="shared" si="1"/>
        <v>7.0793195895349905</v>
      </c>
    </row>
    <row r="20" spans="2:19" x14ac:dyDescent="0.35">
      <c r="F20">
        <v>93.085999999999999</v>
      </c>
      <c r="G20">
        <v>10</v>
      </c>
      <c r="H20">
        <f t="shared" si="1"/>
        <v>9.3086000000000002</v>
      </c>
    </row>
    <row r="21" spans="2:19" x14ac:dyDescent="0.35">
      <c r="F21">
        <v>63.811999999999998</v>
      </c>
      <c r="G21">
        <v>11.18</v>
      </c>
      <c r="H21">
        <f t="shared" si="1"/>
        <v>5.7076923076923078</v>
      </c>
    </row>
    <row r="22" spans="2:19" x14ac:dyDescent="0.35">
      <c r="F22">
        <v>52.802</v>
      </c>
      <c r="G22">
        <v>11.662000000000001</v>
      </c>
      <c r="H22">
        <f t="shared" si="1"/>
        <v>4.5276967930029155</v>
      </c>
    </row>
    <row r="23" spans="2:19" x14ac:dyDescent="0.35">
      <c r="F23">
        <v>49.162999999999997</v>
      </c>
      <c r="G23">
        <v>13.038</v>
      </c>
      <c r="H23">
        <f t="shared" si="1"/>
        <v>3.7707470470931121</v>
      </c>
    </row>
    <row r="24" spans="2:19" x14ac:dyDescent="0.35">
      <c r="B24">
        <v>5</v>
      </c>
      <c r="C24">
        <v>80191</v>
      </c>
      <c r="D24">
        <v>0</v>
      </c>
      <c r="E24">
        <f>D24/C24</f>
        <v>0</v>
      </c>
      <c r="G24" s="7" t="s">
        <v>14</v>
      </c>
      <c r="H24" s="7">
        <f>AVERAGE(H14:H23)</f>
        <v>4.6558921756528662</v>
      </c>
      <c r="Q24" s="24"/>
      <c r="R24" s="24"/>
      <c r="S24" s="24"/>
    </row>
    <row r="25" spans="2:19" x14ac:dyDescent="0.35">
      <c r="F25">
        <v>91.394999999999996</v>
      </c>
      <c r="G25">
        <v>17.088000000000001</v>
      </c>
      <c r="H25">
        <f t="shared" ref="H25:H34" si="2">F25/G25</f>
        <v>5.3484901685393256</v>
      </c>
      <c r="Q25" s="24"/>
      <c r="R25" s="24"/>
      <c r="S25" s="24"/>
    </row>
    <row r="26" spans="2:19" x14ac:dyDescent="0.35">
      <c r="F26">
        <v>102.59099999999999</v>
      </c>
      <c r="G26">
        <v>13.601000000000001</v>
      </c>
      <c r="H26">
        <f t="shared" si="2"/>
        <v>7.5429012572604943</v>
      </c>
      <c r="Q26" s="24"/>
      <c r="R26" s="24"/>
      <c r="S26" s="24"/>
    </row>
    <row r="27" spans="2:19" x14ac:dyDescent="0.35">
      <c r="F27">
        <v>70.007000000000005</v>
      </c>
      <c r="G27">
        <v>17.492999999999999</v>
      </c>
      <c r="H27">
        <f t="shared" si="2"/>
        <v>4.0020008003201291</v>
      </c>
      <c r="Q27" s="25"/>
      <c r="R27" s="25"/>
      <c r="S27" s="25"/>
    </row>
    <row r="28" spans="2:19" x14ac:dyDescent="0.35">
      <c r="F28">
        <v>38.470999999999997</v>
      </c>
      <c r="G28">
        <v>20.100000000000001</v>
      </c>
      <c r="H28">
        <f t="shared" si="2"/>
        <v>1.9139800995024872</v>
      </c>
      <c r="Q28" s="24"/>
      <c r="R28" s="24"/>
      <c r="S28" s="24"/>
    </row>
    <row r="29" spans="2:19" x14ac:dyDescent="0.35">
      <c r="F29">
        <v>89.32</v>
      </c>
      <c r="G29">
        <v>16.553000000000001</v>
      </c>
      <c r="H29">
        <f t="shared" si="2"/>
        <v>5.396000724944118</v>
      </c>
      <c r="Q29" s="24"/>
      <c r="R29" s="24"/>
      <c r="S29" s="24"/>
    </row>
    <row r="30" spans="2:19" x14ac:dyDescent="0.35">
      <c r="F30">
        <v>73.756</v>
      </c>
      <c r="G30">
        <v>19.646999999999998</v>
      </c>
      <c r="H30">
        <f t="shared" si="2"/>
        <v>3.7540591438896525</v>
      </c>
      <c r="Q30" s="24"/>
      <c r="R30" s="24"/>
      <c r="S30" s="24"/>
    </row>
    <row r="31" spans="2:19" x14ac:dyDescent="0.35">
      <c r="F31">
        <v>74.277000000000001</v>
      </c>
      <c r="G31">
        <v>13.038</v>
      </c>
      <c r="H31">
        <f t="shared" si="2"/>
        <v>5.6969627243442247</v>
      </c>
      <c r="Q31" s="24"/>
      <c r="R31" s="24"/>
      <c r="S31" s="24"/>
    </row>
    <row r="32" spans="2:19" x14ac:dyDescent="0.35">
      <c r="F32">
        <v>36.234999999999999</v>
      </c>
      <c r="G32">
        <v>10</v>
      </c>
      <c r="H32">
        <f t="shared" si="2"/>
        <v>3.6234999999999999</v>
      </c>
      <c r="Q32" s="24"/>
      <c r="R32" s="24"/>
      <c r="S32" s="24"/>
    </row>
    <row r="33" spans="2:19" x14ac:dyDescent="0.35">
      <c r="F33">
        <v>97.498999999999995</v>
      </c>
      <c r="G33">
        <v>15.231999999999999</v>
      </c>
      <c r="H33">
        <f t="shared" si="2"/>
        <v>6.4009322478991599</v>
      </c>
      <c r="Q33" s="24"/>
      <c r="R33" s="24"/>
      <c r="S33" s="24"/>
    </row>
    <row r="34" spans="2:19" x14ac:dyDescent="0.35">
      <c r="F34">
        <v>63.655000000000001</v>
      </c>
      <c r="G34">
        <v>11.314</v>
      </c>
      <c r="H34">
        <f t="shared" si="2"/>
        <v>5.626215308467386</v>
      </c>
      <c r="Q34" s="24"/>
      <c r="R34" s="24"/>
      <c r="S34" s="24"/>
    </row>
    <row r="35" spans="2:19" x14ac:dyDescent="0.35">
      <c r="B35">
        <v>5</v>
      </c>
      <c r="C35">
        <v>60650</v>
      </c>
      <c r="D35">
        <v>0</v>
      </c>
      <c r="E35">
        <f>D35/C35</f>
        <v>0</v>
      </c>
      <c r="G35" s="7" t="s">
        <v>14</v>
      </c>
      <c r="H35" s="7">
        <f>AVERAGE(H25:H34)</f>
        <v>4.9305042475166978</v>
      </c>
      <c r="Q35" s="24"/>
      <c r="R35" s="24"/>
      <c r="S35" s="24"/>
    </row>
    <row r="36" spans="2:19" x14ac:dyDescent="0.35">
      <c r="F36">
        <v>74.947000000000003</v>
      </c>
      <c r="G36">
        <v>14.318</v>
      </c>
      <c r="H36">
        <f t="shared" ref="H36:H45" si="3">F36/G36</f>
        <v>5.2344601201285101</v>
      </c>
      <c r="Q36" s="25"/>
      <c r="R36" s="25"/>
      <c r="S36" s="25"/>
    </row>
    <row r="37" spans="2:19" x14ac:dyDescent="0.35">
      <c r="F37">
        <v>56.08</v>
      </c>
      <c r="G37">
        <v>17.117000000000001</v>
      </c>
      <c r="H37">
        <f t="shared" si="3"/>
        <v>3.2762750481976979</v>
      </c>
      <c r="Q37" s="24"/>
      <c r="R37" s="24"/>
      <c r="S37" s="24"/>
    </row>
    <row r="38" spans="2:19" x14ac:dyDescent="0.35">
      <c r="F38">
        <v>86.924999999999997</v>
      </c>
      <c r="G38">
        <v>21.19</v>
      </c>
      <c r="H38">
        <f t="shared" si="3"/>
        <v>4.1021708352996695</v>
      </c>
      <c r="Q38" s="24"/>
      <c r="R38" s="24"/>
      <c r="S38" s="24"/>
    </row>
    <row r="39" spans="2:19" x14ac:dyDescent="0.35">
      <c r="F39">
        <v>87.320999999999998</v>
      </c>
      <c r="G39">
        <v>14</v>
      </c>
      <c r="H39">
        <f t="shared" si="3"/>
        <v>6.2372142857142858</v>
      </c>
      <c r="Q39" s="24"/>
      <c r="R39" s="24"/>
      <c r="S39" s="24"/>
    </row>
    <row r="40" spans="2:19" x14ac:dyDescent="0.35">
      <c r="F40">
        <v>65</v>
      </c>
      <c r="G40">
        <v>11.401999999999999</v>
      </c>
      <c r="H40">
        <f t="shared" si="3"/>
        <v>5.7007542536397127</v>
      </c>
      <c r="Q40" s="24"/>
      <c r="R40" s="24"/>
      <c r="S40" s="24"/>
    </row>
    <row r="41" spans="2:19" x14ac:dyDescent="0.35">
      <c r="F41">
        <v>48.082999999999998</v>
      </c>
      <c r="G41">
        <v>12.042</v>
      </c>
      <c r="H41">
        <f t="shared" si="3"/>
        <v>3.9929413718651388</v>
      </c>
    </row>
    <row r="42" spans="2:19" x14ac:dyDescent="0.35">
      <c r="F42">
        <v>100.18</v>
      </c>
      <c r="G42">
        <v>24.021000000000001</v>
      </c>
      <c r="H42">
        <f t="shared" si="3"/>
        <v>4.1705174638857665</v>
      </c>
    </row>
    <row r="43" spans="2:19" x14ac:dyDescent="0.35">
      <c r="F43">
        <v>80.753</v>
      </c>
      <c r="G43">
        <v>11.045</v>
      </c>
      <c r="H43">
        <f t="shared" si="3"/>
        <v>7.3112720688094157</v>
      </c>
    </row>
    <row r="44" spans="2:19" x14ac:dyDescent="0.35">
      <c r="F44">
        <v>74.027000000000001</v>
      </c>
      <c r="G44">
        <v>14.318</v>
      </c>
      <c r="H44">
        <f t="shared" si="3"/>
        <v>5.170205335940774</v>
      </c>
    </row>
    <row r="45" spans="2:19" x14ac:dyDescent="0.35">
      <c r="F45">
        <v>94.867999999999995</v>
      </c>
      <c r="G45">
        <v>18.600999999999999</v>
      </c>
      <c r="H45">
        <f t="shared" si="3"/>
        <v>5.1001559055964734</v>
      </c>
    </row>
    <row r="46" spans="2:19" x14ac:dyDescent="0.35">
      <c r="B46">
        <v>5</v>
      </c>
      <c r="C46">
        <v>41583</v>
      </c>
      <c r="D46">
        <v>0</v>
      </c>
      <c r="E46">
        <f>D46/C46</f>
        <v>0</v>
      </c>
      <c r="G46" s="7" t="s">
        <v>14</v>
      </c>
      <c r="H46" s="7">
        <f>AVERAGE(H36:H45)</f>
        <v>5.029596668907744</v>
      </c>
    </row>
    <row r="47" spans="2:19" x14ac:dyDescent="0.35">
      <c r="F47">
        <v>68.447000000000003</v>
      </c>
      <c r="G47">
        <v>18.027999999999999</v>
      </c>
      <c r="H47">
        <f t="shared" ref="H47:H56" si="4">F47/G47</f>
        <v>3.7967051253605506</v>
      </c>
    </row>
    <row r="48" spans="2:19" x14ac:dyDescent="0.35">
      <c r="F48">
        <v>70.456000000000003</v>
      </c>
      <c r="G48">
        <v>15.297000000000001</v>
      </c>
      <c r="H48">
        <f t="shared" si="4"/>
        <v>4.605870432110871</v>
      </c>
    </row>
    <row r="49" spans="2:16" x14ac:dyDescent="0.35">
      <c r="F49">
        <v>62.514000000000003</v>
      </c>
      <c r="G49">
        <v>12.166</v>
      </c>
      <c r="H49">
        <f t="shared" si="4"/>
        <v>5.1384185434818344</v>
      </c>
    </row>
    <row r="50" spans="2:16" x14ac:dyDescent="0.35">
      <c r="F50">
        <v>71.867999999999995</v>
      </c>
      <c r="G50">
        <v>10.295999999999999</v>
      </c>
      <c r="H50">
        <f t="shared" si="4"/>
        <v>6.9801864801864797</v>
      </c>
    </row>
    <row r="51" spans="2:16" x14ac:dyDescent="0.35">
      <c r="F51">
        <v>66.91</v>
      </c>
      <c r="G51">
        <v>16.492000000000001</v>
      </c>
      <c r="H51">
        <f t="shared" si="4"/>
        <v>4.0571186029590098</v>
      </c>
    </row>
    <row r="52" spans="2:16" x14ac:dyDescent="0.35">
      <c r="F52">
        <v>57.871000000000002</v>
      </c>
      <c r="G52">
        <v>13.342000000000001</v>
      </c>
      <c r="H52">
        <f t="shared" si="4"/>
        <v>4.3375056213461249</v>
      </c>
    </row>
    <row r="53" spans="2:16" x14ac:dyDescent="0.35">
      <c r="F53">
        <v>46.53</v>
      </c>
      <c r="G53">
        <v>18.385000000000002</v>
      </c>
      <c r="H53">
        <f t="shared" si="4"/>
        <v>2.5308675550720694</v>
      </c>
    </row>
    <row r="54" spans="2:16" x14ac:dyDescent="0.35">
      <c r="F54">
        <v>53.262999999999998</v>
      </c>
      <c r="G54">
        <v>19.209</v>
      </c>
      <c r="H54">
        <f t="shared" si="4"/>
        <v>2.772814826383466</v>
      </c>
    </row>
    <row r="55" spans="2:16" x14ac:dyDescent="0.35">
      <c r="F55">
        <v>72.56</v>
      </c>
      <c r="G55">
        <v>16.125</v>
      </c>
      <c r="H55">
        <f t="shared" si="4"/>
        <v>4.49984496124031</v>
      </c>
    </row>
    <row r="56" spans="2:16" x14ac:dyDescent="0.35">
      <c r="F56">
        <v>102.181</v>
      </c>
      <c r="G56">
        <v>13.601000000000001</v>
      </c>
      <c r="H56">
        <f t="shared" si="4"/>
        <v>7.5127564149694868</v>
      </c>
    </row>
    <row r="57" spans="2:16" x14ac:dyDescent="0.35">
      <c r="B57">
        <v>5</v>
      </c>
      <c r="C57">
        <v>64424</v>
      </c>
      <c r="D57">
        <v>0</v>
      </c>
      <c r="E57">
        <f>D57/C57</f>
        <v>0</v>
      </c>
      <c r="G57" s="7" t="s">
        <v>14</v>
      </c>
      <c r="H57" s="7">
        <f>AVERAGE(H47:H56)</f>
        <v>4.6232088563110212</v>
      </c>
    </row>
    <row r="58" spans="2:16" x14ac:dyDescent="0.35">
      <c r="B58">
        <v>5</v>
      </c>
      <c r="C58">
        <v>39567</v>
      </c>
      <c r="D58">
        <v>0</v>
      </c>
      <c r="E58">
        <f>D58/C58</f>
        <v>0</v>
      </c>
      <c r="G58" s="7"/>
      <c r="H58" s="7"/>
    </row>
    <row r="59" spans="2:16" x14ac:dyDescent="0.35">
      <c r="B59" s="4" t="s">
        <v>57</v>
      </c>
      <c r="C59" s="4"/>
      <c r="D59" s="4"/>
      <c r="E59" s="4">
        <f>AVERAGE(E57:E58,E46,E35,E13,E24)</f>
        <v>0</v>
      </c>
      <c r="F59" s="4"/>
      <c r="G59" s="4"/>
      <c r="H59" s="4">
        <f>AVERAGE(H57:H58,H46,H35,H13,H24)</f>
        <v>4.8085170681684968</v>
      </c>
    </row>
    <row r="60" spans="2:16" x14ac:dyDescent="0.35">
      <c r="E60" s="12">
        <f>STDEV(E57:E58,E46,E35,E13,E24)/SQRT(6)</f>
        <v>0</v>
      </c>
      <c r="F60" s="12"/>
      <c r="H60" s="12">
        <f>STDEV(H57:H58,H46,H35,H13,H24)/SQRT(6)</f>
        <v>7.1126913451683343E-2</v>
      </c>
    </row>
    <row r="61" spans="2:16" x14ac:dyDescent="0.35">
      <c r="B61" t="s">
        <v>49</v>
      </c>
      <c r="C61" t="s">
        <v>55</v>
      </c>
      <c r="D61" t="s">
        <v>51</v>
      </c>
      <c r="E61" t="s">
        <v>56</v>
      </c>
      <c r="F61" t="s">
        <v>53</v>
      </c>
      <c r="G61" t="s">
        <v>54</v>
      </c>
      <c r="H61" t="s">
        <v>9</v>
      </c>
      <c r="J61" t="s">
        <v>49</v>
      </c>
      <c r="K61" t="s">
        <v>55</v>
      </c>
      <c r="L61" t="s">
        <v>51</v>
      </c>
      <c r="M61" t="s">
        <v>56</v>
      </c>
      <c r="N61" t="s">
        <v>53</v>
      </c>
      <c r="O61" t="s">
        <v>54</v>
      </c>
      <c r="P61" t="s">
        <v>9</v>
      </c>
    </row>
    <row r="62" spans="2:16" x14ac:dyDescent="0.35">
      <c r="F62">
        <v>50.636000000000003</v>
      </c>
      <c r="G62">
        <v>19.105</v>
      </c>
      <c r="H62">
        <f t="shared" ref="H62:H71" si="5">F62/G62</f>
        <v>2.6504056529704267</v>
      </c>
      <c r="N62">
        <v>14.148999999999999</v>
      </c>
      <c r="O62">
        <v>3.056</v>
      </c>
      <c r="P62">
        <f t="shared" ref="P62:P71" si="6">N62/O62</f>
        <v>4.6299083769633507</v>
      </c>
    </row>
    <row r="63" spans="2:16" x14ac:dyDescent="0.35">
      <c r="F63">
        <v>46.011000000000003</v>
      </c>
      <c r="G63">
        <v>13.454000000000001</v>
      </c>
      <c r="H63">
        <f t="shared" si="5"/>
        <v>3.4198751300728407</v>
      </c>
      <c r="N63">
        <v>18.335000000000001</v>
      </c>
      <c r="O63">
        <v>2.6040000000000001</v>
      </c>
      <c r="P63">
        <f t="shared" si="6"/>
        <v>7.0410906298003075</v>
      </c>
    </row>
    <row r="64" spans="2:16" x14ac:dyDescent="0.35">
      <c r="F64">
        <v>57.009</v>
      </c>
      <c r="G64">
        <v>23.77</v>
      </c>
      <c r="H64">
        <f t="shared" si="5"/>
        <v>2.3983592763988222</v>
      </c>
      <c r="N64">
        <v>14.022</v>
      </c>
      <c r="O64">
        <v>2.5289999999999999</v>
      </c>
      <c r="P64">
        <f t="shared" si="6"/>
        <v>5.5444839857651251</v>
      </c>
    </row>
    <row r="65" spans="2:16" x14ac:dyDescent="0.35">
      <c r="F65">
        <v>59.908000000000001</v>
      </c>
      <c r="G65">
        <v>14.56</v>
      </c>
      <c r="H65">
        <f t="shared" si="5"/>
        <v>4.1145604395604396</v>
      </c>
      <c r="N65">
        <v>9.7159999999999993</v>
      </c>
      <c r="O65">
        <v>2.1459999999999999</v>
      </c>
      <c r="P65">
        <f t="shared" si="6"/>
        <v>4.5274930102516304</v>
      </c>
    </row>
    <row r="66" spans="2:16" x14ac:dyDescent="0.35">
      <c r="F66">
        <v>62.168999999999997</v>
      </c>
      <c r="G66">
        <v>12.53</v>
      </c>
      <c r="H66">
        <f t="shared" si="5"/>
        <v>4.9616121308858743</v>
      </c>
      <c r="N66">
        <v>14.417999999999999</v>
      </c>
      <c r="O66">
        <v>2.8610000000000002</v>
      </c>
      <c r="P66">
        <f t="shared" si="6"/>
        <v>5.0394966794826974</v>
      </c>
    </row>
    <row r="67" spans="2:16" x14ac:dyDescent="0.35">
      <c r="F67">
        <v>15.62</v>
      </c>
      <c r="G67">
        <v>10.63</v>
      </c>
      <c r="H67">
        <f t="shared" si="5"/>
        <v>1.469426152398871</v>
      </c>
      <c r="N67">
        <v>10.625</v>
      </c>
      <c r="O67">
        <v>2.3319999999999999</v>
      </c>
      <c r="P67">
        <f t="shared" si="6"/>
        <v>4.5561749571183539</v>
      </c>
    </row>
    <row r="68" spans="2:16" x14ac:dyDescent="0.35">
      <c r="F68">
        <v>48.917999999999999</v>
      </c>
      <c r="G68">
        <v>17.492999999999999</v>
      </c>
      <c r="H68">
        <f t="shared" si="5"/>
        <v>2.7964328588578291</v>
      </c>
      <c r="N68">
        <v>16.161999999999999</v>
      </c>
      <c r="O68">
        <v>3.8690000000000002</v>
      </c>
      <c r="P68">
        <f t="shared" si="6"/>
        <v>4.1773067976221245</v>
      </c>
    </row>
    <row r="69" spans="2:16" x14ac:dyDescent="0.35">
      <c r="F69">
        <v>73.552999999999997</v>
      </c>
      <c r="G69">
        <v>17.088000000000001</v>
      </c>
      <c r="H69">
        <f t="shared" si="5"/>
        <v>4.3043656367041194</v>
      </c>
      <c r="N69">
        <v>14.102</v>
      </c>
      <c r="O69">
        <v>1.619</v>
      </c>
      <c r="P69">
        <f t="shared" si="6"/>
        <v>8.7103150092649795</v>
      </c>
    </row>
    <row r="70" spans="2:16" x14ac:dyDescent="0.35">
      <c r="F70">
        <v>70.177999999999997</v>
      </c>
      <c r="G70">
        <v>16.401</v>
      </c>
      <c r="H70">
        <f t="shared" si="5"/>
        <v>4.2788854338150113</v>
      </c>
      <c r="N70">
        <v>18.524999999999999</v>
      </c>
      <c r="O70">
        <v>1.8240000000000001</v>
      </c>
      <c r="P70">
        <f t="shared" si="6"/>
        <v>10.156249999999998</v>
      </c>
    </row>
    <row r="71" spans="2:16" x14ac:dyDescent="0.35">
      <c r="F71">
        <v>67.356999999999999</v>
      </c>
      <c r="G71">
        <v>20</v>
      </c>
      <c r="H71">
        <f t="shared" si="5"/>
        <v>3.3678499999999998</v>
      </c>
      <c r="N71">
        <v>16.315999999999999</v>
      </c>
      <c r="O71">
        <v>2.9489999999999998</v>
      </c>
      <c r="P71">
        <f t="shared" si="6"/>
        <v>5.5327229569345544</v>
      </c>
    </row>
    <row r="72" spans="2:16" x14ac:dyDescent="0.35">
      <c r="B72">
        <v>8</v>
      </c>
      <c r="C72">
        <v>866.32100000000003</v>
      </c>
      <c r="D72">
        <v>1</v>
      </c>
      <c r="E72">
        <f>D72/C72</f>
        <v>1.1543065445718157E-3</v>
      </c>
      <c r="G72" s="7" t="s">
        <v>14</v>
      </c>
      <c r="H72" s="7">
        <f>AVERAGE(H62:H71)</f>
        <v>3.3761772711664237</v>
      </c>
      <c r="J72">
        <v>8</v>
      </c>
      <c r="K72">
        <v>3762.7489999999998</v>
      </c>
      <c r="L72">
        <v>0</v>
      </c>
      <c r="M72">
        <f>L72/K72</f>
        <v>0</v>
      </c>
      <c r="O72" s="7" t="s">
        <v>14</v>
      </c>
      <c r="P72" s="7">
        <f>AVERAGE(P62:P71)</f>
        <v>5.9915242403203131</v>
      </c>
    </row>
    <row r="73" spans="2:16" x14ac:dyDescent="0.35">
      <c r="F73">
        <v>11.189</v>
      </c>
      <c r="G73">
        <v>2.2269999999999999</v>
      </c>
      <c r="H73">
        <f t="shared" ref="H73:H82" si="7">F73/G73</f>
        <v>5.0242478670857658</v>
      </c>
      <c r="N73">
        <v>14.156000000000001</v>
      </c>
      <c r="O73">
        <v>2.3860000000000001</v>
      </c>
      <c r="P73">
        <f t="shared" ref="P73:P82" si="8">N73/O73</f>
        <v>5.9329421626152552</v>
      </c>
    </row>
    <row r="74" spans="2:16" x14ac:dyDescent="0.35">
      <c r="F74">
        <v>9.9499999999999993</v>
      </c>
      <c r="G74">
        <v>2.2269999999999999</v>
      </c>
      <c r="H74">
        <f t="shared" si="7"/>
        <v>4.4678940278401438</v>
      </c>
      <c r="N74">
        <v>14.564</v>
      </c>
      <c r="O74">
        <v>2.4910000000000001</v>
      </c>
      <c r="P74">
        <f t="shared" si="8"/>
        <v>5.8466479325572056</v>
      </c>
    </row>
    <row r="75" spans="2:16" x14ac:dyDescent="0.35">
      <c r="F75">
        <v>6.2670000000000003</v>
      </c>
      <c r="G75">
        <v>2.7589999999999999</v>
      </c>
      <c r="H75">
        <f t="shared" si="7"/>
        <v>2.2714751721638278</v>
      </c>
      <c r="N75">
        <v>16.870999999999999</v>
      </c>
      <c r="O75">
        <v>2.1459999999999999</v>
      </c>
      <c r="P75">
        <f t="shared" si="8"/>
        <v>7.861602982292637</v>
      </c>
    </row>
    <row r="76" spans="2:16" x14ac:dyDescent="0.35">
      <c r="F76">
        <v>11.868</v>
      </c>
      <c r="G76">
        <v>1.4590000000000001</v>
      </c>
      <c r="H76">
        <f t="shared" si="7"/>
        <v>8.1343385880740229</v>
      </c>
      <c r="N76">
        <v>11.085000000000001</v>
      </c>
      <c r="O76">
        <v>2.96</v>
      </c>
      <c r="P76">
        <f t="shared" si="8"/>
        <v>3.7449324324324329</v>
      </c>
    </row>
    <row r="77" spans="2:16" x14ac:dyDescent="0.35">
      <c r="F77">
        <v>12.340999999999999</v>
      </c>
      <c r="G77">
        <v>1.528</v>
      </c>
      <c r="H77">
        <f t="shared" si="7"/>
        <v>8.0765706806282722</v>
      </c>
      <c r="N77">
        <v>8.6509999999999998</v>
      </c>
      <c r="O77">
        <v>2.3860000000000001</v>
      </c>
      <c r="P77">
        <f t="shared" si="8"/>
        <v>3.6257334450963952</v>
      </c>
    </row>
    <row r="78" spans="2:16" x14ac:dyDescent="0.35">
      <c r="F78">
        <v>7.43</v>
      </c>
      <c r="G78">
        <v>1.611</v>
      </c>
      <c r="H78">
        <f t="shared" si="7"/>
        <v>4.6120422098075728</v>
      </c>
      <c r="N78">
        <v>14.237</v>
      </c>
      <c r="O78">
        <v>1.9259999999999999</v>
      </c>
      <c r="P78">
        <f t="shared" si="8"/>
        <v>7.392004153686397</v>
      </c>
    </row>
    <row r="79" spans="2:16" x14ac:dyDescent="0.35">
      <c r="F79">
        <v>8.2129999999999992</v>
      </c>
      <c r="G79">
        <v>1.643</v>
      </c>
      <c r="H79">
        <f t="shared" si="7"/>
        <v>4.9987827145465609</v>
      </c>
      <c r="N79">
        <v>10.27</v>
      </c>
      <c r="O79">
        <v>2.7360000000000002</v>
      </c>
      <c r="P79">
        <f t="shared" si="8"/>
        <v>3.7536549707602336</v>
      </c>
    </row>
    <row r="80" spans="2:16" x14ac:dyDescent="0.35">
      <c r="F80">
        <v>8.0589999999999993</v>
      </c>
      <c r="G80">
        <v>1.6779999999999999</v>
      </c>
      <c r="H80">
        <f t="shared" si="7"/>
        <v>4.8027413587604286</v>
      </c>
      <c r="N80">
        <v>8.2840000000000007</v>
      </c>
      <c r="O80">
        <v>2.3319999999999999</v>
      </c>
      <c r="P80">
        <f t="shared" si="8"/>
        <v>3.552315608919383</v>
      </c>
    </row>
    <row r="81" spans="2:16" x14ac:dyDescent="0.35">
      <c r="F81">
        <v>14.645</v>
      </c>
      <c r="G81">
        <v>1.7949999999999999</v>
      </c>
      <c r="H81">
        <f t="shared" si="7"/>
        <v>8.1587743732590532</v>
      </c>
      <c r="N81">
        <v>11.026999999999999</v>
      </c>
      <c r="O81">
        <v>2.262</v>
      </c>
      <c r="P81">
        <f t="shared" si="8"/>
        <v>4.8748894783377539</v>
      </c>
    </row>
    <row r="82" spans="2:16" x14ac:dyDescent="0.35">
      <c r="F82">
        <v>7.7640000000000002</v>
      </c>
      <c r="G82">
        <v>1.6819999999999999</v>
      </c>
      <c r="H82">
        <f t="shared" si="7"/>
        <v>4.6159334126040434</v>
      </c>
      <c r="N82">
        <v>10.005000000000001</v>
      </c>
      <c r="O82">
        <v>2.161</v>
      </c>
      <c r="P82">
        <f t="shared" si="8"/>
        <v>4.6298010180472007</v>
      </c>
    </row>
    <row r="83" spans="2:16" x14ac:dyDescent="0.35">
      <c r="B83">
        <v>8</v>
      </c>
      <c r="C83">
        <v>591.14599999999996</v>
      </c>
      <c r="D83">
        <v>0</v>
      </c>
      <c r="E83">
        <f>D83/C83</f>
        <v>0</v>
      </c>
      <c r="G83" s="7" t="s">
        <v>14</v>
      </c>
      <c r="H83" s="7">
        <f>AVERAGE(H73:H82)</f>
        <v>5.5162800404769694</v>
      </c>
      <c r="J83">
        <v>8</v>
      </c>
      <c r="K83">
        <v>1669.49</v>
      </c>
      <c r="L83">
        <v>0</v>
      </c>
      <c r="M83">
        <f>L83/K83</f>
        <v>0</v>
      </c>
      <c r="O83" s="7" t="s">
        <v>14</v>
      </c>
      <c r="P83" s="7">
        <f>AVERAGE(P73:P82)</f>
        <v>5.1214524184744894</v>
      </c>
    </row>
    <row r="84" spans="2:16" x14ac:dyDescent="0.35">
      <c r="F84">
        <v>4.3959999999999999</v>
      </c>
      <c r="G84">
        <v>2.3319999999999999</v>
      </c>
      <c r="H84">
        <f t="shared" ref="H84:H93" si="9">F84/G84</f>
        <v>1.8850771869639795</v>
      </c>
      <c r="N84">
        <v>15.114000000000001</v>
      </c>
      <c r="O84">
        <v>1.897</v>
      </c>
      <c r="P84">
        <f>N84/O84</f>
        <v>7.9673168160253036</v>
      </c>
    </row>
    <row r="85" spans="2:16" x14ac:dyDescent="0.35">
      <c r="F85">
        <v>7.2910000000000004</v>
      </c>
      <c r="G85">
        <v>3.0270000000000001</v>
      </c>
      <c r="H85">
        <f t="shared" si="9"/>
        <v>2.4086554344235216</v>
      </c>
      <c r="N85">
        <v>13.882999999999999</v>
      </c>
      <c r="O85">
        <v>2.7240000000000002</v>
      </c>
      <c r="P85">
        <f t="shared" ref="P85:P93" si="10">N85/O85</f>
        <v>5.0965491923641695</v>
      </c>
    </row>
    <row r="86" spans="2:16" x14ac:dyDescent="0.35">
      <c r="F86">
        <v>9.5500000000000007</v>
      </c>
      <c r="G86">
        <v>1.758</v>
      </c>
      <c r="H86">
        <f t="shared" si="9"/>
        <v>5.4323094425483509</v>
      </c>
      <c r="N86">
        <v>14.416</v>
      </c>
      <c r="O86">
        <v>3.0379999999999998</v>
      </c>
      <c r="P86">
        <f t="shared" si="10"/>
        <v>4.7452271231073082</v>
      </c>
    </row>
    <row r="87" spans="2:16" x14ac:dyDescent="0.35">
      <c r="F87">
        <v>7.4470000000000001</v>
      </c>
      <c r="G87">
        <v>1.454</v>
      </c>
      <c r="H87">
        <f t="shared" si="9"/>
        <v>5.1217331499312246</v>
      </c>
      <c r="N87">
        <v>12.327999999999999</v>
      </c>
      <c r="O87">
        <v>1.9339999999999999</v>
      </c>
      <c r="P87">
        <f t="shared" si="10"/>
        <v>6.3743536711478797</v>
      </c>
    </row>
    <row r="88" spans="2:16" x14ac:dyDescent="0.35">
      <c r="F88">
        <v>10.34</v>
      </c>
      <c r="G88">
        <v>2.7010000000000001</v>
      </c>
      <c r="H88">
        <f t="shared" si="9"/>
        <v>3.8282117734172529</v>
      </c>
      <c r="N88">
        <v>10.426</v>
      </c>
      <c r="O88">
        <v>2.0859999999999999</v>
      </c>
      <c r="P88">
        <f t="shared" si="10"/>
        <v>4.9980824544582942</v>
      </c>
    </row>
    <row r="89" spans="2:16" x14ac:dyDescent="0.35">
      <c r="F89">
        <v>8.56</v>
      </c>
      <c r="G89">
        <v>1.758</v>
      </c>
      <c r="H89">
        <f t="shared" si="9"/>
        <v>4.869169510807736</v>
      </c>
      <c r="N89">
        <v>13.744</v>
      </c>
      <c r="O89">
        <v>2.6589999999999998</v>
      </c>
      <c r="P89">
        <f t="shared" si="10"/>
        <v>5.1688604738623543</v>
      </c>
    </row>
    <row r="90" spans="2:16" x14ac:dyDescent="0.35">
      <c r="F90">
        <v>7.5229999999999997</v>
      </c>
      <c r="G90">
        <v>2.3069999999999999</v>
      </c>
      <c r="H90">
        <f t="shared" si="9"/>
        <v>3.2609449501517123</v>
      </c>
      <c r="N90">
        <v>16.768999999999998</v>
      </c>
      <c r="O90">
        <v>2.7989999999999999</v>
      </c>
      <c r="P90">
        <f t="shared" si="10"/>
        <v>5.9910682386566627</v>
      </c>
    </row>
    <row r="91" spans="2:16" x14ac:dyDescent="0.35">
      <c r="F91">
        <v>8.4410000000000007</v>
      </c>
      <c r="G91">
        <v>1.7829999999999999</v>
      </c>
      <c r="H91">
        <f t="shared" si="9"/>
        <v>4.7341559169938314</v>
      </c>
      <c r="N91">
        <v>9.8190000000000008</v>
      </c>
      <c r="O91">
        <v>2.4319999999999999</v>
      </c>
      <c r="P91">
        <f t="shared" si="10"/>
        <v>4.0374177631578956</v>
      </c>
    </row>
    <row r="92" spans="2:16" x14ac:dyDescent="0.35">
      <c r="F92">
        <v>9.625</v>
      </c>
      <c r="G92">
        <v>1.758</v>
      </c>
      <c r="H92">
        <f t="shared" si="9"/>
        <v>5.4749715585893064</v>
      </c>
      <c r="N92">
        <v>14.211</v>
      </c>
      <c r="O92">
        <v>2.919</v>
      </c>
      <c r="P92">
        <f t="shared" si="10"/>
        <v>4.8684480986639258</v>
      </c>
    </row>
    <row r="93" spans="2:16" x14ac:dyDescent="0.35">
      <c r="F93">
        <v>8.81</v>
      </c>
      <c r="G93">
        <v>2.0779999999999998</v>
      </c>
      <c r="H93">
        <f t="shared" si="9"/>
        <v>4.2396535129932635</v>
      </c>
      <c r="N93">
        <v>11.085000000000001</v>
      </c>
      <c r="O93">
        <v>1.88</v>
      </c>
      <c r="P93">
        <f t="shared" si="10"/>
        <v>5.8962765957446814</v>
      </c>
    </row>
    <row r="94" spans="2:16" x14ac:dyDescent="0.35">
      <c r="B94">
        <v>8</v>
      </c>
      <c r="C94">
        <v>744.851</v>
      </c>
      <c r="D94">
        <v>2</v>
      </c>
      <c r="E94">
        <f>D94/C94</f>
        <v>2.6851007785449708E-3</v>
      </c>
      <c r="G94" s="7" t="s">
        <v>14</v>
      </c>
      <c r="H94" s="7">
        <f>AVERAGE(H84:H93)</f>
        <v>4.1254882436820184</v>
      </c>
      <c r="J94">
        <v>8</v>
      </c>
      <c r="K94">
        <v>2637.7730000000001</v>
      </c>
      <c r="L94">
        <v>0</v>
      </c>
      <c r="M94">
        <f>L94/K94</f>
        <v>0</v>
      </c>
      <c r="O94" s="7" t="s">
        <v>14</v>
      </c>
      <c r="P94" s="7">
        <f>AVERAGE(P84:P93)</f>
        <v>5.5143600427188471</v>
      </c>
    </row>
    <row r="95" spans="2:16" x14ac:dyDescent="0.35">
      <c r="F95">
        <v>11.917999999999999</v>
      </c>
      <c r="G95">
        <v>1.91</v>
      </c>
      <c r="H95">
        <f t="shared" ref="H95:H104" si="11">F95/G95</f>
        <v>6.2397905759162304</v>
      </c>
      <c r="N95">
        <v>13.821</v>
      </c>
      <c r="O95">
        <v>2.4319999999999999</v>
      </c>
      <c r="P95">
        <f t="shared" ref="P95:P98" si="12">N95/O95</f>
        <v>5.6829769736842106</v>
      </c>
    </row>
    <row r="96" spans="2:16" x14ac:dyDescent="0.35">
      <c r="F96">
        <v>9.3279999999999994</v>
      </c>
      <c r="G96">
        <v>2.4780000000000002</v>
      </c>
      <c r="H96">
        <f t="shared" si="11"/>
        <v>3.7643260694108145</v>
      </c>
      <c r="N96">
        <v>7.14</v>
      </c>
      <c r="O96">
        <v>2.262</v>
      </c>
      <c r="P96">
        <f t="shared" si="12"/>
        <v>3.1564986737400531</v>
      </c>
    </row>
    <row r="97" spans="2:16" x14ac:dyDescent="0.35">
      <c r="F97">
        <v>8.093</v>
      </c>
      <c r="G97">
        <v>2.66</v>
      </c>
      <c r="H97">
        <f t="shared" si="11"/>
        <v>3.0424812030075188</v>
      </c>
      <c r="N97">
        <v>11.73</v>
      </c>
      <c r="O97">
        <v>2.0230000000000001</v>
      </c>
      <c r="P97">
        <f t="shared" si="12"/>
        <v>5.7983193277310923</v>
      </c>
    </row>
    <row r="98" spans="2:16" x14ac:dyDescent="0.35">
      <c r="F98">
        <v>9.4730000000000008</v>
      </c>
      <c r="G98">
        <v>2.0640000000000001</v>
      </c>
      <c r="H98">
        <f t="shared" si="11"/>
        <v>4.5896317829457365</v>
      </c>
      <c r="N98">
        <v>12.319000000000001</v>
      </c>
      <c r="O98">
        <v>1.8240000000000001</v>
      </c>
      <c r="P98">
        <f t="shared" si="12"/>
        <v>6.7538377192982457</v>
      </c>
    </row>
    <row r="99" spans="2:16" x14ac:dyDescent="0.35">
      <c r="F99">
        <v>11.455</v>
      </c>
      <c r="G99">
        <v>2.177</v>
      </c>
      <c r="H99">
        <f t="shared" si="11"/>
        <v>5.2618282039503903</v>
      </c>
      <c r="J99">
        <v>8</v>
      </c>
      <c r="K99">
        <v>113.02200000000001</v>
      </c>
      <c r="L99">
        <v>0</v>
      </c>
      <c r="M99">
        <f>L99/K99</f>
        <v>0</v>
      </c>
      <c r="O99" s="7" t="s">
        <v>14</v>
      </c>
      <c r="P99" s="7">
        <f>AVERAGE(P95:P98)</f>
        <v>5.3479081736134004</v>
      </c>
    </row>
    <row r="100" spans="2:16" x14ac:dyDescent="0.35">
      <c r="F100">
        <v>12.425000000000001</v>
      </c>
      <c r="G100">
        <v>1.6819999999999999</v>
      </c>
      <c r="H100">
        <f t="shared" si="11"/>
        <v>7.3870392390011901</v>
      </c>
      <c r="N100">
        <v>18.311</v>
      </c>
      <c r="O100">
        <v>1.3620000000000001</v>
      </c>
      <c r="P100">
        <f t="shared" ref="P100:P107" si="13">N100/O100</f>
        <v>13.444199706314242</v>
      </c>
    </row>
    <row r="101" spans="2:16" x14ac:dyDescent="0.35">
      <c r="F101">
        <v>8.1059999999999999</v>
      </c>
      <c r="G101">
        <v>2.177</v>
      </c>
      <c r="H101">
        <f t="shared" si="11"/>
        <v>3.723472668810289</v>
      </c>
      <c r="N101">
        <v>12.349</v>
      </c>
      <c r="O101">
        <v>2.262</v>
      </c>
      <c r="P101">
        <f t="shared" si="13"/>
        <v>5.4593280282935455</v>
      </c>
    </row>
    <row r="102" spans="2:16" x14ac:dyDescent="0.35">
      <c r="F102">
        <v>8.3190000000000008</v>
      </c>
      <c r="G102">
        <v>2.601</v>
      </c>
      <c r="H102">
        <f t="shared" si="11"/>
        <v>3.1983852364475207</v>
      </c>
      <c r="N102">
        <v>10.195</v>
      </c>
      <c r="O102">
        <v>3.0449999999999999</v>
      </c>
      <c r="P102">
        <f t="shared" si="13"/>
        <v>3.3481116584564861</v>
      </c>
    </row>
    <row r="103" spans="2:16" x14ac:dyDescent="0.35">
      <c r="F103">
        <v>10.083</v>
      </c>
      <c r="G103">
        <v>1.966</v>
      </c>
      <c r="H103">
        <f t="shared" si="11"/>
        <v>5.1286876907426251</v>
      </c>
      <c r="N103">
        <v>14.138</v>
      </c>
      <c r="O103">
        <v>2.262</v>
      </c>
      <c r="P103">
        <f t="shared" si="13"/>
        <v>6.2502210433244914</v>
      </c>
    </row>
    <row r="104" spans="2:16" x14ac:dyDescent="0.35">
      <c r="F104">
        <v>14.529</v>
      </c>
      <c r="G104">
        <v>1.306</v>
      </c>
      <c r="H104">
        <f t="shared" si="11"/>
        <v>11.12480857580398</v>
      </c>
      <c r="N104">
        <v>10.417999999999999</v>
      </c>
      <c r="O104">
        <v>2.0230000000000001</v>
      </c>
      <c r="P104">
        <f t="shared" si="13"/>
        <v>5.1497775580820555</v>
      </c>
    </row>
    <row r="105" spans="2:16" x14ac:dyDescent="0.35">
      <c r="B105">
        <v>8</v>
      </c>
      <c r="C105">
        <v>636.71199999999999</v>
      </c>
      <c r="D105">
        <v>0</v>
      </c>
      <c r="E105">
        <f>D105/C105</f>
        <v>0</v>
      </c>
      <c r="G105" s="7" t="s">
        <v>14</v>
      </c>
      <c r="H105" s="7">
        <f>AVERAGE(H95:H104)</f>
        <v>5.3460451246036298</v>
      </c>
      <c r="N105">
        <v>10.813000000000001</v>
      </c>
      <c r="O105">
        <v>2.5289999999999999</v>
      </c>
      <c r="P105">
        <f t="shared" si="13"/>
        <v>4.2756030051403719</v>
      </c>
    </row>
    <row r="106" spans="2:16" x14ac:dyDescent="0.35">
      <c r="F106">
        <v>13.909000000000001</v>
      </c>
      <c r="G106">
        <v>2.4900000000000002</v>
      </c>
      <c r="H106">
        <f t="shared" ref="H106:H115" si="14">F106/G106</f>
        <v>5.5859437751004011</v>
      </c>
      <c r="N106">
        <v>12.805999999999999</v>
      </c>
      <c r="O106">
        <v>1.841</v>
      </c>
      <c r="P106">
        <f t="shared" si="13"/>
        <v>6.9560021727322106</v>
      </c>
    </row>
    <row r="107" spans="2:16" x14ac:dyDescent="0.35">
      <c r="F107">
        <v>12.842000000000001</v>
      </c>
      <c r="G107">
        <v>2.6509999999999998</v>
      </c>
      <c r="H107">
        <f t="shared" si="14"/>
        <v>4.8442097321765374</v>
      </c>
      <c r="N107">
        <v>14.183</v>
      </c>
      <c r="O107">
        <v>1.788</v>
      </c>
      <c r="P107">
        <f t="shared" si="13"/>
        <v>7.932326621923937</v>
      </c>
    </row>
    <row r="108" spans="2:16" x14ac:dyDescent="0.35">
      <c r="F108">
        <v>13.72</v>
      </c>
      <c r="G108">
        <v>1.843</v>
      </c>
      <c r="H108">
        <f t="shared" si="14"/>
        <v>7.4443841562669562</v>
      </c>
      <c r="J108">
        <v>8</v>
      </c>
      <c r="K108">
        <v>454.72699999999998</v>
      </c>
      <c r="L108">
        <v>0</v>
      </c>
      <c r="M108">
        <f>L108/K108</f>
        <v>0</v>
      </c>
      <c r="O108" s="7" t="s">
        <v>14</v>
      </c>
      <c r="P108" s="7">
        <f>AVERAGE(P100:P107)</f>
        <v>6.6019462242834166</v>
      </c>
    </row>
    <row r="109" spans="2:16" x14ac:dyDescent="0.35">
      <c r="F109">
        <v>12.215</v>
      </c>
      <c r="G109">
        <v>2.827</v>
      </c>
      <c r="H109">
        <f t="shared" si="14"/>
        <v>4.32083480721613</v>
      </c>
      <c r="J109" s="4" t="s">
        <v>58</v>
      </c>
      <c r="K109" s="4"/>
      <c r="L109" s="4"/>
      <c r="M109" s="4">
        <f>AVERAGE(M108,M99,M83,M94,M72)</f>
        <v>0</v>
      </c>
      <c r="P109" s="4">
        <f>AVERAGE(P108,P99,P83,P94,P72)</f>
        <v>5.7154382198820937</v>
      </c>
    </row>
    <row r="110" spans="2:16" x14ac:dyDescent="0.35">
      <c r="F110">
        <v>3.2519999999999998</v>
      </c>
      <c r="G110">
        <v>3</v>
      </c>
      <c r="H110">
        <f t="shared" si="14"/>
        <v>1.0839999999999999</v>
      </c>
      <c r="M110" s="12">
        <f>STDEV(,M108,M99,M83,M94,M72)/SQRT(5)</f>
        <v>0</v>
      </c>
      <c r="P110" s="12">
        <f>STDEV(P108,P99,P83,P94,P72)/SQRT(5)</f>
        <v>0.26367118093038006</v>
      </c>
    </row>
    <row r="111" spans="2:16" x14ac:dyDescent="0.35">
      <c r="F111">
        <v>11.558999999999999</v>
      </c>
      <c r="G111">
        <v>2.78</v>
      </c>
      <c r="H111">
        <f t="shared" si="14"/>
        <v>4.1579136690647482</v>
      </c>
      <c r="N111">
        <v>9.798</v>
      </c>
      <c r="O111">
        <v>1.714</v>
      </c>
      <c r="P111">
        <f>N111/O111</f>
        <v>5.7164527421236873</v>
      </c>
    </row>
    <row r="112" spans="2:16" x14ac:dyDescent="0.35">
      <c r="F112">
        <v>7.508</v>
      </c>
      <c r="G112">
        <v>1.4139999999999999</v>
      </c>
      <c r="H112">
        <f t="shared" si="14"/>
        <v>5.3097595473833099</v>
      </c>
      <c r="N112">
        <v>10.816000000000001</v>
      </c>
      <c r="O112">
        <v>1.619</v>
      </c>
      <c r="P112">
        <f t="shared" ref="P112:P164" si="15">N112/O112</f>
        <v>6.6806670784434843</v>
      </c>
    </row>
    <row r="113" spans="2:16" x14ac:dyDescent="0.35">
      <c r="F113">
        <v>7.7750000000000004</v>
      </c>
      <c r="G113">
        <v>1.6950000000000001</v>
      </c>
      <c r="H113">
        <f t="shared" si="14"/>
        <v>4.5870206489675516</v>
      </c>
      <c r="N113">
        <v>8.4589999999999996</v>
      </c>
      <c r="O113">
        <v>2.06</v>
      </c>
      <c r="P113">
        <f t="shared" si="15"/>
        <v>4.1063106796116502</v>
      </c>
    </row>
    <row r="114" spans="2:16" x14ac:dyDescent="0.35">
      <c r="F114">
        <v>6.5759999999999996</v>
      </c>
      <c r="G114">
        <v>1.5469999999999999</v>
      </c>
      <c r="H114">
        <f t="shared" si="14"/>
        <v>4.2508080155138979</v>
      </c>
      <c r="N114">
        <v>6.8040000000000003</v>
      </c>
      <c r="O114">
        <v>1.3169999999999999</v>
      </c>
      <c r="P114">
        <f t="shared" si="15"/>
        <v>5.1662870159453309</v>
      </c>
    </row>
    <row r="115" spans="2:16" x14ac:dyDescent="0.35">
      <c r="F115">
        <v>10.217000000000001</v>
      </c>
      <c r="G115">
        <v>1.4079999999999999</v>
      </c>
      <c r="H115">
        <f t="shared" si="14"/>
        <v>7.2563920454545459</v>
      </c>
      <c r="N115">
        <v>10.398999999999999</v>
      </c>
      <c r="O115">
        <v>2.1309999999999998</v>
      </c>
      <c r="P115">
        <f t="shared" si="15"/>
        <v>4.8798686062881274</v>
      </c>
    </row>
    <row r="116" spans="2:16" x14ac:dyDescent="0.35">
      <c r="B116">
        <v>8</v>
      </c>
      <c r="C116">
        <v>1122.6659999999999</v>
      </c>
      <c r="D116">
        <v>3</v>
      </c>
      <c r="E116">
        <f>D116/C116</f>
        <v>2.6722106129516707E-3</v>
      </c>
      <c r="G116" s="7" t="s">
        <v>14</v>
      </c>
      <c r="H116" s="7">
        <f>AVERAGE(H106:H115)</f>
        <v>4.8841266397144079</v>
      </c>
      <c r="N116">
        <v>5.5259999999999998</v>
      </c>
      <c r="O116">
        <v>2.2149999999999999</v>
      </c>
      <c r="P116">
        <f t="shared" si="15"/>
        <v>2.4948081264108355</v>
      </c>
    </row>
    <row r="117" spans="2:16" x14ac:dyDescent="0.35">
      <c r="F117">
        <v>8.1419999999999995</v>
      </c>
      <c r="G117">
        <v>2.0640000000000001</v>
      </c>
      <c r="H117">
        <f t="shared" ref="H117:H126" si="16">F117/G117</f>
        <v>3.9447674418604648</v>
      </c>
      <c r="N117">
        <v>7.1890000000000001</v>
      </c>
      <c r="O117">
        <v>1.355</v>
      </c>
      <c r="P117">
        <f t="shared" si="15"/>
        <v>5.3055350553505534</v>
      </c>
    </row>
    <row r="118" spans="2:16" x14ac:dyDescent="0.35">
      <c r="F118">
        <v>3.8359999999999999</v>
      </c>
      <c r="G118">
        <v>1.6779999999999999</v>
      </c>
      <c r="H118">
        <f t="shared" si="16"/>
        <v>2.2860548271752088</v>
      </c>
      <c r="N118">
        <v>6.3410000000000002</v>
      </c>
      <c r="O118">
        <v>1.355</v>
      </c>
      <c r="P118">
        <f t="shared" si="15"/>
        <v>4.6797047970479708</v>
      </c>
    </row>
    <row r="119" spans="2:16" x14ac:dyDescent="0.35">
      <c r="F119">
        <v>6.5629999999999997</v>
      </c>
      <c r="G119">
        <v>1.4139999999999999</v>
      </c>
      <c r="H119">
        <f t="shared" si="16"/>
        <v>4.6414427157001414</v>
      </c>
      <c r="N119">
        <v>7.1779999999999999</v>
      </c>
      <c r="O119">
        <v>2.5270000000000001</v>
      </c>
      <c r="P119">
        <f>N119/O119</f>
        <v>2.8405223585278985</v>
      </c>
    </row>
    <row r="120" spans="2:16" x14ac:dyDescent="0.35">
      <c r="F120">
        <v>7.3739999999999997</v>
      </c>
      <c r="G120">
        <v>1.91</v>
      </c>
      <c r="H120">
        <f t="shared" si="16"/>
        <v>3.8607329842931937</v>
      </c>
      <c r="N120">
        <v>9.9</v>
      </c>
      <c r="O120">
        <v>1.6160000000000001</v>
      </c>
      <c r="P120">
        <f t="shared" si="15"/>
        <v>6.1262376237623757</v>
      </c>
    </row>
    <row r="121" spans="2:16" x14ac:dyDescent="0.35">
      <c r="F121">
        <v>7.6849999999999996</v>
      </c>
      <c r="G121">
        <v>2.0529999999999999</v>
      </c>
      <c r="H121">
        <f t="shared" si="16"/>
        <v>3.7433024841695079</v>
      </c>
      <c r="J121">
        <v>14</v>
      </c>
      <c r="K121">
        <v>3731.337</v>
      </c>
      <c r="L121">
        <v>9</v>
      </c>
      <c r="M121">
        <f>L121/K121</f>
        <v>2.4120040618148403E-3</v>
      </c>
      <c r="O121" s="7" t="s">
        <v>14</v>
      </c>
      <c r="P121" s="7">
        <f>AVERAGE(P111:P120)</f>
        <v>4.799639408351192</v>
      </c>
    </row>
    <row r="122" spans="2:16" x14ac:dyDescent="0.35">
      <c r="F122">
        <v>10.952</v>
      </c>
      <c r="G122">
        <v>2.137</v>
      </c>
      <c r="H122">
        <f t="shared" si="16"/>
        <v>5.1249415067852127</v>
      </c>
      <c r="N122">
        <v>8.2460000000000004</v>
      </c>
      <c r="O122">
        <v>1.629</v>
      </c>
      <c r="P122">
        <f t="shared" si="15"/>
        <v>5.0620012277470847</v>
      </c>
    </row>
    <row r="123" spans="2:16" x14ac:dyDescent="0.35">
      <c r="F123">
        <v>6.34</v>
      </c>
      <c r="G123">
        <v>2.0640000000000001</v>
      </c>
      <c r="H123">
        <f t="shared" si="16"/>
        <v>3.0717054263565888</v>
      </c>
      <c r="N123">
        <v>7.3159999999999998</v>
      </c>
      <c r="O123">
        <v>1.429</v>
      </c>
      <c r="P123">
        <f t="shared" si="15"/>
        <v>5.1196641007697687</v>
      </c>
    </row>
    <row r="124" spans="2:16" x14ac:dyDescent="0.35">
      <c r="F124">
        <v>9.3119999999999994</v>
      </c>
      <c r="G124">
        <v>1.4139999999999999</v>
      </c>
      <c r="H124">
        <f t="shared" si="16"/>
        <v>6.5855728429985856</v>
      </c>
      <c r="N124">
        <v>5.78</v>
      </c>
      <c r="O124">
        <v>2.2589999999999999</v>
      </c>
      <c r="P124">
        <f t="shared" si="15"/>
        <v>2.5586542718016823</v>
      </c>
    </row>
    <row r="125" spans="2:16" x14ac:dyDescent="0.35">
      <c r="F125">
        <v>6.3090000000000002</v>
      </c>
      <c r="G125">
        <v>3.641</v>
      </c>
      <c r="H125">
        <f t="shared" si="16"/>
        <v>1.7327657237022795</v>
      </c>
      <c r="N125">
        <v>9.3719999999999999</v>
      </c>
      <c r="O125">
        <v>1.212</v>
      </c>
      <c r="P125">
        <f t="shared" si="15"/>
        <v>7.7326732673267324</v>
      </c>
    </row>
    <row r="126" spans="2:16" x14ac:dyDescent="0.35">
      <c r="F126">
        <v>4.8369999999999997</v>
      </c>
      <c r="G126">
        <v>2.6680000000000001</v>
      </c>
      <c r="H126">
        <f t="shared" si="16"/>
        <v>1.8129685157421287</v>
      </c>
      <c r="N126">
        <v>7.9619999999999997</v>
      </c>
      <c r="O126">
        <v>1.1779999999999999</v>
      </c>
      <c r="P126">
        <f t="shared" si="15"/>
        <v>6.7589134125636674</v>
      </c>
    </row>
    <row r="127" spans="2:16" x14ac:dyDescent="0.35">
      <c r="B127">
        <v>8</v>
      </c>
      <c r="C127">
        <v>1030.1199999999999</v>
      </c>
      <c r="D127">
        <v>0</v>
      </c>
      <c r="E127">
        <f>D127/C127</f>
        <v>0</v>
      </c>
      <c r="G127" s="7" t="s">
        <v>14</v>
      </c>
      <c r="H127" s="7">
        <f>AVERAGE(H117:H126)</f>
        <v>3.6804254468783313</v>
      </c>
      <c r="N127">
        <v>6.415</v>
      </c>
      <c r="O127">
        <v>2.7789999999999999</v>
      </c>
      <c r="P127">
        <f t="shared" si="15"/>
        <v>2.3083843109032025</v>
      </c>
    </row>
    <row r="128" spans="2:16" x14ac:dyDescent="0.35">
      <c r="B128" s="4" t="s">
        <v>58</v>
      </c>
      <c r="C128" s="4"/>
      <c r="D128" s="4"/>
      <c r="E128" s="4">
        <f>AVERAGE(E127,E116,E105,E83,E94,E72)</f>
        <v>1.0852696560114095E-3</v>
      </c>
      <c r="F128" s="4"/>
      <c r="G128" s="4"/>
      <c r="H128" s="4">
        <f>AVERAGE(H127,H116,H105,H83,H94,H72)</f>
        <v>4.488090461086963</v>
      </c>
      <c r="N128">
        <v>6.6859999999999999</v>
      </c>
      <c r="O128">
        <v>1.5289999999999999</v>
      </c>
      <c r="P128">
        <f t="shared" si="15"/>
        <v>4.3727926749509489</v>
      </c>
    </row>
    <row r="129" spans="2:16" x14ac:dyDescent="0.35">
      <c r="E129" s="12">
        <f>STDEV(E127,E116,E105,E83,E94,E72)/SQRT(6)</f>
        <v>5.3591162182462318E-4</v>
      </c>
      <c r="F129" s="12"/>
      <c r="H129" s="12">
        <f>STDEV(H127,H116,H105,H83,H94,H72)/SQRT(6)</f>
        <v>0.36378834303116991</v>
      </c>
      <c r="N129">
        <v>9.8940000000000001</v>
      </c>
      <c r="O129">
        <v>2.0049999999999999</v>
      </c>
      <c r="P129">
        <f t="shared" si="15"/>
        <v>4.9346633416458854</v>
      </c>
    </row>
    <row r="130" spans="2:16" x14ac:dyDescent="0.35">
      <c r="F130">
        <v>10.217000000000001</v>
      </c>
      <c r="G130">
        <v>1.35</v>
      </c>
      <c r="H130">
        <f>F130/G130</f>
        <v>7.5681481481481478</v>
      </c>
      <c r="N130">
        <v>8.6579999999999995</v>
      </c>
      <c r="O130">
        <v>1.6659999999999999</v>
      </c>
      <c r="P130">
        <f t="shared" si="15"/>
        <v>5.1968787515006003</v>
      </c>
    </row>
    <row r="131" spans="2:16" x14ac:dyDescent="0.35">
      <c r="F131">
        <v>12.619</v>
      </c>
      <c r="G131">
        <v>1.643</v>
      </c>
      <c r="H131">
        <f t="shared" ref="H131:H139" si="17">F131/G131</f>
        <v>7.6804625684723069</v>
      </c>
      <c r="N131">
        <v>8.5709999999999997</v>
      </c>
      <c r="O131">
        <v>1.212</v>
      </c>
      <c r="P131">
        <f t="shared" si="15"/>
        <v>7.0717821782178216</v>
      </c>
    </row>
    <row r="132" spans="2:16" x14ac:dyDescent="0.35">
      <c r="F132">
        <v>7.6760000000000002</v>
      </c>
      <c r="G132">
        <v>1.84</v>
      </c>
      <c r="H132">
        <f t="shared" si="17"/>
        <v>4.1717391304347826</v>
      </c>
      <c r="J132">
        <v>14</v>
      </c>
      <c r="K132">
        <v>3497.9180000000001</v>
      </c>
      <c r="L132">
        <v>11</v>
      </c>
      <c r="M132">
        <f>L132/K132</f>
        <v>3.1447278066552729E-3</v>
      </c>
      <c r="O132" s="7" t="s">
        <v>14</v>
      </c>
      <c r="P132" s="7">
        <f>AVERAGE(P122:P131)</f>
        <v>5.1116407537427397</v>
      </c>
    </row>
    <row r="133" spans="2:16" x14ac:dyDescent="0.35">
      <c r="F133">
        <v>9.3190000000000008</v>
      </c>
      <c r="G133">
        <v>2.5390000000000001</v>
      </c>
      <c r="H133">
        <f t="shared" si="17"/>
        <v>3.6703426545884206</v>
      </c>
      <c r="N133">
        <v>8.657</v>
      </c>
      <c r="O133">
        <v>1.2170000000000001</v>
      </c>
      <c r="P133">
        <f t="shared" si="15"/>
        <v>7.1133935907970418</v>
      </c>
    </row>
    <row r="134" spans="2:16" x14ac:dyDescent="0.35">
      <c r="F134">
        <v>9.2449999999999992</v>
      </c>
      <c r="G134">
        <v>1.9470000000000001</v>
      </c>
      <c r="H134">
        <f t="shared" si="17"/>
        <v>4.7483307652799169</v>
      </c>
      <c r="N134">
        <v>6.181</v>
      </c>
      <c r="O134">
        <v>1.6659999999999999</v>
      </c>
      <c r="P134">
        <f t="shared" si="15"/>
        <v>3.7100840336134455</v>
      </c>
    </row>
    <row r="135" spans="2:16" x14ac:dyDescent="0.35">
      <c r="F135">
        <v>13.369</v>
      </c>
      <c r="G135">
        <v>2.6070000000000002</v>
      </c>
      <c r="H135">
        <f t="shared" si="17"/>
        <v>5.1281166091292665</v>
      </c>
      <c r="N135">
        <v>11.53</v>
      </c>
      <c r="O135">
        <v>1.7170000000000001</v>
      </c>
      <c r="P135">
        <f t="shared" si="15"/>
        <v>6.7152009318578907</v>
      </c>
    </row>
    <row r="136" spans="2:16" x14ac:dyDescent="0.35">
      <c r="F136">
        <v>8.6460000000000008</v>
      </c>
      <c r="G136">
        <v>1.62</v>
      </c>
      <c r="H136">
        <f t="shared" si="17"/>
        <v>5.337037037037037</v>
      </c>
      <c r="N136">
        <v>10.034000000000001</v>
      </c>
      <c r="O136">
        <v>1.2490000000000001</v>
      </c>
      <c r="P136">
        <f t="shared" si="15"/>
        <v>8.0336269015212167</v>
      </c>
    </row>
    <row r="137" spans="2:16" x14ac:dyDescent="0.35">
      <c r="F137">
        <v>9.4979999999999993</v>
      </c>
      <c r="G137">
        <v>5.2160000000000002</v>
      </c>
      <c r="H137">
        <f t="shared" si="17"/>
        <v>1.8209355828220857</v>
      </c>
      <c r="N137">
        <v>5.9390000000000001</v>
      </c>
      <c r="O137">
        <v>1.3169999999999999</v>
      </c>
      <c r="P137">
        <f t="shared" si="15"/>
        <v>4.5094912680334094</v>
      </c>
    </row>
    <row r="138" spans="2:16" x14ac:dyDescent="0.35">
      <c r="F138">
        <v>7.79</v>
      </c>
      <c r="G138">
        <v>2.3069999999999999</v>
      </c>
      <c r="H138">
        <f t="shared" si="17"/>
        <v>3.376679670567837</v>
      </c>
      <c r="N138">
        <v>9.3119999999999994</v>
      </c>
      <c r="O138">
        <v>1.2330000000000001</v>
      </c>
      <c r="P138">
        <f t="shared" si="15"/>
        <v>7.5523114355231131</v>
      </c>
    </row>
    <row r="139" spans="2:16" x14ac:dyDescent="0.35">
      <c r="F139">
        <v>18.652999999999999</v>
      </c>
      <c r="G139">
        <v>1.4490000000000001</v>
      </c>
      <c r="H139">
        <f t="shared" si="17"/>
        <v>12.873015873015872</v>
      </c>
      <c r="N139">
        <v>5.6029999999999998</v>
      </c>
      <c r="O139">
        <v>1.4570000000000001</v>
      </c>
      <c r="P139">
        <f t="shared" si="15"/>
        <v>3.8455730954015097</v>
      </c>
    </row>
    <row r="140" spans="2:16" x14ac:dyDescent="0.35">
      <c r="B140">
        <v>14</v>
      </c>
      <c r="C140">
        <v>6684.4520000000002</v>
      </c>
      <c r="D140">
        <v>6</v>
      </c>
      <c r="E140">
        <f>D140/C140</f>
        <v>8.9760536839818728E-4</v>
      </c>
      <c r="G140" s="7" t="s">
        <v>14</v>
      </c>
      <c r="H140" s="7">
        <f>AVERAGE(H130:H139)</f>
        <v>5.6374808039495674</v>
      </c>
      <c r="N140">
        <v>6.6859999999999999</v>
      </c>
      <c r="O140">
        <v>1.6719999999999999</v>
      </c>
      <c r="P140">
        <f t="shared" si="15"/>
        <v>3.9988038277511961</v>
      </c>
    </row>
    <row r="141" spans="2:16" x14ac:dyDescent="0.35">
      <c r="F141">
        <v>15.663</v>
      </c>
      <c r="G141">
        <v>1.8280000000000001</v>
      </c>
      <c r="H141">
        <f>F141/G141</f>
        <v>8.5683807439824946</v>
      </c>
      <c r="N141">
        <v>7.2320000000000002</v>
      </c>
      <c r="O141">
        <v>1.403</v>
      </c>
      <c r="P141">
        <f t="shared" si="15"/>
        <v>5.1546685673556665</v>
      </c>
    </row>
    <row r="142" spans="2:16" x14ac:dyDescent="0.35">
      <c r="F142">
        <v>9.1460000000000008</v>
      </c>
      <c r="G142">
        <v>2.109</v>
      </c>
      <c r="H142">
        <f t="shared" ref="H142:H183" si="18">F142/G142</f>
        <v>4.3366524419156001</v>
      </c>
      <c r="N142">
        <v>10.125999999999999</v>
      </c>
      <c r="O142">
        <v>1.3169999999999999</v>
      </c>
      <c r="P142">
        <f t="shared" si="15"/>
        <v>7.688686408504176</v>
      </c>
    </row>
    <row r="143" spans="2:16" x14ac:dyDescent="0.35">
      <c r="F143">
        <v>8.6509999999999998</v>
      </c>
      <c r="G143">
        <v>1.611</v>
      </c>
      <c r="H143">
        <f t="shared" si="18"/>
        <v>5.3699565487274983</v>
      </c>
      <c r="J143">
        <v>14</v>
      </c>
      <c r="K143">
        <v>2798.8270000000002</v>
      </c>
      <c r="L143">
        <v>12</v>
      </c>
      <c r="M143">
        <f>L143/K143</f>
        <v>4.2875104463405561E-3</v>
      </c>
      <c r="O143" s="7" t="s">
        <v>14</v>
      </c>
      <c r="P143" s="7">
        <f>AVERAGE(P133:P142)</f>
        <v>5.8321840060358667</v>
      </c>
    </row>
    <row r="144" spans="2:16" x14ac:dyDescent="0.35">
      <c r="F144">
        <v>7.7460000000000004</v>
      </c>
      <c r="G144">
        <v>2.0529999999999999</v>
      </c>
      <c r="H144">
        <f t="shared" si="18"/>
        <v>3.7730150998538727</v>
      </c>
      <c r="N144">
        <v>6.7439999999999998</v>
      </c>
      <c r="O144">
        <v>1.1850000000000001</v>
      </c>
      <c r="P144">
        <f t="shared" si="15"/>
        <v>5.6911392405063284</v>
      </c>
    </row>
    <row r="145" spans="2:16" x14ac:dyDescent="0.35">
      <c r="F145">
        <v>11.576000000000001</v>
      </c>
      <c r="G145">
        <v>1.643</v>
      </c>
      <c r="H145">
        <f t="shared" si="18"/>
        <v>7.0456482045039568</v>
      </c>
      <c r="N145">
        <v>6.1150000000000002</v>
      </c>
      <c r="O145">
        <v>1.6719999999999999</v>
      </c>
      <c r="P145">
        <f t="shared" si="15"/>
        <v>3.6572966507177038</v>
      </c>
    </row>
    <row r="146" spans="2:16" x14ac:dyDescent="0.35">
      <c r="F146">
        <v>8.0350000000000001</v>
      </c>
      <c r="G146">
        <v>2.0640000000000001</v>
      </c>
      <c r="H146">
        <f t="shared" si="18"/>
        <v>3.8929263565891472</v>
      </c>
      <c r="N146">
        <v>11.919</v>
      </c>
      <c r="O146">
        <v>0.83299999999999996</v>
      </c>
      <c r="P146">
        <f t="shared" si="15"/>
        <v>14.308523409363747</v>
      </c>
    </row>
    <row r="147" spans="2:16" x14ac:dyDescent="0.35">
      <c r="F147">
        <v>12.877000000000001</v>
      </c>
      <c r="G147">
        <v>1.377</v>
      </c>
      <c r="H147">
        <f t="shared" si="18"/>
        <v>9.3514887436456071</v>
      </c>
      <c r="N147">
        <v>13.193</v>
      </c>
      <c r="O147">
        <v>1.4710000000000001</v>
      </c>
      <c r="P147">
        <f t="shared" si="15"/>
        <v>8.9687287559483337</v>
      </c>
    </row>
    <row r="148" spans="2:16" x14ac:dyDescent="0.35">
      <c r="F148">
        <v>7.7240000000000002</v>
      </c>
      <c r="G148">
        <v>5.2619999999999996</v>
      </c>
      <c r="H148">
        <f t="shared" si="18"/>
        <v>1.4678829342455342</v>
      </c>
      <c r="N148">
        <v>8.7040000000000006</v>
      </c>
      <c r="O148">
        <v>1.1819999999999999</v>
      </c>
      <c r="P148">
        <f t="shared" si="15"/>
        <v>7.3637901861252129</v>
      </c>
    </row>
    <row r="149" spans="2:16" x14ac:dyDescent="0.35">
      <c r="F149">
        <v>14.917999999999999</v>
      </c>
      <c r="G149">
        <v>1.5129999999999999</v>
      </c>
      <c r="H149">
        <f t="shared" si="18"/>
        <v>9.859881031064111</v>
      </c>
      <c r="N149">
        <v>10.387</v>
      </c>
      <c r="O149">
        <v>1.143</v>
      </c>
      <c r="P149">
        <f t="shared" si="15"/>
        <v>9.0874890638670163</v>
      </c>
    </row>
    <row r="150" spans="2:16" x14ac:dyDescent="0.35">
      <c r="F150">
        <v>14.789</v>
      </c>
      <c r="G150">
        <v>1.113</v>
      </c>
      <c r="H150">
        <f t="shared" si="18"/>
        <v>13.287511230907457</v>
      </c>
      <c r="N150">
        <v>9.7309999999999999</v>
      </c>
      <c r="O150">
        <v>1.744</v>
      </c>
      <c r="P150">
        <f t="shared" si="15"/>
        <v>5.5797018348623855</v>
      </c>
    </row>
    <row r="151" spans="2:16" x14ac:dyDescent="0.35">
      <c r="B151">
        <v>14</v>
      </c>
      <c r="C151">
        <v>7394.2089999999998</v>
      </c>
      <c r="D151">
        <v>4</v>
      </c>
      <c r="E151">
        <f>D151/C151</f>
        <v>5.4096388132929437E-4</v>
      </c>
      <c r="G151" s="7" t="s">
        <v>14</v>
      </c>
      <c r="H151" s="7">
        <f>AVERAGE(H141:H150)</f>
        <v>6.6953343335435296</v>
      </c>
      <c r="N151">
        <v>8.6999999999999993</v>
      </c>
      <c r="O151">
        <v>1.4710000000000001</v>
      </c>
      <c r="P151">
        <f t="shared" si="15"/>
        <v>5.9143439836845673</v>
      </c>
    </row>
    <row r="152" spans="2:16" x14ac:dyDescent="0.35">
      <c r="F152">
        <v>15.166</v>
      </c>
      <c r="G152">
        <v>1.377</v>
      </c>
      <c r="H152">
        <f t="shared" si="18"/>
        <v>11.013798111837328</v>
      </c>
      <c r="N152">
        <v>11.224</v>
      </c>
      <c r="O152">
        <v>1.5149999999999999</v>
      </c>
      <c r="P152">
        <f t="shared" si="15"/>
        <v>7.4085808580858092</v>
      </c>
    </row>
    <row r="153" spans="2:16" x14ac:dyDescent="0.35">
      <c r="F153">
        <v>6.681</v>
      </c>
      <c r="G153">
        <v>1.4419999999999999</v>
      </c>
      <c r="H153">
        <f t="shared" si="18"/>
        <v>4.6331484049930651</v>
      </c>
      <c r="N153">
        <v>5.5590000000000002</v>
      </c>
      <c r="O153">
        <v>1.581</v>
      </c>
      <c r="P153">
        <f t="shared" si="15"/>
        <v>3.5161290322580645</v>
      </c>
    </row>
    <row r="154" spans="2:16" x14ac:dyDescent="0.35">
      <c r="F154">
        <v>13.355</v>
      </c>
      <c r="G154">
        <v>1.758</v>
      </c>
      <c r="H154">
        <f t="shared" si="18"/>
        <v>7.5967007963594995</v>
      </c>
      <c r="J154">
        <v>14</v>
      </c>
      <c r="K154">
        <v>2459.0309999999999</v>
      </c>
      <c r="L154">
        <v>7</v>
      </c>
      <c r="M154">
        <f>L154/K154</f>
        <v>2.8466497575671068E-3</v>
      </c>
      <c r="O154" s="7" t="s">
        <v>14</v>
      </c>
      <c r="P154" s="7">
        <f>AVERAGE(P144:P153)</f>
        <v>7.1495723015419177</v>
      </c>
    </row>
    <row r="155" spans="2:16" x14ac:dyDescent="0.35">
      <c r="F155">
        <v>14.425000000000001</v>
      </c>
      <c r="G155">
        <v>2.2200000000000002</v>
      </c>
      <c r="H155">
        <f t="shared" si="18"/>
        <v>6.4977477477477477</v>
      </c>
      <c r="N155">
        <v>9.73</v>
      </c>
      <c r="O155">
        <v>1.726</v>
      </c>
      <c r="P155">
        <f t="shared" si="15"/>
        <v>5.6373117033603712</v>
      </c>
    </row>
    <row r="156" spans="2:16" x14ac:dyDescent="0.35">
      <c r="F156">
        <v>8.4019999999999992</v>
      </c>
      <c r="G156">
        <v>2.109</v>
      </c>
      <c r="H156">
        <f t="shared" si="18"/>
        <v>3.9838786154575625</v>
      </c>
      <c r="N156">
        <v>5.6870000000000003</v>
      </c>
      <c r="O156">
        <v>2.5329999999999999</v>
      </c>
      <c r="P156">
        <f t="shared" si="15"/>
        <v>2.2451638373470195</v>
      </c>
    </row>
    <row r="157" spans="2:16" x14ac:dyDescent="0.35">
      <c r="F157">
        <v>14.071999999999999</v>
      </c>
      <c r="G157">
        <v>1.6950000000000001</v>
      </c>
      <c r="H157">
        <f t="shared" si="18"/>
        <v>8.3020648967551622</v>
      </c>
      <c r="N157">
        <v>5.9390000000000001</v>
      </c>
      <c r="O157">
        <v>1.216</v>
      </c>
      <c r="P157">
        <f t="shared" si="15"/>
        <v>4.8840460526315788</v>
      </c>
    </row>
    <row r="158" spans="2:16" x14ac:dyDescent="0.35">
      <c r="F158">
        <v>4.2699999999999996</v>
      </c>
      <c r="G158">
        <v>1.89</v>
      </c>
      <c r="H158">
        <f t="shared" si="18"/>
        <v>2.2592592592592591</v>
      </c>
      <c r="N158">
        <v>7.6269999999999998</v>
      </c>
      <c r="O158">
        <v>1.3480000000000001</v>
      </c>
      <c r="P158">
        <f t="shared" si="15"/>
        <v>5.6580118694362014</v>
      </c>
    </row>
    <row r="159" spans="2:16" x14ac:dyDescent="0.35">
      <c r="F159">
        <v>11.166</v>
      </c>
      <c r="G159">
        <v>1.0529999999999999</v>
      </c>
      <c r="H159">
        <f t="shared" si="18"/>
        <v>10.603988603988604</v>
      </c>
      <c r="N159">
        <v>6.1150000000000002</v>
      </c>
      <c r="O159">
        <v>1.2589999999999999</v>
      </c>
      <c r="P159">
        <f t="shared" si="15"/>
        <v>4.857029388403495</v>
      </c>
    </row>
    <row r="160" spans="2:16" x14ac:dyDescent="0.35">
      <c r="F160">
        <v>10.449</v>
      </c>
      <c r="G160">
        <v>2.6509999999999998</v>
      </c>
      <c r="H160">
        <f t="shared" si="18"/>
        <v>3.9415314975480955</v>
      </c>
      <c r="N160">
        <v>7.4960000000000004</v>
      </c>
      <c r="O160">
        <v>1.403</v>
      </c>
      <c r="P160">
        <f t="shared" si="15"/>
        <v>5.3428367783321455</v>
      </c>
    </row>
    <row r="161" spans="2:16" x14ac:dyDescent="0.35">
      <c r="F161">
        <v>8.5670000000000002</v>
      </c>
      <c r="G161">
        <v>3.85</v>
      </c>
      <c r="H161">
        <f t="shared" si="18"/>
        <v>2.2251948051948052</v>
      </c>
      <c r="N161">
        <v>7.9059999999999997</v>
      </c>
      <c r="O161">
        <v>1.7290000000000001</v>
      </c>
      <c r="P161">
        <f t="shared" si="15"/>
        <v>4.5725853094274145</v>
      </c>
    </row>
    <row r="162" spans="2:16" x14ac:dyDescent="0.35">
      <c r="B162">
        <v>14</v>
      </c>
      <c r="C162">
        <v>5667.8680000000004</v>
      </c>
      <c r="D162">
        <v>12</v>
      </c>
      <c r="E162">
        <f>D162/C162</f>
        <v>2.1171982128024153E-3</v>
      </c>
      <c r="G162" s="7" t="s">
        <v>14</v>
      </c>
      <c r="H162" s="7">
        <f>AVERAGE(H152:H161)</f>
        <v>6.1057312739141132</v>
      </c>
      <c r="N162">
        <v>7.9059999999999997</v>
      </c>
      <c r="O162">
        <v>0.90900000000000003</v>
      </c>
      <c r="P162">
        <f t="shared" si="15"/>
        <v>8.6974697469746971</v>
      </c>
    </row>
    <row r="163" spans="2:16" x14ac:dyDescent="0.35">
      <c r="F163">
        <v>11.359</v>
      </c>
      <c r="G163">
        <v>1.3320000000000001</v>
      </c>
      <c r="H163">
        <f t="shared" si="18"/>
        <v>8.5277777777777768</v>
      </c>
      <c r="N163">
        <v>7.649</v>
      </c>
      <c r="O163">
        <v>1.143</v>
      </c>
      <c r="P163">
        <f t="shared" si="15"/>
        <v>6.6920384951881013</v>
      </c>
    </row>
    <row r="164" spans="2:16" x14ac:dyDescent="0.35">
      <c r="F164">
        <v>6.0970000000000004</v>
      </c>
      <c r="G164">
        <v>2.298</v>
      </c>
      <c r="H164">
        <f t="shared" si="18"/>
        <v>2.6531766753698869</v>
      </c>
      <c r="N164">
        <v>12.077</v>
      </c>
      <c r="O164">
        <v>1.5780000000000001</v>
      </c>
      <c r="P164">
        <f t="shared" si="15"/>
        <v>7.6533586818757922</v>
      </c>
    </row>
    <row r="165" spans="2:16" x14ac:dyDescent="0.35">
      <c r="F165">
        <v>9.3889999999999993</v>
      </c>
      <c r="G165">
        <v>1.6950000000000001</v>
      </c>
      <c r="H165">
        <f t="shared" si="18"/>
        <v>5.5392330383480823</v>
      </c>
      <c r="J165">
        <v>14</v>
      </c>
      <c r="K165">
        <v>8542.4179999999997</v>
      </c>
      <c r="L165">
        <v>32</v>
      </c>
      <c r="M165">
        <f>L165/K165</f>
        <v>3.7460119605479385E-3</v>
      </c>
      <c r="O165" s="7" t="s">
        <v>14</v>
      </c>
      <c r="P165" s="7">
        <f>AVERAGE(P155:P164)</f>
        <v>5.6239851862976824</v>
      </c>
    </row>
    <row r="166" spans="2:16" x14ac:dyDescent="0.35">
      <c r="F166">
        <v>9.6509999999999998</v>
      </c>
      <c r="G166">
        <v>4.218</v>
      </c>
      <c r="H166">
        <f t="shared" si="18"/>
        <v>2.2880512091038407</v>
      </c>
      <c r="J166" s="4" t="s">
        <v>59</v>
      </c>
      <c r="K166" s="4"/>
      <c r="L166" s="4"/>
      <c r="M166" s="4">
        <f>AVERAGE(M165,M154,M132,M143,M121)</f>
        <v>3.2873808065851428E-3</v>
      </c>
      <c r="P166" s="4">
        <f>AVERAGE(P165,P154,P132,P143,P121)</f>
        <v>5.7034043311938802</v>
      </c>
    </row>
    <row r="167" spans="2:16" x14ac:dyDescent="0.35">
      <c r="F167">
        <v>9.8000000000000007</v>
      </c>
      <c r="G167">
        <v>1.5469999999999999</v>
      </c>
      <c r="H167">
        <f t="shared" si="18"/>
        <v>6.3348416289592766</v>
      </c>
      <c r="M167" s="12">
        <f>STDEV(,M165,M154,M132,M143,M121)/SQRT(5)</f>
        <v>6.6924456374427743E-4</v>
      </c>
      <c r="P167" s="12">
        <f>STDEV(,P165,P154,P132,P143,P121)/SQRT(5)</f>
        <v>1.1025174715220045</v>
      </c>
    </row>
    <row r="168" spans="2:16" x14ac:dyDescent="0.35">
      <c r="F168">
        <v>15.27</v>
      </c>
      <c r="G168">
        <v>1.4690000000000001</v>
      </c>
      <c r="H168">
        <f t="shared" si="18"/>
        <v>10.394826412525527</v>
      </c>
      <c r="N168">
        <v>7.9880000000000004</v>
      </c>
      <c r="O168">
        <v>1.821</v>
      </c>
      <c r="P168">
        <f t="shared" ref="P168:P221" si="19">N168/O168</f>
        <v>4.3866007688083473</v>
      </c>
    </row>
    <row r="169" spans="2:16" x14ac:dyDescent="0.35">
      <c r="F169">
        <v>6.4050000000000002</v>
      </c>
      <c r="G169">
        <v>1.454</v>
      </c>
      <c r="H169">
        <f t="shared" si="18"/>
        <v>4.4050894085281982</v>
      </c>
      <c r="N169">
        <v>6.415</v>
      </c>
      <c r="O169">
        <v>1.3480000000000001</v>
      </c>
      <c r="P169">
        <f t="shared" si="19"/>
        <v>4.7589020771513351</v>
      </c>
    </row>
    <row r="170" spans="2:16" x14ac:dyDescent="0.35">
      <c r="F170">
        <v>10.166</v>
      </c>
      <c r="G170">
        <v>1.9510000000000001</v>
      </c>
      <c r="H170">
        <f t="shared" si="18"/>
        <v>5.2106611993849308</v>
      </c>
      <c r="N170">
        <v>12.53</v>
      </c>
      <c r="O170">
        <v>1.4179999999999999</v>
      </c>
      <c r="P170">
        <f t="shared" si="19"/>
        <v>8.8363892806770092</v>
      </c>
    </row>
    <row r="171" spans="2:16" x14ac:dyDescent="0.35">
      <c r="F171">
        <v>8.298</v>
      </c>
      <c r="G171">
        <v>2.5219999999999998</v>
      </c>
      <c r="H171">
        <f t="shared" si="18"/>
        <v>3.2902458366375895</v>
      </c>
      <c r="N171">
        <v>7.2030000000000003</v>
      </c>
      <c r="O171">
        <v>3.677</v>
      </c>
      <c r="P171">
        <f t="shared" si="19"/>
        <v>1.9589339135164536</v>
      </c>
    </row>
    <row r="172" spans="2:16" x14ac:dyDescent="0.35">
      <c r="F172">
        <v>10.308999999999999</v>
      </c>
      <c r="G172">
        <v>1.1890000000000001</v>
      </c>
      <c r="H172">
        <f t="shared" si="18"/>
        <v>8.670311185870478</v>
      </c>
      <c r="N172">
        <v>9.5879999999999992</v>
      </c>
      <c r="O172">
        <v>0.91500000000000004</v>
      </c>
      <c r="P172">
        <f t="shared" si="19"/>
        <v>10.478688524590163</v>
      </c>
    </row>
    <row r="173" spans="2:16" x14ac:dyDescent="0.35">
      <c r="B173">
        <v>14</v>
      </c>
      <c r="C173">
        <v>5217.08</v>
      </c>
      <c r="D173">
        <v>12</v>
      </c>
      <c r="E173">
        <f>D173/C173</f>
        <v>2.3001372415220774E-3</v>
      </c>
      <c r="G173" s="7" t="s">
        <v>14</v>
      </c>
      <c r="H173" s="7">
        <f>AVERAGE(H163:H172)</f>
        <v>5.7314214372505585</v>
      </c>
      <c r="N173">
        <v>15.819000000000001</v>
      </c>
      <c r="O173">
        <v>0.81399999999999995</v>
      </c>
      <c r="P173">
        <f t="shared" si="19"/>
        <v>19.433660933660935</v>
      </c>
    </row>
    <row r="174" spans="2:16" x14ac:dyDescent="0.35">
      <c r="F174">
        <v>13.039</v>
      </c>
      <c r="G174">
        <v>1.528</v>
      </c>
      <c r="H174">
        <f t="shared" si="18"/>
        <v>8.5333769633507845</v>
      </c>
      <c r="N174">
        <v>7.43</v>
      </c>
      <c r="O174">
        <v>3.6269999999999998</v>
      </c>
      <c r="P174">
        <f t="shared" si="19"/>
        <v>2.0485249517507582</v>
      </c>
    </row>
    <row r="175" spans="2:16" x14ac:dyDescent="0.35">
      <c r="F175">
        <v>11.657</v>
      </c>
      <c r="G175">
        <v>1.43</v>
      </c>
      <c r="H175">
        <f t="shared" si="18"/>
        <v>8.151748251748252</v>
      </c>
      <c r="N175">
        <v>8.9090000000000007</v>
      </c>
      <c r="O175">
        <v>0.90400000000000003</v>
      </c>
      <c r="P175">
        <f t="shared" si="19"/>
        <v>9.855088495575222</v>
      </c>
    </row>
    <row r="176" spans="2:16" x14ac:dyDescent="0.35">
      <c r="F176">
        <v>6.3730000000000002</v>
      </c>
      <c r="G176">
        <v>1.3340000000000001</v>
      </c>
      <c r="H176">
        <f t="shared" si="18"/>
        <v>4.7773613193403301</v>
      </c>
      <c r="N176">
        <v>9.74</v>
      </c>
      <c r="O176">
        <v>2.6339999999999999</v>
      </c>
      <c r="P176">
        <f t="shared" si="19"/>
        <v>3.6977980258162493</v>
      </c>
    </row>
    <row r="177" spans="2:16" x14ac:dyDescent="0.35">
      <c r="F177">
        <v>9.1790000000000003</v>
      </c>
      <c r="G177">
        <v>1.0640000000000001</v>
      </c>
      <c r="H177">
        <f t="shared" si="18"/>
        <v>8.6268796992481196</v>
      </c>
      <c r="N177">
        <v>7.726</v>
      </c>
      <c r="O177">
        <v>2.657</v>
      </c>
      <c r="P177">
        <f t="shared" si="19"/>
        <v>2.9077907414377115</v>
      </c>
    </row>
    <row r="178" spans="2:16" x14ac:dyDescent="0.35">
      <c r="F178">
        <v>7.6050000000000004</v>
      </c>
      <c r="G178">
        <v>1.6779999999999999</v>
      </c>
      <c r="H178">
        <f t="shared" si="18"/>
        <v>4.5321811680572113</v>
      </c>
      <c r="J178">
        <v>22</v>
      </c>
      <c r="K178">
        <v>925.20399999999995</v>
      </c>
      <c r="L178">
        <v>4</v>
      </c>
      <c r="M178">
        <f>L178/K178</f>
        <v>4.3233708457810389E-3</v>
      </c>
      <c r="O178" s="7" t="s">
        <v>14</v>
      </c>
      <c r="P178" s="7">
        <f>AVERAGE(P168:P177)</f>
        <v>6.8362377712984186</v>
      </c>
    </row>
    <row r="179" spans="2:16" x14ac:dyDescent="0.35">
      <c r="F179">
        <v>9.7970000000000006</v>
      </c>
      <c r="G179">
        <v>1.7949999999999999</v>
      </c>
      <c r="H179">
        <f t="shared" si="18"/>
        <v>5.4579387186629535</v>
      </c>
      <c r="J179" s="4"/>
      <c r="K179" s="4"/>
      <c r="L179" s="4"/>
      <c r="M179" s="4"/>
      <c r="N179">
        <v>9.7550000000000008</v>
      </c>
      <c r="O179">
        <v>1.1819999999999999</v>
      </c>
      <c r="P179">
        <f t="shared" si="19"/>
        <v>8.252961082910323</v>
      </c>
    </row>
    <row r="180" spans="2:16" x14ac:dyDescent="0.35">
      <c r="F180">
        <v>7.1689999999999996</v>
      </c>
      <c r="G180">
        <v>1.643</v>
      </c>
      <c r="H180">
        <f t="shared" si="18"/>
        <v>4.3633597078514912</v>
      </c>
      <c r="M180" s="12"/>
      <c r="N180">
        <v>5.665</v>
      </c>
      <c r="O180">
        <v>1.7669999999999999</v>
      </c>
      <c r="P180">
        <f t="shared" si="19"/>
        <v>3.2059988681380873</v>
      </c>
    </row>
    <row r="181" spans="2:16" x14ac:dyDescent="0.35">
      <c r="F181">
        <v>11.327999999999999</v>
      </c>
      <c r="G181">
        <v>1.7949999999999999</v>
      </c>
      <c r="H181">
        <f t="shared" si="18"/>
        <v>6.3108635097493035</v>
      </c>
      <c r="N181">
        <v>8.2910000000000004</v>
      </c>
      <c r="O181">
        <v>2.3260000000000001</v>
      </c>
      <c r="P181">
        <f t="shared" si="19"/>
        <v>3.5644883920894239</v>
      </c>
    </row>
    <row r="182" spans="2:16" x14ac:dyDescent="0.35">
      <c r="F182">
        <v>13.414</v>
      </c>
      <c r="G182">
        <v>1.377</v>
      </c>
      <c r="H182">
        <f t="shared" si="18"/>
        <v>9.7414669571532322</v>
      </c>
      <c r="N182">
        <v>7.1210000000000004</v>
      </c>
      <c r="O182">
        <v>1.681</v>
      </c>
      <c r="P182">
        <f t="shared" si="19"/>
        <v>4.2361689470553241</v>
      </c>
    </row>
    <row r="183" spans="2:16" x14ac:dyDescent="0.35">
      <c r="F183">
        <v>7.851</v>
      </c>
      <c r="G183">
        <v>1.454</v>
      </c>
      <c r="H183">
        <f t="shared" si="18"/>
        <v>5.3995873452544707</v>
      </c>
      <c r="N183">
        <v>6.6859999999999999</v>
      </c>
      <c r="O183">
        <v>1.5149999999999999</v>
      </c>
      <c r="P183">
        <f t="shared" si="19"/>
        <v>4.4132013201320133</v>
      </c>
    </row>
    <row r="184" spans="2:16" x14ac:dyDescent="0.35">
      <c r="B184">
        <v>14</v>
      </c>
      <c r="C184">
        <v>4682.424</v>
      </c>
      <c r="D184">
        <v>10</v>
      </c>
      <c r="E184">
        <f>D184/C184</f>
        <v>2.1356459816539467E-3</v>
      </c>
      <c r="G184" s="7" t="s">
        <v>14</v>
      </c>
      <c r="H184" s="7">
        <f>AVERAGE(H174:H183)</f>
        <v>6.5894763640416159</v>
      </c>
      <c r="N184">
        <v>6.7320000000000002</v>
      </c>
      <c r="O184">
        <v>3.0720000000000001</v>
      </c>
      <c r="P184">
        <f t="shared" si="19"/>
        <v>2.19140625</v>
      </c>
    </row>
    <row r="185" spans="2:16" x14ac:dyDescent="0.35">
      <c r="B185" s="4" t="s">
        <v>59</v>
      </c>
      <c r="C185" s="4"/>
      <c r="D185" s="4"/>
      <c r="E185" s="4">
        <f>AVERAGE(E183:E184,E172,E161,E139,E150)</f>
        <v>2.1356459816539467E-3</v>
      </c>
      <c r="F185" s="4"/>
      <c r="G185" s="4"/>
      <c r="H185" s="4">
        <f>AVERAGE(H184,H173,H162,H140,H151,H129)</f>
        <v>5.187205425955093</v>
      </c>
      <c r="N185">
        <v>10.115</v>
      </c>
      <c r="O185">
        <v>1.93</v>
      </c>
      <c r="P185">
        <f t="shared" si="19"/>
        <v>5.2409326424870466</v>
      </c>
    </row>
    <row r="186" spans="2:16" x14ac:dyDescent="0.35">
      <c r="E186" s="12">
        <f>STDEV(E184,E173,E162,E140,E151,E129)/SQRT(6)</f>
        <v>3.4641399660808659E-4</v>
      </c>
      <c r="F186" s="12"/>
      <c r="H186" s="12">
        <f>STDEV(H184,H173,H162,H140,H151,H129)/SQRT(6)</f>
        <v>0.98062527090109741</v>
      </c>
      <c r="N186">
        <v>5.9290000000000003</v>
      </c>
      <c r="O186">
        <v>1.129</v>
      </c>
      <c r="P186">
        <f t="shared" si="19"/>
        <v>5.2515500442869802</v>
      </c>
    </row>
    <row r="187" spans="2:16" x14ac:dyDescent="0.35">
      <c r="F187">
        <v>12.074999999999999</v>
      </c>
      <c r="G187">
        <v>1.6950000000000001</v>
      </c>
      <c r="H187">
        <f t="shared" ref="H187:H229" si="20">F187/G187</f>
        <v>7.1238938053097343</v>
      </c>
      <c r="N187">
        <v>9.8170000000000002</v>
      </c>
      <c r="O187">
        <v>0.95299999999999996</v>
      </c>
      <c r="P187">
        <f t="shared" si="19"/>
        <v>10.301154249737671</v>
      </c>
    </row>
    <row r="188" spans="2:16" x14ac:dyDescent="0.35">
      <c r="F188">
        <v>7.2380000000000004</v>
      </c>
      <c r="G188">
        <v>1.306</v>
      </c>
      <c r="H188">
        <f t="shared" si="20"/>
        <v>5.5421133231240427</v>
      </c>
      <c r="N188">
        <v>5.3689999999999998</v>
      </c>
      <c r="O188">
        <v>1.3169999999999999</v>
      </c>
      <c r="P188">
        <f t="shared" si="19"/>
        <v>4.0766894457099472</v>
      </c>
    </row>
    <row r="189" spans="2:16" x14ac:dyDescent="0.35">
      <c r="F189">
        <v>10.51</v>
      </c>
      <c r="G189">
        <v>1.4690000000000001</v>
      </c>
      <c r="H189">
        <f t="shared" si="20"/>
        <v>7.154526889040163</v>
      </c>
      <c r="J189">
        <v>22</v>
      </c>
      <c r="K189">
        <v>845.46900000000005</v>
      </c>
      <c r="L189">
        <v>5</v>
      </c>
      <c r="M189">
        <f>L189/K189</f>
        <v>5.9138773863973721E-3</v>
      </c>
      <c r="O189" s="7" t="s">
        <v>14</v>
      </c>
      <c r="P189" s="7">
        <f>AVERAGE(P179:P188)</f>
        <v>5.0734551242546813</v>
      </c>
    </row>
    <row r="190" spans="2:16" x14ac:dyDescent="0.35">
      <c r="F190">
        <v>11.394</v>
      </c>
      <c r="G190">
        <v>2.0569999999999999</v>
      </c>
      <c r="H190">
        <f t="shared" si="20"/>
        <v>5.5391346621293147</v>
      </c>
      <c r="N190">
        <v>12.962</v>
      </c>
      <c r="O190">
        <v>1.278</v>
      </c>
      <c r="P190">
        <f t="shared" si="19"/>
        <v>10.142410015649451</v>
      </c>
    </row>
    <row r="191" spans="2:16" x14ac:dyDescent="0.35">
      <c r="F191">
        <v>9.4969999999999999</v>
      </c>
      <c r="G191">
        <v>1.708</v>
      </c>
      <c r="H191">
        <f t="shared" si="20"/>
        <v>5.5603044496487124</v>
      </c>
      <c r="N191">
        <v>7.0129999999999999</v>
      </c>
      <c r="O191">
        <v>0.95299999999999996</v>
      </c>
      <c r="P191">
        <f t="shared" si="19"/>
        <v>7.3588667366211968</v>
      </c>
    </row>
    <row r="192" spans="2:16" x14ac:dyDescent="0.35">
      <c r="F192">
        <v>6.79</v>
      </c>
      <c r="G192">
        <v>1.4690000000000001</v>
      </c>
      <c r="H192">
        <f t="shared" si="20"/>
        <v>4.62219196732471</v>
      </c>
      <c r="N192">
        <v>7.9130000000000003</v>
      </c>
      <c r="O192">
        <v>1.407</v>
      </c>
      <c r="P192">
        <f t="shared" si="19"/>
        <v>5.6240227434257282</v>
      </c>
    </row>
    <row r="193" spans="2:16" x14ac:dyDescent="0.35">
      <c r="F193">
        <v>7.2389999999999999</v>
      </c>
      <c r="G193">
        <v>1.91</v>
      </c>
      <c r="H193">
        <f t="shared" si="20"/>
        <v>3.7900523560209427</v>
      </c>
      <c r="N193">
        <v>5.1630000000000003</v>
      </c>
      <c r="O193">
        <v>3.2530000000000001</v>
      </c>
      <c r="P193">
        <f t="shared" si="19"/>
        <v>1.5871503227789734</v>
      </c>
    </row>
    <row r="194" spans="2:16" x14ac:dyDescent="0.35">
      <c r="F194">
        <v>11.895</v>
      </c>
      <c r="G194">
        <v>2.85</v>
      </c>
      <c r="H194">
        <f t="shared" si="20"/>
        <v>4.1736842105263152</v>
      </c>
      <c r="N194">
        <v>6.4539999999999997</v>
      </c>
      <c r="O194">
        <v>2.1480000000000001</v>
      </c>
      <c r="P194">
        <f t="shared" si="19"/>
        <v>3.0046554934823089</v>
      </c>
    </row>
    <row r="195" spans="2:16" x14ac:dyDescent="0.35">
      <c r="F195">
        <v>5.7220000000000004</v>
      </c>
      <c r="G195">
        <v>1.4690000000000001</v>
      </c>
      <c r="H195">
        <f t="shared" si="20"/>
        <v>3.8951667801225325</v>
      </c>
      <c r="N195">
        <v>4.7140000000000004</v>
      </c>
      <c r="O195">
        <v>1.359</v>
      </c>
      <c r="P195">
        <f t="shared" si="19"/>
        <v>3.4687270051508468</v>
      </c>
    </row>
    <row r="196" spans="2:16" x14ac:dyDescent="0.35">
      <c r="F196">
        <v>8.1140000000000008</v>
      </c>
      <c r="G196">
        <v>2.4180000000000001</v>
      </c>
      <c r="H196">
        <f t="shared" si="20"/>
        <v>3.3556658395368073</v>
      </c>
      <c r="N196">
        <v>8.4380000000000006</v>
      </c>
      <c r="O196">
        <v>1.1819999999999999</v>
      </c>
      <c r="P196">
        <f t="shared" si="19"/>
        <v>7.1387478849407788</v>
      </c>
    </row>
    <row r="197" spans="2:16" x14ac:dyDescent="0.35">
      <c r="B197">
        <v>22</v>
      </c>
      <c r="C197">
        <v>2139.1770000000001</v>
      </c>
      <c r="D197">
        <v>3</v>
      </c>
      <c r="E197">
        <f>D197/C197</f>
        <v>1.4024084963516342E-3</v>
      </c>
      <c r="G197" s="7" t="s">
        <v>14</v>
      </c>
      <c r="H197" s="7">
        <f>AVERAGE(H187:H196)</f>
        <v>5.0756734282783267</v>
      </c>
      <c r="N197">
        <v>8.1950000000000003</v>
      </c>
      <c r="O197">
        <v>1.266</v>
      </c>
      <c r="P197">
        <f t="shared" si="19"/>
        <v>6.4731437598736177</v>
      </c>
    </row>
    <row r="198" spans="2:16" x14ac:dyDescent="0.35">
      <c r="F198">
        <v>82.975999999999999</v>
      </c>
      <c r="G198">
        <v>16.279</v>
      </c>
      <c r="H198">
        <f t="shared" si="20"/>
        <v>5.097118987652804</v>
      </c>
      <c r="N198">
        <v>4.7649999999999997</v>
      </c>
      <c r="O198">
        <v>2.2250000000000001</v>
      </c>
      <c r="P198">
        <f t="shared" si="19"/>
        <v>2.1415730337078651</v>
      </c>
    </row>
    <row r="199" spans="2:16" x14ac:dyDescent="0.35">
      <c r="F199">
        <v>92.114000000000004</v>
      </c>
      <c r="G199">
        <v>15.555999999999999</v>
      </c>
      <c r="H199">
        <f t="shared" si="20"/>
        <v>5.9214451015685272</v>
      </c>
      <c r="N199">
        <v>9.01</v>
      </c>
      <c r="O199">
        <v>1.4710000000000001</v>
      </c>
      <c r="P199">
        <f t="shared" si="19"/>
        <v>6.1250849762066615</v>
      </c>
    </row>
    <row r="200" spans="2:16" x14ac:dyDescent="0.35">
      <c r="F200">
        <v>45.31</v>
      </c>
      <c r="G200">
        <v>14.866</v>
      </c>
      <c r="H200">
        <f t="shared" si="20"/>
        <v>3.0478945244181355</v>
      </c>
      <c r="J200">
        <v>22</v>
      </c>
      <c r="K200">
        <v>677.66300000000001</v>
      </c>
      <c r="L200">
        <v>1</v>
      </c>
      <c r="M200">
        <f>L200/K200</f>
        <v>1.4756597305740464E-3</v>
      </c>
      <c r="O200" s="7" t="s">
        <v>14</v>
      </c>
      <c r="P200" s="7">
        <f>AVERAGE(P190:P199)</f>
        <v>5.3064381971837422</v>
      </c>
    </row>
    <row r="201" spans="2:16" x14ac:dyDescent="0.35">
      <c r="F201">
        <v>42.942</v>
      </c>
      <c r="G201">
        <v>15.62</v>
      </c>
      <c r="H201">
        <f t="shared" si="20"/>
        <v>2.749167733674776</v>
      </c>
      <c r="N201">
        <v>10.041</v>
      </c>
      <c r="O201">
        <v>1.266</v>
      </c>
      <c r="P201">
        <f t="shared" si="19"/>
        <v>7.9312796208530809</v>
      </c>
    </row>
    <row r="202" spans="2:16" x14ac:dyDescent="0.35">
      <c r="F202">
        <v>33.106000000000002</v>
      </c>
      <c r="G202">
        <v>10.817</v>
      </c>
      <c r="H202">
        <f t="shared" si="20"/>
        <v>3.0605528335028196</v>
      </c>
      <c r="N202">
        <v>8.5860000000000003</v>
      </c>
      <c r="O202">
        <v>1.5149999999999999</v>
      </c>
      <c r="P202">
        <f t="shared" si="19"/>
        <v>5.6673267326732679</v>
      </c>
    </row>
    <row r="203" spans="2:16" x14ac:dyDescent="0.35">
      <c r="F203">
        <v>81.884</v>
      </c>
      <c r="G203">
        <v>12.648999999999999</v>
      </c>
      <c r="H203">
        <f t="shared" si="20"/>
        <v>6.4735552217566612</v>
      </c>
      <c r="N203">
        <v>8.2219999999999995</v>
      </c>
      <c r="O203">
        <v>1.286</v>
      </c>
      <c r="P203">
        <f t="shared" si="19"/>
        <v>6.3934681181959556</v>
      </c>
    </row>
    <row r="204" spans="2:16" x14ac:dyDescent="0.35">
      <c r="F204">
        <v>59.841000000000001</v>
      </c>
      <c r="G204">
        <v>17.117000000000001</v>
      </c>
      <c r="H204">
        <f t="shared" si="20"/>
        <v>3.4959981305135246</v>
      </c>
      <c r="N204">
        <v>8.9670000000000005</v>
      </c>
      <c r="O204">
        <v>1.3129999999999999</v>
      </c>
      <c r="P204">
        <f t="shared" si="19"/>
        <v>6.8293983244478298</v>
      </c>
    </row>
    <row r="205" spans="2:16" x14ac:dyDescent="0.35">
      <c r="F205">
        <v>69.778000000000006</v>
      </c>
      <c r="G205">
        <v>24.413</v>
      </c>
      <c r="H205">
        <f t="shared" si="20"/>
        <v>2.8582312702248802</v>
      </c>
      <c r="N205">
        <v>7.8680000000000003</v>
      </c>
      <c r="O205">
        <v>1.2290000000000001</v>
      </c>
      <c r="P205">
        <f t="shared" si="19"/>
        <v>6.4019528071602929</v>
      </c>
    </row>
    <row r="206" spans="2:16" x14ac:dyDescent="0.35">
      <c r="F206">
        <v>84.694000000000003</v>
      </c>
      <c r="G206">
        <v>18.027999999999999</v>
      </c>
      <c r="H206">
        <f t="shared" si="20"/>
        <v>4.6979143554470832</v>
      </c>
      <c r="N206">
        <v>6.2830000000000004</v>
      </c>
      <c r="O206">
        <v>1.216</v>
      </c>
      <c r="P206">
        <f t="shared" si="19"/>
        <v>5.166940789473685</v>
      </c>
    </row>
    <row r="207" spans="2:16" x14ac:dyDescent="0.35">
      <c r="F207">
        <v>72.471000000000004</v>
      </c>
      <c r="G207">
        <v>17</v>
      </c>
      <c r="H207">
        <f t="shared" si="20"/>
        <v>4.2629999999999999</v>
      </c>
      <c r="N207">
        <v>8.36</v>
      </c>
      <c r="O207">
        <v>1.5389999999999999</v>
      </c>
      <c r="P207">
        <f t="shared" si="19"/>
        <v>5.4320987654320989</v>
      </c>
    </row>
    <row r="208" spans="2:16" x14ac:dyDescent="0.35">
      <c r="B208">
        <v>22</v>
      </c>
      <c r="C208">
        <v>1990.4</v>
      </c>
      <c r="D208">
        <v>2</v>
      </c>
      <c r="E208">
        <f>D208/C208</f>
        <v>1.0048231511254019E-3</v>
      </c>
      <c r="G208" s="7" t="s">
        <v>14</v>
      </c>
      <c r="H208" s="7">
        <f>AVERAGE(H198:H207)</f>
        <v>4.1664878158759207</v>
      </c>
      <c r="N208">
        <v>11.144</v>
      </c>
      <c r="O208">
        <v>1.843</v>
      </c>
      <c r="P208">
        <f t="shared" si="19"/>
        <v>6.0466630493760176</v>
      </c>
    </row>
    <row r="209" spans="2:16" x14ac:dyDescent="0.35">
      <c r="F209">
        <v>12.403</v>
      </c>
      <c r="G209">
        <v>2.1459999999999999</v>
      </c>
      <c r="H209">
        <f t="shared" si="20"/>
        <v>5.7795899347623489</v>
      </c>
      <c r="N209">
        <v>9.2690000000000001</v>
      </c>
      <c r="O209">
        <v>0.86299999999999999</v>
      </c>
      <c r="P209">
        <f t="shared" si="19"/>
        <v>10.740440324449594</v>
      </c>
    </row>
    <row r="210" spans="2:16" x14ac:dyDescent="0.35">
      <c r="F210">
        <v>13.827</v>
      </c>
      <c r="G210">
        <v>1.9259999999999999</v>
      </c>
      <c r="H210">
        <f t="shared" si="20"/>
        <v>7.1791277258566977</v>
      </c>
      <c r="N210">
        <v>7.3739999999999997</v>
      </c>
      <c r="O210">
        <v>4.7990000000000004</v>
      </c>
      <c r="P210">
        <f t="shared" si="19"/>
        <v>1.5365701187747445</v>
      </c>
    </row>
    <row r="211" spans="2:16" x14ac:dyDescent="0.35">
      <c r="F211">
        <v>7.49</v>
      </c>
      <c r="G211">
        <v>3.44</v>
      </c>
      <c r="H211">
        <f t="shared" si="20"/>
        <v>2.1773255813953489</v>
      </c>
      <c r="J211">
        <v>22</v>
      </c>
      <c r="K211">
        <v>917.04100000000005</v>
      </c>
      <c r="L211">
        <v>2</v>
      </c>
      <c r="M211">
        <f>L211/K211</f>
        <v>2.1809275703049262E-3</v>
      </c>
      <c r="O211" s="7" t="s">
        <v>14</v>
      </c>
      <c r="P211" s="7">
        <f>AVERAGE(P201:P210)</f>
        <v>6.2146138650836571</v>
      </c>
    </row>
    <row r="212" spans="2:16" x14ac:dyDescent="0.35">
      <c r="F212">
        <v>14.669</v>
      </c>
      <c r="G212">
        <v>1.131</v>
      </c>
      <c r="H212">
        <f t="shared" si="20"/>
        <v>12.969938107869142</v>
      </c>
      <c r="N212">
        <v>12.849</v>
      </c>
      <c r="O212">
        <v>0.90400000000000003</v>
      </c>
      <c r="P212">
        <f t="shared" si="19"/>
        <v>14.21349557522124</v>
      </c>
    </row>
    <row r="213" spans="2:16" x14ac:dyDescent="0.35">
      <c r="F213">
        <v>5.9530000000000003</v>
      </c>
      <c r="G213">
        <v>4.4240000000000004</v>
      </c>
      <c r="H213">
        <f t="shared" si="20"/>
        <v>1.3456148282097649</v>
      </c>
      <c r="N213">
        <v>8.33</v>
      </c>
      <c r="O213">
        <v>1.857</v>
      </c>
      <c r="P213">
        <f t="shared" si="19"/>
        <v>4.4857296715131936</v>
      </c>
    </row>
    <row r="214" spans="2:16" x14ac:dyDescent="0.35">
      <c r="F214">
        <v>10.863</v>
      </c>
      <c r="G214">
        <v>0.91200000000000003</v>
      </c>
      <c r="H214">
        <f t="shared" si="20"/>
        <v>11.911184210526315</v>
      </c>
      <c r="N214">
        <v>8.1869999999999994</v>
      </c>
      <c r="O214">
        <v>1.3169999999999999</v>
      </c>
      <c r="P214">
        <f t="shared" si="19"/>
        <v>6.2164009111617311</v>
      </c>
    </row>
    <row r="215" spans="2:16" x14ac:dyDescent="0.35">
      <c r="F215">
        <v>9.6929999999999996</v>
      </c>
      <c r="G215">
        <v>1.6</v>
      </c>
      <c r="H215">
        <f t="shared" si="20"/>
        <v>6.0581249999999995</v>
      </c>
      <c r="N215">
        <v>6.1749999999999998</v>
      </c>
      <c r="O215">
        <v>1.6659999999999999</v>
      </c>
      <c r="P215">
        <f t="shared" si="19"/>
        <v>3.7064825930372152</v>
      </c>
    </row>
    <row r="216" spans="2:16" x14ac:dyDescent="0.35">
      <c r="F216">
        <v>8.702</v>
      </c>
      <c r="G216">
        <v>1.4750000000000001</v>
      </c>
      <c r="H216">
        <f t="shared" si="20"/>
        <v>5.8996610169491523</v>
      </c>
      <c r="N216">
        <v>9.1050000000000004</v>
      </c>
      <c r="O216">
        <v>1.1519999999999999</v>
      </c>
      <c r="P216">
        <f t="shared" si="19"/>
        <v>7.9036458333333339</v>
      </c>
    </row>
    <row r="217" spans="2:16" x14ac:dyDescent="0.35">
      <c r="F217">
        <v>8.5879999999999992</v>
      </c>
      <c r="G217">
        <v>1.29</v>
      </c>
      <c r="H217">
        <f t="shared" si="20"/>
        <v>6.6573643410852705</v>
      </c>
      <c r="N217">
        <v>6.3840000000000003</v>
      </c>
      <c r="O217">
        <v>1.3129999999999999</v>
      </c>
      <c r="P217">
        <f t="shared" si="19"/>
        <v>4.8621477532368624</v>
      </c>
    </row>
    <row r="218" spans="2:16" x14ac:dyDescent="0.35">
      <c r="F218">
        <v>9.52</v>
      </c>
      <c r="G218">
        <v>1.131</v>
      </c>
      <c r="H218">
        <f t="shared" si="20"/>
        <v>8.417329796640141</v>
      </c>
      <c r="N218">
        <v>8.4879999999999995</v>
      </c>
      <c r="O218">
        <v>1.04</v>
      </c>
      <c r="P218">
        <f t="shared" si="19"/>
        <v>8.161538461538461</v>
      </c>
    </row>
    <row r="219" spans="2:16" x14ac:dyDescent="0.35">
      <c r="B219">
        <v>22</v>
      </c>
      <c r="C219">
        <v>1456.35</v>
      </c>
      <c r="D219">
        <v>3</v>
      </c>
      <c r="E219">
        <f>D219/C219</f>
        <v>2.0599443815016998E-3</v>
      </c>
      <c r="G219" s="7" t="s">
        <v>14</v>
      </c>
      <c r="H219" s="7">
        <f>AVERAGE(H209:H218)</f>
        <v>6.8395260543294185</v>
      </c>
      <c r="N219">
        <v>6.55</v>
      </c>
      <c r="O219">
        <v>1.887</v>
      </c>
      <c r="P219">
        <f t="shared" si="19"/>
        <v>3.4711181770005299</v>
      </c>
    </row>
    <row r="220" spans="2:16" x14ac:dyDescent="0.35">
      <c r="F220">
        <v>8.8949999999999996</v>
      </c>
      <c r="G220">
        <v>1.4139999999999999</v>
      </c>
      <c r="H220">
        <f t="shared" si="20"/>
        <v>6.290664780763791</v>
      </c>
      <c r="N220">
        <v>4.7919999999999998</v>
      </c>
      <c r="O220">
        <v>3.5830000000000002</v>
      </c>
      <c r="P220">
        <f t="shared" si="19"/>
        <v>1.3374267373709181</v>
      </c>
    </row>
    <row r="221" spans="2:16" x14ac:dyDescent="0.35">
      <c r="F221">
        <v>11.002000000000001</v>
      </c>
      <c r="G221">
        <v>3.4169999999999998</v>
      </c>
      <c r="H221">
        <f t="shared" si="20"/>
        <v>3.2197834357623649</v>
      </c>
      <c r="N221">
        <v>7.6369999999999996</v>
      </c>
      <c r="O221">
        <v>0.95299999999999996</v>
      </c>
      <c r="P221">
        <f t="shared" si="19"/>
        <v>8.0136411332633788</v>
      </c>
    </row>
    <row r="222" spans="2:16" x14ac:dyDescent="0.35">
      <c r="F222">
        <v>9.0660000000000007</v>
      </c>
      <c r="G222">
        <v>1.3680000000000001</v>
      </c>
      <c r="H222">
        <f t="shared" si="20"/>
        <v>6.6271929824561404</v>
      </c>
      <c r="J222">
        <v>22</v>
      </c>
      <c r="K222">
        <v>1903.653</v>
      </c>
      <c r="L222">
        <v>4</v>
      </c>
      <c r="M222">
        <f>L222/K222</f>
        <v>2.1012232796628377E-3</v>
      </c>
      <c r="O222" s="7" t="s">
        <v>14</v>
      </c>
      <c r="P222" s="7">
        <f>AVERAGE(P212:P221)</f>
        <v>6.2371626846676858</v>
      </c>
    </row>
    <row r="223" spans="2:16" x14ac:dyDescent="0.35">
      <c r="F223">
        <v>12.193</v>
      </c>
      <c r="G223">
        <v>1.4139999999999999</v>
      </c>
      <c r="H223">
        <f t="shared" si="20"/>
        <v>8.6230551626591225</v>
      </c>
      <c r="J223" s="4" t="s">
        <v>60</v>
      </c>
      <c r="K223" s="4"/>
      <c r="L223" s="4"/>
      <c r="M223" s="4">
        <f>AVERAGE(M222,M211,M189,M200,M178)</f>
        <v>3.1990117625440443E-3</v>
      </c>
      <c r="P223" s="4">
        <f>AVERAGE(P222,P211,P189,P200,P178)</f>
        <v>5.933581528497637</v>
      </c>
    </row>
    <row r="224" spans="2:16" x14ac:dyDescent="0.35">
      <c r="F224">
        <v>12.36</v>
      </c>
      <c r="G224">
        <v>1.431</v>
      </c>
      <c r="H224">
        <f t="shared" si="20"/>
        <v>8.6373165618448624</v>
      </c>
      <c r="M224" s="12">
        <f>STDEV(,M222,M211,M189,M200,M178)/SQRT(5)</f>
        <v>9.4603000909653184E-4</v>
      </c>
      <c r="P224" s="12">
        <f>STDEV(,P222,P211,P189,P200,P178)/SQRT(5)</f>
        <v>1.1217583810663834</v>
      </c>
    </row>
    <row r="225" spans="2:16" x14ac:dyDescent="0.35">
      <c r="F225">
        <v>7.1319999999999997</v>
      </c>
      <c r="G225">
        <v>1.72</v>
      </c>
      <c r="H225">
        <f t="shared" si="20"/>
        <v>4.1465116279069765</v>
      </c>
      <c r="N225">
        <v>6.585</v>
      </c>
      <c r="O225">
        <v>1.278</v>
      </c>
      <c r="P225">
        <f t="shared" ref="P225:P234" si="21">N225/O225</f>
        <v>5.152582159624413</v>
      </c>
    </row>
    <row r="226" spans="2:16" x14ac:dyDescent="0.35">
      <c r="F226">
        <v>9.75</v>
      </c>
      <c r="G226">
        <v>2.0230000000000001</v>
      </c>
      <c r="H226">
        <f t="shared" si="20"/>
        <v>4.8195748887790408</v>
      </c>
      <c r="N226">
        <v>17.178999999999998</v>
      </c>
      <c r="O226">
        <v>0.90400000000000003</v>
      </c>
      <c r="P226">
        <f t="shared" si="21"/>
        <v>19.003318584070794</v>
      </c>
    </row>
    <row r="227" spans="2:16" x14ac:dyDescent="0.35">
      <c r="F227">
        <v>8.4410000000000007</v>
      </c>
      <c r="G227">
        <v>1.5169999999999999</v>
      </c>
      <c r="H227">
        <f t="shared" si="20"/>
        <v>5.5642715886618337</v>
      </c>
      <c r="N227">
        <v>5.7140000000000004</v>
      </c>
      <c r="O227">
        <v>1.329</v>
      </c>
      <c r="P227">
        <f t="shared" si="21"/>
        <v>4.2994732881866069</v>
      </c>
    </row>
    <row r="228" spans="2:16" x14ac:dyDescent="0.35">
      <c r="F228">
        <v>7.7880000000000003</v>
      </c>
      <c r="G228">
        <v>1.88</v>
      </c>
      <c r="H228">
        <f t="shared" si="20"/>
        <v>4.1425531914893616</v>
      </c>
      <c r="N228">
        <v>8.1769999999999996</v>
      </c>
      <c r="O228">
        <v>0.90400000000000003</v>
      </c>
      <c r="P228">
        <f t="shared" si="21"/>
        <v>9.0453539823008846</v>
      </c>
    </row>
    <row r="229" spans="2:16" x14ac:dyDescent="0.35">
      <c r="F229">
        <v>8.7919999999999998</v>
      </c>
      <c r="G229">
        <v>1.7569999999999999</v>
      </c>
      <c r="H229">
        <f t="shared" si="20"/>
        <v>5.0039840637450199</v>
      </c>
      <c r="N229">
        <v>6.1219999999999999</v>
      </c>
      <c r="O229">
        <v>1.571</v>
      </c>
      <c r="P229">
        <f t="shared" si="21"/>
        <v>3.896880967536601</v>
      </c>
    </row>
    <row r="230" spans="2:16" x14ac:dyDescent="0.35">
      <c r="B230">
        <v>22</v>
      </c>
      <c r="C230">
        <v>3707.181</v>
      </c>
      <c r="D230">
        <v>6</v>
      </c>
      <c r="E230">
        <f>D230/C230</f>
        <v>1.6184804572530987E-3</v>
      </c>
      <c r="G230" s="7" t="s">
        <v>14</v>
      </c>
      <c r="H230" s="7">
        <f>AVERAGE(H220:H229)</f>
        <v>5.7074908284068515</v>
      </c>
      <c r="N230">
        <v>5.5789999999999997</v>
      </c>
      <c r="O230">
        <v>2.02</v>
      </c>
      <c r="P230">
        <f t="shared" si="21"/>
        <v>2.7618811881188119</v>
      </c>
    </row>
    <row r="231" spans="2:16" x14ac:dyDescent="0.35">
      <c r="B231" s="4" t="s">
        <v>60</v>
      </c>
      <c r="C231" s="4"/>
      <c r="D231" s="4"/>
      <c r="E231" s="4">
        <f>AVERAGE(E230,E219,E208,E197)</f>
        <v>1.5214141215579586E-3</v>
      </c>
      <c r="F231" s="4"/>
      <c r="G231" s="4"/>
      <c r="H231" s="4">
        <f>AVERAGE(H230,H219,H208,H197)</f>
        <v>5.4472945317226298</v>
      </c>
      <c r="N231">
        <v>9.3279999999999994</v>
      </c>
      <c r="O231">
        <v>1.212</v>
      </c>
      <c r="P231">
        <f t="shared" si="21"/>
        <v>7.6963696369636958</v>
      </c>
    </row>
    <row r="232" spans="2:16" x14ac:dyDescent="0.35">
      <c r="E232" s="12">
        <f>STDEV(E230,E219,E208,E197)/SQRT(4)</f>
        <v>2.1993659767524556E-4</v>
      </c>
      <c r="F232" s="12"/>
      <c r="H232" s="12">
        <f>STDEV(H230,H219,H208,H186)/SQRT(4)</f>
        <v>1.2716543031770511</v>
      </c>
      <c r="N232">
        <v>7.6890000000000001</v>
      </c>
      <c r="O232">
        <v>1.212</v>
      </c>
      <c r="P232">
        <f t="shared" si="21"/>
        <v>6.3440594059405946</v>
      </c>
    </row>
    <row r="233" spans="2:16" x14ac:dyDescent="0.35">
      <c r="F233">
        <v>16.814</v>
      </c>
      <c r="G233">
        <v>1.5229999999999999</v>
      </c>
      <c r="H233">
        <f t="shared" ref="H233:H286" si="22">F233/G233</f>
        <v>11.04005252790545</v>
      </c>
      <c r="N233">
        <v>8.34</v>
      </c>
      <c r="O233">
        <v>1.2490000000000001</v>
      </c>
      <c r="P233">
        <f t="shared" si="21"/>
        <v>6.6773418734987979</v>
      </c>
    </row>
    <row r="234" spans="2:16" x14ac:dyDescent="0.35">
      <c r="F234">
        <v>8.8819999999999997</v>
      </c>
      <c r="G234">
        <v>1.8240000000000001</v>
      </c>
      <c r="H234">
        <f t="shared" si="22"/>
        <v>4.869517543859649</v>
      </c>
      <c r="N234">
        <v>9.2140000000000004</v>
      </c>
      <c r="O234">
        <v>1.2330000000000001</v>
      </c>
      <c r="P234">
        <f t="shared" si="21"/>
        <v>7.4728304947283046</v>
      </c>
    </row>
    <row r="235" spans="2:16" x14ac:dyDescent="0.35">
      <c r="F235">
        <v>13.63</v>
      </c>
      <c r="G235">
        <v>1.5229999999999999</v>
      </c>
      <c r="H235">
        <f t="shared" si="22"/>
        <v>8.9494418910045965</v>
      </c>
      <c r="J235">
        <v>28</v>
      </c>
      <c r="K235">
        <v>321.62200000000001</v>
      </c>
      <c r="L235">
        <v>2</v>
      </c>
      <c r="M235">
        <f>L235/K235</f>
        <v>6.218480079099066E-3</v>
      </c>
      <c r="O235" s="7" t="s">
        <v>14</v>
      </c>
      <c r="P235" s="7">
        <f>AVERAGE(P225:P234)</f>
        <v>7.2350091580969504</v>
      </c>
    </row>
    <row r="236" spans="2:16" x14ac:dyDescent="0.35">
      <c r="F236">
        <v>7.5869999999999997</v>
      </c>
      <c r="G236">
        <v>2.4289999999999998</v>
      </c>
      <c r="H236">
        <f t="shared" si="22"/>
        <v>3.1235076163030056</v>
      </c>
      <c r="N236">
        <v>7.8019999999999996</v>
      </c>
      <c r="O236">
        <v>1.919</v>
      </c>
      <c r="P236">
        <f t="shared" ref="P236:P245" si="23">N236/O236</f>
        <v>4.0656591974986966</v>
      </c>
    </row>
    <row r="237" spans="2:16" x14ac:dyDescent="0.35">
      <c r="F237">
        <v>8.1020000000000003</v>
      </c>
      <c r="G237">
        <v>1.252</v>
      </c>
      <c r="H237">
        <f t="shared" si="22"/>
        <v>6.4712460063897765</v>
      </c>
      <c r="N237">
        <v>11.523</v>
      </c>
      <c r="O237">
        <v>1.429</v>
      </c>
      <c r="P237">
        <f t="shared" si="23"/>
        <v>8.0636808957312809</v>
      </c>
    </row>
    <row r="238" spans="2:16" x14ac:dyDescent="0.35">
      <c r="F238">
        <v>9.2449999999999992</v>
      </c>
      <c r="G238">
        <v>0.88500000000000001</v>
      </c>
      <c r="H238">
        <f t="shared" si="22"/>
        <v>10.446327683615818</v>
      </c>
      <c r="N238">
        <v>10.507999999999999</v>
      </c>
      <c r="O238">
        <v>1.8180000000000001</v>
      </c>
      <c r="P238">
        <f t="shared" si="23"/>
        <v>5.7799779977997794</v>
      </c>
    </row>
    <row r="239" spans="2:16" x14ac:dyDescent="0.35">
      <c r="F239">
        <v>10.173999999999999</v>
      </c>
      <c r="G239">
        <v>1.131</v>
      </c>
      <c r="H239">
        <f t="shared" si="22"/>
        <v>8.9955791335101676</v>
      </c>
      <c r="N239">
        <v>9.8049999999999997</v>
      </c>
      <c r="O239">
        <v>1.2330000000000001</v>
      </c>
      <c r="P239">
        <f t="shared" si="23"/>
        <v>7.9521492295214911</v>
      </c>
    </row>
    <row r="240" spans="2:16" x14ac:dyDescent="0.35">
      <c r="F240">
        <v>8.5839999999999996</v>
      </c>
      <c r="G240">
        <v>1.431</v>
      </c>
      <c r="H240">
        <f t="shared" si="22"/>
        <v>5.998602375960866</v>
      </c>
      <c r="N240">
        <v>11.459</v>
      </c>
      <c r="O240">
        <v>1.4710000000000001</v>
      </c>
      <c r="P240">
        <f t="shared" si="23"/>
        <v>7.789938817131203</v>
      </c>
    </row>
    <row r="241" spans="2:16" x14ac:dyDescent="0.35">
      <c r="F241">
        <v>16.289000000000001</v>
      </c>
      <c r="G241">
        <v>1.302</v>
      </c>
      <c r="H241">
        <f t="shared" si="22"/>
        <v>12.510752688172044</v>
      </c>
      <c r="N241">
        <v>8.8719999999999999</v>
      </c>
      <c r="O241">
        <v>1.2290000000000001</v>
      </c>
      <c r="P241">
        <f t="shared" si="23"/>
        <v>7.2188771358828312</v>
      </c>
    </row>
    <row r="242" spans="2:16" x14ac:dyDescent="0.35">
      <c r="F242">
        <v>7.5469999999999997</v>
      </c>
      <c r="G242">
        <v>1.2709999999999999</v>
      </c>
      <c r="H242">
        <f t="shared" si="22"/>
        <v>5.9378442171518495</v>
      </c>
      <c r="N242">
        <v>6.1539999999999999</v>
      </c>
      <c r="O242">
        <v>1.764</v>
      </c>
      <c r="P242">
        <f t="shared" si="23"/>
        <v>3.4886621315192743</v>
      </c>
    </row>
    <row r="243" spans="2:16" x14ac:dyDescent="0.35">
      <c r="B243">
        <v>28</v>
      </c>
      <c r="C243">
        <v>2005.4860000000001</v>
      </c>
      <c r="D243">
        <v>27</v>
      </c>
      <c r="E243">
        <f>D243/C243</f>
        <v>1.3463070796804364E-2</v>
      </c>
      <c r="G243" s="7" t="s">
        <v>14</v>
      </c>
      <c r="H243" s="7">
        <f>AVERAGE(H233:H242)</f>
        <v>7.8342871683873225</v>
      </c>
      <c r="N243">
        <v>13.864000000000001</v>
      </c>
      <c r="O243">
        <v>1.1819999999999999</v>
      </c>
      <c r="P243">
        <f t="shared" si="23"/>
        <v>11.729272419627751</v>
      </c>
    </row>
    <row r="244" spans="2:16" x14ac:dyDescent="0.35">
      <c r="F244">
        <v>11.368</v>
      </c>
      <c r="G244">
        <v>1.5840000000000001</v>
      </c>
      <c r="H244">
        <f t="shared" si="22"/>
        <v>7.1767676767676765</v>
      </c>
      <c r="N244">
        <v>14.682</v>
      </c>
      <c r="O244">
        <v>1.212</v>
      </c>
      <c r="P244">
        <f t="shared" si="23"/>
        <v>12.113861386138614</v>
      </c>
    </row>
    <row r="245" spans="2:16" x14ac:dyDescent="0.35">
      <c r="F245">
        <v>8.4179999999999993</v>
      </c>
      <c r="G245">
        <v>1.6439999999999999</v>
      </c>
      <c r="H245">
        <f t="shared" si="22"/>
        <v>5.1204379562043796</v>
      </c>
      <c r="N245">
        <v>3.3580000000000001</v>
      </c>
      <c r="O245">
        <v>1.542</v>
      </c>
      <c r="P245">
        <f t="shared" si="23"/>
        <v>2.1776913099870296</v>
      </c>
    </row>
    <row r="246" spans="2:16" x14ac:dyDescent="0.35">
      <c r="F246">
        <v>8.2070000000000007</v>
      </c>
      <c r="G246">
        <v>1.2</v>
      </c>
      <c r="H246">
        <f t="shared" si="22"/>
        <v>6.8391666666666673</v>
      </c>
      <c r="J246">
        <v>28</v>
      </c>
      <c r="K246">
        <v>528.08199999999999</v>
      </c>
      <c r="L246">
        <v>7</v>
      </c>
      <c r="M246">
        <f>L246/K246</f>
        <v>1.3255517135596365E-2</v>
      </c>
      <c r="O246" s="7" t="s">
        <v>14</v>
      </c>
      <c r="P246" s="7">
        <f>AVERAGE(P236:P245)</f>
        <v>7.0379770520837939</v>
      </c>
    </row>
    <row r="247" spans="2:16" x14ac:dyDescent="0.35">
      <c r="F247">
        <v>8.3819999999999997</v>
      </c>
      <c r="G247">
        <v>1.544</v>
      </c>
      <c r="H247">
        <f t="shared" si="22"/>
        <v>5.4287564766839376</v>
      </c>
      <c r="N247">
        <v>9.2170000000000005</v>
      </c>
      <c r="O247">
        <v>1.9430000000000001</v>
      </c>
      <c r="P247">
        <f t="shared" ref="P247:P256" si="24">N247/O247</f>
        <v>4.743695316520844</v>
      </c>
    </row>
    <row r="248" spans="2:16" x14ac:dyDescent="0.35">
      <c r="F248">
        <v>8.0489999999999995</v>
      </c>
      <c r="G248">
        <v>2.1459999999999999</v>
      </c>
      <c r="H248">
        <f t="shared" si="22"/>
        <v>3.7506989748369057</v>
      </c>
      <c r="N248">
        <v>9.5790000000000006</v>
      </c>
      <c r="O248">
        <v>1.542</v>
      </c>
      <c r="P248">
        <f t="shared" si="24"/>
        <v>6.2120622568093387</v>
      </c>
    </row>
    <row r="249" spans="2:16" x14ac:dyDescent="0.35">
      <c r="F249">
        <v>11.367000000000001</v>
      </c>
      <c r="G249">
        <v>2.093</v>
      </c>
      <c r="H249">
        <f t="shared" si="22"/>
        <v>5.4309603440038225</v>
      </c>
      <c r="N249">
        <v>10.782</v>
      </c>
      <c r="O249">
        <v>1.629</v>
      </c>
      <c r="P249">
        <f t="shared" si="24"/>
        <v>6.6187845303867405</v>
      </c>
    </row>
    <row r="250" spans="2:16" x14ac:dyDescent="0.35">
      <c r="F250">
        <v>9.1189999999999998</v>
      </c>
      <c r="G250">
        <v>1.3620000000000001</v>
      </c>
      <c r="H250">
        <f t="shared" si="22"/>
        <v>6.6953010279001459</v>
      </c>
      <c r="N250">
        <v>12.069000000000001</v>
      </c>
      <c r="O250">
        <v>1.294</v>
      </c>
      <c r="P250">
        <f t="shared" si="24"/>
        <v>9.3268933539412675</v>
      </c>
    </row>
    <row r="251" spans="2:16" x14ac:dyDescent="0.35">
      <c r="F251">
        <v>9.7159999999999993</v>
      </c>
      <c r="G251">
        <v>2.0390000000000001</v>
      </c>
      <c r="H251">
        <f t="shared" si="22"/>
        <v>4.7650809220205979</v>
      </c>
      <c r="N251">
        <v>8.8360000000000003</v>
      </c>
      <c r="O251">
        <v>1.278</v>
      </c>
      <c r="P251">
        <f t="shared" si="24"/>
        <v>6.9139280125195617</v>
      </c>
    </row>
    <row r="252" spans="2:16" x14ac:dyDescent="0.35">
      <c r="F252">
        <v>7.7149999999999999</v>
      </c>
      <c r="G252">
        <v>1.5169999999999999</v>
      </c>
      <c r="H252">
        <f t="shared" si="22"/>
        <v>5.0856954515491104</v>
      </c>
      <c r="N252">
        <v>8.9039999999999999</v>
      </c>
      <c r="O252">
        <v>1.3129999999999999</v>
      </c>
      <c r="P252">
        <f t="shared" si="24"/>
        <v>6.7814166031987817</v>
      </c>
    </row>
    <row r="253" spans="2:16" x14ac:dyDescent="0.35">
      <c r="F253">
        <v>5.4379999999999997</v>
      </c>
      <c r="G253">
        <v>1.5229999999999999</v>
      </c>
      <c r="H253">
        <f t="shared" si="22"/>
        <v>3.5705843729481286</v>
      </c>
      <c r="N253">
        <v>14.295</v>
      </c>
      <c r="O253">
        <v>1.8180000000000001</v>
      </c>
      <c r="P253">
        <f t="shared" si="24"/>
        <v>7.8630363036303628</v>
      </c>
    </row>
    <row r="254" spans="2:16" x14ac:dyDescent="0.35">
      <c r="B254">
        <v>28</v>
      </c>
      <c r="C254">
        <v>2643.5940000000001</v>
      </c>
      <c r="D254">
        <v>16</v>
      </c>
      <c r="E254">
        <f>D254/C254</f>
        <v>6.052366588818101E-3</v>
      </c>
      <c r="G254" s="7" t="s">
        <v>14</v>
      </c>
      <c r="H254" s="7">
        <f>AVERAGE(H244:H253)</f>
        <v>5.3863449869581368</v>
      </c>
      <c r="N254">
        <v>5.9119999999999999</v>
      </c>
      <c r="O254">
        <v>1.681</v>
      </c>
      <c r="P254">
        <f t="shared" si="24"/>
        <v>3.5169541939321829</v>
      </c>
    </row>
    <row r="255" spans="2:16" x14ac:dyDescent="0.35">
      <c r="F255">
        <v>8.8279999999999994</v>
      </c>
      <c r="G255">
        <v>1.5840000000000001</v>
      </c>
      <c r="H255">
        <f t="shared" si="22"/>
        <v>5.5732323232323226</v>
      </c>
      <c r="N255">
        <v>11.191000000000001</v>
      </c>
      <c r="O255">
        <v>1.355</v>
      </c>
      <c r="P255">
        <f t="shared" si="24"/>
        <v>8.2590405904059043</v>
      </c>
    </row>
    <row r="256" spans="2:16" x14ac:dyDescent="0.35">
      <c r="F256">
        <v>7.0640000000000001</v>
      </c>
      <c r="G256">
        <v>1.302</v>
      </c>
      <c r="H256">
        <f t="shared" si="22"/>
        <v>5.4254992319508446</v>
      </c>
      <c r="N256">
        <v>3.5009999999999999</v>
      </c>
      <c r="O256">
        <v>2.1429999999999998</v>
      </c>
      <c r="P256">
        <f t="shared" si="24"/>
        <v>1.6336910872608494</v>
      </c>
    </row>
    <row r="257" spans="2:16" x14ac:dyDescent="0.35">
      <c r="F257">
        <v>11.64</v>
      </c>
      <c r="G257">
        <v>1.145</v>
      </c>
      <c r="H257">
        <f t="shared" si="22"/>
        <v>10.165938864628821</v>
      </c>
      <c r="J257">
        <v>28</v>
      </c>
      <c r="K257">
        <v>389.80599999999998</v>
      </c>
      <c r="L257">
        <v>5</v>
      </c>
      <c r="M257">
        <f>L257/K257</f>
        <v>1.2826893377731487E-2</v>
      </c>
      <c r="O257" s="7" t="s">
        <v>14</v>
      </c>
      <c r="P257" s="7">
        <f>AVERAGE(P247:P256)</f>
        <v>6.1869502248605839</v>
      </c>
    </row>
    <row r="258" spans="2:16" x14ac:dyDescent="0.35">
      <c r="F258">
        <v>7.7210000000000001</v>
      </c>
      <c r="G258">
        <v>1.6439999999999999</v>
      </c>
      <c r="H258">
        <f t="shared" si="22"/>
        <v>4.6964720194647205</v>
      </c>
      <c r="N258">
        <v>9.0399999999999991</v>
      </c>
      <c r="O258">
        <v>1.407</v>
      </c>
      <c r="P258">
        <f t="shared" ref="P258:P267" si="25">N258/O258</f>
        <v>6.4250177683013501</v>
      </c>
    </row>
    <row r="259" spans="2:16" x14ac:dyDescent="0.35">
      <c r="F259">
        <v>9.3350000000000009</v>
      </c>
      <c r="G259">
        <v>1.3620000000000001</v>
      </c>
      <c r="H259">
        <f t="shared" si="22"/>
        <v>6.8538913362701912</v>
      </c>
      <c r="N259">
        <v>5.4630000000000001</v>
      </c>
      <c r="O259">
        <v>1.3480000000000001</v>
      </c>
      <c r="P259">
        <f t="shared" si="25"/>
        <v>4.0526706231454002</v>
      </c>
    </row>
    <row r="260" spans="2:16" x14ac:dyDescent="0.35">
      <c r="F260">
        <v>9.85</v>
      </c>
      <c r="G260">
        <v>1.5840000000000001</v>
      </c>
      <c r="H260">
        <f t="shared" si="22"/>
        <v>6.2184343434343425</v>
      </c>
      <c r="N260">
        <v>8.11</v>
      </c>
      <c r="O260">
        <v>1.3740000000000001</v>
      </c>
      <c r="P260">
        <f t="shared" si="25"/>
        <v>5.9024745269286747</v>
      </c>
    </row>
    <row r="261" spans="2:16" x14ac:dyDescent="0.35">
      <c r="F261">
        <v>8.5839999999999996</v>
      </c>
      <c r="G261">
        <v>1.1930000000000001</v>
      </c>
      <c r="H261">
        <f t="shared" si="22"/>
        <v>7.1953059513830668</v>
      </c>
      <c r="N261">
        <v>10.114000000000001</v>
      </c>
      <c r="O261">
        <v>1.619</v>
      </c>
      <c r="P261">
        <f t="shared" si="25"/>
        <v>6.2470660901791231</v>
      </c>
    </row>
    <row r="262" spans="2:16" x14ac:dyDescent="0.35">
      <c r="F262">
        <v>12.278</v>
      </c>
      <c r="G262">
        <v>1.6970000000000001</v>
      </c>
      <c r="H262">
        <f t="shared" si="22"/>
        <v>7.2351208014142605</v>
      </c>
      <c r="N262">
        <v>8.6929999999999996</v>
      </c>
      <c r="O262">
        <v>2.02</v>
      </c>
      <c r="P262">
        <f t="shared" si="25"/>
        <v>4.3034653465346535</v>
      </c>
    </row>
    <row r="263" spans="2:16" x14ac:dyDescent="0.35">
      <c r="F263">
        <v>9.0879999999999992</v>
      </c>
      <c r="G263">
        <v>1.7569999999999999</v>
      </c>
      <c r="H263">
        <f t="shared" si="22"/>
        <v>5.1724530449630048</v>
      </c>
      <c r="N263">
        <v>7.3520000000000003</v>
      </c>
      <c r="O263">
        <v>1.3740000000000001</v>
      </c>
      <c r="P263">
        <f t="shared" si="25"/>
        <v>5.3508005822416305</v>
      </c>
    </row>
    <row r="264" spans="2:16" x14ac:dyDescent="0.35">
      <c r="F264">
        <v>7.9710000000000001</v>
      </c>
      <c r="G264">
        <v>1.08</v>
      </c>
      <c r="H264">
        <f t="shared" si="22"/>
        <v>7.3805555555555555</v>
      </c>
      <c r="N264">
        <v>5.74</v>
      </c>
      <c r="O264">
        <v>1.629</v>
      </c>
      <c r="P264">
        <f t="shared" si="25"/>
        <v>3.5236341313689383</v>
      </c>
    </row>
    <row r="265" spans="2:16" x14ac:dyDescent="0.35">
      <c r="B265">
        <v>28</v>
      </c>
      <c r="C265">
        <v>1930.5540000000001</v>
      </c>
      <c r="D265">
        <v>13</v>
      </c>
      <c r="E265">
        <f>D265/C265</f>
        <v>6.7338183754507772E-3</v>
      </c>
      <c r="G265" s="7" t="s">
        <v>14</v>
      </c>
      <c r="H265" s="7">
        <f>AVERAGE(H255:H264)</f>
        <v>6.5916903472297133</v>
      </c>
      <c r="N265">
        <v>9.6430000000000007</v>
      </c>
      <c r="O265">
        <v>1.502</v>
      </c>
      <c r="P265">
        <f t="shared" si="25"/>
        <v>6.4201065246338223</v>
      </c>
    </row>
    <row r="266" spans="2:16" x14ac:dyDescent="0.35">
      <c r="F266">
        <v>12.856999999999999</v>
      </c>
      <c r="G266">
        <v>1.1930000000000001</v>
      </c>
      <c r="H266">
        <f t="shared" si="22"/>
        <v>10.777032690695725</v>
      </c>
      <c r="N266">
        <v>6.1749999999999998</v>
      </c>
      <c r="O266">
        <v>1.6659999999999999</v>
      </c>
      <c r="P266">
        <f t="shared" si="25"/>
        <v>3.7064825930372152</v>
      </c>
    </row>
    <row r="267" spans="2:16" x14ac:dyDescent="0.35">
      <c r="F267">
        <v>7.8710000000000004</v>
      </c>
      <c r="G267">
        <v>2.6070000000000002</v>
      </c>
      <c r="H267">
        <f t="shared" si="22"/>
        <v>3.0191791331031839</v>
      </c>
      <c r="N267">
        <v>7.77</v>
      </c>
      <c r="O267">
        <v>1.278</v>
      </c>
      <c r="P267">
        <f t="shared" si="25"/>
        <v>6.0798122065727691</v>
      </c>
    </row>
    <row r="268" spans="2:16" x14ac:dyDescent="0.35">
      <c r="F268">
        <v>8.5579999999999998</v>
      </c>
      <c r="G268">
        <v>1.867</v>
      </c>
      <c r="H268">
        <f t="shared" si="22"/>
        <v>4.5838243170862345</v>
      </c>
      <c r="J268">
        <v>28</v>
      </c>
      <c r="K268">
        <v>632.68399999999997</v>
      </c>
      <c r="L268">
        <v>6</v>
      </c>
      <c r="M268">
        <f>L268/K268</f>
        <v>9.483407198538291E-3</v>
      </c>
      <c r="O268" s="7" t="s">
        <v>14</v>
      </c>
      <c r="P268" s="7">
        <f>AVERAGE(P258:P267)</f>
        <v>5.2011530392943577</v>
      </c>
    </row>
    <row r="269" spans="2:16" x14ac:dyDescent="0.35">
      <c r="F269">
        <v>13.404999999999999</v>
      </c>
      <c r="G269">
        <v>1.8109999999999999</v>
      </c>
      <c r="H269">
        <f t="shared" si="22"/>
        <v>7.4019878520154609</v>
      </c>
      <c r="N269">
        <v>6.2869999999999999</v>
      </c>
      <c r="O269">
        <v>1.216</v>
      </c>
      <c r="P269">
        <f t="shared" ref="P269:P289" si="26">N269/O269</f>
        <v>5.1702302631578947</v>
      </c>
    </row>
    <row r="270" spans="2:16" x14ac:dyDescent="0.35">
      <c r="F270">
        <v>7.8869999999999996</v>
      </c>
      <c r="G270">
        <v>2.2509999999999999</v>
      </c>
      <c r="H270">
        <f t="shared" si="22"/>
        <v>3.5037760995113283</v>
      </c>
      <c r="N270">
        <v>10.041</v>
      </c>
      <c r="O270">
        <v>1.266</v>
      </c>
      <c r="P270">
        <f t="shared" si="26"/>
        <v>7.9312796208530809</v>
      </c>
    </row>
    <row r="271" spans="2:16" x14ac:dyDescent="0.35">
      <c r="F271">
        <v>9.7170000000000005</v>
      </c>
      <c r="G271">
        <v>1.1659999999999999</v>
      </c>
      <c r="H271">
        <f t="shared" si="22"/>
        <v>8.3336192109777016</v>
      </c>
      <c r="N271">
        <v>9.5839999999999996</v>
      </c>
      <c r="O271">
        <v>2.859</v>
      </c>
      <c r="P271">
        <f t="shared" si="26"/>
        <v>3.3522210563133963</v>
      </c>
    </row>
    <row r="272" spans="2:16" x14ac:dyDescent="0.35">
      <c r="F272">
        <v>11.637</v>
      </c>
      <c r="G272">
        <v>1.2709999999999999</v>
      </c>
      <c r="H272">
        <f t="shared" si="22"/>
        <v>9.1557828481510626</v>
      </c>
      <c r="N272">
        <v>5.2380000000000004</v>
      </c>
      <c r="O272">
        <v>2.1019999999999999</v>
      </c>
      <c r="P272">
        <f t="shared" si="26"/>
        <v>2.4919124643196957</v>
      </c>
    </row>
    <row r="273" spans="2:16" x14ac:dyDescent="0.35">
      <c r="F273">
        <v>7.8940000000000001</v>
      </c>
      <c r="G273">
        <v>1.3440000000000001</v>
      </c>
      <c r="H273">
        <f t="shared" si="22"/>
        <v>5.8735119047619042</v>
      </c>
      <c r="N273">
        <v>8.0510000000000002</v>
      </c>
      <c r="O273">
        <v>1.5680000000000001</v>
      </c>
      <c r="P273">
        <f t="shared" si="26"/>
        <v>5.1345663265306118</v>
      </c>
    </row>
    <row r="274" spans="2:16" x14ac:dyDescent="0.35">
      <c r="F274">
        <v>9.0839999999999996</v>
      </c>
      <c r="G274">
        <v>1.9630000000000001</v>
      </c>
      <c r="H274">
        <f t="shared" si="22"/>
        <v>4.6276107997962299</v>
      </c>
      <c r="N274">
        <v>10.234</v>
      </c>
      <c r="O274">
        <v>1.294</v>
      </c>
      <c r="P274">
        <f t="shared" si="26"/>
        <v>7.908809891808346</v>
      </c>
    </row>
    <row r="275" spans="2:16" x14ac:dyDescent="0.35">
      <c r="F275">
        <v>11.305</v>
      </c>
      <c r="G275">
        <v>1.431</v>
      </c>
      <c r="H275">
        <f t="shared" si="22"/>
        <v>7.9000698812019561</v>
      </c>
      <c r="N275">
        <v>5.5919999999999996</v>
      </c>
      <c r="O275">
        <v>2.181</v>
      </c>
      <c r="P275">
        <f t="shared" si="26"/>
        <v>2.5639614855570838</v>
      </c>
    </row>
    <row r="276" spans="2:16" x14ac:dyDescent="0.35">
      <c r="B276">
        <v>28</v>
      </c>
      <c r="C276">
        <v>1930.5540000000001</v>
      </c>
      <c r="D276">
        <v>15</v>
      </c>
      <c r="E276">
        <f>D276/C276</f>
        <v>7.7697904332124351E-3</v>
      </c>
      <c r="G276" s="7" t="s">
        <v>14</v>
      </c>
      <c r="H276" s="7">
        <f>AVERAGE(H266:H275)</f>
        <v>6.5176394737300782</v>
      </c>
      <c r="N276">
        <v>15.419</v>
      </c>
      <c r="O276">
        <v>0.86899999999999999</v>
      </c>
      <c r="P276">
        <f t="shared" si="26"/>
        <v>17.743383199079403</v>
      </c>
    </row>
    <row r="277" spans="2:16" x14ac:dyDescent="0.35">
      <c r="F277">
        <v>11.2</v>
      </c>
      <c r="G277">
        <v>1.4139999999999999</v>
      </c>
      <c r="H277">
        <f t="shared" si="22"/>
        <v>7.9207920792079207</v>
      </c>
      <c r="N277">
        <v>7.6159999999999997</v>
      </c>
      <c r="O277">
        <v>0.93100000000000005</v>
      </c>
      <c r="P277">
        <f t="shared" si="26"/>
        <v>8.1804511278195484</v>
      </c>
    </row>
    <row r="278" spans="2:16" x14ac:dyDescent="0.35">
      <c r="F278">
        <v>8.7579999999999991</v>
      </c>
      <c r="G278">
        <v>1.2709999999999999</v>
      </c>
      <c r="H278">
        <f t="shared" si="22"/>
        <v>6.8906372934697089</v>
      </c>
      <c r="N278">
        <v>6.0140000000000002</v>
      </c>
      <c r="O278">
        <v>2.0299999999999998</v>
      </c>
      <c r="P278">
        <f t="shared" si="26"/>
        <v>2.96256157635468</v>
      </c>
    </row>
    <row r="279" spans="2:16" x14ac:dyDescent="0.35">
      <c r="F279">
        <v>9.5190000000000001</v>
      </c>
      <c r="G279">
        <v>1.5640000000000001</v>
      </c>
      <c r="H279">
        <f t="shared" si="22"/>
        <v>6.086317135549872</v>
      </c>
      <c r="J279">
        <v>28</v>
      </c>
      <c r="K279">
        <v>358.58199999999999</v>
      </c>
      <c r="L279">
        <v>4</v>
      </c>
      <c r="M279">
        <f>L279/K279</f>
        <v>1.115504961208315E-2</v>
      </c>
      <c r="O279" s="7" t="s">
        <v>14</v>
      </c>
      <c r="P279" s="7">
        <f>AVERAGE(P269:P278)</f>
        <v>6.3439377011793745</v>
      </c>
    </row>
    <row r="280" spans="2:16" x14ac:dyDescent="0.35">
      <c r="F280">
        <v>6.2</v>
      </c>
      <c r="G280">
        <v>1.3440000000000001</v>
      </c>
      <c r="H280">
        <f t="shared" si="22"/>
        <v>4.6130952380952381</v>
      </c>
      <c r="N280">
        <v>8.0510000000000002</v>
      </c>
      <c r="O280">
        <v>1.6930000000000001</v>
      </c>
      <c r="P280">
        <f t="shared" si="26"/>
        <v>4.7554636739515654</v>
      </c>
    </row>
    <row r="281" spans="2:16" x14ac:dyDescent="0.35">
      <c r="F281">
        <v>11.368</v>
      </c>
      <c r="G281">
        <v>1.528</v>
      </c>
      <c r="H281">
        <f t="shared" si="22"/>
        <v>7.4397905759162306</v>
      </c>
      <c r="N281">
        <v>7.5279999999999996</v>
      </c>
      <c r="O281">
        <v>1.278</v>
      </c>
      <c r="P281">
        <f t="shared" si="26"/>
        <v>5.8904538341158057</v>
      </c>
    </row>
    <row r="282" spans="2:16" x14ac:dyDescent="0.35">
      <c r="F282">
        <v>10.98</v>
      </c>
      <c r="G282">
        <v>1.145</v>
      </c>
      <c r="H282">
        <f t="shared" si="22"/>
        <v>9.5895196506550224</v>
      </c>
      <c r="N282">
        <v>6.0620000000000003</v>
      </c>
      <c r="O282">
        <v>1.216</v>
      </c>
      <c r="P282">
        <f t="shared" si="26"/>
        <v>4.9851973684210531</v>
      </c>
    </row>
    <row r="283" spans="2:16" x14ac:dyDescent="0.35">
      <c r="F283">
        <v>8.7260000000000009</v>
      </c>
      <c r="G283">
        <v>1.397</v>
      </c>
      <c r="H283">
        <f t="shared" si="22"/>
        <v>6.2462419470293495</v>
      </c>
      <c r="N283">
        <v>6.1680000000000001</v>
      </c>
      <c r="O283">
        <v>1.093</v>
      </c>
      <c r="P283">
        <f t="shared" si="26"/>
        <v>5.6431838975297346</v>
      </c>
    </row>
    <row r="284" spans="2:16" x14ac:dyDescent="0.35">
      <c r="F284">
        <v>5.3129999999999997</v>
      </c>
      <c r="G284">
        <v>2.3759999999999999</v>
      </c>
      <c r="H284">
        <f t="shared" si="22"/>
        <v>2.2361111111111112</v>
      </c>
      <c r="N284">
        <v>13.452999999999999</v>
      </c>
      <c r="O284">
        <v>1.278</v>
      </c>
      <c r="P284">
        <f t="shared" si="26"/>
        <v>10.526604068857589</v>
      </c>
    </row>
    <row r="285" spans="2:16" x14ac:dyDescent="0.35">
      <c r="F285">
        <v>10.276999999999999</v>
      </c>
      <c r="G285">
        <v>1.3680000000000001</v>
      </c>
      <c r="H285">
        <f t="shared" si="22"/>
        <v>7.5124269005847939</v>
      </c>
      <c r="N285">
        <v>7.944</v>
      </c>
      <c r="O285">
        <v>0.95299999999999996</v>
      </c>
      <c r="P285">
        <f t="shared" si="26"/>
        <v>8.3357817418677858</v>
      </c>
    </row>
    <row r="286" spans="2:16" x14ac:dyDescent="0.35">
      <c r="F286">
        <v>9.1359999999999992</v>
      </c>
      <c r="G286">
        <v>1.1379999999999999</v>
      </c>
      <c r="H286">
        <f t="shared" si="22"/>
        <v>8.0281195079086114</v>
      </c>
      <c r="N286">
        <v>13.128</v>
      </c>
      <c r="O286">
        <v>0.90400000000000003</v>
      </c>
      <c r="P286">
        <f t="shared" si="26"/>
        <v>14.522123893805309</v>
      </c>
    </row>
    <row r="287" spans="2:16" x14ac:dyDescent="0.35">
      <c r="B287">
        <v>28</v>
      </c>
      <c r="C287">
        <v>4216.8519999999999</v>
      </c>
      <c r="D287">
        <v>24</v>
      </c>
      <c r="E287">
        <f>D287/C287</f>
        <v>5.691449450917414E-3</v>
      </c>
      <c r="G287" s="7" t="s">
        <v>14</v>
      </c>
      <c r="H287" s="7">
        <f>AVERAGE(H277:H286)</f>
        <v>6.6563051439527854</v>
      </c>
      <c r="N287">
        <v>4.875</v>
      </c>
      <c r="O287">
        <v>3.6379999999999999</v>
      </c>
      <c r="P287">
        <f t="shared" si="26"/>
        <v>1.340021990104453</v>
      </c>
    </row>
    <row r="288" spans="2:16" x14ac:dyDescent="0.35">
      <c r="B288" s="4" t="s">
        <v>61</v>
      </c>
      <c r="C288" s="4"/>
      <c r="D288" s="4"/>
      <c r="E288" s="4">
        <f>AVERAGE(E287,E276,E265,E254,E243)</f>
        <v>7.9420991290406178E-3</v>
      </c>
      <c r="F288" s="4"/>
      <c r="G288" s="4"/>
      <c r="H288" s="4">
        <f>AVERAGE(H287,H276,H265,H254,H243)</f>
        <v>6.5972534240516065</v>
      </c>
      <c r="N288">
        <v>6.6159999999999997</v>
      </c>
      <c r="O288">
        <v>2.1240000000000001</v>
      </c>
      <c r="P288">
        <f t="shared" si="26"/>
        <v>3.1148775894538603</v>
      </c>
    </row>
    <row r="289" spans="2:16" x14ac:dyDescent="0.35">
      <c r="E289" s="12">
        <f>STDEV(E287,E276,E265,E254,E243)/SQRT(5)</f>
        <v>1.424908310552219E-3</v>
      </c>
      <c r="F289" s="12"/>
      <c r="H289" s="12">
        <f>STDEV(H287,H276,H265,H243,H254)/SQRT(5)</f>
        <v>0.38771175905446431</v>
      </c>
      <c r="N289">
        <v>5.4960000000000004</v>
      </c>
      <c r="O289">
        <v>1.1519999999999999</v>
      </c>
      <c r="P289">
        <f t="shared" si="26"/>
        <v>4.7708333333333339</v>
      </c>
    </row>
    <row r="290" spans="2:16" x14ac:dyDescent="0.35">
      <c r="F290">
        <v>10.541</v>
      </c>
      <c r="G290">
        <v>1.9259999999999999</v>
      </c>
      <c r="H290">
        <f t="shared" ref="H290:H343" si="27">F290/G290</f>
        <v>5.4730010384215992</v>
      </c>
      <c r="J290">
        <v>28</v>
      </c>
      <c r="K290">
        <v>875.37800000000004</v>
      </c>
      <c r="L290">
        <v>9</v>
      </c>
      <c r="M290">
        <f>L290/K290</f>
        <v>1.0281272775875107E-2</v>
      </c>
      <c r="O290" s="7" t="s">
        <v>14</v>
      </c>
      <c r="P290" s="7">
        <f>AVERAGE(P280:P289)</f>
        <v>6.3884541391440486</v>
      </c>
    </row>
    <row r="291" spans="2:16" x14ac:dyDescent="0.35">
      <c r="F291">
        <v>10.332000000000001</v>
      </c>
      <c r="G291">
        <v>2.1760000000000002</v>
      </c>
      <c r="H291">
        <f t="shared" si="27"/>
        <v>4.7481617647058822</v>
      </c>
      <c r="J291" s="4" t="s">
        <v>61</v>
      </c>
      <c r="K291" s="4"/>
      <c r="L291" s="4"/>
      <c r="M291" s="4">
        <f>AVERAGE(M290,M279,M257,M268,M246,M235)</f>
        <v>1.0536770029820577E-2</v>
      </c>
      <c r="P291" s="4">
        <f>AVERAGE(P290,P279,P257,P268,P246,P235)</f>
        <v>6.3989135524431857</v>
      </c>
    </row>
    <row r="292" spans="2:16" x14ac:dyDescent="0.35">
      <c r="F292">
        <v>10.005000000000001</v>
      </c>
      <c r="G292">
        <v>2.5289999999999999</v>
      </c>
      <c r="H292">
        <f t="shared" si="27"/>
        <v>3.9561091340450774</v>
      </c>
      <c r="M292" s="12">
        <f>STDEV(,M290,M279,M257,M268,M246,M235)/SQRT(5)</f>
        <v>2.0656235542748339E-3</v>
      </c>
      <c r="P292" s="12">
        <f>STDEV(,P290,P279,P257,P268,P246,P235)/SQRT(5)</f>
        <v>1.1208151946918377</v>
      </c>
    </row>
    <row r="293" spans="2:16" x14ac:dyDescent="0.35">
      <c r="F293">
        <v>9.3610000000000007</v>
      </c>
      <c r="G293">
        <v>1.8240000000000001</v>
      </c>
      <c r="H293">
        <f t="shared" si="27"/>
        <v>5.1321271929824563</v>
      </c>
      <c r="N293">
        <v>9.0009999999999994</v>
      </c>
      <c r="O293">
        <v>1.619</v>
      </c>
      <c r="P293">
        <f t="shared" ref="P293:P347" si="28">N293/O293</f>
        <v>5.5596046942557127</v>
      </c>
    </row>
    <row r="294" spans="2:16" x14ac:dyDescent="0.35">
      <c r="F294">
        <v>9.68</v>
      </c>
      <c r="G294">
        <v>2.262</v>
      </c>
      <c r="H294">
        <f t="shared" si="27"/>
        <v>4.279398762157383</v>
      </c>
      <c r="N294">
        <v>5.79</v>
      </c>
      <c r="O294">
        <v>1.1160000000000001</v>
      </c>
      <c r="P294">
        <f t="shared" si="28"/>
        <v>5.1881720430107521</v>
      </c>
    </row>
    <row r="295" spans="2:16" x14ac:dyDescent="0.35">
      <c r="F295">
        <v>7.242</v>
      </c>
      <c r="G295">
        <v>1.538</v>
      </c>
      <c r="H295">
        <f t="shared" si="27"/>
        <v>4.7087126137841349</v>
      </c>
      <c r="N295">
        <v>8.6669999999999998</v>
      </c>
      <c r="O295">
        <v>0.78900000000000003</v>
      </c>
      <c r="P295">
        <f t="shared" si="28"/>
        <v>10.984790874524714</v>
      </c>
    </row>
    <row r="296" spans="2:16" x14ac:dyDescent="0.35">
      <c r="F296">
        <v>13.353999999999999</v>
      </c>
      <c r="G296">
        <v>1.8240000000000001</v>
      </c>
      <c r="H296">
        <f t="shared" si="27"/>
        <v>7.3212719298245608</v>
      </c>
      <c r="N296">
        <v>8.6780000000000008</v>
      </c>
      <c r="O296">
        <v>1.1519999999999999</v>
      </c>
      <c r="P296">
        <f t="shared" si="28"/>
        <v>7.5329861111111125</v>
      </c>
    </row>
    <row r="297" spans="2:16" x14ac:dyDescent="0.35">
      <c r="F297">
        <v>8.0969999999999995</v>
      </c>
      <c r="G297">
        <v>2.29</v>
      </c>
      <c r="H297">
        <f t="shared" si="27"/>
        <v>3.5358078602620084</v>
      </c>
      <c r="N297">
        <v>11.445</v>
      </c>
      <c r="O297">
        <v>1.5680000000000001</v>
      </c>
      <c r="P297">
        <f t="shared" si="28"/>
        <v>7.2991071428571423</v>
      </c>
    </row>
    <row r="298" spans="2:16" x14ac:dyDescent="0.35">
      <c r="F298">
        <v>6.8049999999999997</v>
      </c>
      <c r="G298">
        <v>1.8240000000000001</v>
      </c>
      <c r="H298">
        <f t="shared" si="27"/>
        <v>3.7308114035087718</v>
      </c>
      <c r="N298">
        <v>6.92</v>
      </c>
      <c r="O298">
        <v>1.355</v>
      </c>
      <c r="P298">
        <f t="shared" si="28"/>
        <v>5.1070110701107012</v>
      </c>
    </row>
    <row r="299" spans="2:16" x14ac:dyDescent="0.35">
      <c r="F299">
        <v>7.0990000000000002</v>
      </c>
      <c r="G299">
        <v>4.2990000000000004</v>
      </c>
      <c r="H299">
        <f t="shared" si="27"/>
        <v>1.65131425913003</v>
      </c>
      <c r="N299">
        <v>13.007</v>
      </c>
      <c r="O299">
        <v>1.216</v>
      </c>
      <c r="P299">
        <f t="shared" si="28"/>
        <v>10.696546052631579</v>
      </c>
    </row>
    <row r="300" spans="2:16" x14ac:dyDescent="0.35">
      <c r="B300">
        <v>35</v>
      </c>
      <c r="C300">
        <v>1571.883</v>
      </c>
      <c r="D300">
        <v>5</v>
      </c>
      <c r="E300">
        <f>D300/C300</f>
        <v>3.1808983238574371E-3</v>
      </c>
      <c r="G300" s="7" t="s">
        <v>14</v>
      </c>
      <c r="H300" s="7">
        <f>AVERAGE(H290:H299)</f>
        <v>4.4536715958821915</v>
      </c>
      <c r="N300">
        <v>9.1620000000000008</v>
      </c>
      <c r="O300">
        <v>2.6669999999999998</v>
      </c>
      <c r="P300">
        <f t="shared" si="28"/>
        <v>3.4353205849268846</v>
      </c>
    </row>
    <row r="301" spans="2:16" x14ac:dyDescent="0.35">
      <c r="F301">
        <v>8.7680000000000007</v>
      </c>
      <c r="G301">
        <v>1.302</v>
      </c>
      <c r="H301">
        <f t="shared" si="27"/>
        <v>6.7342549923195083</v>
      </c>
      <c r="N301">
        <v>15.016999999999999</v>
      </c>
      <c r="O301">
        <v>1.355</v>
      </c>
      <c r="P301">
        <f t="shared" si="28"/>
        <v>11.082656826568265</v>
      </c>
    </row>
    <row r="302" spans="2:16" x14ac:dyDescent="0.35">
      <c r="F302">
        <v>9.9260000000000002</v>
      </c>
      <c r="G302">
        <v>2.0590000000000002</v>
      </c>
      <c r="H302">
        <f t="shared" si="27"/>
        <v>4.8207867897037397</v>
      </c>
      <c r="N302">
        <v>5.6539999999999999</v>
      </c>
      <c r="O302">
        <v>2.4329999999999998</v>
      </c>
      <c r="P302">
        <f t="shared" si="28"/>
        <v>2.323879983559392</v>
      </c>
    </row>
    <row r="303" spans="2:16" x14ac:dyDescent="0.35">
      <c r="F303">
        <v>7.1980000000000004</v>
      </c>
      <c r="G303">
        <v>1.6970000000000001</v>
      </c>
      <c r="H303">
        <f t="shared" si="27"/>
        <v>4.2416028285209197</v>
      </c>
      <c r="J303">
        <v>35</v>
      </c>
      <c r="K303">
        <v>1688.99</v>
      </c>
      <c r="L303">
        <v>26</v>
      </c>
      <c r="M303">
        <f>L303/K303</f>
        <v>1.5393815238692947E-2</v>
      </c>
      <c r="O303" s="7" t="s">
        <v>14</v>
      </c>
      <c r="P303" s="7">
        <f>AVERAGE(P293:P302)</f>
        <v>6.9210075383556262</v>
      </c>
    </row>
    <row r="304" spans="2:16" x14ac:dyDescent="0.35">
      <c r="F304">
        <v>7.41</v>
      </c>
      <c r="G304">
        <v>2.262</v>
      </c>
      <c r="H304">
        <f t="shared" si="27"/>
        <v>3.2758620689655173</v>
      </c>
      <c r="N304">
        <v>9.7230000000000008</v>
      </c>
      <c r="O304">
        <v>1.726</v>
      </c>
      <c r="P304">
        <f t="shared" si="28"/>
        <v>5.6332560834298961</v>
      </c>
    </row>
    <row r="305" spans="2:16" x14ac:dyDescent="0.35">
      <c r="F305">
        <v>5.899</v>
      </c>
      <c r="G305">
        <v>7.4039999999999999</v>
      </c>
      <c r="H305">
        <f t="shared" si="27"/>
        <v>0.79673149648838471</v>
      </c>
      <c r="N305">
        <v>7.7439999999999998</v>
      </c>
      <c r="O305">
        <v>1.6319999999999999</v>
      </c>
      <c r="P305">
        <f t="shared" si="28"/>
        <v>4.7450980392156863</v>
      </c>
    </row>
    <row r="306" spans="2:16" x14ac:dyDescent="0.35">
      <c r="F306">
        <v>8.6630000000000003</v>
      </c>
      <c r="G306">
        <v>1.619</v>
      </c>
      <c r="H306">
        <f t="shared" si="27"/>
        <v>5.3508338480543545</v>
      </c>
      <c r="N306">
        <v>5.7590000000000003</v>
      </c>
      <c r="O306">
        <v>1.6659999999999999</v>
      </c>
      <c r="P306">
        <f t="shared" si="28"/>
        <v>3.4567827130852344</v>
      </c>
    </row>
    <row r="307" spans="2:16" x14ac:dyDescent="0.35">
      <c r="F307">
        <v>9.0839999999999996</v>
      </c>
      <c r="G307">
        <v>1.6970000000000001</v>
      </c>
      <c r="H307">
        <f t="shared" si="27"/>
        <v>5.3529758397171472</v>
      </c>
      <c r="N307">
        <v>9.1120000000000001</v>
      </c>
      <c r="O307">
        <v>1.212</v>
      </c>
      <c r="P307">
        <f t="shared" si="28"/>
        <v>7.5181518151815183</v>
      </c>
    </row>
    <row r="308" spans="2:16" x14ac:dyDescent="0.35">
      <c r="F308">
        <v>13.098000000000001</v>
      </c>
      <c r="G308">
        <v>2.2410000000000001</v>
      </c>
      <c r="H308">
        <f t="shared" si="27"/>
        <v>5.8447121820615795</v>
      </c>
      <c r="N308">
        <v>5.5919999999999996</v>
      </c>
      <c r="O308">
        <v>1.3740000000000001</v>
      </c>
      <c r="P308">
        <f t="shared" si="28"/>
        <v>4.069868995633187</v>
      </c>
    </row>
    <row r="309" spans="2:16" x14ac:dyDescent="0.35">
      <c r="F309">
        <v>10.355</v>
      </c>
      <c r="G309">
        <v>1.2450000000000001</v>
      </c>
      <c r="H309">
        <f t="shared" si="27"/>
        <v>8.3172690763052213</v>
      </c>
      <c r="N309">
        <v>9.8979999999999997</v>
      </c>
      <c r="O309">
        <v>1.542</v>
      </c>
      <c r="P309">
        <f t="shared" si="28"/>
        <v>6.4189364461737997</v>
      </c>
    </row>
    <row r="310" spans="2:16" x14ac:dyDescent="0.35">
      <c r="F310">
        <v>5.8840000000000003</v>
      </c>
      <c r="G310">
        <v>3.31</v>
      </c>
      <c r="H310">
        <f t="shared" si="27"/>
        <v>1.777643504531722</v>
      </c>
      <c r="N310">
        <v>6.7889999999999997</v>
      </c>
      <c r="O310">
        <v>1.429</v>
      </c>
      <c r="P310">
        <f t="shared" si="28"/>
        <v>4.7508747375787257</v>
      </c>
    </row>
    <row r="311" spans="2:16" x14ac:dyDescent="0.35">
      <c r="B311">
        <v>35</v>
      </c>
      <c r="C311">
        <v>2228.7640000000001</v>
      </c>
      <c r="D311">
        <v>24</v>
      </c>
      <c r="E311">
        <f>D311/C311</f>
        <v>1.0768300277642674E-2</v>
      </c>
      <c r="G311" s="7" t="s">
        <v>14</v>
      </c>
      <c r="H311" s="7">
        <f>AVERAGE(H301:H310)</f>
        <v>4.6512672626668099</v>
      </c>
      <c r="N311">
        <v>6.4290000000000003</v>
      </c>
      <c r="O311">
        <v>1.9430000000000001</v>
      </c>
      <c r="P311">
        <f t="shared" si="28"/>
        <v>3.3088008234688626</v>
      </c>
    </row>
    <row r="312" spans="2:16" x14ac:dyDescent="0.35">
      <c r="F312">
        <v>12.811999999999999</v>
      </c>
      <c r="G312">
        <v>1.663</v>
      </c>
      <c r="H312">
        <f t="shared" si="27"/>
        <v>7.7041491280817791</v>
      </c>
      <c r="N312">
        <v>11.112</v>
      </c>
      <c r="O312">
        <v>1.111</v>
      </c>
      <c r="P312">
        <f t="shared" si="28"/>
        <v>10.001800180018002</v>
      </c>
    </row>
    <row r="313" spans="2:16" x14ac:dyDescent="0.35">
      <c r="F313">
        <v>11.279</v>
      </c>
      <c r="G313">
        <v>1.609</v>
      </c>
      <c r="H313">
        <f t="shared" si="27"/>
        <v>7.0099440646364197</v>
      </c>
      <c r="N313">
        <v>6.3579999999999997</v>
      </c>
      <c r="O313">
        <v>1.216</v>
      </c>
      <c r="P313">
        <f t="shared" si="28"/>
        <v>5.2286184210526319</v>
      </c>
    </row>
    <row r="314" spans="2:16" x14ac:dyDescent="0.35">
      <c r="F314">
        <v>7.3929999999999998</v>
      </c>
      <c r="G314">
        <v>2.2080000000000002</v>
      </c>
      <c r="H314">
        <f t="shared" si="27"/>
        <v>3.3482789855072461</v>
      </c>
      <c r="N314">
        <v>6.3410000000000002</v>
      </c>
      <c r="O314">
        <v>1.4570000000000001</v>
      </c>
      <c r="P314">
        <f t="shared" si="28"/>
        <v>4.3520933424845571</v>
      </c>
    </row>
    <row r="315" spans="2:16" x14ac:dyDescent="0.35">
      <c r="F315">
        <v>9.0530000000000008</v>
      </c>
      <c r="G315">
        <v>1.6439999999999999</v>
      </c>
      <c r="H315">
        <f t="shared" si="27"/>
        <v>5.5066909975669107</v>
      </c>
      <c r="J315">
        <v>35</v>
      </c>
      <c r="K315">
        <v>1124.7650000000001</v>
      </c>
      <c r="L315">
        <v>7</v>
      </c>
      <c r="M315">
        <f>L315/K315</f>
        <v>6.2235222468693457E-3</v>
      </c>
      <c r="O315" s="7" t="s">
        <v>14</v>
      </c>
      <c r="P315" s="7">
        <f>AVERAGE(P304:P314)</f>
        <v>5.4076619633929175</v>
      </c>
    </row>
    <row r="316" spans="2:16" x14ac:dyDescent="0.35">
      <c r="F316">
        <v>9.0839999999999996</v>
      </c>
      <c r="G316">
        <v>1.72</v>
      </c>
      <c r="H316">
        <f t="shared" si="27"/>
        <v>5.2813953488372087</v>
      </c>
      <c r="N316">
        <v>9.3569999999999993</v>
      </c>
      <c r="O316">
        <v>2.2149999999999999</v>
      </c>
      <c r="P316">
        <f t="shared" si="28"/>
        <v>4.2243792325056431</v>
      </c>
    </row>
    <row r="317" spans="2:16" x14ac:dyDescent="0.35">
      <c r="F317">
        <v>7.4859999999999998</v>
      </c>
      <c r="G317">
        <v>1.619</v>
      </c>
      <c r="H317">
        <f t="shared" si="27"/>
        <v>4.6238418777022856</v>
      </c>
      <c r="N317">
        <v>7.242</v>
      </c>
      <c r="O317">
        <v>1.278</v>
      </c>
      <c r="P317">
        <f t="shared" si="28"/>
        <v>5.666666666666667</v>
      </c>
    </row>
    <row r="318" spans="2:16" x14ac:dyDescent="0.35">
      <c r="F318">
        <v>11.412000000000001</v>
      </c>
      <c r="G318">
        <v>1.8109999999999999</v>
      </c>
      <c r="H318">
        <f t="shared" si="27"/>
        <v>6.3014908890115962</v>
      </c>
      <c r="N318">
        <v>8.1419999999999995</v>
      </c>
      <c r="O318">
        <v>2.8570000000000002</v>
      </c>
      <c r="P318">
        <f t="shared" si="28"/>
        <v>2.8498424921246057</v>
      </c>
    </row>
    <row r="319" spans="2:16" x14ac:dyDescent="0.35">
      <c r="F319">
        <v>13.327999999999999</v>
      </c>
      <c r="G319">
        <v>2.0390000000000001</v>
      </c>
      <c r="H319">
        <f t="shared" si="27"/>
        <v>6.5365375183913672</v>
      </c>
      <c r="N319">
        <v>5.6470000000000002</v>
      </c>
      <c r="O319">
        <v>1.6439999999999999</v>
      </c>
      <c r="P319">
        <f t="shared" si="28"/>
        <v>3.4349148418491486</v>
      </c>
    </row>
    <row r="320" spans="2:16" x14ac:dyDescent="0.35">
      <c r="F320">
        <v>12.920999999999999</v>
      </c>
      <c r="G320">
        <v>1.6870000000000001</v>
      </c>
      <c r="H320">
        <f t="shared" si="27"/>
        <v>7.6591582691167748</v>
      </c>
      <c r="N320">
        <v>6.9290000000000003</v>
      </c>
      <c r="O320">
        <v>1.212</v>
      </c>
      <c r="P320">
        <f t="shared" si="28"/>
        <v>5.7169966996699673</v>
      </c>
    </row>
    <row r="321" spans="2:16" x14ac:dyDescent="0.35">
      <c r="F321">
        <v>8.3160000000000007</v>
      </c>
      <c r="G321">
        <v>1.93</v>
      </c>
      <c r="H321">
        <f t="shared" si="27"/>
        <v>4.308808290155441</v>
      </c>
      <c r="N321">
        <v>9.7240000000000002</v>
      </c>
      <c r="O321">
        <v>1.355</v>
      </c>
      <c r="P321">
        <f t="shared" si="28"/>
        <v>7.1763837638376389</v>
      </c>
    </row>
    <row r="322" spans="2:16" x14ac:dyDescent="0.35">
      <c r="B322">
        <v>35</v>
      </c>
      <c r="C322">
        <v>2530.6999999999998</v>
      </c>
      <c r="D322">
        <v>18</v>
      </c>
      <c r="E322">
        <f>D322/C322</f>
        <v>7.1126565772315969E-3</v>
      </c>
      <c r="G322" s="7" t="s">
        <v>14</v>
      </c>
      <c r="H322" s="7">
        <f>AVERAGE(H312:H321)</f>
        <v>5.8280295369007025</v>
      </c>
      <c r="N322">
        <v>7.2569999999999997</v>
      </c>
      <c r="O322">
        <v>1.863</v>
      </c>
      <c r="P322">
        <f t="shared" si="28"/>
        <v>3.895330112721417</v>
      </c>
    </row>
    <row r="323" spans="2:16" x14ac:dyDescent="0.35">
      <c r="F323">
        <v>9.8759999999999994</v>
      </c>
      <c r="G323">
        <v>2.3860000000000001</v>
      </c>
      <c r="H323">
        <f t="shared" si="27"/>
        <v>4.1391450125733442</v>
      </c>
      <c r="N323">
        <v>8.8550000000000004</v>
      </c>
      <c r="O323">
        <v>1.2210000000000001</v>
      </c>
      <c r="P323">
        <f t="shared" si="28"/>
        <v>7.2522522522522523</v>
      </c>
    </row>
    <row r="324" spans="2:16" x14ac:dyDescent="0.35">
      <c r="F324">
        <v>9.327</v>
      </c>
      <c r="G324">
        <v>1.5229999999999999</v>
      </c>
      <c r="H324">
        <f t="shared" si="27"/>
        <v>6.1240971766250825</v>
      </c>
      <c r="N324">
        <v>5.6470000000000002</v>
      </c>
      <c r="O324">
        <v>1.6439999999999999</v>
      </c>
      <c r="P324">
        <f t="shared" si="28"/>
        <v>3.4349148418491486</v>
      </c>
    </row>
    <row r="325" spans="2:16" x14ac:dyDescent="0.35">
      <c r="F325">
        <v>11.041</v>
      </c>
      <c r="G325">
        <v>1.6439999999999999</v>
      </c>
      <c r="H325">
        <f t="shared" si="27"/>
        <v>6.7159367396593677</v>
      </c>
      <c r="N325">
        <v>7.673</v>
      </c>
      <c r="O325">
        <v>1.6659999999999999</v>
      </c>
      <c r="P325">
        <f t="shared" si="28"/>
        <v>4.6056422569027617</v>
      </c>
    </row>
    <row r="326" spans="2:16" x14ac:dyDescent="0.35">
      <c r="F326">
        <v>10.496</v>
      </c>
      <c r="G326">
        <v>2.0859999999999999</v>
      </c>
      <c r="H326">
        <f t="shared" si="27"/>
        <v>5.0316395014381596</v>
      </c>
      <c r="J326">
        <v>35</v>
      </c>
      <c r="K326">
        <v>945.09199999999998</v>
      </c>
      <c r="L326">
        <v>4</v>
      </c>
      <c r="M326">
        <f>L326/K326</f>
        <v>4.2323921903899301E-3</v>
      </c>
      <c r="O326" s="7" t="s">
        <v>14</v>
      </c>
      <c r="P326" s="7">
        <f>AVERAGE(P315:P325)</f>
        <v>4.8786350112520154</v>
      </c>
    </row>
    <row r="327" spans="2:16" x14ac:dyDescent="0.35">
      <c r="F327">
        <v>5.4610000000000003</v>
      </c>
      <c r="G327">
        <v>3.0379999999999998</v>
      </c>
      <c r="H327">
        <f t="shared" si="27"/>
        <v>1.7975641869651089</v>
      </c>
      <c r="N327">
        <v>12.147</v>
      </c>
      <c r="O327">
        <v>1.01</v>
      </c>
      <c r="P327">
        <f t="shared" si="28"/>
        <v>12.026732673267327</v>
      </c>
    </row>
    <row r="328" spans="2:16" x14ac:dyDescent="0.35">
      <c r="F328">
        <v>10.837999999999999</v>
      </c>
      <c r="G328">
        <v>1.1659999999999999</v>
      </c>
      <c r="H328">
        <f t="shared" si="27"/>
        <v>9.2950257289879925</v>
      </c>
      <c r="N328">
        <v>8.7080000000000002</v>
      </c>
      <c r="O328">
        <v>1.3169999999999999</v>
      </c>
      <c r="P328">
        <f t="shared" si="28"/>
        <v>6.6119969627942297</v>
      </c>
    </row>
    <row r="329" spans="2:16" x14ac:dyDescent="0.35">
      <c r="F329">
        <v>14.808999999999999</v>
      </c>
      <c r="G329">
        <v>2.0230000000000001</v>
      </c>
      <c r="H329">
        <f t="shared" si="27"/>
        <v>7.3203163618388523</v>
      </c>
      <c r="N329">
        <v>7.4180000000000001</v>
      </c>
      <c r="O329">
        <v>1.278</v>
      </c>
      <c r="P329">
        <f t="shared" si="28"/>
        <v>5.8043818466353674</v>
      </c>
    </row>
    <row r="330" spans="2:16" x14ac:dyDescent="0.35">
      <c r="F330">
        <v>8.6</v>
      </c>
      <c r="G330">
        <v>2.0390000000000001</v>
      </c>
      <c r="H330">
        <f t="shared" si="27"/>
        <v>4.2177538008827851</v>
      </c>
      <c r="N330">
        <v>7.6669999999999998</v>
      </c>
      <c r="O330">
        <v>2.3580000000000001</v>
      </c>
      <c r="P330">
        <f t="shared" si="28"/>
        <v>3.2514843087362171</v>
      </c>
    </row>
    <row r="331" spans="2:16" x14ac:dyDescent="0.35">
      <c r="F331">
        <v>8.5990000000000002</v>
      </c>
      <c r="G331">
        <v>3.3260000000000001</v>
      </c>
      <c r="H331">
        <f t="shared" si="27"/>
        <v>2.5853878532772097</v>
      </c>
      <c r="N331">
        <v>8.0909999999999993</v>
      </c>
      <c r="O331">
        <v>1.1160000000000001</v>
      </c>
      <c r="P331">
        <f t="shared" si="28"/>
        <v>7.2499999999999991</v>
      </c>
    </row>
    <row r="332" spans="2:16" x14ac:dyDescent="0.35">
      <c r="F332">
        <v>3.298</v>
      </c>
      <c r="G332">
        <v>2.952</v>
      </c>
      <c r="H332">
        <f t="shared" si="27"/>
        <v>1.1172086720867209</v>
      </c>
      <c r="N332">
        <v>7.6189999999999998</v>
      </c>
      <c r="O332">
        <v>1.6160000000000001</v>
      </c>
      <c r="P332">
        <f t="shared" si="28"/>
        <v>4.7147277227722766</v>
      </c>
    </row>
    <row r="333" spans="2:16" x14ac:dyDescent="0.35">
      <c r="B333">
        <v>35</v>
      </c>
      <c r="C333">
        <v>2905.857</v>
      </c>
      <c r="D333">
        <v>29</v>
      </c>
      <c r="E333">
        <f>D333/C333</f>
        <v>9.9798441561301885E-3</v>
      </c>
      <c r="G333" s="7" t="s">
        <v>14</v>
      </c>
      <c r="H333" s="7">
        <f>AVERAGE(H323:H332)</f>
        <v>4.8344075034334617</v>
      </c>
      <c r="N333">
        <v>9.5109999999999992</v>
      </c>
      <c r="O333">
        <v>1.1779999999999999</v>
      </c>
      <c r="P333">
        <f t="shared" si="28"/>
        <v>8.0738539898132426</v>
      </c>
    </row>
    <row r="334" spans="2:16" x14ac:dyDescent="0.35">
      <c r="F334">
        <v>13.101000000000001</v>
      </c>
      <c r="G334">
        <v>1.5229999999999999</v>
      </c>
      <c r="H334">
        <f t="shared" si="27"/>
        <v>8.602101116217991</v>
      </c>
      <c r="N334">
        <v>6.5</v>
      </c>
      <c r="O334">
        <v>1.9059999999999999</v>
      </c>
      <c r="P334">
        <f t="shared" si="28"/>
        <v>3.4102833158447012</v>
      </c>
    </row>
    <row r="335" spans="2:16" x14ac:dyDescent="0.35">
      <c r="F335">
        <v>8.016</v>
      </c>
      <c r="G335">
        <v>1.649</v>
      </c>
      <c r="H335">
        <f t="shared" si="27"/>
        <v>4.8611279563371737</v>
      </c>
      <c r="N335">
        <v>6.6459999999999999</v>
      </c>
      <c r="O335">
        <v>2.2589999999999999</v>
      </c>
      <c r="P335">
        <f t="shared" si="28"/>
        <v>2.9420097388224877</v>
      </c>
    </row>
    <row r="336" spans="2:16" x14ac:dyDescent="0.35">
      <c r="F336">
        <v>7.1189999999999998</v>
      </c>
      <c r="G336">
        <v>2.0859999999999999</v>
      </c>
      <c r="H336">
        <f t="shared" si="27"/>
        <v>3.412751677852349</v>
      </c>
      <c r="N336">
        <v>7.89</v>
      </c>
      <c r="O336">
        <v>4.5369999999999999</v>
      </c>
      <c r="P336">
        <f t="shared" si="28"/>
        <v>1.7390346043641172</v>
      </c>
    </row>
    <row r="337" spans="2:16" x14ac:dyDescent="0.35">
      <c r="F337">
        <v>7.8769999999999998</v>
      </c>
      <c r="G337">
        <v>1.663</v>
      </c>
      <c r="H337">
        <f t="shared" si="27"/>
        <v>4.7366205652435358</v>
      </c>
      <c r="J337">
        <v>35</v>
      </c>
      <c r="K337">
        <v>596.21400000000006</v>
      </c>
      <c r="L337">
        <v>8</v>
      </c>
      <c r="M337">
        <f>L337/K337</f>
        <v>1.3418000919133062E-2</v>
      </c>
      <c r="O337" s="7" t="s">
        <v>14</v>
      </c>
      <c r="P337" s="7">
        <f>AVERAGE(P326:P336)</f>
        <v>5.5184672885729062</v>
      </c>
    </row>
    <row r="338" spans="2:16" x14ac:dyDescent="0.35">
      <c r="F338">
        <v>10.116</v>
      </c>
      <c r="G338">
        <v>1.2649999999999999</v>
      </c>
      <c r="H338">
        <f t="shared" si="27"/>
        <v>7.9968379446640316</v>
      </c>
      <c r="N338">
        <v>9.0500000000000007</v>
      </c>
      <c r="O338">
        <v>1.9059999999999999</v>
      </c>
      <c r="P338">
        <f t="shared" si="28"/>
        <v>4.7481636935991611</v>
      </c>
    </row>
    <row r="339" spans="2:16" x14ac:dyDescent="0.35">
      <c r="F339">
        <v>9.6780000000000008</v>
      </c>
      <c r="G339">
        <v>2.0859999999999999</v>
      </c>
      <c r="H339">
        <f t="shared" si="27"/>
        <v>4.6395014381591571</v>
      </c>
      <c r="N339">
        <v>7.258</v>
      </c>
      <c r="O339">
        <v>2.3580000000000001</v>
      </c>
      <c r="P339">
        <f t="shared" si="28"/>
        <v>3.0780322307039865</v>
      </c>
    </row>
    <row r="340" spans="2:16" x14ac:dyDescent="0.35">
      <c r="F340">
        <v>4.9690000000000003</v>
      </c>
      <c r="G340">
        <v>3.5270000000000001</v>
      </c>
      <c r="H340">
        <f t="shared" si="27"/>
        <v>1.4088460447972782</v>
      </c>
      <c r="N340">
        <v>11.753</v>
      </c>
      <c r="O340">
        <v>1.9850000000000001</v>
      </c>
      <c r="P340">
        <f t="shared" si="28"/>
        <v>5.9209068010075567</v>
      </c>
    </row>
    <row r="341" spans="2:16" x14ac:dyDescent="0.35">
      <c r="F341">
        <v>6.9560000000000004</v>
      </c>
      <c r="G341">
        <v>1.7609999999999999</v>
      </c>
      <c r="H341">
        <f t="shared" si="27"/>
        <v>3.9500283929585467</v>
      </c>
      <c r="N341">
        <v>6.5540000000000003</v>
      </c>
      <c r="O341">
        <v>1.9059999999999999</v>
      </c>
      <c r="P341">
        <f t="shared" si="28"/>
        <v>3.4386149003147959</v>
      </c>
    </row>
    <row r="342" spans="2:16" x14ac:dyDescent="0.35">
      <c r="F342">
        <v>11.771000000000001</v>
      </c>
      <c r="G342">
        <v>2.0590000000000002</v>
      </c>
      <c r="H342">
        <f t="shared" si="27"/>
        <v>5.716852841185041</v>
      </c>
      <c r="N342">
        <v>9.14</v>
      </c>
      <c r="O342">
        <v>1.129</v>
      </c>
      <c r="P342">
        <f t="shared" si="28"/>
        <v>8.0956598759964571</v>
      </c>
    </row>
    <row r="343" spans="2:16" x14ac:dyDescent="0.35">
      <c r="F343">
        <v>9.423</v>
      </c>
      <c r="G343">
        <v>1.5229999999999999</v>
      </c>
      <c r="H343">
        <f t="shared" si="27"/>
        <v>6.1871306631648064</v>
      </c>
      <c r="N343">
        <v>4.3150000000000004</v>
      </c>
      <c r="O343">
        <v>0.83299999999999996</v>
      </c>
      <c r="P343">
        <f t="shared" si="28"/>
        <v>5.1800720288115256</v>
      </c>
    </row>
    <row r="344" spans="2:16" x14ac:dyDescent="0.35">
      <c r="B344">
        <v>35</v>
      </c>
      <c r="C344">
        <v>1114.71</v>
      </c>
      <c r="D344">
        <v>10</v>
      </c>
      <c r="E344">
        <f>D344/C344</f>
        <v>8.9709431152497059E-3</v>
      </c>
      <c r="G344" s="7" t="s">
        <v>14</v>
      </c>
      <c r="H344" s="7">
        <f>AVERAGE(H334:H343)</f>
        <v>5.1511798640579913</v>
      </c>
      <c r="N344">
        <v>3.4580000000000002</v>
      </c>
      <c r="O344">
        <v>2.4239999999999999</v>
      </c>
      <c r="P344">
        <f t="shared" si="28"/>
        <v>1.4265676567656767</v>
      </c>
    </row>
    <row r="345" spans="2:16" x14ac:dyDescent="0.35">
      <c r="B345" s="4" t="s">
        <v>62</v>
      </c>
      <c r="C345" s="4"/>
      <c r="D345" s="4"/>
      <c r="E345" s="4">
        <f>AVERAGE(E344,E333,E322,E311,E300)</f>
        <v>8.0025284900223197E-3</v>
      </c>
      <c r="F345" s="4"/>
      <c r="G345" s="4"/>
      <c r="H345" s="4">
        <f>AVERAGE(H344,H333,H322,H311,H300)</f>
        <v>4.9837111525882314</v>
      </c>
      <c r="N345">
        <v>9.1259999999999994</v>
      </c>
      <c r="O345">
        <v>0.90400000000000003</v>
      </c>
      <c r="P345">
        <f t="shared" si="28"/>
        <v>10.09513274336283</v>
      </c>
    </row>
    <row r="346" spans="2:16" x14ac:dyDescent="0.35">
      <c r="E346" s="12">
        <f>STDEV(E344,E333,E322,E311,E300)/SQRT(5)</f>
        <v>1.3516117636257767E-3</v>
      </c>
      <c r="F346" s="12"/>
      <c r="H346" s="12">
        <f>STDEV(H344,H333,H322,H300,H311)/SQRT(5)</f>
        <v>0.24027814660092531</v>
      </c>
      <c r="N346">
        <v>4.819</v>
      </c>
      <c r="O346">
        <v>0.95299999999999996</v>
      </c>
      <c r="P346">
        <f t="shared" si="28"/>
        <v>5.0566631689401893</v>
      </c>
    </row>
    <row r="347" spans="2:16" x14ac:dyDescent="0.35">
      <c r="F347">
        <v>14.821</v>
      </c>
      <c r="G347">
        <v>2.1760000000000002</v>
      </c>
      <c r="H347">
        <f t="shared" ref="H347:H400" si="29">F347/G347</f>
        <v>6.8111213235294112</v>
      </c>
      <c r="N347">
        <v>6.0819999999999999</v>
      </c>
      <c r="O347">
        <v>2.0819999999999999</v>
      </c>
      <c r="P347">
        <f t="shared" si="28"/>
        <v>2.9212295869356391</v>
      </c>
    </row>
    <row r="348" spans="2:16" x14ac:dyDescent="0.35">
      <c r="F348">
        <v>11.093</v>
      </c>
      <c r="G348">
        <v>2.1459999999999999</v>
      </c>
      <c r="H348">
        <f t="shared" si="29"/>
        <v>5.1691519105312214</v>
      </c>
      <c r="J348">
        <v>35</v>
      </c>
      <c r="K348">
        <v>276.84699999999998</v>
      </c>
      <c r="L348">
        <v>5</v>
      </c>
      <c r="M348">
        <f>L348/K348</f>
        <v>1.8060517180969994E-2</v>
      </c>
      <c r="O348" s="7" t="s">
        <v>14</v>
      </c>
      <c r="P348" s="7">
        <f>AVERAGE(P337:P347)</f>
        <v>5.0435918159100659</v>
      </c>
    </row>
    <row r="349" spans="2:16" x14ac:dyDescent="0.35">
      <c r="F349">
        <v>12.645</v>
      </c>
      <c r="G349">
        <v>2.1459999999999999</v>
      </c>
      <c r="H349">
        <f t="shared" si="29"/>
        <v>5.8923578751164962</v>
      </c>
      <c r="J349" s="4" t="s">
        <v>62</v>
      </c>
      <c r="K349" s="4"/>
      <c r="L349" s="4"/>
      <c r="M349" s="4">
        <f>AVERAGE(M348,M337,M315,M326,M303)</f>
        <v>1.1465649555211056E-2</v>
      </c>
      <c r="P349" s="4">
        <f>AVERAGE(P348,P337,P315,P326,P303)</f>
        <v>5.5538727234967071</v>
      </c>
    </row>
    <row r="350" spans="2:16" x14ac:dyDescent="0.35">
      <c r="F350">
        <v>9.9670000000000005</v>
      </c>
      <c r="G350">
        <v>2.6040000000000001</v>
      </c>
      <c r="H350">
        <f t="shared" si="29"/>
        <v>3.8275729646697387</v>
      </c>
      <c r="M350" s="12">
        <f>STDEV(,M348,M337,M315,M326,M303)/SQRT(5)</f>
        <v>3.1754387691240622E-3</v>
      </c>
      <c r="P350" s="12">
        <f>STDEV(,P348,P337,P315,P326,P303)/SQRT(5)</f>
        <v>1.0641918341453995</v>
      </c>
    </row>
    <row r="351" spans="2:16" x14ac:dyDescent="0.35">
      <c r="F351">
        <v>9.1219999999999999</v>
      </c>
      <c r="G351">
        <v>5.0579999999999998</v>
      </c>
      <c r="H351">
        <f t="shared" si="29"/>
        <v>1.8034796362198497</v>
      </c>
      <c r="N351">
        <v>8.2870000000000008</v>
      </c>
      <c r="O351">
        <v>1.093</v>
      </c>
      <c r="P351">
        <f t="shared" ref="P351:P371" si="30">N351/O351</f>
        <v>7.5818847209515106</v>
      </c>
    </row>
    <row r="352" spans="2:16" x14ac:dyDescent="0.35">
      <c r="F352">
        <v>13.912000000000001</v>
      </c>
      <c r="G352">
        <v>1.131</v>
      </c>
      <c r="H352">
        <f t="shared" si="29"/>
        <v>12.300618921308578</v>
      </c>
      <c r="N352">
        <v>4.4269999999999996</v>
      </c>
      <c r="O352">
        <v>0.93100000000000005</v>
      </c>
      <c r="P352">
        <f t="shared" si="30"/>
        <v>4.7551020408163263</v>
      </c>
    </row>
    <row r="353" spans="2:16" x14ac:dyDescent="0.35">
      <c r="F353">
        <v>6.8049999999999997</v>
      </c>
      <c r="G353">
        <v>3.76</v>
      </c>
      <c r="H353">
        <f t="shared" si="29"/>
        <v>1.8098404255319149</v>
      </c>
      <c r="N353">
        <v>8.1440000000000001</v>
      </c>
      <c r="O353">
        <v>0.71399999999999997</v>
      </c>
      <c r="P353">
        <f t="shared" si="30"/>
        <v>11.406162464985995</v>
      </c>
    </row>
    <row r="354" spans="2:16" x14ac:dyDescent="0.35">
      <c r="F354">
        <v>15.16</v>
      </c>
      <c r="G354">
        <v>3.077</v>
      </c>
      <c r="H354">
        <f t="shared" si="29"/>
        <v>4.9268768280792985</v>
      </c>
      <c r="N354">
        <v>5.0670000000000002</v>
      </c>
      <c r="O354">
        <v>0.90400000000000003</v>
      </c>
      <c r="P354">
        <f t="shared" si="30"/>
        <v>5.6050884955752212</v>
      </c>
    </row>
    <row r="355" spans="2:16" x14ac:dyDescent="0.35">
      <c r="F355">
        <v>7.9370000000000003</v>
      </c>
      <c r="G355">
        <v>2.5289999999999999</v>
      </c>
      <c r="H355">
        <f t="shared" si="29"/>
        <v>3.1383946223803876</v>
      </c>
      <c r="N355">
        <v>5.1920000000000002</v>
      </c>
      <c r="O355">
        <v>2.7570000000000001</v>
      </c>
      <c r="P355">
        <f t="shared" si="30"/>
        <v>1.8832063837504533</v>
      </c>
    </row>
    <row r="356" spans="2:16" x14ac:dyDescent="0.35">
      <c r="F356">
        <v>9.7720000000000002</v>
      </c>
      <c r="G356">
        <v>1.538</v>
      </c>
      <c r="H356">
        <f t="shared" si="29"/>
        <v>6.3537061118335503</v>
      </c>
      <c r="N356">
        <v>15.858000000000001</v>
      </c>
      <c r="O356">
        <v>0.81399999999999995</v>
      </c>
      <c r="P356">
        <f t="shared" si="30"/>
        <v>19.481572481572485</v>
      </c>
    </row>
    <row r="357" spans="2:16" x14ac:dyDescent="0.35">
      <c r="B357">
        <v>41</v>
      </c>
      <c r="C357">
        <v>1399.999</v>
      </c>
      <c r="D357">
        <v>12</v>
      </c>
      <c r="E357">
        <f>D357/C357</f>
        <v>8.5714346938819234E-3</v>
      </c>
      <c r="G357" s="7" t="s">
        <v>14</v>
      </c>
      <c r="H357" s="7">
        <f>AVERAGE(H347:H356)</f>
        <v>5.2033120619200455</v>
      </c>
      <c r="N357">
        <v>4.6479999999999997</v>
      </c>
      <c r="O357">
        <v>0.67800000000000005</v>
      </c>
      <c r="P357">
        <f t="shared" si="30"/>
        <v>6.8554572271386425</v>
      </c>
    </row>
    <row r="358" spans="2:16" x14ac:dyDescent="0.35">
      <c r="F358">
        <v>12.708</v>
      </c>
      <c r="G358">
        <v>2.5790000000000002</v>
      </c>
      <c r="H358">
        <f t="shared" si="29"/>
        <v>4.9274912756882507</v>
      </c>
      <c r="N358">
        <v>7.4130000000000003</v>
      </c>
      <c r="O358">
        <v>1.0549999999999999</v>
      </c>
      <c r="P358">
        <f t="shared" si="30"/>
        <v>7.0265402843601903</v>
      </c>
    </row>
    <row r="359" spans="2:16" x14ac:dyDescent="0.35">
      <c r="F359">
        <v>9.4700000000000006</v>
      </c>
      <c r="G359">
        <v>4.351</v>
      </c>
      <c r="H359">
        <f t="shared" si="29"/>
        <v>2.1765111468627905</v>
      </c>
      <c r="N359">
        <v>10.346</v>
      </c>
      <c r="O359">
        <v>0.81399999999999995</v>
      </c>
      <c r="P359">
        <f t="shared" si="30"/>
        <v>12.710073710073711</v>
      </c>
    </row>
    <row r="360" spans="2:16" x14ac:dyDescent="0.35">
      <c r="F360">
        <v>11.268000000000001</v>
      </c>
      <c r="G360">
        <v>2.8279999999999998</v>
      </c>
      <c r="H360">
        <f t="shared" si="29"/>
        <v>3.9844413012729847</v>
      </c>
      <c r="N360">
        <v>5.6890000000000001</v>
      </c>
      <c r="O360">
        <v>1.129</v>
      </c>
      <c r="P360">
        <f t="shared" si="30"/>
        <v>5.0389725420726306</v>
      </c>
    </row>
    <row r="361" spans="2:16" x14ac:dyDescent="0.35">
      <c r="F361">
        <v>14.148999999999999</v>
      </c>
      <c r="G361">
        <v>2.9489999999999998</v>
      </c>
      <c r="H361">
        <f t="shared" si="29"/>
        <v>4.7978975924042047</v>
      </c>
      <c r="J361">
        <v>41</v>
      </c>
      <c r="K361">
        <v>922.21400000000006</v>
      </c>
      <c r="L361">
        <v>16</v>
      </c>
      <c r="M361">
        <f>L361/K361</f>
        <v>1.7349552273116652E-2</v>
      </c>
      <c r="O361" s="7" t="s">
        <v>14</v>
      </c>
      <c r="P361" s="7">
        <f>AVERAGE(P350:P360)</f>
        <v>7.5825683804947781</v>
      </c>
    </row>
    <row r="362" spans="2:16" x14ac:dyDescent="0.35">
      <c r="F362">
        <v>9.1920000000000002</v>
      </c>
      <c r="G362">
        <v>3.1280000000000001</v>
      </c>
      <c r="H362">
        <f t="shared" si="29"/>
        <v>2.9386189258312019</v>
      </c>
      <c r="N362">
        <v>6.1150000000000002</v>
      </c>
      <c r="O362">
        <v>2.109</v>
      </c>
      <c r="P362">
        <f t="shared" si="30"/>
        <v>2.8994784257942152</v>
      </c>
    </row>
    <row r="363" spans="2:16" x14ac:dyDescent="0.35">
      <c r="F363">
        <v>7.9050000000000002</v>
      </c>
      <c r="G363">
        <v>4.3659999999999997</v>
      </c>
      <c r="H363">
        <f t="shared" si="29"/>
        <v>1.8105817682088869</v>
      </c>
      <c r="N363">
        <v>8.4480000000000004</v>
      </c>
      <c r="O363">
        <v>2.14</v>
      </c>
      <c r="P363">
        <f t="shared" si="30"/>
        <v>3.947663551401869</v>
      </c>
    </row>
    <row r="364" spans="2:16" x14ac:dyDescent="0.35">
      <c r="F364">
        <v>19.981000000000002</v>
      </c>
      <c r="G364">
        <v>2.0390000000000001</v>
      </c>
      <c r="H364">
        <f t="shared" si="29"/>
        <v>9.7994114762138302</v>
      </c>
      <c r="N364">
        <v>12.132999999999999</v>
      </c>
      <c r="O364">
        <v>2.4849999999999999</v>
      </c>
      <c r="P364">
        <f t="shared" si="30"/>
        <v>4.8824949698189135</v>
      </c>
    </row>
    <row r="365" spans="2:16" x14ac:dyDescent="0.35">
      <c r="F365">
        <v>17.222000000000001</v>
      </c>
      <c r="G365">
        <v>2.262</v>
      </c>
      <c r="H365">
        <f t="shared" si="29"/>
        <v>7.6136162687886833</v>
      </c>
      <c r="N365">
        <v>12.584</v>
      </c>
      <c r="O365">
        <v>1.6439999999999999</v>
      </c>
      <c r="P365">
        <f t="shared" si="30"/>
        <v>7.6545012165450128</v>
      </c>
    </row>
    <row r="366" spans="2:16" x14ac:dyDescent="0.35">
      <c r="F366">
        <v>14.837999999999999</v>
      </c>
      <c r="G366">
        <v>2.8839999999999999</v>
      </c>
      <c r="H366">
        <f t="shared" si="29"/>
        <v>5.1449375866851597</v>
      </c>
      <c r="N366">
        <v>12.779</v>
      </c>
      <c r="O366">
        <v>2.1019999999999999</v>
      </c>
      <c r="P366">
        <f t="shared" si="30"/>
        <v>6.0794481446241679</v>
      </c>
    </row>
    <row r="367" spans="2:16" x14ac:dyDescent="0.35">
      <c r="F367">
        <v>21.821000000000002</v>
      </c>
      <c r="G367">
        <v>2.8610000000000002</v>
      </c>
      <c r="H367">
        <f t="shared" si="29"/>
        <v>7.6270534778049637</v>
      </c>
      <c r="N367">
        <v>13.643000000000001</v>
      </c>
      <c r="O367">
        <v>1.79</v>
      </c>
      <c r="P367">
        <f t="shared" si="30"/>
        <v>7.6217877094972071</v>
      </c>
    </row>
    <row r="368" spans="2:16" x14ac:dyDescent="0.35">
      <c r="B368">
        <v>41</v>
      </c>
      <c r="C368">
        <v>2628.259</v>
      </c>
      <c r="D368">
        <v>19</v>
      </c>
      <c r="E368">
        <f>D368/C368</f>
        <v>7.2291201133526037E-3</v>
      </c>
      <c r="G368" s="7" t="s">
        <v>14</v>
      </c>
      <c r="H368" s="7">
        <f>AVERAGE(H358:H367)</f>
        <v>5.0820560819760958</v>
      </c>
      <c r="N368">
        <v>9.1620000000000008</v>
      </c>
      <c r="O368">
        <v>1.7669999999999999</v>
      </c>
      <c r="P368">
        <f t="shared" si="30"/>
        <v>5.1850594227504248</v>
      </c>
    </row>
    <row r="369" spans="2:16" x14ac:dyDescent="0.35">
      <c r="F369">
        <v>12.224</v>
      </c>
      <c r="G369">
        <v>2.262</v>
      </c>
      <c r="H369">
        <f t="shared" si="29"/>
        <v>5.4040671971706455</v>
      </c>
      <c r="N369">
        <v>11.712999999999999</v>
      </c>
      <c r="O369">
        <v>1.1819999999999999</v>
      </c>
      <c r="P369">
        <f t="shared" si="30"/>
        <v>9.9094754653130295</v>
      </c>
    </row>
    <row r="370" spans="2:16" x14ac:dyDescent="0.35">
      <c r="F370">
        <v>11.557</v>
      </c>
      <c r="G370">
        <v>2.64</v>
      </c>
      <c r="H370">
        <f t="shared" si="29"/>
        <v>4.3776515151515154</v>
      </c>
      <c r="N370">
        <v>8.6929999999999996</v>
      </c>
      <c r="O370">
        <v>1.72</v>
      </c>
      <c r="P370">
        <f t="shared" si="30"/>
        <v>5.0540697674418604</v>
      </c>
    </row>
    <row r="371" spans="2:16" x14ac:dyDescent="0.35">
      <c r="F371">
        <v>14.183</v>
      </c>
      <c r="G371">
        <v>1.9750000000000001</v>
      </c>
      <c r="H371">
        <f t="shared" si="29"/>
        <v>7.1812658227848098</v>
      </c>
      <c r="N371">
        <v>18.486000000000001</v>
      </c>
      <c r="O371">
        <v>0.93100000000000005</v>
      </c>
      <c r="P371">
        <f t="shared" si="30"/>
        <v>19.856068743286787</v>
      </c>
    </row>
    <row r="372" spans="2:16" x14ac:dyDescent="0.35">
      <c r="F372">
        <v>7.3339999999999996</v>
      </c>
      <c r="G372">
        <v>2.3860000000000001</v>
      </c>
      <c r="H372">
        <f t="shared" si="29"/>
        <v>3.0737636211232187</v>
      </c>
      <c r="J372">
        <v>41</v>
      </c>
      <c r="K372">
        <v>5801.2960000000003</v>
      </c>
      <c r="L372">
        <v>35</v>
      </c>
      <c r="M372">
        <f>L372/K372</f>
        <v>6.0331346650817335E-3</v>
      </c>
      <c r="O372" s="7" t="s">
        <v>14</v>
      </c>
      <c r="P372" s="7">
        <f>AVERAGE(P361:P371)</f>
        <v>7.3338741633607505</v>
      </c>
    </row>
    <row r="373" spans="2:16" x14ac:dyDescent="0.35">
      <c r="F373">
        <v>11.481999999999999</v>
      </c>
      <c r="G373">
        <v>2.161</v>
      </c>
      <c r="H373">
        <f t="shared" si="29"/>
        <v>5.3132808884775562</v>
      </c>
      <c r="N373">
        <v>10.94</v>
      </c>
      <c r="O373">
        <v>1.542</v>
      </c>
      <c r="P373">
        <f t="shared" ref="P373:P382" si="31">N373/O373</f>
        <v>7.094682230869001</v>
      </c>
    </row>
    <row r="374" spans="2:16" x14ac:dyDescent="0.35">
      <c r="F374">
        <v>16.760999999999999</v>
      </c>
      <c r="G374">
        <v>2.0390000000000001</v>
      </c>
      <c r="H374">
        <f t="shared" si="29"/>
        <v>8.2202059833251582</v>
      </c>
      <c r="N374">
        <v>6.6520000000000001</v>
      </c>
      <c r="O374">
        <v>2.8090000000000002</v>
      </c>
      <c r="P374">
        <f t="shared" si="31"/>
        <v>2.3681025275898895</v>
      </c>
    </row>
    <row r="375" spans="2:16" x14ac:dyDescent="0.35">
      <c r="F375">
        <v>10.167</v>
      </c>
      <c r="G375">
        <v>1.77</v>
      </c>
      <c r="H375">
        <f t="shared" si="29"/>
        <v>5.7440677966101692</v>
      </c>
      <c r="N375">
        <v>9.9960000000000004</v>
      </c>
      <c r="O375">
        <v>1.5680000000000001</v>
      </c>
      <c r="P375">
        <f t="shared" si="31"/>
        <v>6.375</v>
      </c>
    </row>
    <row r="376" spans="2:16" x14ac:dyDescent="0.35">
      <c r="F376">
        <v>12.163</v>
      </c>
      <c r="G376">
        <v>3.0449999999999999</v>
      </c>
      <c r="H376">
        <f t="shared" si="29"/>
        <v>3.9944170771756982</v>
      </c>
      <c r="N376">
        <v>11.262</v>
      </c>
      <c r="O376">
        <v>1.355</v>
      </c>
      <c r="P376">
        <f t="shared" si="31"/>
        <v>8.3114391143911437</v>
      </c>
    </row>
    <row r="377" spans="2:16" x14ac:dyDescent="0.35">
      <c r="F377">
        <v>11.324999999999999</v>
      </c>
      <c r="G377">
        <v>2.262</v>
      </c>
      <c r="H377">
        <f t="shared" si="29"/>
        <v>5.0066312997347477</v>
      </c>
      <c r="N377">
        <v>10.606</v>
      </c>
      <c r="O377">
        <v>1.3740000000000001</v>
      </c>
      <c r="P377">
        <f t="shared" si="31"/>
        <v>7.7190684133915566</v>
      </c>
    </row>
    <row r="378" spans="2:16" x14ac:dyDescent="0.35">
      <c r="F378">
        <v>6.0910000000000002</v>
      </c>
      <c r="G378">
        <v>3.1989999999999998</v>
      </c>
      <c r="H378">
        <f t="shared" si="29"/>
        <v>1.9040325101594249</v>
      </c>
      <c r="N378">
        <v>12.474</v>
      </c>
      <c r="O378">
        <v>1.597</v>
      </c>
      <c r="P378">
        <f t="shared" si="31"/>
        <v>7.8108954289292427</v>
      </c>
    </row>
    <row r="379" spans="2:16" x14ac:dyDescent="0.35">
      <c r="B379">
        <v>41</v>
      </c>
      <c r="C379">
        <v>1698.4970000000001</v>
      </c>
      <c r="D379">
        <v>5</v>
      </c>
      <c r="E379">
        <f>D379/C379</f>
        <v>2.9437791176551973E-3</v>
      </c>
      <c r="G379" s="7" t="s">
        <v>14</v>
      </c>
      <c r="H379" s="7">
        <f>AVERAGE(H369:H378)</f>
        <v>5.0219383711712942</v>
      </c>
      <c r="N379">
        <v>13.15</v>
      </c>
      <c r="O379">
        <v>1.1519999999999999</v>
      </c>
      <c r="P379">
        <f t="shared" si="31"/>
        <v>11.414930555555557</v>
      </c>
    </row>
    <row r="380" spans="2:16" x14ac:dyDescent="0.35">
      <c r="F380">
        <v>13.407</v>
      </c>
      <c r="G380">
        <v>3.0449999999999999</v>
      </c>
      <c r="H380">
        <f t="shared" si="29"/>
        <v>4.4029556650246304</v>
      </c>
      <c r="N380">
        <v>10.082000000000001</v>
      </c>
      <c r="O380">
        <v>1.597</v>
      </c>
      <c r="P380">
        <f t="shared" si="31"/>
        <v>6.3130870381966195</v>
      </c>
    </row>
    <row r="381" spans="2:16" x14ac:dyDescent="0.35">
      <c r="F381">
        <v>11.131</v>
      </c>
      <c r="G381">
        <v>2.7930000000000001</v>
      </c>
      <c r="H381">
        <f t="shared" si="29"/>
        <v>3.9853204439670602</v>
      </c>
      <c r="N381">
        <v>6.8849999999999998</v>
      </c>
      <c r="O381">
        <v>1.99</v>
      </c>
      <c r="P381">
        <f t="shared" si="31"/>
        <v>3.4597989949748742</v>
      </c>
    </row>
    <row r="382" spans="2:16" x14ac:dyDescent="0.35">
      <c r="F382">
        <v>9.23</v>
      </c>
      <c r="G382">
        <v>2.64</v>
      </c>
      <c r="H382">
        <f t="shared" si="29"/>
        <v>3.4962121212121211</v>
      </c>
      <c r="N382">
        <v>10.961</v>
      </c>
      <c r="O382">
        <v>1.2490000000000001</v>
      </c>
      <c r="P382">
        <f t="shared" si="31"/>
        <v>8.7758206565252195</v>
      </c>
    </row>
    <row r="383" spans="2:16" x14ac:dyDescent="0.35">
      <c r="F383">
        <v>11.225</v>
      </c>
      <c r="G383">
        <v>3.2879999999999998</v>
      </c>
      <c r="H383">
        <f t="shared" si="29"/>
        <v>3.4139294403892944</v>
      </c>
      <c r="J383">
        <v>41</v>
      </c>
      <c r="K383">
        <v>2551.3670000000002</v>
      </c>
      <c r="L383">
        <v>14</v>
      </c>
      <c r="M383">
        <f>L383/K383</f>
        <v>5.487254479657375E-3</v>
      </c>
      <c r="O383" s="7" t="s">
        <v>14</v>
      </c>
      <c r="P383" s="7">
        <f>AVERAGE(P372:P382)</f>
        <v>6.9978817385258045</v>
      </c>
    </row>
    <row r="384" spans="2:16" x14ac:dyDescent="0.35">
      <c r="F384">
        <v>19.143000000000001</v>
      </c>
      <c r="G384">
        <v>1.8240000000000001</v>
      </c>
      <c r="H384">
        <f t="shared" si="29"/>
        <v>10.495065789473685</v>
      </c>
      <c r="N384">
        <v>14.975</v>
      </c>
      <c r="O384">
        <v>5.1630000000000003</v>
      </c>
      <c r="P384">
        <f t="shared" ref="P384:P393" si="32">N384/O384</f>
        <v>2.9004454774355994</v>
      </c>
    </row>
    <row r="385" spans="2:16" x14ac:dyDescent="0.35">
      <c r="F385">
        <v>9.7330000000000005</v>
      </c>
      <c r="G385">
        <v>1.538</v>
      </c>
      <c r="H385">
        <f t="shared" si="29"/>
        <v>6.3283485045513652</v>
      </c>
      <c r="N385">
        <v>9.8610000000000007</v>
      </c>
      <c r="O385">
        <v>1.7170000000000001</v>
      </c>
      <c r="P385">
        <f t="shared" si="32"/>
        <v>5.7431566686080373</v>
      </c>
    </row>
    <row r="386" spans="2:16" x14ac:dyDescent="0.35">
      <c r="F386">
        <v>9.8209999999999997</v>
      </c>
      <c r="G386">
        <v>4.4240000000000004</v>
      </c>
      <c r="H386">
        <f t="shared" si="29"/>
        <v>2.2199367088607591</v>
      </c>
      <c r="N386">
        <v>10.164</v>
      </c>
      <c r="O386">
        <v>3.4580000000000002</v>
      </c>
      <c r="P386">
        <f t="shared" si="32"/>
        <v>2.9392712550607283</v>
      </c>
    </row>
    <row r="387" spans="2:16" x14ac:dyDescent="0.35">
      <c r="F387">
        <v>13.91</v>
      </c>
      <c r="G387">
        <v>2.8610000000000002</v>
      </c>
      <c r="H387">
        <f t="shared" si="29"/>
        <v>4.861936385879063</v>
      </c>
      <c r="N387">
        <v>15.173999999999999</v>
      </c>
      <c r="O387">
        <v>1.726</v>
      </c>
      <c r="P387">
        <f t="shared" si="32"/>
        <v>8.7914252607184231</v>
      </c>
    </row>
    <row r="388" spans="2:16" x14ac:dyDescent="0.35">
      <c r="F388">
        <v>19.388000000000002</v>
      </c>
      <c r="G388">
        <v>2.3860000000000001</v>
      </c>
      <c r="H388">
        <f t="shared" si="29"/>
        <v>8.1257334450963956</v>
      </c>
      <c r="N388">
        <v>10.422000000000001</v>
      </c>
      <c r="O388">
        <v>1.294</v>
      </c>
      <c r="P388">
        <f t="shared" si="32"/>
        <v>8.054095826893354</v>
      </c>
    </row>
    <row r="389" spans="2:16" x14ac:dyDescent="0.35">
      <c r="F389">
        <v>6.6189999999999998</v>
      </c>
      <c r="G389">
        <v>4.58</v>
      </c>
      <c r="H389">
        <f t="shared" si="29"/>
        <v>1.4451965065502184</v>
      </c>
      <c r="N389">
        <v>12.766999999999999</v>
      </c>
      <c r="O389">
        <v>1.403</v>
      </c>
      <c r="P389">
        <f t="shared" si="32"/>
        <v>9.0997861724875264</v>
      </c>
    </row>
    <row r="390" spans="2:16" x14ac:dyDescent="0.35">
      <c r="B390">
        <v>41</v>
      </c>
      <c r="C390">
        <v>3762.8449999999998</v>
      </c>
      <c r="D390">
        <v>22</v>
      </c>
      <c r="E390">
        <f>D390/C390</f>
        <v>5.8466399758693227E-3</v>
      </c>
      <c r="G390" s="7" t="s">
        <v>14</v>
      </c>
      <c r="H390" s="7">
        <f>AVERAGE(H380:H389)</f>
        <v>4.8774635011004586</v>
      </c>
      <c r="N390">
        <v>8.0009999999999994</v>
      </c>
      <c r="O390">
        <v>1.286</v>
      </c>
      <c r="P390">
        <f t="shared" si="32"/>
        <v>6.2216174183514772</v>
      </c>
    </row>
    <row r="391" spans="2:16" x14ac:dyDescent="0.35">
      <c r="F391">
        <v>14.775</v>
      </c>
      <c r="G391">
        <v>1.538</v>
      </c>
      <c r="H391">
        <f t="shared" si="29"/>
        <v>9.6066319895968793</v>
      </c>
      <c r="N391">
        <v>14.058999999999999</v>
      </c>
      <c r="O391">
        <v>2.206</v>
      </c>
      <c r="P391">
        <f t="shared" si="32"/>
        <v>6.3730734360834083</v>
      </c>
    </row>
    <row r="392" spans="2:16" x14ac:dyDescent="0.35">
      <c r="F392">
        <v>11.597</v>
      </c>
      <c r="G392">
        <v>2.5289999999999999</v>
      </c>
      <c r="H392">
        <f t="shared" si="29"/>
        <v>4.5856069592724396</v>
      </c>
      <c r="N392">
        <v>11.141</v>
      </c>
      <c r="O392">
        <v>4.0419999999999998</v>
      </c>
      <c r="P392">
        <f t="shared" si="32"/>
        <v>2.7563087580405741</v>
      </c>
    </row>
    <row r="393" spans="2:16" x14ac:dyDescent="0.35">
      <c r="F393">
        <v>8.7789999999999999</v>
      </c>
      <c r="G393">
        <v>5.0609999999999999</v>
      </c>
      <c r="H393">
        <f t="shared" si="29"/>
        <v>1.734637423434104</v>
      </c>
      <c r="N393">
        <v>7.6369999999999996</v>
      </c>
      <c r="O393">
        <v>2.1850000000000001</v>
      </c>
      <c r="P393">
        <f t="shared" si="32"/>
        <v>3.4951945080091531</v>
      </c>
    </row>
    <row r="394" spans="2:16" x14ac:dyDescent="0.35">
      <c r="F394">
        <v>10.749000000000001</v>
      </c>
      <c r="G394">
        <v>1.6</v>
      </c>
      <c r="H394">
        <f t="shared" si="29"/>
        <v>6.7181249999999997</v>
      </c>
      <c r="J394">
        <v>41</v>
      </c>
      <c r="K394">
        <v>2223.2240000000002</v>
      </c>
      <c r="L394">
        <v>17</v>
      </c>
      <c r="M394">
        <f>L394/K394</f>
        <v>7.6465529339373806E-3</v>
      </c>
      <c r="O394" s="7" t="s">
        <v>14</v>
      </c>
      <c r="P394" s="7">
        <f>AVERAGE(P383:P393)</f>
        <v>5.7611142291103725</v>
      </c>
    </row>
    <row r="395" spans="2:16" x14ac:dyDescent="0.35">
      <c r="F395">
        <v>10.55</v>
      </c>
      <c r="G395">
        <v>2.2799999999999998</v>
      </c>
      <c r="H395">
        <f t="shared" si="29"/>
        <v>4.6271929824561413</v>
      </c>
      <c r="N395">
        <v>11.954000000000001</v>
      </c>
      <c r="O395">
        <v>2.0299999999999998</v>
      </c>
      <c r="P395">
        <f t="shared" ref="P395:P404" si="33">N395/O395</f>
        <v>5.8886699507389171</v>
      </c>
    </row>
    <row r="396" spans="2:16" x14ac:dyDescent="0.35">
      <c r="F396">
        <v>10.864000000000001</v>
      </c>
      <c r="G396">
        <v>1.7569999999999999</v>
      </c>
      <c r="H396">
        <f t="shared" si="29"/>
        <v>6.1832669322709171</v>
      </c>
      <c r="N396">
        <v>8.2910000000000004</v>
      </c>
      <c r="O396">
        <v>3.2639999999999998</v>
      </c>
      <c r="P396">
        <f t="shared" si="33"/>
        <v>2.540134803921569</v>
      </c>
    </row>
    <row r="397" spans="2:16" x14ac:dyDescent="0.35">
      <c r="F397">
        <v>10.305999999999999</v>
      </c>
      <c r="G397">
        <v>2.0270000000000001</v>
      </c>
      <c r="H397">
        <f t="shared" si="29"/>
        <v>5.0843611248149969</v>
      </c>
      <c r="N397">
        <v>8.77</v>
      </c>
      <c r="O397">
        <v>1.502</v>
      </c>
      <c r="P397">
        <f t="shared" si="33"/>
        <v>5.838881491344873</v>
      </c>
    </row>
    <row r="398" spans="2:16" x14ac:dyDescent="0.35">
      <c r="F398">
        <v>7.3730000000000002</v>
      </c>
      <c r="G398">
        <v>1.9259999999999999</v>
      </c>
      <c r="H398">
        <f t="shared" si="29"/>
        <v>3.8281412253374874</v>
      </c>
      <c r="N398">
        <v>9.7309999999999999</v>
      </c>
      <c r="O398">
        <v>2.4329999999999998</v>
      </c>
      <c r="P398">
        <f t="shared" si="33"/>
        <v>3.9995889847924375</v>
      </c>
    </row>
    <row r="399" spans="2:16" x14ac:dyDescent="0.35">
      <c r="F399">
        <v>9.6059999999999999</v>
      </c>
      <c r="G399">
        <v>3.4980000000000002</v>
      </c>
      <c r="H399">
        <f t="shared" si="29"/>
        <v>2.7461406518010287</v>
      </c>
      <c r="N399">
        <v>11.265000000000001</v>
      </c>
      <c r="O399">
        <v>2.2250000000000001</v>
      </c>
      <c r="P399">
        <f t="shared" si="33"/>
        <v>5.0629213483146067</v>
      </c>
    </row>
    <row r="400" spans="2:16" x14ac:dyDescent="0.35">
      <c r="F400">
        <v>7.9050000000000002</v>
      </c>
      <c r="G400">
        <v>3.0590000000000002</v>
      </c>
      <c r="H400">
        <f t="shared" si="29"/>
        <v>2.5841778358940828</v>
      </c>
      <c r="N400">
        <v>8.7940000000000005</v>
      </c>
      <c r="O400">
        <v>3.851</v>
      </c>
      <c r="P400">
        <f t="shared" si="33"/>
        <v>2.2835627109841603</v>
      </c>
    </row>
    <row r="401" spans="2:16" x14ac:dyDescent="0.35">
      <c r="B401">
        <v>41</v>
      </c>
      <c r="C401">
        <v>4294.9979999999996</v>
      </c>
      <c r="D401">
        <v>18</v>
      </c>
      <c r="E401">
        <f>D401/C401</f>
        <v>4.1909216255746808E-3</v>
      </c>
      <c r="G401" s="7" t="s">
        <v>14</v>
      </c>
      <c r="H401" s="7">
        <f>AVERAGE(H391:H400)</f>
        <v>4.7698282124878073</v>
      </c>
      <c r="N401">
        <v>11.718</v>
      </c>
      <c r="O401">
        <v>1.3129999999999999</v>
      </c>
      <c r="P401">
        <f t="shared" si="33"/>
        <v>8.9246001523229257</v>
      </c>
    </row>
    <row r="402" spans="2:16" x14ac:dyDescent="0.35">
      <c r="B402" s="4" t="s">
        <v>63</v>
      </c>
      <c r="C402" s="4"/>
      <c r="D402" s="4"/>
      <c r="E402" s="4">
        <f>AVERAGE(E401,E390,E379,E368,E357)</f>
        <v>5.7563791052667448E-3</v>
      </c>
      <c r="F402" s="4"/>
      <c r="G402" s="4"/>
      <c r="H402" s="4">
        <f>AVERAGE(H401,H390,H379,H368,H357)</f>
        <v>4.9909196457311404</v>
      </c>
      <c r="N402">
        <v>12.11</v>
      </c>
      <c r="O402">
        <v>2.3559999999999999</v>
      </c>
      <c r="P402">
        <f t="shared" si="33"/>
        <v>5.1400679117147705</v>
      </c>
    </row>
    <row r="403" spans="2:16" x14ac:dyDescent="0.35">
      <c r="E403" s="12">
        <f>STDEV(E401,E390,E379,E368,E357)/SQRT(5)</f>
        <v>1.0115094384060275E-3</v>
      </c>
      <c r="F403" s="12"/>
      <c r="H403" s="12">
        <f>STDEV(H401,H390,H379,H357,H368)/SQRT(5)</f>
        <v>7.6201137918660025E-2</v>
      </c>
      <c r="N403">
        <v>10.965999999999999</v>
      </c>
      <c r="O403">
        <v>1.7170000000000001</v>
      </c>
      <c r="P403">
        <f t="shared" si="33"/>
        <v>6.3867210250436806</v>
      </c>
    </row>
    <row r="404" spans="2:16" x14ac:dyDescent="0.35">
      <c r="N404">
        <v>13.128</v>
      </c>
      <c r="O404">
        <v>2.5009999999999999</v>
      </c>
      <c r="P404">
        <f t="shared" si="33"/>
        <v>5.2491003598560582</v>
      </c>
    </row>
    <row r="405" spans="2:16" x14ac:dyDescent="0.35">
      <c r="J405">
        <v>41</v>
      </c>
      <c r="K405">
        <v>1307.49</v>
      </c>
      <c r="L405">
        <v>8</v>
      </c>
      <c r="M405">
        <f>L405/K405</f>
        <v>6.1185936412515582E-3</v>
      </c>
      <c r="O405" s="7" t="s">
        <v>14</v>
      </c>
      <c r="P405" s="7">
        <f>AVERAGE(P394:P404)</f>
        <v>5.1886693607403975</v>
      </c>
    </row>
    <row r="406" spans="2:16" x14ac:dyDescent="0.35">
      <c r="N406">
        <v>13.744</v>
      </c>
      <c r="O406">
        <v>2.4430000000000001</v>
      </c>
      <c r="P406">
        <f t="shared" ref="P406:P415" si="34">N406/O406</f>
        <v>5.6258698321735565</v>
      </c>
    </row>
    <row r="407" spans="2:16" x14ac:dyDescent="0.35">
      <c r="N407">
        <v>8.1850000000000005</v>
      </c>
      <c r="O407">
        <v>3.847</v>
      </c>
      <c r="P407">
        <f t="shared" si="34"/>
        <v>2.1276319209773851</v>
      </c>
    </row>
    <row r="408" spans="2:16" x14ac:dyDescent="0.35">
      <c r="N408">
        <v>14.555</v>
      </c>
      <c r="O408">
        <v>1.829</v>
      </c>
      <c r="P408">
        <f t="shared" si="34"/>
        <v>7.957900492072171</v>
      </c>
    </row>
    <row r="409" spans="2:16" x14ac:dyDescent="0.35">
      <c r="N409">
        <v>10.353</v>
      </c>
      <c r="O409">
        <v>1.329</v>
      </c>
      <c r="P409">
        <f t="shared" si="34"/>
        <v>7.7900677200902937</v>
      </c>
    </row>
    <row r="410" spans="2:16" x14ac:dyDescent="0.35">
      <c r="N410">
        <v>12.811</v>
      </c>
      <c r="O410">
        <v>2.2149999999999999</v>
      </c>
      <c r="P410">
        <f t="shared" si="34"/>
        <v>5.7837471783295715</v>
      </c>
    </row>
    <row r="411" spans="2:16" x14ac:dyDescent="0.35">
      <c r="N411">
        <v>6.4249999999999998</v>
      </c>
      <c r="O411">
        <v>1.726</v>
      </c>
      <c r="P411">
        <f t="shared" si="34"/>
        <v>3.7224797219003474</v>
      </c>
    </row>
    <row r="412" spans="2:16" x14ac:dyDescent="0.35">
      <c r="N412">
        <v>17.96</v>
      </c>
      <c r="O412">
        <v>1.764</v>
      </c>
      <c r="P412">
        <f t="shared" si="34"/>
        <v>10.18140589569161</v>
      </c>
    </row>
    <row r="413" spans="2:16" x14ac:dyDescent="0.35">
      <c r="N413">
        <v>13.863</v>
      </c>
      <c r="O413">
        <v>2.2250000000000001</v>
      </c>
      <c r="P413">
        <f t="shared" si="34"/>
        <v>6.2305617977528085</v>
      </c>
    </row>
    <row r="414" spans="2:16" x14ac:dyDescent="0.35">
      <c r="N414">
        <v>16.832000000000001</v>
      </c>
      <c r="O414">
        <v>2.4009999999999998</v>
      </c>
      <c r="P414">
        <f t="shared" si="34"/>
        <v>7.010412328196586</v>
      </c>
    </row>
    <row r="415" spans="2:16" x14ac:dyDescent="0.35">
      <c r="N415">
        <v>9.08</v>
      </c>
      <c r="O415">
        <v>2.5310000000000001</v>
      </c>
      <c r="P415">
        <f t="shared" si="34"/>
        <v>3.5875148162781509</v>
      </c>
    </row>
    <row r="416" spans="2:16" x14ac:dyDescent="0.35">
      <c r="J416">
        <v>41</v>
      </c>
      <c r="K416">
        <v>3996.0709999999999</v>
      </c>
      <c r="L416">
        <v>16</v>
      </c>
      <c r="M416">
        <f>L416/K416</f>
        <v>4.0039328630547353E-3</v>
      </c>
      <c r="O416" s="7" t="s">
        <v>14</v>
      </c>
      <c r="P416" s="7">
        <f>AVERAGE(P405:P415)</f>
        <v>5.9278419149275345</v>
      </c>
    </row>
    <row r="417" spans="10:16" x14ac:dyDescent="0.35">
      <c r="J417" s="4" t="s">
        <v>63</v>
      </c>
      <c r="K417" s="4"/>
      <c r="L417" s="4"/>
      <c r="M417" s="4">
        <f>AVERAGE(M416,M405,M383,M394,M372,M361)</f>
        <v>7.7731701426832396E-3</v>
      </c>
      <c r="P417" s="4">
        <f>AVERAGE(P416,P405,P383,P394,P372,P361)</f>
        <v>6.465324964526606</v>
      </c>
    </row>
    <row r="418" spans="10:16" x14ac:dyDescent="0.35">
      <c r="M418" s="12">
        <f>STDEV(,M416,M405,M383,M394,M372,M361)/SQRT(6)</f>
        <v>2.1648163156060148E-3</v>
      </c>
      <c r="P418" s="12">
        <f>STDEV(,P416,P405,P383,P394,P372,P361)/SQRT(6)</f>
        <v>1.0610505137498714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FC419-D664-4C6B-AECA-7AA26F9B43FC}">
  <dimension ref="A2:P83"/>
  <sheetViews>
    <sheetView workbookViewId="0">
      <selection activeCell="N17" sqref="N17"/>
    </sheetView>
  </sheetViews>
  <sheetFormatPr defaultRowHeight="14.5" x14ac:dyDescent="0.35"/>
  <sheetData>
    <row r="2" spans="1:16" x14ac:dyDescent="0.35">
      <c r="A2" t="s">
        <v>45</v>
      </c>
      <c r="B2" s="7">
        <v>257.52329586145908</v>
      </c>
      <c r="C2">
        <v>14.700622379664466</v>
      </c>
      <c r="E2" s="27" t="s">
        <v>66</v>
      </c>
      <c r="F2" s="28">
        <v>4.9708439999999996</v>
      </c>
      <c r="G2" s="29">
        <v>0.200824</v>
      </c>
      <c r="J2" s="28">
        <v>4.9708439999999996</v>
      </c>
      <c r="K2" s="7">
        <v>257.52329586145908</v>
      </c>
    </row>
    <row r="3" spans="1:16" x14ac:dyDescent="0.35">
      <c r="A3" t="s">
        <v>46</v>
      </c>
      <c r="B3" s="7">
        <v>1768.8960435768711</v>
      </c>
      <c r="C3">
        <v>77.802257861437269</v>
      </c>
      <c r="E3" s="27" t="s">
        <v>67</v>
      </c>
      <c r="F3" s="28">
        <v>12.708830000000001</v>
      </c>
      <c r="G3" s="29">
        <v>1.225652</v>
      </c>
      <c r="J3" s="28">
        <v>12.708830000000001</v>
      </c>
      <c r="K3" s="7">
        <v>1768.8960435768711</v>
      </c>
    </row>
    <row r="6" spans="1:16" x14ac:dyDescent="0.35">
      <c r="A6" t="s">
        <v>64</v>
      </c>
      <c r="E6" t="s">
        <v>65</v>
      </c>
      <c r="F6" s="9">
        <v>11.694821790000001</v>
      </c>
      <c r="G6" s="1">
        <v>4.7442909999999996</v>
      </c>
    </row>
    <row r="7" spans="1:16" x14ac:dyDescent="0.35">
      <c r="A7" s="7">
        <v>272.22391824112356</v>
      </c>
      <c r="B7" s="7">
        <v>242.82267348179462</v>
      </c>
      <c r="D7" s="7"/>
      <c r="F7" s="9">
        <v>9.9432899999999993</v>
      </c>
      <c r="G7" s="1">
        <v>4.7968989999999998</v>
      </c>
    </row>
    <row r="8" spans="1:16" x14ac:dyDescent="0.35">
      <c r="A8" s="7">
        <v>1846.6983014383084</v>
      </c>
      <c r="B8" s="7">
        <v>1691.0937857154338</v>
      </c>
      <c r="F8" s="9">
        <v>13.54796</v>
      </c>
      <c r="G8" s="1">
        <v>5.3713430000000004</v>
      </c>
    </row>
    <row r="9" spans="1:16" x14ac:dyDescent="0.35">
      <c r="F9" s="1">
        <v>15.64926</v>
      </c>
    </row>
    <row r="12" spans="1:16" x14ac:dyDescent="0.35">
      <c r="A12" t="s">
        <v>11</v>
      </c>
    </row>
    <row r="13" spans="1:16" x14ac:dyDescent="0.35">
      <c r="A13" t="s">
        <v>67</v>
      </c>
      <c r="G13" t="s">
        <v>68</v>
      </c>
    </row>
    <row r="14" spans="1:16" x14ac:dyDescent="0.35">
      <c r="B14" t="s">
        <v>16</v>
      </c>
      <c r="C14" t="s">
        <v>17</v>
      </c>
      <c r="D14" t="s">
        <v>18</v>
      </c>
      <c r="E14" t="s">
        <v>19</v>
      </c>
      <c r="H14" t="s">
        <v>16</v>
      </c>
      <c r="I14" t="s">
        <v>17</v>
      </c>
      <c r="J14" t="s">
        <v>18</v>
      </c>
      <c r="K14" t="s">
        <v>19</v>
      </c>
      <c r="O14" s="4"/>
      <c r="P14" s="12"/>
    </row>
    <row r="15" spans="1:16" x14ac:dyDescent="0.35">
      <c r="B15">
        <v>1</v>
      </c>
      <c r="C15">
        <v>24.821999999999999</v>
      </c>
      <c r="D15">
        <v>1.821</v>
      </c>
      <c r="E15">
        <f>C15/D15</f>
        <v>13.630971993410213</v>
      </c>
      <c r="H15">
        <v>1</v>
      </c>
      <c r="I15">
        <v>6.8760000000000003</v>
      </c>
      <c r="J15">
        <v>1.216</v>
      </c>
      <c r="K15">
        <f>I15/J15</f>
        <v>5.6546052631578956</v>
      </c>
      <c r="O15" s="4"/>
      <c r="P15" s="12"/>
    </row>
    <row r="16" spans="1:16" x14ac:dyDescent="0.35">
      <c r="C16">
        <v>9.5709999999999997</v>
      </c>
      <c r="D16">
        <v>1.359</v>
      </c>
      <c r="E16">
        <f t="shared" ref="E16:E24" si="0">C16/D16</f>
        <v>7.0426784400294329</v>
      </c>
      <c r="I16">
        <v>8.1440000000000001</v>
      </c>
      <c r="J16">
        <v>1.216</v>
      </c>
      <c r="K16">
        <f t="shared" ref="K16:K28" si="1">I16/J16</f>
        <v>6.6973684210526319</v>
      </c>
    </row>
    <row r="17" spans="2:11" x14ac:dyDescent="0.35">
      <c r="C17">
        <v>38.473999999999997</v>
      </c>
      <c r="D17">
        <v>2.2149999999999999</v>
      </c>
      <c r="E17">
        <f t="shared" si="0"/>
        <v>17.369751693002257</v>
      </c>
      <c r="I17">
        <v>4.0910000000000002</v>
      </c>
      <c r="J17">
        <v>1.355</v>
      </c>
      <c r="K17">
        <f t="shared" si="1"/>
        <v>3.019188191881919</v>
      </c>
    </row>
    <row r="18" spans="2:11" x14ac:dyDescent="0.35">
      <c r="C18">
        <v>32.012999999999998</v>
      </c>
      <c r="D18">
        <v>2.2589999999999999</v>
      </c>
      <c r="E18">
        <f t="shared" si="0"/>
        <v>14.171314741035856</v>
      </c>
      <c r="I18">
        <v>4.431</v>
      </c>
      <c r="J18">
        <v>1.216</v>
      </c>
      <c r="K18">
        <f t="shared" si="1"/>
        <v>3.6439144736842106</v>
      </c>
    </row>
    <row r="19" spans="2:11" x14ac:dyDescent="0.35">
      <c r="C19">
        <v>18.914000000000001</v>
      </c>
      <c r="D19">
        <v>1.5680000000000001</v>
      </c>
      <c r="E19">
        <f t="shared" si="0"/>
        <v>12.0625</v>
      </c>
      <c r="I19">
        <v>5.7140000000000004</v>
      </c>
      <c r="J19">
        <v>1.4179999999999999</v>
      </c>
      <c r="K19">
        <f t="shared" si="1"/>
        <v>4.029619181946404</v>
      </c>
    </row>
    <row r="20" spans="2:11" x14ac:dyDescent="0.35">
      <c r="C20">
        <v>9.1530000000000005</v>
      </c>
      <c r="D20">
        <v>2.06</v>
      </c>
      <c r="E20">
        <f t="shared" si="0"/>
        <v>4.4432038834951459</v>
      </c>
      <c r="I20">
        <v>7.6829999999999998</v>
      </c>
      <c r="J20">
        <v>1.111</v>
      </c>
      <c r="K20">
        <f t="shared" si="1"/>
        <v>6.9153915391539149</v>
      </c>
    </row>
    <row r="21" spans="2:11" x14ac:dyDescent="0.35">
      <c r="C21">
        <v>26.991</v>
      </c>
      <c r="D21">
        <v>1.542</v>
      </c>
      <c r="E21">
        <f t="shared" si="0"/>
        <v>17.503891050583658</v>
      </c>
      <c r="I21">
        <v>5.0839999999999996</v>
      </c>
      <c r="J21">
        <v>1.3129999999999999</v>
      </c>
      <c r="K21">
        <f t="shared" si="1"/>
        <v>3.8720487433358719</v>
      </c>
    </row>
    <row r="22" spans="2:11" x14ac:dyDescent="0.35">
      <c r="C22">
        <v>21.475999999999999</v>
      </c>
      <c r="D22">
        <v>1.7869999999999999</v>
      </c>
      <c r="E22">
        <f t="shared" si="0"/>
        <v>12.017907106883044</v>
      </c>
      <c r="I22">
        <v>6.4909999999999997</v>
      </c>
      <c r="J22">
        <v>0.995</v>
      </c>
      <c r="K22">
        <f t="shared" si="1"/>
        <v>6.5236180904522607</v>
      </c>
    </row>
    <row r="23" spans="2:11" x14ac:dyDescent="0.35">
      <c r="C23">
        <v>33.444000000000003</v>
      </c>
      <c r="D23">
        <v>2.2250000000000001</v>
      </c>
      <c r="E23">
        <f t="shared" si="0"/>
        <v>15.031011235955058</v>
      </c>
      <c r="I23">
        <v>3.8860000000000001</v>
      </c>
      <c r="J23">
        <v>0.91500000000000004</v>
      </c>
      <c r="K23">
        <f t="shared" si="1"/>
        <v>4.2469945355191259</v>
      </c>
    </row>
    <row r="24" spans="2:11" x14ac:dyDescent="0.35">
      <c r="C24">
        <v>7.508</v>
      </c>
      <c r="D24">
        <v>2.0430000000000001</v>
      </c>
      <c r="E24">
        <f t="shared" si="0"/>
        <v>3.6749877630934895</v>
      </c>
      <c r="I24">
        <v>4.1859999999999999</v>
      </c>
      <c r="J24">
        <v>0.83299999999999996</v>
      </c>
      <c r="K24">
        <f t="shared" si="1"/>
        <v>5.0252100840336134</v>
      </c>
    </row>
    <row r="25" spans="2:11" x14ac:dyDescent="0.35">
      <c r="E25" s="7">
        <v>11.694821790748815</v>
      </c>
      <c r="I25">
        <v>4.5640000000000001</v>
      </c>
      <c r="J25">
        <v>1.429</v>
      </c>
      <c r="K25">
        <f t="shared" si="1"/>
        <v>3.1938418474457664</v>
      </c>
    </row>
    <row r="26" spans="2:11" x14ac:dyDescent="0.35">
      <c r="E26" s="8">
        <f>STDEV(E15:E24)/SQRT(10)</f>
        <v>1.583763728387692</v>
      </c>
      <c r="I26">
        <v>6.8710000000000004</v>
      </c>
      <c r="J26">
        <v>1</v>
      </c>
      <c r="K26">
        <f t="shared" si="1"/>
        <v>6.8710000000000004</v>
      </c>
    </row>
    <row r="27" spans="2:11" x14ac:dyDescent="0.35">
      <c r="B27">
        <v>2</v>
      </c>
      <c r="C27">
        <v>16.905999999999999</v>
      </c>
      <c r="D27">
        <v>1.629</v>
      </c>
      <c r="E27">
        <f t="shared" ref="E27:E38" si="2">C27/D27</f>
        <v>10.378146101903008</v>
      </c>
      <c r="I27">
        <v>4.2489999999999997</v>
      </c>
      <c r="J27">
        <v>1.1519999999999999</v>
      </c>
      <c r="K27">
        <f t="shared" si="1"/>
        <v>3.6883680555555554</v>
      </c>
    </row>
    <row r="28" spans="2:11" x14ac:dyDescent="0.35">
      <c r="C28">
        <v>17.986999999999998</v>
      </c>
      <c r="D28">
        <v>1.857</v>
      </c>
      <c r="E28">
        <f t="shared" si="2"/>
        <v>9.6860527732902515</v>
      </c>
      <c r="G28" s="7">
        <v>11.694821790748815</v>
      </c>
      <c r="I28">
        <v>4.7649999999999997</v>
      </c>
      <c r="J28">
        <v>1.5680000000000001</v>
      </c>
      <c r="K28">
        <f t="shared" si="1"/>
        <v>3.0389030612244894</v>
      </c>
    </row>
    <row r="29" spans="2:11" x14ac:dyDescent="0.35">
      <c r="C29">
        <v>12.831</v>
      </c>
      <c r="D29">
        <v>2.1760000000000002</v>
      </c>
      <c r="E29">
        <f t="shared" si="2"/>
        <v>5.8965992647058814</v>
      </c>
      <c r="G29" s="7">
        <v>9.9432899999999993</v>
      </c>
      <c r="K29" s="7">
        <f>AVERAGE(K15:K28)</f>
        <v>4.7442908206031191</v>
      </c>
    </row>
    <row r="30" spans="2:11" x14ac:dyDescent="0.35">
      <c r="C30">
        <v>17.501000000000001</v>
      </c>
      <c r="D30">
        <v>1.764</v>
      </c>
      <c r="E30">
        <f t="shared" si="2"/>
        <v>9.9212018140589571</v>
      </c>
      <c r="G30" s="7">
        <v>13.54796</v>
      </c>
      <c r="K30" s="8">
        <f>STDEV(K15:K28)/SQRT(14)</f>
        <v>0.40094367265844694</v>
      </c>
    </row>
    <row r="31" spans="2:11" x14ac:dyDescent="0.35">
      <c r="C31">
        <v>27.558</v>
      </c>
      <c r="D31">
        <v>1.9510000000000001</v>
      </c>
      <c r="E31">
        <f t="shared" si="2"/>
        <v>14.125064069707841</v>
      </c>
      <c r="G31">
        <v>15.64926</v>
      </c>
      <c r="H31">
        <v>2</v>
      </c>
      <c r="I31">
        <v>5.38</v>
      </c>
      <c r="J31">
        <v>0.93100000000000005</v>
      </c>
      <c r="K31">
        <f t="shared" ref="K31:K48" si="3">I31/J31</f>
        <v>5.7787325456498388</v>
      </c>
    </row>
    <row r="32" spans="2:11" x14ac:dyDescent="0.35">
      <c r="C32">
        <v>22.835000000000001</v>
      </c>
      <c r="D32">
        <v>1.9430000000000001</v>
      </c>
      <c r="E32">
        <f t="shared" si="2"/>
        <v>11.752444673185796</v>
      </c>
      <c r="I32">
        <v>8.032</v>
      </c>
      <c r="J32">
        <v>1.3129999999999999</v>
      </c>
      <c r="K32">
        <f t="shared" si="3"/>
        <v>6.1172886519421175</v>
      </c>
    </row>
    <row r="33" spans="2:11" x14ac:dyDescent="0.35">
      <c r="C33">
        <v>10.032999999999999</v>
      </c>
      <c r="D33">
        <v>2.2250000000000001</v>
      </c>
      <c r="E33">
        <f t="shared" si="2"/>
        <v>4.5092134831460671</v>
      </c>
      <c r="G33">
        <v>4.7442909999999996</v>
      </c>
      <c r="I33">
        <v>3.8029999999999999</v>
      </c>
      <c r="J33">
        <v>1.01</v>
      </c>
      <c r="K33">
        <f t="shared" si="3"/>
        <v>3.7653465346534651</v>
      </c>
    </row>
    <row r="34" spans="2:11" x14ac:dyDescent="0.35">
      <c r="C34">
        <v>19.614000000000001</v>
      </c>
      <c r="D34">
        <v>1.9610000000000001</v>
      </c>
      <c r="E34">
        <f t="shared" si="2"/>
        <v>10.002039775624681</v>
      </c>
      <c r="G34">
        <v>4.7968989999999998</v>
      </c>
      <c r="I34">
        <v>4.4459999999999997</v>
      </c>
      <c r="J34">
        <v>1.4139999999999999</v>
      </c>
      <c r="K34">
        <f t="shared" si="3"/>
        <v>3.1442715700141441</v>
      </c>
    </row>
    <row r="35" spans="2:11" x14ac:dyDescent="0.35">
      <c r="C35">
        <v>14.91</v>
      </c>
      <c r="D35">
        <v>1.8069999999999999</v>
      </c>
      <c r="E35">
        <f t="shared" si="2"/>
        <v>8.2512451577199784</v>
      </c>
      <c r="G35">
        <v>5.3713430000000004</v>
      </c>
      <c r="I35">
        <v>7.319</v>
      </c>
      <c r="J35">
        <v>1.355</v>
      </c>
      <c r="K35">
        <f t="shared" si="3"/>
        <v>5.4014760147601475</v>
      </c>
    </row>
    <row r="36" spans="2:11" x14ac:dyDescent="0.35">
      <c r="C36">
        <v>8.7859999999999996</v>
      </c>
      <c r="D36">
        <v>1.726</v>
      </c>
      <c r="E36">
        <f t="shared" si="2"/>
        <v>5.0903823870220162</v>
      </c>
      <c r="I36">
        <v>7.0679999999999996</v>
      </c>
      <c r="J36">
        <v>0.86899999999999999</v>
      </c>
      <c r="K36">
        <f t="shared" si="3"/>
        <v>8.1334867663981587</v>
      </c>
    </row>
    <row r="37" spans="2:11" x14ac:dyDescent="0.35">
      <c r="C37">
        <v>18.055</v>
      </c>
      <c r="D37">
        <v>1.4910000000000001</v>
      </c>
      <c r="E37">
        <f t="shared" si="2"/>
        <v>12.109322602280347</v>
      </c>
      <c r="I37">
        <v>4.6109999999999998</v>
      </c>
      <c r="J37">
        <v>1.738</v>
      </c>
      <c r="K37">
        <f t="shared" si="3"/>
        <v>2.6530494821634063</v>
      </c>
    </row>
    <row r="38" spans="2:11" x14ac:dyDescent="0.35">
      <c r="C38">
        <v>18.899999999999999</v>
      </c>
      <c r="D38">
        <v>1.0740000000000001</v>
      </c>
      <c r="E38">
        <f t="shared" si="2"/>
        <v>17.597765363128488</v>
      </c>
      <c r="I38">
        <v>7.548</v>
      </c>
      <c r="J38">
        <v>1.0549999999999999</v>
      </c>
      <c r="K38">
        <f t="shared" si="3"/>
        <v>7.154502369668247</v>
      </c>
    </row>
    <row r="39" spans="2:11" x14ac:dyDescent="0.35">
      <c r="E39" s="7">
        <f>AVERAGE(E27:E38)</f>
        <v>9.9432897888144431</v>
      </c>
      <c r="I39">
        <v>7.992</v>
      </c>
      <c r="J39">
        <v>1.01</v>
      </c>
      <c r="K39">
        <f t="shared" si="3"/>
        <v>7.9128712871287128</v>
      </c>
    </row>
    <row r="40" spans="2:11" x14ac:dyDescent="0.35">
      <c r="E40" s="8">
        <f>STDEV(E27:E38)/SQRT(12)</f>
        <v>1.0892755345810408</v>
      </c>
      <c r="I40">
        <v>4.5640000000000001</v>
      </c>
      <c r="J40">
        <v>1.294</v>
      </c>
      <c r="K40">
        <f t="shared" si="3"/>
        <v>3.527047913446677</v>
      </c>
    </row>
    <row r="41" spans="2:11" x14ac:dyDescent="0.35">
      <c r="B41">
        <v>3</v>
      </c>
      <c r="C41">
        <v>14.135999999999999</v>
      </c>
      <c r="D41">
        <v>1.8069999999999999</v>
      </c>
      <c r="E41">
        <f>C41/D41</f>
        <v>7.8229109020475924</v>
      </c>
      <c r="I41">
        <v>4.6109999999999998</v>
      </c>
      <c r="J41">
        <v>1.3740000000000001</v>
      </c>
      <c r="K41">
        <f t="shared" si="3"/>
        <v>3.35589519650655</v>
      </c>
    </row>
    <row r="42" spans="2:11" x14ac:dyDescent="0.35">
      <c r="C42">
        <v>40.808</v>
      </c>
      <c r="D42">
        <v>1.597</v>
      </c>
      <c r="E42">
        <f t="shared" ref="E42:E50" si="4">C42/D42</f>
        <v>25.55291170945523</v>
      </c>
      <c r="I42">
        <v>5.9660000000000002</v>
      </c>
      <c r="J42">
        <v>1.0880000000000001</v>
      </c>
      <c r="K42">
        <f t="shared" si="3"/>
        <v>5.4834558823529411</v>
      </c>
    </row>
    <row r="43" spans="2:11" x14ac:dyDescent="0.35">
      <c r="C43">
        <v>15.962</v>
      </c>
      <c r="D43">
        <v>1.919</v>
      </c>
      <c r="E43">
        <f t="shared" si="4"/>
        <v>8.3178738926524236</v>
      </c>
      <c r="I43">
        <v>10.013</v>
      </c>
      <c r="J43">
        <v>2.169</v>
      </c>
      <c r="K43">
        <f t="shared" si="3"/>
        <v>4.6164130935915164</v>
      </c>
    </row>
    <row r="44" spans="2:11" x14ac:dyDescent="0.35">
      <c r="C44">
        <v>26.718</v>
      </c>
      <c r="D44">
        <v>1.4359999999999999</v>
      </c>
      <c r="E44">
        <f t="shared" si="4"/>
        <v>18.605849582172702</v>
      </c>
      <c r="I44">
        <v>6.5220000000000002</v>
      </c>
      <c r="J44">
        <v>1.764</v>
      </c>
      <c r="K44">
        <f t="shared" si="3"/>
        <v>3.6972789115646258</v>
      </c>
    </row>
    <row r="45" spans="2:11" x14ac:dyDescent="0.35">
      <c r="C45">
        <v>25.855</v>
      </c>
      <c r="D45">
        <v>1.266</v>
      </c>
      <c r="E45">
        <f t="shared" si="4"/>
        <v>20.42259083728278</v>
      </c>
      <c r="I45">
        <v>6.1150000000000002</v>
      </c>
      <c r="J45">
        <v>1.4910000000000001</v>
      </c>
      <c r="K45">
        <f t="shared" si="3"/>
        <v>4.1012743125419178</v>
      </c>
    </row>
    <row r="46" spans="2:11" x14ac:dyDescent="0.35">
      <c r="C46">
        <v>29.95</v>
      </c>
      <c r="D46">
        <v>1.7170000000000001</v>
      </c>
      <c r="E46">
        <f t="shared" si="4"/>
        <v>17.443214909726265</v>
      </c>
      <c r="I46">
        <v>4.4489999999999998</v>
      </c>
      <c r="J46">
        <v>1.266</v>
      </c>
      <c r="K46">
        <f t="shared" si="3"/>
        <v>3.514218009478673</v>
      </c>
    </row>
    <row r="47" spans="2:11" x14ac:dyDescent="0.35">
      <c r="C47">
        <v>17.393000000000001</v>
      </c>
      <c r="D47">
        <v>1.3169999999999999</v>
      </c>
      <c r="E47">
        <f t="shared" si="4"/>
        <v>13.206529992406987</v>
      </c>
      <c r="I47">
        <v>4.4180000000000001</v>
      </c>
      <c r="J47">
        <v>1.5680000000000001</v>
      </c>
      <c r="K47">
        <f t="shared" si="3"/>
        <v>2.8176020408163267</v>
      </c>
    </row>
    <row r="48" spans="2:11" x14ac:dyDescent="0.35">
      <c r="C48">
        <v>6.9580000000000002</v>
      </c>
      <c r="D48">
        <v>1.5149999999999999</v>
      </c>
      <c r="E48">
        <f t="shared" si="4"/>
        <v>4.5927392739273936</v>
      </c>
      <c r="I48">
        <v>6.266</v>
      </c>
      <c r="J48">
        <v>1.212</v>
      </c>
      <c r="K48">
        <f t="shared" si="3"/>
        <v>5.16996699669967</v>
      </c>
    </row>
    <row r="49" spans="2:11" x14ac:dyDescent="0.35">
      <c r="C49">
        <v>17.260999999999999</v>
      </c>
      <c r="D49">
        <v>1.7170000000000001</v>
      </c>
      <c r="E49">
        <f t="shared" si="4"/>
        <v>10.052999417588817</v>
      </c>
      <c r="K49" s="7">
        <f>AVERAGE(K31:K48)</f>
        <v>4.7968987544098409</v>
      </c>
    </row>
    <row r="50" spans="2:11" x14ac:dyDescent="0.35">
      <c r="C50">
        <v>15.319000000000001</v>
      </c>
      <c r="D50">
        <v>1.619</v>
      </c>
      <c r="E50">
        <f t="shared" si="4"/>
        <v>9.4620135886349601</v>
      </c>
      <c r="K50" s="8">
        <f>STDEV(K31:K48)/SQRT(18)</f>
        <v>0.40200793757317838</v>
      </c>
    </row>
    <row r="51" spans="2:11" x14ac:dyDescent="0.35">
      <c r="E51" s="7">
        <f>AVERAGE(E41:E50)</f>
        <v>13.547963410589517</v>
      </c>
      <c r="H51">
        <v>3</v>
      </c>
      <c r="I51">
        <v>5.1870000000000003</v>
      </c>
      <c r="J51">
        <v>1.5289999999999999</v>
      </c>
      <c r="K51">
        <f t="shared" ref="K51:K67" si="5">I51/J51</f>
        <v>3.3924133420536302</v>
      </c>
    </row>
    <row r="52" spans="2:11" x14ac:dyDescent="0.35">
      <c r="E52" s="8">
        <f>STDEV(E41:E50)/SQRT(10)</f>
        <v>2.1120998520390608</v>
      </c>
      <c r="I52">
        <v>7.4290000000000003</v>
      </c>
      <c r="J52">
        <v>1.407</v>
      </c>
      <c r="K52">
        <f t="shared" si="5"/>
        <v>5.2800284292821607</v>
      </c>
    </row>
    <row r="53" spans="2:11" x14ac:dyDescent="0.35">
      <c r="B53">
        <v>4</v>
      </c>
      <c r="C53">
        <v>27.675999999999998</v>
      </c>
      <c r="D53">
        <v>1.1519999999999999</v>
      </c>
      <c r="E53">
        <f t="shared" ref="E53:E78" si="6">C53/D53</f>
        <v>24.024305555555557</v>
      </c>
      <c r="I53">
        <v>6.1360000000000001</v>
      </c>
      <c r="J53">
        <v>1.294</v>
      </c>
      <c r="K53">
        <f t="shared" si="5"/>
        <v>4.7418856259659972</v>
      </c>
    </row>
    <row r="54" spans="2:11" x14ac:dyDescent="0.35">
      <c r="C54">
        <v>18.434000000000001</v>
      </c>
      <c r="D54">
        <v>1.581</v>
      </c>
      <c r="E54">
        <f t="shared" si="6"/>
        <v>11.659709044908286</v>
      </c>
      <c r="G54">
        <v>15.64926</v>
      </c>
      <c r="I54">
        <v>5.5259999999999998</v>
      </c>
      <c r="J54">
        <v>1.129</v>
      </c>
      <c r="K54">
        <f t="shared" si="5"/>
        <v>4.894596988485385</v>
      </c>
    </row>
    <row r="55" spans="2:11" x14ac:dyDescent="0.35">
      <c r="C55">
        <v>53.008000000000003</v>
      </c>
      <c r="D55">
        <v>1.2290000000000001</v>
      </c>
      <c r="E55">
        <f t="shared" si="6"/>
        <v>43.131000813669651</v>
      </c>
      <c r="I55">
        <v>5.4880000000000004</v>
      </c>
      <c r="J55">
        <v>1.2290000000000001</v>
      </c>
      <c r="K55">
        <f t="shared" si="5"/>
        <v>4.465419039869813</v>
      </c>
    </row>
    <row r="56" spans="2:11" x14ac:dyDescent="0.35">
      <c r="C56">
        <v>24.782</v>
      </c>
      <c r="D56">
        <v>1.3740000000000001</v>
      </c>
      <c r="E56">
        <f t="shared" si="6"/>
        <v>18.036390101892284</v>
      </c>
      <c r="I56">
        <v>5.9119999999999999</v>
      </c>
      <c r="J56">
        <v>1.2490000000000001</v>
      </c>
      <c r="K56">
        <f t="shared" si="5"/>
        <v>4.7333867093674939</v>
      </c>
    </row>
    <row r="57" spans="2:11" x14ac:dyDescent="0.35">
      <c r="C57">
        <v>33.390999999999998</v>
      </c>
      <c r="D57">
        <v>1.6160000000000001</v>
      </c>
      <c r="E57">
        <f t="shared" si="6"/>
        <v>20.662747524752472</v>
      </c>
      <c r="I57">
        <v>4.9329999999999998</v>
      </c>
      <c r="J57">
        <v>0.90400000000000003</v>
      </c>
      <c r="K57">
        <f t="shared" si="5"/>
        <v>5.456858407079646</v>
      </c>
    </row>
    <row r="58" spans="2:11" x14ac:dyDescent="0.35">
      <c r="C58">
        <v>16.526</v>
      </c>
      <c r="D58">
        <v>1.286</v>
      </c>
      <c r="E58">
        <f t="shared" si="6"/>
        <v>12.850699844479005</v>
      </c>
      <c r="I58">
        <v>4.9539999999999997</v>
      </c>
      <c r="J58">
        <v>1.111</v>
      </c>
      <c r="K58">
        <f t="shared" si="5"/>
        <v>4.4590459045904591</v>
      </c>
    </row>
    <row r="59" spans="2:11" x14ac:dyDescent="0.35">
      <c r="C59">
        <v>13.657999999999999</v>
      </c>
      <c r="D59">
        <v>1.01</v>
      </c>
      <c r="E59">
        <f t="shared" si="6"/>
        <v>13.522772277227721</v>
      </c>
      <c r="I59">
        <v>4.6609999999999996</v>
      </c>
      <c r="J59">
        <v>1.3129999999999999</v>
      </c>
      <c r="K59">
        <f t="shared" si="5"/>
        <v>3.5498857578065497</v>
      </c>
    </row>
    <row r="60" spans="2:11" x14ac:dyDescent="0.35">
      <c r="C60">
        <v>19.777999999999999</v>
      </c>
      <c r="D60">
        <v>1.7170000000000001</v>
      </c>
      <c r="E60">
        <f t="shared" si="6"/>
        <v>11.518928363424576</v>
      </c>
      <c r="I60">
        <v>4.484</v>
      </c>
      <c r="J60">
        <v>1.9430000000000001</v>
      </c>
      <c r="K60">
        <f t="shared" si="5"/>
        <v>2.307771487390633</v>
      </c>
    </row>
    <row r="61" spans="2:11" x14ac:dyDescent="0.35">
      <c r="C61">
        <v>14.683999999999999</v>
      </c>
      <c r="D61">
        <v>1.542</v>
      </c>
      <c r="E61">
        <f t="shared" si="6"/>
        <v>9.5226977950713358</v>
      </c>
      <c r="I61">
        <v>5.2149999999999999</v>
      </c>
      <c r="J61">
        <v>1.502</v>
      </c>
      <c r="K61">
        <f t="shared" si="5"/>
        <v>3.4720372836218374</v>
      </c>
    </row>
    <row r="62" spans="2:11" x14ac:dyDescent="0.35">
      <c r="C62">
        <v>11.205</v>
      </c>
      <c r="D62">
        <v>1.5389999999999999</v>
      </c>
      <c r="E62">
        <f t="shared" si="6"/>
        <v>7.2807017543859649</v>
      </c>
      <c r="I62">
        <v>6.6879999999999997</v>
      </c>
      <c r="J62">
        <v>0.91500000000000004</v>
      </c>
      <c r="K62">
        <f t="shared" si="5"/>
        <v>7.3092896174863382</v>
      </c>
    </row>
    <row r="63" spans="2:11" x14ac:dyDescent="0.35">
      <c r="C63">
        <v>27.093</v>
      </c>
      <c r="D63">
        <v>1.355</v>
      </c>
      <c r="E63">
        <f t="shared" si="6"/>
        <v>19.994833948339483</v>
      </c>
      <c r="I63">
        <v>3.96</v>
      </c>
      <c r="J63">
        <v>0.58899999999999997</v>
      </c>
      <c r="K63">
        <f t="shared" si="5"/>
        <v>6.7232597623089987</v>
      </c>
    </row>
    <row r="64" spans="2:11" x14ac:dyDescent="0.35">
      <c r="C64">
        <v>13.532</v>
      </c>
      <c r="D64">
        <v>2.8450000000000002</v>
      </c>
      <c r="E64">
        <f t="shared" si="6"/>
        <v>4.7564147627416515</v>
      </c>
      <c r="I64">
        <v>7.0830000000000002</v>
      </c>
      <c r="J64">
        <v>1.3129999999999999</v>
      </c>
      <c r="K64">
        <f t="shared" si="5"/>
        <v>5.3945163747143949</v>
      </c>
    </row>
    <row r="65" spans="3:11" x14ac:dyDescent="0.35">
      <c r="C65">
        <v>17.931999999999999</v>
      </c>
      <c r="D65">
        <v>1.5780000000000001</v>
      </c>
      <c r="E65">
        <f t="shared" si="6"/>
        <v>11.363751584283902</v>
      </c>
      <c r="I65">
        <v>7.657</v>
      </c>
      <c r="J65">
        <v>1.1779999999999999</v>
      </c>
      <c r="K65">
        <f t="shared" si="5"/>
        <v>6.5</v>
      </c>
    </row>
    <row r="66" spans="3:11" x14ac:dyDescent="0.35">
      <c r="C66">
        <v>31.222000000000001</v>
      </c>
      <c r="D66">
        <v>1.629</v>
      </c>
      <c r="E66">
        <f t="shared" si="6"/>
        <v>19.166359729895643</v>
      </c>
      <c r="I66">
        <v>8.2129999999999992</v>
      </c>
      <c r="J66">
        <v>0.83299999999999996</v>
      </c>
      <c r="K66">
        <f t="shared" si="5"/>
        <v>9.85954381752701</v>
      </c>
    </row>
    <row r="67" spans="3:11" x14ac:dyDescent="0.35">
      <c r="C67">
        <v>22.292000000000002</v>
      </c>
      <c r="D67">
        <v>2.1019999999999999</v>
      </c>
      <c r="E67">
        <f t="shared" si="6"/>
        <v>10.60513796384396</v>
      </c>
      <c r="I67">
        <v>7.5709999999999997</v>
      </c>
      <c r="J67">
        <v>0.86299999999999999</v>
      </c>
      <c r="K67">
        <f t="shared" si="5"/>
        <v>8.7728852838933946</v>
      </c>
    </row>
    <row r="68" spans="3:11" x14ac:dyDescent="0.35">
      <c r="C68">
        <v>12.749000000000001</v>
      </c>
      <c r="D68">
        <v>1.6719999999999999</v>
      </c>
      <c r="E68">
        <f t="shared" si="6"/>
        <v>7.6250000000000009</v>
      </c>
      <c r="K68" s="7">
        <f>AVERAGE(K51:K67)</f>
        <v>5.3713425783202204</v>
      </c>
    </row>
    <row r="69" spans="3:11" x14ac:dyDescent="0.35">
      <c r="C69">
        <v>29.446999999999999</v>
      </c>
      <c r="D69">
        <v>1.3129999999999999</v>
      </c>
      <c r="E69">
        <f t="shared" si="6"/>
        <v>22.427265803503428</v>
      </c>
      <c r="K69" s="8">
        <f>STDEV(K51:K67)/SQRT(17)</f>
        <v>0.47549503946740129</v>
      </c>
    </row>
    <row r="70" spans="3:11" x14ac:dyDescent="0.35">
      <c r="C70">
        <v>11.728999999999999</v>
      </c>
      <c r="D70">
        <v>1.619</v>
      </c>
      <c r="E70">
        <f t="shared" si="6"/>
        <v>7.2445954292773314</v>
      </c>
    </row>
    <row r="71" spans="3:11" x14ac:dyDescent="0.35">
      <c r="C71">
        <v>17.98</v>
      </c>
      <c r="D71">
        <v>1.355</v>
      </c>
      <c r="E71">
        <f t="shared" si="6"/>
        <v>13.269372693726938</v>
      </c>
      <c r="K71" s="4">
        <f>AVERAGE(K29,K49,K68)</f>
        <v>4.9708440511110608</v>
      </c>
    </row>
    <row r="72" spans="3:11" x14ac:dyDescent="0.35">
      <c r="C72">
        <v>19.277000000000001</v>
      </c>
      <c r="D72">
        <v>1.143</v>
      </c>
      <c r="E72">
        <f t="shared" si="6"/>
        <v>16.865266841644797</v>
      </c>
      <c r="K72" s="12">
        <f>STDEV(K68,K49,K29)/SQRT(3)</f>
        <v>0.20082430247804756</v>
      </c>
    </row>
    <row r="73" spans="3:11" x14ac:dyDescent="0.35">
      <c r="C73">
        <v>33.213999999999999</v>
      </c>
      <c r="D73">
        <v>1.355</v>
      </c>
      <c r="E73">
        <f t="shared" si="6"/>
        <v>24.512177121771217</v>
      </c>
    </row>
    <row r="74" spans="3:11" x14ac:dyDescent="0.35">
      <c r="C74">
        <v>9.9619999999999997</v>
      </c>
      <c r="D74">
        <v>1.216</v>
      </c>
      <c r="E74">
        <f t="shared" si="6"/>
        <v>8.192434210526315</v>
      </c>
    </row>
    <row r="75" spans="3:11" x14ac:dyDescent="0.35">
      <c r="C75">
        <v>30.369</v>
      </c>
      <c r="D75">
        <v>1.829</v>
      </c>
      <c r="E75">
        <f t="shared" si="6"/>
        <v>16.604155276107164</v>
      </c>
    </row>
    <row r="76" spans="3:11" x14ac:dyDescent="0.35">
      <c r="C76">
        <v>5.7969999999999997</v>
      </c>
      <c r="D76">
        <v>1.9059999999999999</v>
      </c>
      <c r="E76">
        <f t="shared" si="6"/>
        <v>3.0414480587618047</v>
      </c>
    </row>
    <row r="77" spans="3:11" x14ac:dyDescent="0.35">
      <c r="C77">
        <v>24.548999999999999</v>
      </c>
      <c r="D77">
        <v>1.212</v>
      </c>
      <c r="E77">
        <f t="shared" si="6"/>
        <v>20.254950495049506</v>
      </c>
    </row>
    <row r="78" spans="3:11" x14ac:dyDescent="0.35">
      <c r="C78">
        <v>29.61</v>
      </c>
      <c r="D78">
        <v>1.03</v>
      </c>
      <c r="E78">
        <f t="shared" si="6"/>
        <v>28.747572815533978</v>
      </c>
    </row>
    <row r="79" spans="3:11" x14ac:dyDescent="0.35">
      <c r="E79" s="7">
        <f>AVERAGE(E53:E78)</f>
        <v>15.649257300399002</v>
      </c>
    </row>
    <row r="80" spans="3:11" x14ac:dyDescent="0.35">
      <c r="E80" s="8">
        <f>STDEV(E53:E78)/SQRT(26)</f>
        <v>1.6996600727270506</v>
      </c>
    </row>
    <row r="82" spans="5:6" x14ac:dyDescent="0.35">
      <c r="E82" s="4">
        <f>AVERAGE(E25,E39,E51,E79)</f>
        <v>12.708833072637944</v>
      </c>
      <c r="F82" s="12"/>
    </row>
    <row r="83" spans="5:6" x14ac:dyDescent="0.35">
      <c r="E83" s="12">
        <f>STDEV(E79,E51,E39,E25)/2</f>
        <v>1.2256523058414874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8A1B-1C79-4576-9AEF-5EE13A530CA8}">
  <dimension ref="A1:BE23"/>
  <sheetViews>
    <sheetView workbookViewId="0">
      <selection activeCell="E15" sqref="E15"/>
    </sheetView>
  </sheetViews>
  <sheetFormatPr defaultRowHeight="14.5" x14ac:dyDescent="0.35"/>
  <sheetData>
    <row r="1" spans="1:8" x14ac:dyDescent="0.35">
      <c r="C1" s="7" t="s">
        <v>69</v>
      </c>
      <c r="F1" s="30" t="s">
        <v>74</v>
      </c>
      <c r="G1" s="30"/>
      <c r="H1" s="30"/>
    </row>
    <row r="2" spans="1:8" x14ac:dyDescent="0.35">
      <c r="C2" s="31" t="s">
        <v>70</v>
      </c>
      <c r="D2" s="31" t="s">
        <v>71</v>
      </c>
      <c r="E2" s="31" t="s">
        <v>72</v>
      </c>
      <c r="F2" s="31" t="s">
        <v>70</v>
      </c>
      <c r="G2" s="31" t="s">
        <v>71</v>
      </c>
      <c r="H2" s="31" t="s">
        <v>72</v>
      </c>
    </row>
    <row r="3" spans="1:8" x14ac:dyDescent="0.35">
      <c r="C3" s="32">
        <v>101.7329</v>
      </c>
      <c r="D3" s="33">
        <v>167.68360000000001</v>
      </c>
      <c r="E3" s="33">
        <v>925.48260000000005</v>
      </c>
      <c r="F3" s="33">
        <v>105.07940000000001</v>
      </c>
      <c r="G3" s="33">
        <v>116.3252</v>
      </c>
      <c r="H3" s="33">
        <v>856.19010000000003</v>
      </c>
    </row>
    <row r="4" spans="1:8" x14ac:dyDescent="0.35">
      <c r="C4" s="33">
        <v>100.98260000000001</v>
      </c>
      <c r="D4" s="33">
        <v>175.09229999999999</v>
      </c>
      <c r="E4" s="33">
        <v>858.42470000000003</v>
      </c>
      <c r="F4" s="33">
        <v>107.619</v>
      </c>
      <c r="G4" s="33">
        <v>100.82859999999999</v>
      </c>
      <c r="H4" s="33">
        <v>939.32129999999995</v>
      </c>
    </row>
    <row r="5" spans="1:8" x14ac:dyDescent="0.35">
      <c r="C5" s="33">
        <v>100.89919999999999</v>
      </c>
      <c r="D5" s="33">
        <v>166.01669999999999</v>
      </c>
      <c r="E5" s="33">
        <v>860.36479999999995</v>
      </c>
      <c r="F5" s="33">
        <v>88.095240000000004</v>
      </c>
      <c r="G5" s="33">
        <v>96.937690000000003</v>
      </c>
      <c r="H5" s="33">
        <v>847.69500000000005</v>
      </c>
    </row>
    <row r="6" spans="1:8" x14ac:dyDescent="0.35">
      <c r="C6" s="33">
        <v>109.6279</v>
      </c>
      <c r="D6" s="33">
        <v>271.9889</v>
      </c>
      <c r="E6" s="33">
        <v>560.57590000000005</v>
      </c>
      <c r="F6" s="33">
        <v>97.746729999999999</v>
      </c>
      <c r="G6" s="33">
        <v>104.4053</v>
      </c>
      <c r="H6" s="33">
        <v>183.8141</v>
      </c>
    </row>
    <row r="7" spans="1:8" x14ac:dyDescent="0.35">
      <c r="C7" s="33">
        <v>102.3036</v>
      </c>
      <c r="D7" s="33">
        <v>273.49470000000002</v>
      </c>
      <c r="E7" s="33">
        <v>558.47379999999998</v>
      </c>
      <c r="F7" s="33">
        <v>105.72329999999999</v>
      </c>
      <c r="G7" s="33">
        <v>103.2034</v>
      </c>
      <c r="H7" s="33">
        <v>171.25890000000001</v>
      </c>
    </row>
    <row r="8" spans="1:8" x14ac:dyDescent="0.35">
      <c r="C8" s="33">
        <v>99.940929999999994</v>
      </c>
      <c r="D8" s="33">
        <v>277.69499999999999</v>
      </c>
      <c r="E8" s="33">
        <v>531.49599999999998</v>
      </c>
      <c r="F8" s="33">
        <v>96.529970000000006</v>
      </c>
      <c r="G8" s="33">
        <v>112.89870000000001</v>
      </c>
      <c r="H8" s="33">
        <v>184.51939999999999</v>
      </c>
    </row>
    <row r="9" spans="1:8" x14ac:dyDescent="0.35">
      <c r="C9" s="33">
        <v>101.2158</v>
      </c>
      <c r="D9" s="33">
        <v>195.3819</v>
      </c>
      <c r="E9" s="33">
        <v>395.33960000000002</v>
      </c>
      <c r="F9" s="33">
        <v>103.6533</v>
      </c>
      <c r="G9" s="33">
        <v>118.4285</v>
      </c>
      <c r="H9" s="33">
        <v>448.88929999999999</v>
      </c>
    </row>
    <row r="10" spans="1:8" x14ac:dyDescent="0.35">
      <c r="C10" s="33">
        <v>104.6353</v>
      </c>
      <c r="D10" s="33">
        <v>194.17869999999999</v>
      </c>
      <c r="E10" s="33">
        <v>345.05880000000002</v>
      </c>
      <c r="F10" s="33">
        <v>100.4954</v>
      </c>
      <c r="G10" s="33">
        <v>126.8137</v>
      </c>
      <c r="H10" s="33">
        <v>452.16590000000002</v>
      </c>
    </row>
    <row r="11" spans="1:8" x14ac:dyDescent="0.35">
      <c r="C11" s="33">
        <v>94.148939999999996</v>
      </c>
      <c r="D11" s="33">
        <v>188.24039999999999</v>
      </c>
      <c r="E11" s="33">
        <v>370.19920000000002</v>
      </c>
      <c r="F11" s="32">
        <v>95.851389999999995</v>
      </c>
      <c r="G11" s="32">
        <v>118.4285</v>
      </c>
      <c r="H11" s="32">
        <v>434.14479999999998</v>
      </c>
    </row>
    <row r="12" spans="1:8" x14ac:dyDescent="0.35">
      <c r="A12" s="34" t="s">
        <v>73</v>
      </c>
      <c r="B12" s="34"/>
      <c r="C12" s="35">
        <v>100.000013333333</v>
      </c>
      <c r="D12" s="35">
        <v>210.29647500000002</v>
      </c>
      <c r="E12" s="35">
        <v>592.40478333333294</v>
      </c>
      <c r="F12" s="35">
        <v>100.00000799999999</v>
      </c>
      <c r="G12" s="35">
        <v>110.91884333333333</v>
      </c>
      <c r="H12" s="35">
        <v>501.99986666666661</v>
      </c>
    </row>
    <row r="13" spans="1:8" x14ac:dyDescent="0.35">
      <c r="A13" s="36"/>
      <c r="B13" s="36"/>
      <c r="C13" s="8">
        <v>1.5423370147782391</v>
      </c>
      <c r="D13" s="8">
        <v>12.954398415947713</v>
      </c>
      <c r="E13" s="8">
        <v>60.783292982784523</v>
      </c>
      <c r="F13" s="8">
        <v>1.8465587817624436</v>
      </c>
      <c r="G13" s="8">
        <v>3.3287986893530959</v>
      </c>
      <c r="H13" s="8">
        <v>102.57381929244771</v>
      </c>
    </row>
    <row r="17" spans="1:57" ht="18.5" x14ac:dyDescent="0.45">
      <c r="A17" s="37"/>
      <c r="B17" s="38" t="s">
        <v>75</v>
      </c>
      <c r="C17" s="38" t="s">
        <v>76</v>
      </c>
      <c r="D17" s="39" t="s">
        <v>77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7" x14ac:dyDescent="0.35">
      <c r="A18" t="s">
        <v>78</v>
      </c>
      <c r="B18" s="35">
        <v>100</v>
      </c>
      <c r="C18" s="35">
        <v>3.6125654347826086</v>
      </c>
      <c r="D18" s="33">
        <v>2.9919739999999999</v>
      </c>
      <c r="E18" s="33">
        <v>3.2558919999999998</v>
      </c>
      <c r="F18" s="33">
        <v>2.6074310000000001</v>
      </c>
      <c r="G18" s="33">
        <v>3.8930530000000001</v>
      </c>
      <c r="H18" s="33">
        <v>3.6859289999999998</v>
      </c>
      <c r="I18" s="33">
        <v>5.2806819999999997</v>
      </c>
      <c r="J18" s="33">
        <v>1.65872</v>
      </c>
      <c r="K18" s="33">
        <v>5.3763480000000001</v>
      </c>
      <c r="L18" s="33">
        <v>3.253987</v>
      </c>
      <c r="M18" s="33">
        <v>2.0834060000000001</v>
      </c>
      <c r="N18" s="33">
        <v>5.6202420000000002</v>
      </c>
      <c r="O18" s="33">
        <v>2.6000570000000001</v>
      </c>
      <c r="P18" s="33">
        <v>3.440159</v>
      </c>
      <c r="Q18" s="33">
        <v>3.2595010000000002</v>
      </c>
      <c r="R18" s="33">
        <v>3.162382</v>
      </c>
      <c r="S18" s="33">
        <v>2.9872420000000002</v>
      </c>
      <c r="T18" s="33">
        <v>2.6076929999999998</v>
      </c>
      <c r="U18" s="33">
        <v>3.6281310000000002</v>
      </c>
      <c r="V18" s="33">
        <v>6.4775999999999998</v>
      </c>
      <c r="W18" s="33">
        <v>4.9086540000000003</v>
      </c>
      <c r="X18" s="33">
        <v>3.3500299999999998</v>
      </c>
      <c r="Y18" s="33">
        <v>3.608676</v>
      </c>
      <c r="Z18" s="33">
        <v>3.351216</v>
      </c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>
        <f>COUNT(D18:BC18)</f>
        <v>23</v>
      </c>
      <c r="BE18" s="40">
        <v>0.24601245110664061</v>
      </c>
    </row>
    <row r="19" spans="1:57" x14ac:dyDescent="0.35">
      <c r="B19" s="35">
        <v>210.29650000000001</v>
      </c>
      <c r="C19" s="35">
        <v>5.6139056730769221</v>
      </c>
      <c r="D19" s="33">
        <v>5.6759370000000002</v>
      </c>
      <c r="E19" s="33">
        <v>12.034470000000001</v>
      </c>
      <c r="F19" s="33">
        <v>6.0199670000000003</v>
      </c>
      <c r="G19" s="33">
        <v>4.9210430000000001</v>
      </c>
      <c r="H19" s="33">
        <v>5.6784470000000002</v>
      </c>
      <c r="I19" s="33">
        <v>5.9567800000000002</v>
      </c>
      <c r="J19" s="33">
        <v>4.6037879999999998</v>
      </c>
      <c r="K19" s="33">
        <v>4.8373999999999997</v>
      </c>
      <c r="L19" s="33">
        <v>3.9624329999999999</v>
      </c>
      <c r="M19" s="33">
        <v>4.8895530000000003</v>
      </c>
      <c r="N19" s="33">
        <v>7.5238420000000001</v>
      </c>
      <c r="O19" s="33">
        <v>6.3683329999999998</v>
      </c>
      <c r="P19" s="33">
        <v>6.9465000000000003</v>
      </c>
      <c r="Q19" s="33">
        <v>6.4032</v>
      </c>
      <c r="R19" s="33">
        <v>5.4837509999999998</v>
      </c>
      <c r="S19" s="33">
        <v>6.1730729999999996</v>
      </c>
      <c r="T19" s="33">
        <v>3.414113</v>
      </c>
      <c r="U19" s="33">
        <v>5.4719860000000002</v>
      </c>
      <c r="V19" s="33">
        <v>5.1095519999999999</v>
      </c>
      <c r="W19" s="33">
        <v>3.6655679999999999</v>
      </c>
      <c r="X19" s="33">
        <v>4.4000000000000004</v>
      </c>
      <c r="Y19" s="33">
        <v>3.64</v>
      </c>
      <c r="Z19" s="33">
        <v>4.4722720000000002</v>
      </c>
      <c r="AA19" s="33">
        <v>7.0504490000000004</v>
      </c>
      <c r="AB19" s="33">
        <v>5.3597029999999997</v>
      </c>
      <c r="AC19" s="33">
        <v>4.6100180000000002</v>
      </c>
      <c r="AD19" s="33">
        <v>3.701028</v>
      </c>
      <c r="AE19" s="33">
        <v>7.5438159999999996</v>
      </c>
      <c r="AF19" s="33">
        <v>5.6756529999999996</v>
      </c>
      <c r="AG19" s="33">
        <v>6.3128349999999998</v>
      </c>
      <c r="AH19" s="33">
        <v>7.327833</v>
      </c>
      <c r="AI19" s="33">
        <v>5.8137999999999996</v>
      </c>
      <c r="AJ19" s="33">
        <v>3.8776229999999998</v>
      </c>
      <c r="AK19" s="33">
        <v>3.8571430000000002</v>
      </c>
      <c r="AL19" s="33">
        <v>5.8033999999999999</v>
      </c>
      <c r="AM19" s="33">
        <v>4.8448330000000004</v>
      </c>
      <c r="AN19" s="33">
        <v>4.4943999999999997</v>
      </c>
      <c r="AO19" s="33">
        <v>5.2293409999999998</v>
      </c>
      <c r="AP19" s="33">
        <v>6.4032</v>
      </c>
      <c r="AQ19" s="33">
        <v>6.7084080000000004</v>
      </c>
      <c r="AR19" s="33">
        <v>9.689667</v>
      </c>
      <c r="AS19" s="33">
        <v>4.8168610000000003</v>
      </c>
      <c r="AT19" s="33">
        <v>3.8769659999999999</v>
      </c>
      <c r="AU19" s="33">
        <v>3.4513799999999999</v>
      </c>
      <c r="AV19" s="33">
        <v>7.6656000000000004</v>
      </c>
      <c r="AW19" s="33">
        <v>8.5147499999999994</v>
      </c>
      <c r="AX19" s="33">
        <v>6.9859119999999999</v>
      </c>
      <c r="AY19" s="33">
        <v>5.4</v>
      </c>
      <c r="AZ19" s="33">
        <v>3.7364009999999999</v>
      </c>
      <c r="BA19" s="33">
        <v>6.27</v>
      </c>
      <c r="BB19" s="33">
        <v>4.8373999999999997</v>
      </c>
      <c r="BC19" s="33">
        <v>4.4126669999999999</v>
      </c>
      <c r="BD19">
        <f>COUNT(D19:BC19)</f>
        <v>52</v>
      </c>
      <c r="BE19" s="8">
        <v>0.22880120848263122</v>
      </c>
    </row>
    <row r="20" spans="1:57" x14ac:dyDescent="0.35">
      <c r="B20" s="35">
        <v>592.40480000000002</v>
      </c>
      <c r="C20" s="35">
        <v>10.538993152173912</v>
      </c>
      <c r="D20" s="33">
        <v>10.431570000000001</v>
      </c>
      <c r="E20" s="33">
        <v>8.9672499999999999</v>
      </c>
      <c r="F20" s="33">
        <v>14.28857</v>
      </c>
      <c r="G20" s="33">
        <v>10.623430000000001</v>
      </c>
      <c r="H20" s="33">
        <v>10.54655</v>
      </c>
      <c r="I20" s="33">
        <v>11.9656</v>
      </c>
      <c r="J20" s="33">
        <v>9.7675509999999992</v>
      </c>
      <c r="K20" s="33">
        <v>11.78045</v>
      </c>
      <c r="L20" s="33">
        <v>7.9481520000000003</v>
      </c>
      <c r="M20" s="33">
        <v>15.21048</v>
      </c>
      <c r="N20" s="33">
        <v>10.400169999999999</v>
      </c>
      <c r="O20" s="33">
        <v>9.6159759999999999</v>
      </c>
      <c r="P20" s="33">
        <v>7.2339370000000001</v>
      </c>
      <c r="Q20" s="33">
        <v>11.53026</v>
      </c>
      <c r="R20" s="33">
        <v>6.5104480000000002</v>
      </c>
      <c r="S20" s="33">
        <v>7.3006000000000002</v>
      </c>
      <c r="T20" s="33">
        <v>8.2639999999999993</v>
      </c>
      <c r="U20" s="33">
        <v>9.2217199999999995</v>
      </c>
      <c r="V20" s="33">
        <v>6.5549999999999997</v>
      </c>
      <c r="W20" s="33">
        <v>6.9472500000000004</v>
      </c>
      <c r="X20" s="33">
        <v>12.192819999999999</v>
      </c>
      <c r="Y20" s="33">
        <v>11.69994</v>
      </c>
      <c r="Z20" s="33">
        <v>7.7666000000000004</v>
      </c>
      <c r="AA20" s="33">
        <v>12.842499999999999</v>
      </c>
      <c r="AB20" s="33">
        <v>10.534610000000001</v>
      </c>
      <c r="AC20" s="33">
        <v>9.1579999999999995</v>
      </c>
      <c r="AD20" s="33">
        <v>11.59229</v>
      </c>
      <c r="AE20" s="33">
        <v>10.43886</v>
      </c>
      <c r="AF20" s="33">
        <v>11.71429</v>
      </c>
      <c r="AG20" s="33">
        <v>14.0451</v>
      </c>
      <c r="AH20" s="33">
        <v>8.9110019999999999</v>
      </c>
      <c r="AI20" s="33">
        <v>15.9474</v>
      </c>
      <c r="AJ20" s="33">
        <v>9.8792000000000009</v>
      </c>
      <c r="AK20" s="33">
        <v>7.4326829999999999</v>
      </c>
      <c r="AL20" s="33">
        <v>5.4147930000000004</v>
      </c>
      <c r="AM20" s="33">
        <v>10.5123</v>
      </c>
      <c r="AN20" s="33">
        <v>15.28041</v>
      </c>
      <c r="AO20" s="33">
        <v>10.807180000000001</v>
      </c>
      <c r="AP20" s="33">
        <v>13.943</v>
      </c>
      <c r="AQ20" s="33">
        <v>10.33596</v>
      </c>
      <c r="AR20" s="33">
        <v>17.281310000000001</v>
      </c>
      <c r="AS20" s="33">
        <v>10.62433</v>
      </c>
      <c r="AT20" s="33">
        <v>6.8571429999999998</v>
      </c>
      <c r="AU20" s="33">
        <v>16.34637</v>
      </c>
      <c r="AV20" s="33">
        <v>9.8733880000000003</v>
      </c>
      <c r="AW20" s="33">
        <v>8.2532420000000002</v>
      </c>
      <c r="AX20" s="33"/>
      <c r="AY20" s="33"/>
      <c r="AZ20" s="33"/>
      <c r="BA20" s="33"/>
      <c r="BB20" s="33"/>
      <c r="BC20" s="33"/>
      <c r="BD20">
        <f>COUNT(D20:BC20)</f>
        <v>46</v>
      </c>
      <c r="BE20" s="8">
        <v>0.41647773930141929</v>
      </c>
    </row>
    <row r="21" spans="1:57" x14ac:dyDescent="0.35">
      <c r="A21" t="s">
        <v>79</v>
      </c>
      <c r="B21" s="35">
        <v>100</v>
      </c>
      <c r="C21" s="35">
        <v>3.7217042380952385</v>
      </c>
      <c r="D21" s="33">
        <v>7.4321999999999999</v>
      </c>
      <c r="E21" s="33">
        <v>12.62839</v>
      </c>
      <c r="F21" s="33">
        <v>6.1429919999999996</v>
      </c>
      <c r="G21" s="33">
        <v>3.9347279999999998</v>
      </c>
      <c r="H21" s="33">
        <v>5.144857</v>
      </c>
      <c r="I21" s="33">
        <v>3.605769</v>
      </c>
      <c r="J21" s="33">
        <v>7.8142500000000004</v>
      </c>
      <c r="K21" s="33">
        <v>3.2102710000000001</v>
      </c>
      <c r="L21" s="33">
        <v>2.3554539999999999</v>
      </c>
      <c r="M21" s="33">
        <v>2.5909409999999999</v>
      </c>
      <c r="N21" s="33">
        <v>2.5125000000000002</v>
      </c>
      <c r="O21" s="33">
        <v>2.0040969999999998</v>
      </c>
      <c r="P21" s="33">
        <v>2.8122400000000001</v>
      </c>
      <c r="Q21" s="33">
        <v>1.6928300000000001</v>
      </c>
      <c r="R21" s="33">
        <v>2.0646610000000001</v>
      </c>
      <c r="S21" s="33">
        <v>1.7391300000000001</v>
      </c>
      <c r="T21" s="33">
        <v>1.571429</v>
      </c>
      <c r="U21" s="33">
        <v>2.6077819999999998</v>
      </c>
      <c r="V21" s="33">
        <v>2.37174</v>
      </c>
      <c r="W21" s="33">
        <v>1.971301</v>
      </c>
      <c r="X21" s="33">
        <v>1.9482269999999999</v>
      </c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>
        <f>COUNT(D21:BC21)</f>
        <v>21</v>
      </c>
      <c r="BE21" s="8">
        <v>0.599856430151542</v>
      </c>
    </row>
    <row r="22" spans="1:57" x14ac:dyDescent="0.35">
      <c r="B22" s="35">
        <v>110.9188</v>
      </c>
      <c r="C22" s="35">
        <v>2.8242841538461532</v>
      </c>
      <c r="D22" s="33">
        <v>4.5401100000000003</v>
      </c>
      <c r="E22" s="33">
        <v>4.3011999999999997</v>
      </c>
      <c r="F22" s="33">
        <v>6.2523749999999998</v>
      </c>
      <c r="G22" s="33">
        <v>2.4471400000000001</v>
      </c>
      <c r="H22" s="33">
        <v>4.2573790000000002</v>
      </c>
      <c r="I22" s="33">
        <v>4.8035509999999997</v>
      </c>
      <c r="J22" s="33">
        <v>3.1008589999999998</v>
      </c>
      <c r="K22" s="33">
        <v>2.9877449999999999</v>
      </c>
      <c r="L22" s="33">
        <v>2.3895390000000001</v>
      </c>
      <c r="M22" s="33">
        <v>3.155818</v>
      </c>
      <c r="N22" s="33">
        <v>3.6162079999999999</v>
      </c>
      <c r="O22" s="33">
        <v>2.8503080000000001</v>
      </c>
      <c r="P22" s="33">
        <v>2.1227779999999998</v>
      </c>
      <c r="Q22" s="33">
        <v>2.5459999999999998</v>
      </c>
      <c r="R22" s="33">
        <v>2.7701829999999998</v>
      </c>
      <c r="S22" s="33">
        <v>2.8327559999999998</v>
      </c>
      <c r="T22" s="33">
        <v>3.0633219999999999</v>
      </c>
      <c r="U22" s="33">
        <v>2.1598410000000001</v>
      </c>
      <c r="V22" s="33">
        <v>3.361402</v>
      </c>
      <c r="W22" s="33">
        <v>2.3956919999999999</v>
      </c>
      <c r="X22" s="33">
        <v>1.289504</v>
      </c>
      <c r="Y22" s="33">
        <v>2.7160150000000001</v>
      </c>
      <c r="Z22" s="33">
        <v>4.1036000000000001</v>
      </c>
      <c r="AA22" s="33">
        <v>2.3287420000000001</v>
      </c>
      <c r="AB22" s="33">
        <v>2.2295660000000002</v>
      </c>
      <c r="AC22" s="33">
        <v>3.2430829999999999</v>
      </c>
      <c r="AD22" s="33">
        <v>1.9855780000000001</v>
      </c>
      <c r="AE22" s="33">
        <v>2.1661350000000001</v>
      </c>
      <c r="AF22" s="33">
        <v>2.2995079999999999</v>
      </c>
      <c r="AG22" s="33">
        <v>2.59253</v>
      </c>
      <c r="AH22" s="33">
        <v>2.3770120000000001</v>
      </c>
      <c r="AI22" s="33">
        <v>2.432137</v>
      </c>
      <c r="AJ22" s="33">
        <v>2.2471109999999999</v>
      </c>
      <c r="AK22" s="33">
        <v>2.8797440000000001</v>
      </c>
      <c r="AL22" s="33">
        <v>2.714286</v>
      </c>
      <c r="AM22" s="33">
        <v>3.162353</v>
      </c>
      <c r="AN22" s="33">
        <v>2.6782689999999998</v>
      </c>
      <c r="AO22" s="33">
        <v>1.455098</v>
      </c>
      <c r="AP22" s="33">
        <v>1.7363569999999999</v>
      </c>
      <c r="AQ22" s="33">
        <v>2.316881</v>
      </c>
      <c r="AR22" s="33">
        <v>3.2881390000000001</v>
      </c>
      <c r="AS22" s="33">
        <v>3.0066000000000002</v>
      </c>
      <c r="AT22" s="33">
        <v>2</v>
      </c>
      <c r="AU22" s="33">
        <v>3.1146020000000001</v>
      </c>
      <c r="AV22" s="33">
        <v>3.2883499999999999</v>
      </c>
      <c r="AW22" s="33">
        <v>3.8240319999999999</v>
      </c>
      <c r="AX22" s="33">
        <v>1.8542510000000001</v>
      </c>
      <c r="AY22" s="33">
        <v>1.576522</v>
      </c>
      <c r="AZ22" s="33">
        <v>2.6068570000000002</v>
      </c>
      <c r="BA22" s="33">
        <v>1.7977909999999999</v>
      </c>
      <c r="BB22" s="33">
        <v>3.3374999999999999</v>
      </c>
      <c r="BC22" s="33">
        <v>2.2604169999999999</v>
      </c>
      <c r="BD22">
        <f>COUNT(D22:BC22)</f>
        <v>52</v>
      </c>
      <c r="BE22" s="8">
        <v>0.12639691049512952</v>
      </c>
    </row>
    <row r="23" spans="1:57" x14ac:dyDescent="0.35">
      <c r="B23" s="35">
        <v>501.99990000000003</v>
      </c>
      <c r="C23" s="35">
        <v>8.7358477954545428</v>
      </c>
      <c r="D23" s="33">
        <v>21.037500000000001</v>
      </c>
      <c r="E23" s="33">
        <v>9.054354</v>
      </c>
      <c r="F23" s="33">
        <v>7.1289999999999996</v>
      </c>
      <c r="G23" s="33">
        <v>5.8671740000000003</v>
      </c>
      <c r="H23" s="33">
        <v>6.3091660000000003</v>
      </c>
      <c r="I23" s="33">
        <v>5.0048890000000004</v>
      </c>
      <c r="J23" s="33">
        <v>14.999684</v>
      </c>
      <c r="K23" s="33">
        <v>16.337527000000001</v>
      </c>
      <c r="L23" s="33">
        <v>5.5893470000000001</v>
      </c>
      <c r="M23" s="33">
        <v>3.8879609999999998</v>
      </c>
      <c r="N23" s="33">
        <v>10.753</v>
      </c>
      <c r="O23" s="33">
        <v>15.899981</v>
      </c>
      <c r="P23" s="33">
        <v>5.1545620000000003</v>
      </c>
      <c r="Q23" s="33">
        <v>5.4472639999999997</v>
      </c>
      <c r="R23" s="33">
        <v>14.602819999999999</v>
      </c>
      <c r="S23" s="33">
        <v>3.3613559999999998</v>
      </c>
      <c r="T23" s="33">
        <v>4.4563790000000001</v>
      </c>
      <c r="U23" s="33">
        <v>4.8022669999999996</v>
      </c>
      <c r="V23" s="33">
        <v>4.823931</v>
      </c>
      <c r="W23" s="33">
        <v>6.0662089999999997</v>
      </c>
      <c r="X23" s="33">
        <v>4.1229659999999999</v>
      </c>
      <c r="Y23" s="33">
        <v>14.631703</v>
      </c>
      <c r="Z23" s="33">
        <v>23.135746000000001</v>
      </c>
      <c r="AA23" s="33">
        <v>4.4356419999999996</v>
      </c>
      <c r="AB23" s="33">
        <v>9.1753359999999997</v>
      </c>
      <c r="AC23" s="33">
        <v>6.2382049999999998</v>
      </c>
      <c r="AD23" s="33">
        <v>24.317399999999999</v>
      </c>
      <c r="AE23" s="33">
        <v>5.6036000000000001</v>
      </c>
      <c r="AF23" s="33">
        <v>4.2022490000000001</v>
      </c>
      <c r="AG23" s="33">
        <v>12.125999999999999</v>
      </c>
      <c r="AH23" s="33">
        <v>1.999892</v>
      </c>
      <c r="AI23" s="33">
        <v>21.999869</v>
      </c>
      <c r="AJ23" s="33">
        <v>3.0935769999999998</v>
      </c>
      <c r="AK23" s="33">
        <v>3.020788</v>
      </c>
      <c r="AL23" s="33">
        <v>3.2927710000000001</v>
      </c>
      <c r="AM23" s="33">
        <v>7.77074</v>
      </c>
      <c r="AN23" s="33">
        <v>14.288143</v>
      </c>
      <c r="AO23" s="33">
        <v>2.528</v>
      </c>
      <c r="AP23" s="33">
        <v>8.1878569999999993</v>
      </c>
      <c r="AQ23" s="33">
        <v>18.499604999999999</v>
      </c>
      <c r="AR23" s="33">
        <v>5.8868400000000003</v>
      </c>
      <c r="AS23" s="33">
        <v>3.6056569999999999</v>
      </c>
      <c r="AT23" s="33">
        <v>5.7276670000000003</v>
      </c>
      <c r="AU23" s="33">
        <v>5.902679</v>
      </c>
      <c r="AV23" s="33"/>
      <c r="AW23" s="33"/>
      <c r="AX23" s="33"/>
      <c r="AY23" s="33"/>
      <c r="AZ23" s="33"/>
      <c r="BA23" s="33"/>
      <c r="BB23" s="33"/>
      <c r="BC23" s="33"/>
      <c r="BD23">
        <f>COUNT(D23:BC23)</f>
        <v>44</v>
      </c>
      <c r="BE23" s="8">
        <v>0.92443546692704603</v>
      </c>
    </row>
  </sheetData>
  <mergeCells count="2">
    <mergeCell ref="F1:H1"/>
    <mergeCell ref="D17:BC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C995-11CB-4462-9B06-8297FB5E74E8}">
  <dimension ref="A1:BA8"/>
  <sheetViews>
    <sheetView workbookViewId="0">
      <selection activeCell="G18" sqref="G18"/>
    </sheetView>
  </sheetViews>
  <sheetFormatPr defaultRowHeight="14.5" x14ac:dyDescent="0.35"/>
  <sheetData>
    <row r="1" spans="1:53" x14ac:dyDescent="0.35">
      <c r="C1" t="s">
        <v>30</v>
      </c>
    </row>
    <row r="2" spans="1:53" x14ac:dyDescent="0.35">
      <c r="C2" t="s">
        <v>80</v>
      </c>
      <c r="D2" t="s">
        <v>81</v>
      </c>
      <c r="E2" t="s">
        <v>82</v>
      </c>
      <c r="F2" t="s">
        <v>83</v>
      </c>
    </row>
    <row r="3" spans="1:53" x14ac:dyDescent="0.35">
      <c r="A3" s="13"/>
      <c r="B3" s="41" t="s">
        <v>84</v>
      </c>
      <c r="C3">
        <v>3651.3707865168535</v>
      </c>
      <c r="D3">
        <v>3687.2359550561791</v>
      </c>
      <c r="E3">
        <v>3811.4007490636704</v>
      </c>
      <c r="F3">
        <v>3748.014981273408</v>
      </c>
      <c r="G3" s="7">
        <f t="shared" ref="G3" si="0">AVERAGE(C3:F3)</f>
        <v>3724.5056179775274</v>
      </c>
    </row>
    <row r="4" spans="1:53" x14ac:dyDescent="0.35">
      <c r="B4" s="41" t="s">
        <v>85</v>
      </c>
      <c r="C4">
        <v>228.94953271028038</v>
      </c>
      <c r="D4">
        <v>208.50342679127726</v>
      </c>
      <c r="E4">
        <v>211.84049844236759</v>
      </c>
      <c r="F4">
        <v>195.33956386292834</v>
      </c>
      <c r="G4" s="7">
        <f>AVERAGE(C4:F4)</f>
        <v>211.15825545171339</v>
      </c>
    </row>
    <row r="6" spans="1:53" x14ac:dyDescent="0.35">
      <c r="B6" s="38" t="s">
        <v>75</v>
      </c>
      <c r="C6" s="38" t="s">
        <v>86</v>
      </c>
      <c r="D6" s="39" t="s">
        <v>77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</row>
    <row r="7" spans="1:53" x14ac:dyDescent="0.35">
      <c r="B7" s="7">
        <v>3724.5056179775274</v>
      </c>
      <c r="C7" s="7">
        <v>7.1754757200000006</v>
      </c>
      <c r="D7" s="33">
        <v>12.014089999999999</v>
      </c>
      <c r="E7" s="33">
        <v>10.59341</v>
      </c>
      <c r="F7" s="33">
        <v>10.23767</v>
      </c>
      <c r="G7" s="33">
        <v>6.2694970000000003</v>
      </c>
      <c r="H7" s="33">
        <v>6.3374040000000003</v>
      </c>
      <c r="I7" s="33">
        <v>6.3990910000000003</v>
      </c>
      <c r="J7" s="33">
        <v>4.0372810000000001</v>
      </c>
      <c r="K7" s="33">
        <v>4.3888410000000002</v>
      </c>
      <c r="L7" s="33">
        <v>5.6562380000000001</v>
      </c>
      <c r="M7" s="33">
        <v>4.5159320000000003</v>
      </c>
      <c r="N7" s="33">
        <v>9.1325029999999998</v>
      </c>
      <c r="O7" s="33">
        <v>5.4261900000000001</v>
      </c>
      <c r="P7" s="33">
        <v>9.4443529999999996</v>
      </c>
      <c r="Q7" s="33">
        <v>4.4210520000000004</v>
      </c>
      <c r="R7" s="33">
        <v>9.0351599999999994</v>
      </c>
      <c r="S7" s="33">
        <v>15.558389999999999</v>
      </c>
      <c r="T7" s="33">
        <v>7.2904530000000003</v>
      </c>
      <c r="U7" s="33">
        <v>6.9739849999999999</v>
      </c>
      <c r="V7" s="33">
        <v>6.9526510000000004</v>
      </c>
      <c r="W7" s="33">
        <v>13.126849999999999</v>
      </c>
      <c r="X7" s="33">
        <v>7.8167030000000004</v>
      </c>
      <c r="Y7" s="33">
        <v>4.8372219999999997</v>
      </c>
      <c r="Z7" s="33">
        <v>5.4455289999999996</v>
      </c>
      <c r="AA7" s="33">
        <v>6.9096440000000001</v>
      </c>
      <c r="AB7" s="33">
        <v>4.3534280000000001</v>
      </c>
      <c r="AC7" s="33">
        <v>4.0891539999999997</v>
      </c>
      <c r="AD7" s="33">
        <v>7.0901269999999998</v>
      </c>
      <c r="AE7" s="33">
        <v>8.6491629999999997</v>
      </c>
      <c r="AF7" s="33">
        <v>5.5971570000000002</v>
      </c>
      <c r="AG7" s="33">
        <v>7.0776880000000002</v>
      </c>
      <c r="AH7" s="33">
        <v>6.6127370000000001</v>
      </c>
      <c r="AI7" s="33">
        <v>6.1362589999999999</v>
      </c>
      <c r="AJ7" s="33">
        <v>9.6914750000000005</v>
      </c>
      <c r="AK7" s="33">
        <v>4.9950549999999998</v>
      </c>
      <c r="AL7" s="33">
        <v>7.4000899999999996</v>
      </c>
      <c r="AM7" s="33">
        <v>4.6830429999999996</v>
      </c>
      <c r="AN7" s="33">
        <v>5.1687200000000004</v>
      </c>
      <c r="AO7" s="33">
        <v>6.4393250000000002</v>
      </c>
      <c r="AP7" s="33">
        <v>8.0161370000000005</v>
      </c>
      <c r="AQ7" s="33">
        <v>3.6389990000000001</v>
      </c>
      <c r="AR7" s="33">
        <v>6.6845080000000001</v>
      </c>
      <c r="AS7" s="33">
        <v>3.3191449999999998</v>
      </c>
      <c r="AT7" s="33">
        <v>9.7608890000000006</v>
      </c>
      <c r="AU7" s="33">
        <v>15.364940000000001</v>
      </c>
      <c r="AV7" s="33">
        <v>6.7865599999999997</v>
      </c>
      <c r="AW7" s="33">
        <v>6.2214520000000002</v>
      </c>
      <c r="AX7" s="33">
        <v>6.821186</v>
      </c>
      <c r="AY7" s="33">
        <v>5.7079399999999998</v>
      </c>
      <c r="AZ7" s="33">
        <v>7.1818039999999996</v>
      </c>
      <c r="BA7" s="33">
        <v>8.466666</v>
      </c>
    </row>
    <row r="8" spans="1:53" x14ac:dyDescent="0.35">
      <c r="B8" s="7">
        <v>211.15825545171339</v>
      </c>
      <c r="C8" s="7">
        <v>2.5210506333333331</v>
      </c>
      <c r="D8" s="33">
        <v>1.9569380000000001</v>
      </c>
      <c r="E8" s="33">
        <v>4.6784350000000003</v>
      </c>
      <c r="F8" s="33">
        <v>2.659519</v>
      </c>
      <c r="G8" s="33">
        <v>2.6832669999999998</v>
      </c>
      <c r="H8" s="33">
        <v>2.2044100000000002</v>
      </c>
      <c r="I8" s="33">
        <v>1.526316</v>
      </c>
      <c r="J8" s="33">
        <v>2.6006900000000002</v>
      </c>
      <c r="K8" s="33">
        <v>2.1435230000000001</v>
      </c>
      <c r="L8" s="33">
        <v>3.4299949999999999</v>
      </c>
      <c r="M8" s="33">
        <v>2.7487330000000001</v>
      </c>
      <c r="N8" s="33">
        <v>2.2187290000000002</v>
      </c>
      <c r="O8" s="33">
        <v>4.2399829999999996</v>
      </c>
      <c r="P8" s="33">
        <v>2.2148780000000001</v>
      </c>
      <c r="Q8" s="33">
        <v>3.5358740000000002</v>
      </c>
      <c r="R8" s="33">
        <v>2.0690230000000001</v>
      </c>
      <c r="S8" s="33">
        <v>1.7873460000000001</v>
      </c>
      <c r="T8" s="33">
        <v>2.5817220000000001</v>
      </c>
      <c r="U8" s="33">
        <v>2.8987189999999998</v>
      </c>
      <c r="V8" s="33">
        <v>2.154293</v>
      </c>
      <c r="W8" s="33">
        <v>2.1298919999999999</v>
      </c>
      <c r="X8" s="33">
        <v>1.8464130000000001</v>
      </c>
      <c r="Y8" s="33">
        <v>2.2839550000000002</v>
      </c>
      <c r="Z8" s="33">
        <v>2.0502799999999999</v>
      </c>
      <c r="AA8" s="33">
        <v>2.3788170000000002</v>
      </c>
      <c r="AB8" s="33">
        <v>2.4374349999999998</v>
      </c>
      <c r="AC8" s="33">
        <v>1.911205</v>
      </c>
      <c r="AD8" s="33">
        <v>3.181851</v>
      </c>
      <c r="AE8" s="33">
        <v>2.824983</v>
      </c>
      <c r="AF8" s="33">
        <v>2.1256010000000001</v>
      </c>
      <c r="AG8" s="33">
        <v>2.1286939999999999</v>
      </c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</row>
  </sheetData>
  <mergeCells count="1">
    <mergeCell ref="D6:BA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FB18-79C8-4144-A0A6-FC424393E4C3}">
  <dimension ref="A1:AC48"/>
  <sheetViews>
    <sheetView workbookViewId="0">
      <selection activeCell="K14" sqref="K14"/>
    </sheetView>
  </sheetViews>
  <sheetFormatPr defaultRowHeight="14.5" x14ac:dyDescent="0.35"/>
  <cols>
    <col min="7" max="7" width="13.54296875" customWidth="1"/>
    <col min="12" max="12" width="14.26953125" customWidth="1"/>
    <col min="13" max="13" width="14.81640625" customWidth="1"/>
    <col min="24" max="24" width="13.7265625" customWidth="1"/>
    <col min="25" max="25" width="14" customWidth="1"/>
    <col min="26" max="26" width="11" customWidth="1"/>
  </cols>
  <sheetData>
    <row r="1" spans="2:15" x14ac:dyDescent="0.35">
      <c r="B1" t="s">
        <v>87</v>
      </c>
    </row>
    <row r="2" spans="2:15" ht="14.5" customHeight="1" x14ac:dyDescent="0.35">
      <c r="B2" s="33"/>
      <c r="C2" s="33" t="s">
        <v>88</v>
      </c>
      <c r="D2" s="33"/>
      <c r="E2" s="33"/>
      <c r="F2" s="33"/>
      <c r="G2" t="s">
        <v>89</v>
      </c>
      <c r="H2" t="s">
        <v>90</v>
      </c>
      <c r="J2" s="33" t="s">
        <v>91</v>
      </c>
      <c r="K2" s="33"/>
      <c r="L2" s="33"/>
      <c r="M2" s="33"/>
      <c r="N2" t="s">
        <v>89</v>
      </c>
      <c r="O2" t="s">
        <v>90</v>
      </c>
    </row>
    <row r="3" spans="2:15" x14ac:dyDescent="0.35">
      <c r="B3" s="33">
        <v>1</v>
      </c>
      <c r="C3" s="33">
        <v>31006</v>
      </c>
      <c r="D3" s="33">
        <v>27015</v>
      </c>
      <c r="E3" s="33"/>
      <c r="F3" s="33"/>
      <c r="G3" s="7">
        <f>AVERAGE(C3:F3)</f>
        <v>29010.5</v>
      </c>
      <c r="H3" s="8">
        <f>STDEV(C3:D3)</f>
        <v>2822.0631637155111</v>
      </c>
      <c r="J3" s="33">
        <v>65415</v>
      </c>
      <c r="K3" s="33">
        <v>75710</v>
      </c>
      <c r="L3" s="33"/>
      <c r="M3" s="33"/>
      <c r="N3" s="7">
        <f>AVERAGE(J3:M3)</f>
        <v>70562.5</v>
      </c>
      <c r="O3" s="8">
        <f>STDEV(J3:K3)</f>
        <v>7279.6643123155063</v>
      </c>
    </row>
    <row r="4" spans="2:15" x14ac:dyDescent="0.35">
      <c r="B4" s="33">
        <v>0.1</v>
      </c>
      <c r="C4" s="33">
        <v>7248</v>
      </c>
      <c r="D4" s="33">
        <v>5773</v>
      </c>
      <c r="E4" s="33">
        <v>6810</v>
      </c>
      <c r="F4" s="33">
        <v>6291</v>
      </c>
      <c r="G4" s="7">
        <f t="shared" ref="G4:G7" si="0">AVERAGE(C4:F4)</f>
        <v>6530.5</v>
      </c>
      <c r="H4" s="8">
        <f>STDEV(C4:D4)</f>
        <v>1042.9825022501575</v>
      </c>
      <c r="J4" s="33">
        <v>7343</v>
      </c>
      <c r="K4" s="33">
        <v>6340</v>
      </c>
      <c r="L4" s="33">
        <v>10982</v>
      </c>
      <c r="M4" s="33">
        <v>9990</v>
      </c>
      <c r="N4" s="7">
        <f t="shared" ref="N4:N7" si="1">AVERAGE(J4:M4)</f>
        <v>8663.75</v>
      </c>
      <c r="O4" s="8">
        <f>STDEV(J4:K4)</f>
        <v>709.22810153010721</v>
      </c>
    </row>
    <row r="5" spans="2:15" x14ac:dyDescent="0.35">
      <c r="B5" s="33">
        <v>0.01</v>
      </c>
      <c r="C5" s="33">
        <v>2098</v>
      </c>
      <c r="D5" s="33">
        <v>2205</v>
      </c>
      <c r="E5" s="33">
        <v>2128</v>
      </c>
      <c r="F5" s="33"/>
      <c r="G5" s="7">
        <f t="shared" si="0"/>
        <v>2143.6666666666665</v>
      </c>
      <c r="H5" s="8">
        <f t="shared" ref="H5:H7" si="2">STDEV(C5:D5)</f>
        <v>75.660425586960585</v>
      </c>
      <c r="J5" s="33">
        <v>934</v>
      </c>
      <c r="K5" s="33">
        <v>636</v>
      </c>
      <c r="L5" s="33">
        <v>808</v>
      </c>
      <c r="M5" s="33"/>
      <c r="N5" s="7">
        <f t="shared" si="1"/>
        <v>792.66666666666663</v>
      </c>
      <c r="O5" s="8">
        <f t="shared" ref="O5:O7" si="3">STDEV(J5:K5)</f>
        <v>210.71782079359116</v>
      </c>
    </row>
    <row r="6" spans="2:15" x14ac:dyDescent="0.35">
      <c r="B6" s="33">
        <v>1E-3</v>
      </c>
      <c r="C6" s="33">
        <v>1952</v>
      </c>
      <c r="D6" s="33">
        <v>1887</v>
      </c>
      <c r="E6" s="33">
        <v>1944</v>
      </c>
      <c r="F6" s="33"/>
      <c r="G6" s="7">
        <f t="shared" si="0"/>
        <v>1927.6666666666667</v>
      </c>
      <c r="H6" s="8">
        <f t="shared" si="2"/>
        <v>45.961940777125591</v>
      </c>
      <c r="J6" s="33">
        <v>893</v>
      </c>
      <c r="K6" s="33">
        <v>836</v>
      </c>
      <c r="L6" s="33">
        <v>1077</v>
      </c>
      <c r="M6" s="33"/>
      <c r="N6" s="7">
        <f t="shared" si="1"/>
        <v>935.33333333333337</v>
      </c>
      <c r="O6" s="8">
        <f t="shared" si="3"/>
        <v>40.305086527633208</v>
      </c>
    </row>
    <row r="7" spans="2:15" x14ac:dyDescent="0.35">
      <c r="B7" s="33">
        <v>0</v>
      </c>
      <c r="C7" s="33">
        <v>1991</v>
      </c>
      <c r="D7" s="33">
        <v>1995</v>
      </c>
      <c r="E7" s="33">
        <v>2026</v>
      </c>
      <c r="F7" s="33">
        <v>1923</v>
      </c>
      <c r="G7" s="7">
        <f t="shared" si="0"/>
        <v>1983.75</v>
      </c>
      <c r="H7" s="8">
        <f t="shared" si="2"/>
        <v>2.8284271247461903</v>
      </c>
      <c r="J7" s="33">
        <v>1230</v>
      </c>
      <c r="K7" s="33">
        <v>1231</v>
      </c>
      <c r="L7" s="33">
        <v>938</v>
      </c>
      <c r="M7" s="33">
        <v>1229</v>
      </c>
      <c r="N7" s="7">
        <f t="shared" si="1"/>
        <v>1157</v>
      </c>
      <c r="O7" s="8">
        <f t="shared" si="3"/>
        <v>0.70710678118654757</v>
      </c>
    </row>
    <row r="8" spans="2:15" x14ac:dyDescent="0.35">
      <c r="B8" s="33"/>
      <c r="C8" s="33"/>
      <c r="D8" s="33"/>
      <c r="E8" s="33"/>
      <c r="F8" s="33"/>
      <c r="G8" s="33"/>
      <c r="H8" s="33"/>
      <c r="I8" s="33"/>
      <c r="J8" s="33"/>
    </row>
    <row r="19" spans="1:26" x14ac:dyDescent="0.35">
      <c r="B19" t="s">
        <v>92</v>
      </c>
    </row>
    <row r="20" spans="1:26" x14ac:dyDescent="0.35">
      <c r="B20" t="s">
        <v>93</v>
      </c>
      <c r="N20" t="s">
        <v>94</v>
      </c>
    </row>
    <row r="21" spans="1:26" ht="15.5" x14ac:dyDescent="0.35">
      <c r="B21" s="33" t="s">
        <v>95</v>
      </c>
      <c r="C21" s="33" t="s">
        <v>95</v>
      </c>
      <c r="D21" s="33" t="s">
        <v>96</v>
      </c>
      <c r="E21" s="33" t="s">
        <v>96</v>
      </c>
      <c r="F21" s="33" t="s">
        <v>97</v>
      </c>
      <c r="G21" s="33" t="s">
        <v>97</v>
      </c>
      <c r="H21" s="33" t="s">
        <v>98</v>
      </c>
      <c r="I21" s="33" t="s">
        <v>98</v>
      </c>
      <c r="J21" s="33" t="s">
        <v>99</v>
      </c>
      <c r="K21" s="33" t="s">
        <v>99</v>
      </c>
      <c r="L21" s="33" t="s">
        <v>100</v>
      </c>
      <c r="M21" s="33" t="s">
        <v>100</v>
      </c>
      <c r="N21" s="33" t="s">
        <v>95</v>
      </c>
      <c r="O21" s="33" t="s">
        <v>95</v>
      </c>
      <c r="P21" s="33" t="s">
        <v>96</v>
      </c>
      <c r="Q21" s="33" t="s">
        <v>96</v>
      </c>
      <c r="R21" s="33" t="s">
        <v>97</v>
      </c>
      <c r="S21" s="33" t="s">
        <v>97</v>
      </c>
      <c r="T21" s="33" t="s">
        <v>98</v>
      </c>
      <c r="U21" s="33" t="s">
        <v>98</v>
      </c>
      <c r="V21" s="33" t="s">
        <v>99</v>
      </c>
      <c r="W21" s="33" t="s">
        <v>99</v>
      </c>
      <c r="X21" s="33" t="s">
        <v>100</v>
      </c>
      <c r="Y21" s="33" t="s">
        <v>100</v>
      </c>
      <c r="Z21" s="33" t="s">
        <v>101</v>
      </c>
    </row>
    <row r="22" spans="1:26" x14ac:dyDescent="0.35">
      <c r="B22" s="33" t="s">
        <v>102</v>
      </c>
      <c r="C22" s="33" t="s">
        <v>103</v>
      </c>
      <c r="D22" s="33" t="s">
        <v>102</v>
      </c>
      <c r="E22" s="33" t="s">
        <v>103</v>
      </c>
      <c r="F22" s="33" t="s">
        <v>102</v>
      </c>
      <c r="G22" s="33" t="s">
        <v>103</v>
      </c>
      <c r="H22" s="33" t="s">
        <v>102</v>
      </c>
      <c r="I22" s="33" t="s">
        <v>103</v>
      </c>
      <c r="J22" s="33" t="s">
        <v>102</v>
      </c>
      <c r="K22" s="33" t="s">
        <v>103</v>
      </c>
      <c r="L22" s="33" t="s">
        <v>102</v>
      </c>
      <c r="M22" s="33" t="s">
        <v>103</v>
      </c>
      <c r="N22" s="33" t="s">
        <v>102</v>
      </c>
      <c r="O22" s="33" t="s">
        <v>103</v>
      </c>
      <c r="P22" s="33" t="s">
        <v>102</v>
      </c>
      <c r="Q22" s="33" t="s">
        <v>103</v>
      </c>
      <c r="R22" s="33" t="s">
        <v>102</v>
      </c>
      <c r="S22" s="33" t="s">
        <v>103</v>
      </c>
      <c r="T22" s="33" t="s">
        <v>102</v>
      </c>
      <c r="U22" s="33" t="s">
        <v>103</v>
      </c>
      <c r="V22" s="33" t="s">
        <v>102</v>
      </c>
      <c r="W22" s="33" t="s">
        <v>103</v>
      </c>
      <c r="X22" s="33" t="s">
        <v>102</v>
      </c>
      <c r="Y22" s="33" t="s">
        <v>103</v>
      </c>
    </row>
    <row r="23" spans="1:26" x14ac:dyDescent="0.35">
      <c r="A23" s="14" t="s">
        <v>104</v>
      </c>
      <c r="B23" s="33">
        <v>32126</v>
      </c>
      <c r="C23" s="33">
        <v>1120</v>
      </c>
      <c r="D23" s="33">
        <v>8516</v>
      </c>
      <c r="E23" s="33">
        <v>1268</v>
      </c>
      <c r="F23" s="33">
        <v>3444</v>
      </c>
      <c r="G23" s="33">
        <v>1346</v>
      </c>
      <c r="H23" s="33">
        <v>2731</v>
      </c>
      <c r="I23" s="33">
        <v>779</v>
      </c>
      <c r="J23" s="33">
        <v>3094</v>
      </c>
      <c r="K23" s="33">
        <v>1103</v>
      </c>
      <c r="L23" s="33">
        <v>170248</v>
      </c>
      <c r="M23" s="33">
        <v>237</v>
      </c>
      <c r="N23" s="33">
        <v>66579</v>
      </c>
      <c r="O23" s="33">
        <v>1164</v>
      </c>
      <c r="P23" s="33">
        <v>8535</v>
      </c>
      <c r="Q23" s="33">
        <v>1192</v>
      </c>
      <c r="R23" s="33">
        <v>2505</v>
      </c>
      <c r="S23" s="33">
        <v>1571</v>
      </c>
      <c r="T23" s="33">
        <v>1979</v>
      </c>
      <c r="U23" s="33">
        <v>1086</v>
      </c>
      <c r="V23" s="33">
        <v>2531</v>
      </c>
      <c r="W23" s="33">
        <v>1301</v>
      </c>
      <c r="X23" s="33">
        <v>199125</v>
      </c>
      <c r="Y23" s="33">
        <v>70</v>
      </c>
      <c r="Z23" s="33">
        <v>40</v>
      </c>
    </row>
    <row r="24" spans="1:26" x14ac:dyDescent="0.35">
      <c r="A24" s="14"/>
      <c r="B24" s="33">
        <v>28059</v>
      </c>
      <c r="C24" s="33">
        <v>1044</v>
      </c>
      <c r="D24" s="33">
        <v>7027</v>
      </c>
      <c r="E24" s="33">
        <v>1254</v>
      </c>
      <c r="F24" s="33">
        <v>3483</v>
      </c>
      <c r="G24" s="33">
        <v>1278</v>
      </c>
      <c r="H24" s="33">
        <v>2730</v>
      </c>
      <c r="I24" s="33">
        <v>843</v>
      </c>
      <c r="J24" s="33">
        <v>3022</v>
      </c>
      <c r="K24" s="33">
        <v>1027</v>
      </c>
      <c r="L24" s="33">
        <v>158694</v>
      </c>
      <c r="M24" s="33">
        <v>81</v>
      </c>
      <c r="N24" s="33">
        <v>76883</v>
      </c>
      <c r="O24" s="33">
        <v>1173</v>
      </c>
      <c r="P24" s="33">
        <v>7602</v>
      </c>
      <c r="Q24" s="33">
        <v>1262</v>
      </c>
      <c r="R24" s="33">
        <v>2223</v>
      </c>
      <c r="S24" s="33">
        <v>1587</v>
      </c>
      <c r="T24" s="33">
        <v>1965</v>
      </c>
      <c r="U24" s="33">
        <v>1129</v>
      </c>
      <c r="V24" s="33">
        <v>2585</v>
      </c>
      <c r="W24" s="33">
        <v>1354</v>
      </c>
      <c r="X24" s="33">
        <v>193106</v>
      </c>
      <c r="Y24" s="33">
        <v>70</v>
      </c>
      <c r="Z24" s="33">
        <v>36</v>
      </c>
    </row>
    <row r="25" spans="1:26" x14ac:dyDescent="0.35">
      <c r="A25" s="14"/>
      <c r="B25" s="33"/>
      <c r="C25" s="33"/>
      <c r="D25" s="33">
        <v>8123</v>
      </c>
      <c r="E25" s="33">
        <v>1313</v>
      </c>
      <c r="F25" s="33">
        <v>3438</v>
      </c>
      <c r="G25" s="33">
        <v>1310</v>
      </c>
      <c r="H25" s="33">
        <v>2768</v>
      </c>
      <c r="I25" s="33">
        <v>824</v>
      </c>
      <c r="J25" s="33">
        <v>3058</v>
      </c>
      <c r="K25" s="33">
        <v>1032</v>
      </c>
      <c r="L25" s="33">
        <v>166971</v>
      </c>
      <c r="M25" s="33">
        <v>108</v>
      </c>
      <c r="N25" s="33"/>
      <c r="O25" s="33"/>
      <c r="P25" s="33">
        <v>12225</v>
      </c>
      <c r="Q25" s="33">
        <v>1243</v>
      </c>
      <c r="R25" s="33">
        <v>2332</v>
      </c>
      <c r="S25" s="33">
        <v>1524</v>
      </c>
      <c r="T25" s="33">
        <v>2112</v>
      </c>
      <c r="U25" s="33">
        <v>1035</v>
      </c>
      <c r="V25" s="33">
        <v>2254</v>
      </c>
      <c r="W25" s="33">
        <v>1316</v>
      </c>
      <c r="X25" s="33">
        <v>242842</v>
      </c>
      <c r="Y25" s="33">
        <v>70</v>
      </c>
      <c r="Z25" s="33">
        <v>42</v>
      </c>
    </row>
    <row r="26" spans="1:26" x14ac:dyDescent="0.35">
      <c r="A26" s="14"/>
      <c r="B26" s="33"/>
      <c r="C26" s="33"/>
      <c r="D26" s="33">
        <v>7635</v>
      </c>
      <c r="E26" s="33">
        <v>1344</v>
      </c>
      <c r="F26" s="33"/>
      <c r="G26" s="33"/>
      <c r="H26" s="33">
        <v>2776</v>
      </c>
      <c r="I26" s="33">
        <v>886</v>
      </c>
      <c r="J26" s="33">
        <v>2997</v>
      </c>
      <c r="K26" s="33">
        <v>1074</v>
      </c>
      <c r="L26" s="33">
        <v>141655</v>
      </c>
      <c r="M26" s="33">
        <v>97</v>
      </c>
      <c r="N26" s="33"/>
      <c r="O26" s="33"/>
      <c r="P26" s="33">
        <v>11076</v>
      </c>
      <c r="Q26" s="33">
        <v>1086</v>
      </c>
      <c r="R26" s="33"/>
      <c r="S26" s="33"/>
      <c r="T26" s="33"/>
      <c r="U26" s="33"/>
      <c r="V26" s="33">
        <v>2632</v>
      </c>
      <c r="W26" s="33">
        <v>1403</v>
      </c>
      <c r="X26" s="33">
        <v>214562</v>
      </c>
      <c r="Y26" s="33">
        <v>73</v>
      </c>
      <c r="Z26" s="33">
        <v>38</v>
      </c>
    </row>
    <row r="28" spans="1:26" x14ac:dyDescent="0.35">
      <c r="B28" t="s">
        <v>105</v>
      </c>
    </row>
    <row r="29" spans="1:26" x14ac:dyDescent="0.35">
      <c r="B29" t="s">
        <v>93</v>
      </c>
      <c r="H29" t="s">
        <v>94</v>
      </c>
    </row>
    <row r="30" spans="1:26" ht="15.5" x14ac:dyDescent="0.35">
      <c r="B30" s="33" t="s">
        <v>95</v>
      </c>
      <c r="C30" s="33" t="s">
        <v>96</v>
      </c>
      <c r="D30" s="33" t="s">
        <v>97</v>
      </c>
      <c r="E30" s="33" t="s">
        <v>98</v>
      </c>
      <c r="F30" s="33" t="s">
        <v>99</v>
      </c>
      <c r="G30" s="33" t="s">
        <v>100</v>
      </c>
      <c r="H30" s="33" t="s">
        <v>95</v>
      </c>
      <c r="I30" s="33" t="s">
        <v>96</v>
      </c>
      <c r="J30" s="33" t="s">
        <v>97</v>
      </c>
      <c r="K30" s="33" t="s">
        <v>98</v>
      </c>
      <c r="L30" s="33" t="s">
        <v>99</v>
      </c>
      <c r="M30" s="33" t="s">
        <v>100</v>
      </c>
    </row>
    <row r="31" spans="1:26" x14ac:dyDescent="0.35">
      <c r="B31" s="33">
        <v>31006</v>
      </c>
      <c r="C31" s="33">
        <v>7248</v>
      </c>
      <c r="D31" s="33">
        <v>2098</v>
      </c>
      <c r="E31" s="33">
        <v>1952</v>
      </c>
      <c r="F31" s="33">
        <v>1991</v>
      </c>
      <c r="G31" s="33">
        <v>170011</v>
      </c>
      <c r="H31" s="33">
        <v>65415</v>
      </c>
      <c r="I31" s="33">
        <v>7343</v>
      </c>
      <c r="J31" s="33">
        <v>934</v>
      </c>
      <c r="K31" s="33">
        <v>893</v>
      </c>
      <c r="L31" s="33">
        <v>1230</v>
      </c>
      <c r="M31" s="33">
        <v>199055</v>
      </c>
    </row>
    <row r="32" spans="1:26" x14ac:dyDescent="0.35">
      <c r="B32" s="33">
        <v>27015</v>
      </c>
      <c r="C32" s="33">
        <v>5773</v>
      </c>
      <c r="D32" s="33">
        <v>2205</v>
      </c>
      <c r="E32" s="33">
        <v>1887</v>
      </c>
      <c r="F32" s="33">
        <v>1995</v>
      </c>
      <c r="G32" s="33">
        <v>158613</v>
      </c>
      <c r="H32" s="33">
        <v>75710</v>
      </c>
      <c r="I32" s="33">
        <v>6340</v>
      </c>
      <c r="J32" s="33">
        <v>636</v>
      </c>
      <c r="K32" s="33">
        <v>836</v>
      </c>
      <c r="L32" s="33">
        <v>1231</v>
      </c>
      <c r="M32" s="33">
        <v>193036</v>
      </c>
    </row>
    <row r="33" spans="2:29" x14ac:dyDescent="0.35">
      <c r="B33" s="33"/>
      <c r="C33" s="33">
        <v>6810</v>
      </c>
      <c r="D33" s="33">
        <v>2128</v>
      </c>
      <c r="E33" s="33">
        <v>1944</v>
      </c>
      <c r="F33" s="33">
        <v>2026</v>
      </c>
      <c r="G33" s="33">
        <v>166863</v>
      </c>
      <c r="H33" s="33"/>
      <c r="I33" s="33">
        <v>10982</v>
      </c>
      <c r="J33" s="33">
        <v>808</v>
      </c>
      <c r="K33" s="33">
        <v>1077</v>
      </c>
      <c r="L33" s="33">
        <v>938</v>
      </c>
      <c r="M33" s="33">
        <v>242772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2:29" x14ac:dyDescent="0.35">
      <c r="B34" s="33"/>
      <c r="C34" s="33">
        <v>6291</v>
      </c>
      <c r="D34" s="33"/>
      <c r="E34" s="33"/>
      <c r="F34" s="33">
        <v>1923</v>
      </c>
      <c r="G34" s="33">
        <v>141558</v>
      </c>
      <c r="H34" s="33"/>
      <c r="I34" s="33">
        <v>9990</v>
      </c>
      <c r="J34" s="33"/>
      <c r="K34" s="33"/>
      <c r="L34" s="33">
        <v>1229</v>
      </c>
      <c r="M34" s="33">
        <v>214489</v>
      </c>
    </row>
    <row r="48" spans="2:29" x14ac:dyDescent="0.3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</sheetData>
  <mergeCells count="1">
    <mergeCell ref="A23:A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4BA4-376F-42BE-B32C-086199863A3B}">
  <dimension ref="A1:F5"/>
  <sheetViews>
    <sheetView workbookViewId="0">
      <selection activeCell="K19" sqref="K19"/>
    </sheetView>
  </sheetViews>
  <sheetFormatPr defaultRowHeight="14.5" x14ac:dyDescent="0.35"/>
  <sheetData>
    <row r="1" spans="1:6" x14ac:dyDescent="0.35">
      <c r="A1" s="42" t="s">
        <v>106</v>
      </c>
      <c r="B1" s="42" t="s">
        <v>107</v>
      </c>
      <c r="C1" s="42" t="s">
        <v>108</v>
      </c>
      <c r="D1" s="42" t="s">
        <v>109</v>
      </c>
      <c r="E1" s="42" t="s">
        <v>110</v>
      </c>
      <c r="F1" s="42" t="s">
        <v>111</v>
      </c>
    </row>
    <row r="2" spans="1:6" x14ac:dyDescent="0.35">
      <c r="A2" s="33">
        <v>191080</v>
      </c>
      <c r="B2" s="33">
        <v>236009</v>
      </c>
      <c r="C2" s="33">
        <v>63589</v>
      </c>
      <c r="D2" s="33">
        <v>94532</v>
      </c>
      <c r="E2" s="33">
        <v>155718</v>
      </c>
      <c r="F2" s="33">
        <v>38006</v>
      </c>
    </row>
    <row r="3" spans="1:6" x14ac:dyDescent="0.35">
      <c r="A3" s="33">
        <v>195451</v>
      </c>
      <c r="B3" s="33">
        <v>245692</v>
      </c>
      <c r="C3" s="33">
        <v>65367</v>
      </c>
      <c r="D3" s="33">
        <v>98276</v>
      </c>
      <c r="E3" s="33">
        <v>156103</v>
      </c>
      <c r="F3" s="33">
        <v>40738</v>
      </c>
    </row>
    <row r="4" spans="1:6" x14ac:dyDescent="0.35">
      <c r="A4" s="33">
        <v>188909</v>
      </c>
      <c r="B4" s="33">
        <v>243470</v>
      </c>
      <c r="C4" s="33">
        <v>55934</v>
      </c>
      <c r="D4" s="33">
        <v>97690</v>
      </c>
      <c r="E4" s="33">
        <v>162111</v>
      </c>
      <c r="F4" s="33">
        <v>39103</v>
      </c>
    </row>
    <row r="5" spans="1:6" x14ac:dyDescent="0.35">
      <c r="A5" s="33">
        <v>175507</v>
      </c>
      <c r="B5" s="33">
        <v>247192</v>
      </c>
      <c r="C5" s="33">
        <v>58688</v>
      </c>
      <c r="D5" s="33">
        <v>97773</v>
      </c>
      <c r="E5" s="33">
        <v>158696</v>
      </c>
      <c r="F5" s="33">
        <v>33851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7545-7EEB-4CB5-819A-F48980D9B3E1}">
  <dimension ref="A1:D8"/>
  <sheetViews>
    <sheetView tabSelected="1" topLeftCell="A2" workbookViewId="0">
      <selection activeCell="K15" sqref="K15"/>
    </sheetView>
  </sheetViews>
  <sheetFormatPr defaultRowHeight="14.5" x14ac:dyDescent="0.35"/>
  <sheetData>
    <row r="1" spans="1:4" x14ac:dyDescent="0.35">
      <c r="A1" s="42" t="s">
        <v>112</v>
      </c>
      <c r="B1" s="42" t="s">
        <v>113</v>
      </c>
      <c r="C1" s="42" t="s">
        <v>112</v>
      </c>
      <c r="D1" s="42" t="s">
        <v>113</v>
      </c>
    </row>
    <row r="2" spans="1:4" x14ac:dyDescent="0.35">
      <c r="A2" s="33">
        <v>2789</v>
      </c>
      <c r="B2" s="33">
        <v>2049</v>
      </c>
      <c r="C2" s="33">
        <v>660</v>
      </c>
      <c r="D2" s="33">
        <v>171</v>
      </c>
    </row>
    <row r="3" spans="1:4" x14ac:dyDescent="0.35">
      <c r="A3" s="33">
        <v>2510</v>
      </c>
      <c r="B3" s="33">
        <v>1782</v>
      </c>
      <c r="C3" s="33">
        <v>691</v>
      </c>
      <c r="D3" s="33">
        <v>191</v>
      </c>
    </row>
    <row r="4" spans="1:4" x14ac:dyDescent="0.35">
      <c r="A4" s="33">
        <v>2461</v>
      </c>
      <c r="B4" s="33">
        <v>1943</v>
      </c>
      <c r="C4" s="33">
        <v>654</v>
      </c>
      <c r="D4" s="33">
        <v>181</v>
      </c>
    </row>
    <row r="5" spans="1:4" x14ac:dyDescent="0.35">
      <c r="A5" s="33">
        <v>2690</v>
      </c>
      <c r="B5" s="33">
        <v>1937</v>
      </c>
      <c r="C5" s="33">
        <v>701</v>
      </c>
      <c r="D5" s="33">
        <v>172</v>
      </c>
    </row>
    <row r="6" spans="1:4" x14ac:dyDescent="0.35">
      <c r="A6" s="33">
        <v>2645</v>
      </c>
      <c r="B6" s="33">
        <v>1805</v>
      </c>
      <c r="C6" s="33">
        <v>676</v>
      </c>
      <c r="D6" s="33">
        <v>175</v>
      </c>
    </row>
    <row r="7" spans="1:4" x14ac:dyDescent="0.35">
      <c r="A7" s="33">
        <v>2642</v>
      </c>
      <c r="B7" s="33">
        <v>1880</v>
      </c>
      <c r="C7" s="33">
        <v>674</v>
      </c>
      <c r="D7" s="33">
        <v>170</v>
      </c>
    </row>
    <row r="8" spans="1:4" x14ac:dyDescent="0.35">
      <c r="A8" s="33"/>
      <c r="B8" s="33">
        <v>2068</v>
      </c>
      <c r="C8" s="33">
        <v>642</v>
      </c>
      <c r="D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YPD dilution</vt:lpstr>
      <vt:lpstr>YPD dil polarity indices</vt:lpstr>
      <vt:lpstr>SE13_chlamys</vt:lpstr>
      <vt:lpstr>chlamys_polarity_SE13</vt:lpstr>
      <vt:lpstr>DK09_F24</vt:lpstr>
      <vt:lpstr>in planta</vt:lpstr>
      <vt:lpstr>Fusarium</vt:lpstr>
      <vt:lpstr>autoclave vs heatblock</vt:lpstr>
      <vt:lpstr>fluorescence - carriers</vt:lpstr>
      <vt:lpstr>lead 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Eyles, Helen</dc:creator>
  <cp:lastModifiedBy>Eyles, Helen</cp:lastModifiedBy>
  <dcterms:created xsi:type="dcterms:W3CDTF">2023-11-09T18:39:19Z</dcterms:created>
  <dcterms:modified xsi:type="dcterms:W3CDTF">2023-11-09T18:59:35Z</dcterms:modified>
</cp:coreProperties>
</file>